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style4.xml" ContentType="application/vnd.ms-office.chartstyle+xml"/>
  <Override PartName="/xl/charts/colors4.xml" ContentType="application/vnd.ms-office.chartcolorstyle+xml"/>
  <Override PartName="/xl/charts/chart11.xml" ContentType="application/vnd.openxmlformats-officedocument.drawingml.chart+xml"/>
  <Override PartName="/xl/charts/style5.xml" ContentType="application/vnd.ms-office.chartstyle+xml"/>
  <Override PartName="/xl/charts/colors5.xml" ContentType="application/vnd.ms-office.chartcolorstyle+xml"/>
  <Override PartName="/xl/charts/chart12.xml" ContentType="application/vnd.openxmlformats-officedocument.drawingml.chart+xml"/>
  <Override PartName="/xl/charts/style6.xml" ContentType="application/vnd.ms-office.chartstyle+xml"/>
  <Override PartName="/xl/charts/colors6.xml" ContentType="application/vnd.ms-office.chartcolorstyle+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fs\建築局\03建築企画課\建築企画課共有\530_CASBEE横浜\050_マニュアル・ソフト\025_2025年版　CASBEE横浜ソフト+マニュアル\02 公表用ソフト\"/>
    </mc:Choice>
  </mc:AlternateContent>
  <xr:revisionPtr revIDLastSave="0" documentId="13_ncr:1_{4EA7FB5D-BB8F-460F-A83B-7EE18806DB2E}" xr6:coauthVersionLast="47" xr6:coauthVersionMax="47" xr10:uidLastSave="{00000000-0000-0000-0000-000000000000}"/>
  <workbookProtection workbookAlgorithmName="SHA-512" workbookHashValue="yo1ZHTbuX2aBSEnHz0KVgbsofRpe5tfdVSkhtPEa/z8SaF7piVB28d77t2KA/Wmj5FE4lU4f0dOzLxNHedclcA==" workbookSaltValue="/xb5QrrSj21iBJn0wG0riA==" workbookSpinCount="100000" lockStructure="1"/>
  <bookViews>
    <workbookView xWindow="20370" yWindow="-120" windowWidth="19440" windowHeight="14880" tabRatio="860" firstSheet="1" activeTab="1" xr2:uid="{00000000-000D-0000-FFFF-FFFF00000000}"/>
  </bookViews>
  <sheets>
    <sheet name="判定シート（非表示にする）" sheetId="35" state="hidden" r:id="rId1"/>
    <sheet name="入力1(共通)" sheetId="29" r:id="rId2"/>
    <sheet name="入力2(事務所)" sheetId="30" r:id="rId3"/>
    <sheet name="入力3(集合住宅)" sheetId="31" r:id="rId4"/>
    <sheet name="入力4(スコア転記)" sheetId="33" r:id="rId5"/>
    <sheet name="チェックシート" sheetId="36" r:id="rId6"/>
    <sheet name="重点項目_非住宅" sheetId="4" r:id="rId7"/>
    <sheet name="重点項目_集合住宅" sheetId="32" r:id="rId8"/>
    <sheet name="公表用スコア" sheetId="34" r:id="rId9"/>
  </sheets>
  <externalReferences>
    <externalReference r:id="rId10"/>
    <externalReference r:id="rId11"/>
    <externalReference r:id="rId12"/>
    <externalReference r:id="rId13"/>
  </externalReferences>
  <definedNames>
    <definedName name="Cell_計算種別">[1]省エネメニュー!$L$2</definedName>
    <definedName name="Cell_東電温暖化用HEMS削減効果">'[2]070507住宅マクロ条件一覧'!$V$196</definedName>
    <definedName name="_xlnm.Print_Area" localSheetId="8">公表用スコア!$A$1:$Q$206</definedName>
    <definedName name="_xlnm.Print_Area" localSheetId="7">重点項目_集合住宅!$A$1:$N$49</definedName>
    <definedName name="_xlnm.Print_Area" localSheetId="6">重点項目_非住宅!$A$1:$N$49</definedName>
    <definedName name="_xlnm.Print_Area" localSheetId="1">'入力1(共通)'!$A$1:$N$64</definedName>
    <definedName name="_xlnm.Print_Area" localSheetId="4">'入力4(スコア転記)'!$A$1:$V$195</definedName>
    <definedName name="_xlnm.Print_Titles" localSheetId="7">重点項目_集合住宅!$2:$5</definedName>
    <definedName name="_xlnm.Print_Titles" localSheetId="6">重点項目_非住宅!$2:$5</definedName>
    <definedName name="_xlnm.Print_Titles" localSheetId="1">'入力1(共通)'!$2:$5</definedName>
    <definedName name="Z_047384A4_E844_4BB4_B522_1CE13C4699E4_.wvu.Cols" localSheetId="8" hidden="1">公表用スコア!#REF!,公表用スコア!$W:$GF</definedName>
    <definedName name="Z_047384A4_E844_4BB4_B522_1CE13C4699E4_.wvu.Cols" localSheetId="4" hidden="1">'入力4(スコア転記)'!#REF!,'入力4(スコア転記)'!$X:$GG</definedName>
    <definedName name="Z_047384A4_E844_4BB4_B522_1CE13C4699E4_.wvu.PrintArea" localSheetId="8" hidden="1">公表用スコア!$A$1:$V$197</definedName>
    <definedName name="Z_047384A4_E844_4BB4_B522_1CE13C4699E4_.wvu.PrintArea" localSheetId="7" hidden="1">重点項目_集合住宅!$A$1:$N$49</definedName>
    <definedName name="Z_047384A4_E844_4BB4_B522_1CE13C4699E4_.wvu.PrintArea" localSheetId="6" hidden="1">重点項目_非住宅!$A$1:$N$49</definedName>
    <definedName name="Z_047384A4_E844_4BB4_B522_1CE13C4699E4_.wvu.PrintArea" localSheetId="1" hidden="1">'入力1(共通)'!$A$1:$N$64</definedName>
    <definedName name="Z_047384A4_E844_4BB4_B522_1CE13C4699E4_.wvu.PrintArea" localSheetId="4" hidden="1">'入力4(スコア転記)'!$A$1:$W$195</definedName>
    <definedName name="Z_047384A4_E844_4BB4_B522_1CE13C4699E4_.wvu.Rows" localSheetId="8" hidden="1">公表用スコア!#REF!,公表用スコア!$35:$36,公表用スコア!$79:$79,公表用スコア!$92:$94,公表用スコア!$101:$101,公表用スコア!$122:$122,公表用スコア!$127:$128,公表用スコア!$132:$139</definedName>
    <definedName name="Z_047384A4_E844_4BB4_B522_1CE13C4699E4_.wvu.Rows" localSheetId="7" hidden="1">重点項目_集合住宅!$230:$65530,重点項目_集合住宅!$21:$21,重点項目_集合住宅!$69:$90,重点項目_集合住宅!$113:$229</definedName>
    <definedName name="Z_047384A4_E844_4BB4_B522_1CE13C4699E4_.wvu.Rows" localSheetId="6" hidden="1">重点項目_非住宅!$230:$65530,重点項目_非住宅!$21:$21,重点項目_非住宅!$69:$90,重点項目_非住宅!$113:$229</definedName>
    <definedName name="Z_047384A4_E844_4BB4_B522_1CE13C4699E4_.wvu.Rows" localSheetId="1" hidden="1">'入力1(共通)'!$226:$65526,'入力1(共通)'!$21:$21,'入力1(共通)'!$65:$86,'入力1(共通)'!$109:$225</definedName>
    <definedName name="Z_047384A4_E844_4BB4_B522_1CE13C4699E4_.wvu.Rows" localSheetId="4" hidden="1">'入力4(スコア転記)'!#REF!,'入力4(スコア転記)'!$33:$34,'入力4(スコア転記)'!$77:$77,'入力4(スコア転記)'!$90:$92,'入力4(スコア転記)'!$99:$99,'入力4(スコア転記)'!$120:$120,'入力4(スコア転記)'!$125:$126,'入力4(スコア転記)'!$130:$137</definedName>
    <definedName name="衛code" localSheetId="7">#REF!</definedName>
    <definedName name="衛code">#REF!</definedName>
    <definedName name="衛kg" localSheetId="7">#REF!</definedName>
    <definedName name="衛kg">#REF!</definedName>
    <definedName name="空code" localSheetId="7">#REF!</definedName>
    <definedName name="空code">#REF!</definedName>
    <definedName name="空kg" localSheetId="7">#REF!</definedName>
    <definedName name="空kg">#REF!</definedName>
    <definedName name="資材原単">[3]⑬原単位!$A$2:$L$2</definedName>
    <definedName name="昇code" localSheetId="7">#REF!</definedName>
    <definedName name="昇code">#REF!</definedName>
    <definedName name="昇kg" localSheetId="7">#REF!</definedName>
    <definedName name="昇kg">#REF!</definedName>
    <definedName name="図形" localSheetId="5">INDIRECT(#REF!)</definedName>
    <definedName name="図形" localSheetId="0">INDIRECT(#REF!)</definedName>
    <definedName name="図形">INDIRECT('[4]結果（SDGs評価なし）'!$AL$24)</definedName>
    <definedName name="設備品目code" localSheetId="7">#REF!</definedName>
    <definedName name="設備品目code">#REF!</definedName>
    <definedName name="設備品目kg1" localSheetId="7">#REF!</definedName>
    <definedName name="設備品目kg1">#REF!</definedName>
    <definedName name="設備品目kg2" localSheetId="7">#REF!</definedName>
    <definedName name="設備品目kg2">#REF!</definedName>
    <definedName name="設備品目kg3" localSheetId="7">#REF!</definedName>
    <definedName name="設備品目kg3">#REF!</definedName>
    <definedName name="設備品目kg4" localSheetId="7">#REF!</definedName>
    <definedName name="設備品目kg4">#REF!</definedName>
    <definedName name="電code" localSheetId="7">#REF!</definedName>
    <definedName name="電code">#REF!</definedName>
    <definedName name="電kg" localSheetId="7">#REF!</definedName>
    <definedName name="電k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36" l="1"/>
  <c r="H315" i="35"/>
  <c r="F315" i="35"/>
  <c r="E315" i="35"/>
  <c r="D315" i="35" s="1"/>
  <c r="G314" i="35"/>
  <c r="E314" i="35"/>
  <c r="D314" i="35" s="1"/>
  <c r="G313" i="35"/>
  <c r="E313" i="35"/>
  <c r="D313" i="35" s="1"/>
  <c r="G312" i="35"/>
  <c r="H312" i="35" s="1"/>
  <c r="F312" i="35"/>
  <c r="D312" i="35"/>
  <c r="H310" i="35"/>
  <c r="F310" i="35"/>
  <c r="E310" i="35"/>
  <c r="D310" i="35" s="1"/>
  <c r="G309" i="35"/>
  <c r="E309" i="35"/>
  <c r="D309" i="35" s="1"/>
  <c r="G308" i="35"/>
  <c r="E308" i="35"/>
  <c r="D308" i="35" s="1"/>
  <c r="G307" i="35"/>
  <c r="H307" i="35" s="1"/>
  <c r="D307" i="35"/>
  <c r="H306" i="35"/>
  <c r="F306" i="35"/>
  <c r="E306" i="35"/>
  <c r="D306" i="35" s="1"/>
  <c r="H304" i="35"/>
  <c r="F304" i="35"/>
  <c r="E304" i="35"/>
  <c r="D304" i="35" s="1"/>
  <c r="H303" i="35"/>
  <c r="F303" i="35"/>
  <c r="E303" i="35"/>
  <c r="H302" i="35"/>
  <c r="F302" i="35"/>
  <c r="E302" i="35"/>
  <c r="D302" i="35" s="1"/>
  <c r="G299" i="35"/>
  <c r="E299" i="35"/>
  <c r="D299" i="35" s="1"/>
  <c r="G298" i="35"/>
  <c r="E298" i="35"/>
  <c r="D298" i="35" s="1"/>
  <c r="G297" i="35"/>
  <c r="E297" i="35"/>
  <c r="G296" i="35"/>
  <c r="E296" i="35"/>
  <c r="D296" i="35" s="1"/>
  <c r="G295" i="35"/>
  <c r="E295" i="35"/>
  <c r="D295" i="35" s="1"/>
  <c r="G294" i="35"/>
  <c r="E294" i="35"/>
  <c r="D294" i="35" s="1"/>
  <c r="G293" i="35"/>
  <c r="E293" i="35"/>
  <c r="D293" i="35" s="1"/>
  <c r="G292" i="35"/>
  <c r="F292" i="35"/>
  <c r="E292" i="35"/>
  <c r="G290" i="35"/>
  <c r="E290" i="35"/>
  <c r="D290" i="35" s="1"/>
  <c r="D291" i="35" s="1"/>
  <c r="G289" i="35"/>
  <c r="E289" i="35"/>
  <c r="D289" i="35" s="1"/>
  <c r="G288" i="35"/>
  <c r="E288" i="35"/>
  <c r="D288" i="35" s="1"/>
  <c r="G287" i="35"/>
  <c r="E287" i="35"/>
  <c r="G286" i="35"/>
  <c r="E286" i="35"/>
  <c r="D286" i="35" s="1"/>
  <c r="G285" i="35"/>
  <c r="E285" i="35"/>
  <c r="D285" i="35" s="1"/>
  <c r="G284" i="35"/>
  <c r="H284" i="35" s="1"/>
  <c r="F284" i="35"/>
  <c r="E284" i="35"/>
  <c r="D284" i="35" s="1"/>
  <c r="H283" i="35"/>
  <c r="F283" i="35"/>
  <c r="E283" i="35"/>
  <c r="H282" i="35"/>
  <c r="F282" i="35"/>
  <c r="E282" i="35"/>
  <c r="D282" i="35" s="1"/>
  <c r="G280" i="35"/>
  <c r="E280" i="35"/>
  <c r="D280" i="35" s="1"/>
  <c r="G279" i="35"/>
  <c r="E279" i="35"/>
  <c r="D279" i="35" s="1"/>
  <c r="G278" i="35"/>
  <c r="E278" i="35"/>
  <c r="D278" i="35" s="1"/>
  <c r="G277" i="35"/>
  <c r="E277" i="35"/>
  <c r="D277" i="35" s="1"/>
  <c r="G276" i="35"/>
  <c r="E276" i="35"/>
  <c r="D276" i="35" s="1"/>
  <c r="G275" i="35"/>
  <c r="E275" i="35"/>
  <c r="D275" i="35" s="1"/>
  <c r="G274" i="35"/>
  <c r="E274" i="35"/>
  <c r="D274" i="35" s="1"/>
  <c r="G273" i="35"/>
  <c r="E273" i="35"/>
  <c r="D273" i="35" s="1"/>
  <c r="G272" i="35"/>
  <c r="E272" i="35"/>
  <c r="D272" i="35" s="1"/>
  <c r="G271" i="35"/>
  <c r="E271" i="35"/>
  <c r="D271" i="35" s="1"/>
  <c r="G270" i="35"/>
  <c r="H270" i="35" s="1"/>
  <c r="F270" i="35"/>
  <c r="E270" i="35"/>
  <c r="D270" i="35" s="1"/>
  <c r="H269" i="35"/>
  <c r="F269" i="35"/>
  <c r="E269" i="35"/>
  <c r="D269" i="35" s="1"/>
  <c r="H265" i="35"/>
  <c r="F265" i="35"/>
  <c r="E265" i="35"/>
  <c r="H264" i="35"/>
  <c r="F264" i="35"/>
  <c r="E264" i="35"/>
  <c r="D264" i="35" s="1"/>
  <c r="H263" i="35"/>
  <c r="F263" i="35"/>
  <c r="E263" i="35"/>
  <c r="H261" i="35"/>
  <c r="F261" i="35"/>
  <c r="E261" i="35"/>
  <c r="D261" i="35" s="1"/>
  <c r="G259" i="35"/>
  <c r="E259" i="35"/>
  <c r="D259" i="35" s="1"/>
  <c r="G258" i="35"/>
  <c r="E258" i="35"/>
  <c r="D258" i="35" s="1"/>
  <c r="G257" i="35"/>
  <c r="E257" i="35"/>
  <c r="D257" i="35" s="1"/>
  <c r="G256" i="35"/>
  <c r="E256" i="35"/>
  <c r="D256" i="35" s="1"/>
  <c r="G255" i="35"/>
  <c r="H255" i="35" s="1"/>
  <c r="F255" i="35"/>
  <c r="E255" i="35"/>
  <c r="H254" i="35"/>
  <c r="F254" i="35"/>
  <c r="E254" i="35"/>
  <c r="D254" i="35" s="1"/>
  <c r="H253" i="35"/>
  <c r="F253" i="35"/>
  <c r="E253" i="35"/>
  <c r="H252" i="35"/>
  <c r="G252" i="35"/>
  <c r="E252" i="35"/>
  <c r="H251" i="35"/>
  <c r="G251" i="35"/>
  <c r="E251" i="35"/>
  <c r="H250" i="35"/>
  <c r="G250" i="35"/>
  <c r="E250" i="35"/>
  <c r="H249" i="35"/>
  <c r="G249" i="35"/>
  <c r="E249" i="35"/>
  <c r="H248" i="35"/>
  <c r="G248" i="35"/>
  <c r="E248" i="35"/>
  <c r="H247" i="35"/>
  <c r="F247" i="35"/>
  <c r="E247" i="35"/>
  <c r="H246" i="35"/>
  <c r="F246" i="35"/>
  <c r="E246" i="35"/>
  <c r="D246" i="35" s="1"/>
  <c r="G245" i="35"/>
  <c r="E245" i="35"/>
  <c r="D245" i="35" s="1"/>
  <c r="G244" i="35"/>
  <c r="E244" i="35"/>
  <c r="D244" i="35" s="1"/>
  <c r="G243" i="35"/>
  <c r="E243" i="35"/>
  <c r="D243" i="35" s="1"/>
  <c r="H242" i="35"/>
  <c r="F242" i="35"/>
  <c r="E242" i="35"/>
  <c r="G240" i="35"/>
  <c r="E240" i="35"/>
  <c r="G239" i="35"/>
  <c r="E239" i="35"/>
  <c r="G238" i="35"/>
  <c r="E238" i="35"/>
  <c r="G237" i="35"/>
  <c r="E237" i="35"/>
  <c r="G236" i="35"/>
  <c r="E236" i="35"/>
  <c r="G235" i="35"/>
  <c r="E235" i="35"/>
  <c r="G234" i="35"/>
  <c r="E234" i="35"/>
  <c r="G233" i="35"/>
  <c r="E233" i="35"/>
  <c r="G232" i="35"/>
  <c r="H232" i="35" s="1"/>
  <c r="H233" i="35" s="1"/>
  <c r="H234" i="35" s="1"/>
  <c r="H235" i="35" s="1"/>
  <c r="H236" i="35" s="1"/>
  <c r="H237" i="35" s="1"/>
  <c r="H238" i="35" s="1"/>
  <c r="H239" i="35" s="1"/>
  <c r="H240" i="35" s="1"/>
  <c r="F232" i="35"/>
  <c r="E232" i="35"/>
  <c r="D232" i="35" s="1"/>
  <c r="H231" i="35"/>
  <c r="F231" i="35"/>
  <c r="E231" i="35"/>
  <c r="H229" i="35"/>
  <c r="F229" i="35"/>
  <c r="E229" i="35"/>
  <c r="D229" i="35" s="1"/>
  <c r="H226" i="35"/>
  <c r="F226" i="35"/>
  <c r="E226" i="35"/>
  <c r="H225" i="35"/>
  <c r="F225" i="35"/>
  <c r="E225" i="35"/>
  <c r="D225" i="35" s="1"/>
  <c r="H223" i="35"/>
  <c r="F223" i="35"/>
  <c r="E223" i="35"/>
  <c r="H222" i="35"/>
  <c r="F222" i="35"/>
  <c r="E222" i="35"/>
  <c r="D222" i="35" s="1"/>
  <c r="F219" i="35"/>
  <c r="E219" i="35"/>
  <c r="H218" i="35" s="1"/>
  <c r="F218" i="35"/>
  <c r="E218" i="35"/>
  <c r="D218" i="35" s="1"/>
  <c r="G216" i="35"/>
  <c r="E216" i="35"/>
  <c r="D216" i="35" s="1"/>
  <c r="G215" i="35"/>
  <c r="E215" i="35"/>
  <c r="D215" i="35" s="1"/>
  <c r="G214" i="35"/>
  <c r="E214" i="35"/>
  <c r="D214" i="35" s="1"/>
  <c r="G213" i="35"/>
  <c r="E213" i="35"/>
  <c r="D213" i="35" s="1"/>
  <c r="G212" i="35"/>
  <c r="E212" i="35"/>
  <c r="D212" i="35" s="1"/>
  <c r="G211" i="35"/>
  <c r="E211" i="35"/>
  <c r="D211" i="35" s="1"/>
  <c r="G210" i="35"/>
  <c r="E210" i="35"/>
  <c r="D210" i="35" s="1"/>
  <c r="G209" i="35"/>
  <c r="E209" i="35"/>
  <c r="D209" i="35" s="1"/>
  <c r="G208" i="35"/>
  <c r="E208" i="35"/>
  <c r="D208" i="35" s="1"/>
  <c r="G207" i="35"/>
  <c r="E207" i="35"/>
  <c r="D207" i="35" s="1"/>
  <c r="G206" i="35"/>
  <c r="E206" i="35"/>
  <c r="D206" i="35" s="1"/>
  <c r="G205" i="35"/>
  <c r="E205" i="35"/>
  <c r="D205" i="35" s="1"/>
  <c r="G204" i="35"/>
  <c r="E204" i="35"/>
  <c r="D204" i="35" s="1"/>
  <c r="G203" i="35"/>
  <c r="H203" i="35" s="1"/>
  <c r="F203" i="35"/>
  <c r="D203" i="35"/>
  <c r="H202" i="35"/>
  <c r="E202" i="35"/>
  <c r="D202" i="35" s="1"/>
  <c r="G200" i="35"/>
  <c r="E200" i="35"/>
  <c r="D200" i="35" s="1"/>
  <c r="G199" i="35"/>
  <c r="E199" i="35"/>
  <c r="D199" i="35" s="1"/>
  <c r="G198" i="35"/>
  <c r="E198" i="35"/>
  <c r="D198" i="35" s="1"/>
  <c r="G197" i="35"/>
  <c r="E197" i="35"/>
  <c r="D197" i="35" s="1"/>
  <c r="G196" i="35"/>
  <c r="E196" i="35"/>
  <c r="D196" i="35" s="1"/>
  <c r="G195" i="35"/>
  <c r="E195" i="35"/>
  <c r="D195" i="35" s="1"/>
  <c r="G194" i="35"/>
  <c r="E194" i="35"/>
  <c r="D194" i="35" s="1"/>
  <c r="G193" i="35"/>
  <c r="E193" i="35"/>
  <c r="D193" i="35" s="1"/>
  <c r="G192" i="35"/>
  <c r="E192" i="35"/>
  <c r="D192" i="35" s="1"/>
  <c r="G191" i="35"/>
  <c r="H191" i="35" s="1"/>
  <c r="D191" i="35" s="1"/>
  <c r="F191" i="35"/>
  <c r="G189" i="35"/>
  <c r="E189" i="35"/>
  <c r="D189" i="35" s="1"/>
  <c r="G188" i="35"/>
  <c r="E188" i="35"/>
  <c r="D188" i="35" s="1"/>
  <c r="G187" i="35"/>
  <c r="E187" i="35"/>
  <c r="D187" i="35" s="1"/>
  <c r="G186" i="35"/>
  <c r="E186" i="35"/>
  <c r="D186" i="35" s="1"/>
  <c r="G185" i="35"/>
  <c r="E185" i="35"/>
  <c r="D185" i="35" s="1"/>
  <c r="G184" i="35"/>
  <c r="E184" i="35"/>
  <c r="D184" i="35" s="1"/>
  <c r="G183" i="35"/>
  <c r="E183" i="35"/>
  <c r="D183" i="35" s="1"/>
  <c r="G182" i="35"/>
  <c r="E182" i="35"/>
  <c r="D182" i="35" s="1"/>
  <c r="G181" i="35"/>
  <c r="H181" i="35" s="1"/>
  <c r="D190" i="35" s="1"/>
  <c r="F181" i="35"/>
  <c r="F180" i="35"/>
  <c r="G179" i="35"/>
  <c r="E179" i="35"/>
  <c r="D179" i="35" s="1"/>
  <c r="G178" i="35"/>
  <c r="E178" i="35"/>
  <c r="D178" i="35" s="1"/>
  <c r="G177" i="35"/>
  <c r="E177" i="35"/>
  <c r="D177" i="35" s="1"/>
  <c r="G176" i="35"/>
  <c r="E176" i="35"/>
  <c r="D176" i="35" s="1"/>
  <c r="G175" i="35"/>
  <c r="E175" i="35"/>
  <c r="D175" i="35" s="1"/>
  <c r="G174" i="35"/>
  <c r="E174" i="35"/>
  <c r="D174" i="35" s="1"/>
  <c r="G173" i="35"/>
  <c r="H173" i="35" s="1"/>
  <c r="F173" i="35"/>
  <c r="E173" i="35"/>
  <c r="D173" i="35" s="1"/>
  <c r="G171" i="35"/>
  <c r="E171" i="35"/>
  <c r="D171" i="35" s="1"/>
  <c r="G170" i="35"/>
  <c r="E170" i="35"/>
  <c r="D170" i="35" s="1"/>
  <c r="G169" i="35"/>
  <c r="E169" i="35"/>
  <c r="D169" i="35" s="1"/>
  <c r="G168" i="35"/>
  <c r="E168" i="35"/>
  <c r="G167" i="35"/>
  <c r="E167" i="35"/>
  <c r="D167" i="35" s="1"/>
  <c r="G166" i="35"/>
  <c r="E166" i="35"/>
  <c r="D166" i="35" s="1"/>
  <c r="G165" i="35"/>
  <c r="E165" i="35"/>
  <c r="D165" i="35" s="1"/>
  <c r="G164" i="35"/>
  <c r="E164" i="35"/>
  <c r="D164" i="35" s="1"/>
  <c r="G163" i="35"/>
  <c r="E163" i="35"/>
  <c r="D163" i="35" s="1"/>
  <c r="G162" i="35"/>
  <c r="E162" i="35"/>
  <c r="D162" i="35" s="1"/>
  <c r="G161" i="35"/>
  <c r="E161" i="35"/>
  <c r="D161" i="35" s="1"/>
  <c r="G160" i="35"/>
  <c r="H160" i="35" s="1"/>
  <c r="F160" i="35"/>
  <c r="E160" i="35"/>
  <c r="F158" i="35"/>
  <c r="E158" i="35"/>
  <c r="D158" i="35" s="1"/>
  <c r="H158" i="35" s="1"/>
  <c r="F157" i="35"/>
  <c r="E157" i="35"/>
  <c r="D157" i="35" s="1"/>
  <c r="H157" i="35" s="1"/>
  <c r="F156" i="35"/>
  <c r="E156" i="35"/>
  <c r="D156" i="35" s="1"/>
  <c r="H156" i="35" s="1"/>
  <c r="F155" i="35"/>
  <c r="E155" i="35"/>
  <c r="F154" i="35"/>
  <c r="E154" i="35"/>
  <c r="D154" i="35" s="1"/>
  <c r="H154" i="35" s="1"/>
  <c r="F153" i="35"/>
  <c r="E153" i="35"/>
  <c r="F151" i="35"/>
  <c r="E151" i="35"/>
  <c r="D151" i="35" s="1"/>
  <c r="H151" i="35" s="1"/>
  <c r="F150" i="35"/>
  <c r="E150" i="35"/>
  <c r="D150" i="35" s="1"/>
  <c r="H150" i="35" s="1"/>
  <c r="F149" i="35"/>
  <c r="E149" i="35"/>
  <c r="D149" i="35" s="1"/>
  <c r="H149" i="35" s="1"/>
  <c r="E145" i="35"/>
  <c r="D145" i="35" s="1"/>
  <c r="E144" i="35"/>
  <c r="D144" i="35" s="1"/>
  <c r="E143" i="35"/>
  <c r="D143" i="35" s="1"/>
  <c r="E142" i="35"/>
  <c r="D142" i="35" s="1"/>
  <c r="G141" i="35"/>
  <c r="E141" i="35"/>
  <c r="D141" i="35" s="1"/>
  <c r="G140" i="35"/>
  <c r="E140" i="35"/>
  <c r="D140" i="35" s="1"/>
  <c r="G139" i="35"/>
  <c r="H139" i="35" s="1"/>
  <c r="H140" i="35" s="1"/>
  <c r="H141" i="35" s="1"/>
  <c r="H142" i="35" s="1"/>
  <c r="H143" i="35" s="1"/>
  <c r="H144" i="35" s="1"/>
  <c r="H145" i="35" s="1"/>
  <c r="F139" i="35"/>
  <c r="F138" i="35"/>
  <c r="E138" i="35"/>
  <c r="D138" i="35" s="1"/>
  <c r="H138" i="35" s="1"/>
  <c r="G136" i="35"/>
  <c r="E136" i="35"/>
  <c r="D136" i="35" s="1"/>
  <c r="G135" i="35"/>
  <c r="E135" i="35"/>
  <c r="D135" i="35" s="1"/>
  <c r="G134" i="35"/>
  <c r="E134" i="35"/>
  <c r="D134" i="35" s="1"/>
  <c r="G133" i="35"/>
  <c r="E133" i="35"/>
  <c r="D133" i="35" s="1"/>
  <c r="G132" i="35"/>
  <c r="E132" i="35"/>
  <c r="D132" i="35" s="1"/>
  <c r="G131" i="35"/>
  <c r="E131" i="35"/>
  <c r="D131" i="35" s="1"/>
  <c r="G130" i="35"/>
  <c r="H130" i="35" s="1"/>
  <c r="H131" i="35" s="1"/>
  <c r="E130" i="35"/>
  <c r="D130" i="35" s="1"/>
  <c r="G128" i="35"/>
  <c r="E128" i="35"/>
  <c r="D128" i="35" s="1"/>
  <c r="G127" i="35"/>
  <c r="E127" i="35"/>
  <c r="D127" i="35" s="1"/>
  <c r="G126" i="35"/>
  <c r="E126" i="35"/>
  <c r="D126" i="35" s="1"/>
  <c r="G125" i="35"/>
  <c r="E125" i="35"/>
  <c r="D125" i="35" s="1"/>
  <c r="G124" i="35"/>
  <c r="E124" i="35"/>
  <c r="D124" i="35" s="1"/>
  <c r="G123" i="35"/>
  <c r="E123" i="35"/>
  <c r="D123" i="35" s="1"/>
  <c r="G122" i="35"/>
  <c r="E122" i="35"/>
  <c r="D122" i="35" s="1"/>
  <c r="G121" i="35"/>
  <c r="H121" i="35" s="1"/>
  <c r="D129" i="35" s="1"/>
  <c r="E121" i="35"/>
  <c r="D121" i="35" s="1"/>
  <c r="G120" i="35"/>
  <c r="E120" i="35"/>
  <c r="D120" i="35" s="1"/>
  <c r="G119" i="35"/>
  <c r="E119" i="35"/>
  <c r="G118" i="35"/>
  <c r="E118" i="35"/>
  <c r="D118" i="35" s="1"/>
  <c r="G117" i="35"/>
  <c r="E117" i="35"/>
  <c r="D117" i="35" s="1"/>
  <c r="G116" i="35"/>
  <c r="H116" i="35" s="1"/>
  <c r="E116" i="35"/>
  <c r="D116" i="35" s="1"/>
  <c r="F114" i="35"/>
  <c r="E114" i="35"/>
  <c r="D114" i="35" s="1"/>
  <c r="H114" i="35" s="1"/>
  <c r="F113" i="35"/>
  <c r="E113" i="35"/>
  <c r="D113" i="35" s="1"/>
  <c r="H113" i="35" s="1"/>
  <c r="F112" i="35"/>
  <c r="E112" i="35"/>
  <c r="D112" i="35" s="1"/>
  <c r="H112" i="35" s="1"/>
  <c r="F111" i="35"/>
  <c r="E111" i="35"/>
  <c r="D111" i="35" s="1"/>
  <c r="H111" i="35" s="1"/>
  <c r="F110" i="35"/>
  <c r="E110" i="35"/>
  <c r="D110" i="35" s="1"/>
  <c r="H110" i="35" s="1"/>
  <c r="F109" i="35"/>
  <c r="E109" i="35"/>
  <c r="D109" i="35" s="1"/>
  <c r="H109" i="35" s="1"/>
  <c r="F107" i="35"/>
  <c r="E107" i="35"/>
  <c r="D107" i="35" s="1"/>
  <c r="H107" i="35" s="1"/>
  <c r="F106" i="35"/>
  <c r="E106" i="35"/>
  <c r="D106" i="35" s="1"/>
  <c r="H106" i="35" s="1"/>
  <c r="G103" i="35"/>
  <c r="E103" i="35"/>
  <c r="D103" i="35" s="1"/>
  <c r="D90" i="35"/>
  <c r="G89" i="35"/>
  <c r="E89" i="35"/>
  <c r="D89" i="35" s="1"/>
  <c r="G88" i="35"/>
  <c r="E88" i="35"/>
  <c r="D88" i="35" s="1"/>
  <c r="D102" i="35" s="1"/>
  <c r="G87" i="35"/>
  <c r="E87" i="35"/>
  <c r="G86" i="35"/>
  <c r="E86" i="35"/>
  <c r="D86" i="35" s="1"/>
  <c r="D100" i="35" s="1"/>
  <c r="G85" i="35"/>
  <c r="E85" i="35"/>
  <c r="D85" i="35" s="1"/>
  <c r="D99" i="35" s="1"/>
  <c r="G84" i="35"/>
  <c r="E84" i="35"/>
  <c r="D84" i="35" s="1"/>
  <c r="D98" i="35" s="1"/>
  <c r="G83" i="35"/>
  <c r="E83" i="35"/>
  <c r="D83" i="35" s="1"/>
  <c r="D97" i="35" s="1"/>
  <c r="G82" i="35"/>
  <c r="E82" i="35"/>
  <c r="D82" i="35" s="1"/>
  <c r="D96" i="35" s="1"/>
  <c r="G81" i="35"/>
  <c r="E81" i="35"/>
  <c r="D81" i="35" s="1"/>
  <c r="D95" i="35" s="1"/>
  <c r="G80" i="35"/>
  <c r="E80" i="35"/>
  <c r="D80" i="35" s="1"/>
  <c r="D94" i="35" s="1"/>
  <c r="G79" i="35"/>
  <c r="E79" i="35"/>
  <c r="D79" i="35" s="1"/>
  <c r="D93" i="35" s="1"/>
  <c r="G78" i="35"/>
  <c r="E78" i="35"/>
  <c r="D78" i="35" s="1"/>
  <c r="D92" i="35" s="1"/>
  <c r="G77" i="35"/>
  <c r="E77" i="35"/>
  <c r="D77" i="35" s="1"/>
  <c r="D91" i="35" s="1"/>
  <c r="D76" i="35"/>
  <c r="G75" i="35"/>
  <c r="H75" i="35" s="1"/>
  <c r="G74" i="35"/>
  <c r="E74" i="35"/>
  <c r="D74" i="35" s="1"/>
  <c r="G73" i="35"/>
  <c r="E73" i="35"/>
  <c r="D73" i="35" s="1"/>
  <c r="G72" i="35"/>
  <c r="E72" i="35"/>
  <c r="D72" i="35" s="1"/>
  <c r="G71" i="35"/>
  <c r="E71" i="35"/>
  <c r="D71" i="35" s="1"/>
  <c r="G70" i="35"/>
  <c r="E70" i="35"/>
  <c r="D70" i="35" s="1"/>
  <c r="G69" i="35"/>
  <c r="E69" i="35"/>
  <c r="D69" i="35" s="1"/>
  <c r="G68" i="35"/>
  <c r="E68" i="35"/>
  <c r="D68" i="35" s="1"/>
  <c r="G67" i="35"/>
  <c r="E67" i="35"/>
  <c r="D67" i="35" s="1"/>
  <c r="G66" i="35"/>
  <c r="E66" i="35"/>
  <c r="D66" i="35" s="1"/>
  <c r="G65" i="35"/>
  <c r="E65" i="35"/>
  <c r="D65" i="35" s="1"/>
  <c r="G64" i="35"/>
  <c r="E64" i="35"/>
  <c r="D64" i="35" s="1"/>
  <c r="G63" i="35"/>
  <c r="E63" i="35"/>
  <c r="D63" i="35" s="1"/>
  <c r="G62" i="35"/>
  <c r="E62" i="35"/>
  <c r="G61" i="35"/>
  <c r="E61" i="35"/>
  <c r="D61" i="35" s="1"/>
  <c r="G59" i="35"/>
  <c r="E59" i="35"/>
  <c r="D59" i="35" s="1"/>
  <c r="G58" i="35"/>
  <c r="E58" i="35"/>
  <c r="D58" i="35" s="1"/>
  <c r="G57" i="35"/>
  <c r="E57" i="35"/>
  <c r="D57" i="35" s="1"/>
  <c r="G56" i="35"/>
  <c r="E56" i="35"/>
  <c r="D56" i="35" s="1"/>
  <c r="G54" i="35"/>
  <c r="E54" i="35"/>
  <c r="D54" i="35" s="1"/>
  <c r="G53" i="35"/>
  <c r="E53" i="35"/>
  <c r="D53" i="35" s="1"/>
  <c r="G52" i="35"/>
  <c r="E52" i="35"/>
  <c r="D52" i="35" s="1"/>
  <c r="G51" i="35"/>
  <c r="E51" i="35"/>
  <c r="D51" i="35" s="1"/>
  <c r="F50" i="35"/>
  <c r="D55" i="35" s="1"/>
  <c r="E50" i="35"/>
  <c r="D50" i="35" s="1"/>
  <c r="H50" i="35" s="1"/>
  <c r="F49" i="35"/>
  <c r="E49" i="35"/>
  <c r="F48" i="35"/>
  <c r="E48" i="35"/>
  <c r="F44" i="35"/>
  <c r="E44" i="35"/>
  <c r="F42" i="35"/>
  <c r="D43" i="35" s="1"/>
  <c r="H43" i="35" s="1"/>
  <c r="E42" i="35"/>
  <c r="D42" i="35" s="1"/>
  <c r="H42" i="35" s="1"/>
  <c r="F41" i="35"/>
  <c r="E41" i="35"/>
  <c r="F37" i="35"/>
  <c r="H37" i="35" s="1"/>
  <c r="E37" i="35"/>
  <c r="F36" i="35"/>
  <c r="E36" i="35"/>
  <c r="F34" i="35"/>
  <c r="E34" i="35"/>
  <c r="F33" i="35"/>
  <c r="E33" i="35"/>
  <c r="F32" i="35"/>
  <c r="E32" i="35"/>
  <c r="F30" i="35"/>
  <c r="E30" i="35"/>
  <c r="F27" i="35"/>
  <c r="E27" i="35"/>
  <c r="F26" i="35"/>
  <c r="E26" i="35"/>
  <c r="F25" i="35"/>
  <c r="E25" i="35"/>
  <c r="F23" i="35"/>
  <c r="E23" i="35"/>
  <c r="F22" i="35"/>
  <c r="E22" i="35"/>
  <c r="F21" i="35"/>
  <c r="E21" i="35"/>
  <c r="F18" i="35"/>
  <c r="E18" i="35"/>
  <c r="F17" i="35"/>
  <c r="E17" i="35"/>
  <c r="F16" i="35"/>
  <c r="E16" i="35"/>
  <c r="F14" i="35"/>
  <c r="D15" i="35" s="1"/>
  <c r="H15" i="35" s="1"/>
  <c r="E14" i="35"/>
  <c r="D14" i="35" s="1"/>
  <c r="F13" i="35"/>
  <c r="E13" i="35"/>
  <c r="F10" i="35"/>
  <c r="E10" i="35"/>
  <c r="F9" i="35"/>
  <c r="E9" i="35"/>
  <c r="F8" i="35"/>
  <c r="E8" i="35"/>
  <c r="F7" i="35"/>
  <c r="E7" i="35"/>
  <c r="F6" i="35"/>
  <c r="E6" i="35"/>
  <c r="F4" i="35"/>
  <c r="E4" i="35"/>
  <c r="D300" i="35"/>
  <c r="H292" i="35"/>
  <c r="D287" i="35"/>
  <c r="D266" i="35"/>
  <c r="D260" i="35"/>
  <c r="D241" i="35"/>
  <c r="D228" i="35"/>
  <c r="D227" i="35"/>
  <c r="D224" i="35"/>
  <c r="D221" i="35"/>
  <c r="D220" i="35"/>
  <c r="D217" i="35"/>
  <c r="D201" i="35"/>
  <c r="D168" i="35"/>
  <c r="D159" i="35"/>
  <c r="D155" i="35"/>
  <c r="H155" i="35" s="1"/>
  <c r="D152" i="35"/>
  <c r="D148" i="35"/>
  <c r="D147" i="35"/>
  <c r="D119" i="35"/>
  <c r="D115" i="35"/>
  <c r="D108" i="35"/>
  <c r="D105" i="35"/>
  <c r="D104" i="35"/>
  <c r="H102" i="35"/>
  <c r="H103" i="35" s="1"/>
  <c r="H101" i="35"/>
  <c r="H100" i="35"/>
  <c r="H99" i="35"/>
  <c r="H98" i="35"/>
  <c r="H97" i="35"/>
  <c r="H96" i="35"/>
  <c r="H95" i="35"/>
  <c r="H94" i="35"/>
  <c r="H93" i="35"/>
  <c r="H92" i="35"/>
  <c r="H91" i="35"/>
  <c r="D87" i="35"/>
  <c r="D101" i="35" s="1"/>
  <c r="D62" i="35"/>
  <c r="H61" i="35"/>
  <c r="D60" i="35"/>
  <c r="D47" i="35"/>
  <c r="D40" i="35"/>
  <c r="D39" i="35"/>
  <c r="D38" i="35"/>
  <c r="D35" i="35"/>
  <c r="D31" i="35"/>
  <c r="D29" i="35"/>
  <c r="D28" i="35"/>
  <c r="H24" i="35"/>
  <c r="D19" i="35"/>
  <c r="H12" i="35"/>
  <c r="D2" i="35"/>
  <c r="L11" i="32"/>
  <c r="L14" i="32"/>
  <c r="L13" i="32" s="1"/>
  <c r="J14" i="32"/>
  <c r="J13" i="32" s="1"/>
  <c r="S14" i="29"/>
  <c r="G11" i="32" s="1"/>
  <c r="L11" i="4"/>
  <c r="L14" i="4"/>
  <c r="L13" i="4" s="1"/>
  <c r="J14" i="4"/>
  <c r="J13" i="4" s="1"/>
  <c r="R14" i="29"/>
  <c r="G11" i="4" s="1"/>
  <c r="R12" i="29"/>
  <c r="Q11" i="4" s="1"/>
  <c r="S12" i="29"/>
  <c r="L7" i="32"/>
  <c r="L7" i="4"/>
  <c r="U34" i="29"/>
  <c r="S35" i="29"/>
  <c r="T35" i="29" s="1"/>
  <c r="D21" i="35" l="1"/>
  <c r="D247" i="35"/>
  <c r="D6" i="35"/>
  <c r="D10" i="35"/>
  <c r="H17" i="35"/>
  <c r="D23" i="35"/>
  <c r="D30" i="35"/>
  <c r="D36" i="35"/>
  <c r="H26" i="35"/>
  <c r="H13" i="35"/>
  <c r="H25" i="35"/>
  <c r="D32" i="35"/>
  <c r="H8" i="35"/>
  <c r="H14" i="35"/>
  <c r="H21" i="35"/>
  <c r="D33" i="35"/>
  <c r="D41" i="35"/>
  <c r="H41" i="35" s="1"/>
  <c r="D49" i="35"/>
  <c r="H49" i="35" s="1"/>
  <c r="D226" i="35"/>
  <c r="D255" i="35"/>
  <c r="D22" i="35"/>
  <c r="H27" i="35"/>
  <c r="D34" i="35"/>
  <c r="D223" i="35"/>
  <c r="D253" i="35"/>
  <c r="D303" i="35"/>
  <c r="D242" i="35"/>
  <c r="D17" i="35"/>
  <c r="H36" i="35"/>
  <c r="D265" i="35"/>
  <c r="D18" i="35"/>
  <c r="H32" i="35"/>
  <c r="D292" i="35"/>
  <c r="D27" i="35"/>
  <c r="D153" i="35"/>
  <c r="H153" i="35" s="1"/>
  <c r="H23" i="35"/>
  <c r="D44" i="35"/>
  <c r="D283" i="35"/>
  <c r="H55" i="35"/>
  <c r="H7" i="35"/>
  <c r="D25" i="35"/>
  <c r="D48" i="35"/>
  <c r="H48" i="35" s="1"/>
  <c r="D231" i="35"/>
  <c r="D263" i="35"/>
  <c r="H4" i="35"/>
  <c r="H9" i="35"/>
  <c r="H16" i="35"/>
  <c r="H34" i="35"/>
  <c r="D4" i="35"/>
  <c r="D7" i="35"/>
  <c r="D9" i="35"/>
  <c r="D160" i="35"/>
  <c r="D172" i="35"/>
  <c r="H44" i="35"/>
  <c r="D45" i="35"/>
  <c r="H45" i="35" s="1"/>
  <c r="D46" i="35"/>
  <c r="D137" i="35"/>
  <c r="H132" i="35"/>
  <c r="H133" i="35" s="1"/>
  <c r="H134" i="35" s="1"/>
  <c r="H135" i="35" s="1"/>
  <c r="H136" i="35" s="1"/>
  <c r="H30" i="35"/>
  <c r="H6" i="35"/>
  <c r="H22" i="35"/>
  <c r="H33" i="35"/>
  <c r="D13" i="35"/>
  <c r="D26" i="35"/>
  <c r="D37" i="35"/>
  <c r="D146" i="35"/>
  <c r="D181" i="35"/>
  <c r="H18" i="35"/>
  <c r="H10" i="35"/>
  <c r="D16" i="35"/>
  <c r="D8" i="35"/>
  <c r="D75" i="35"/>
  <c r="E16" i="36" l="1" a="1"/>
  <c r="E16" i="36" s="1"/>
  <c r="D16" i="36" a="1"/>
  <c r="D16" i="36" s="1"/>
  <c r="C16" i="36" a="1"/>
  <c r="C16" i="36" s="1"/>
  <c r="B16" i="36" a="1"/>
  <c r="B16" i="36" s="1"/>
  <c r="P10" i="34"/>
  <c r="Q10" i="34"/>
  <c r="P11" i="34"/>
  <c r="Q11" i="34"/>
  <c r="P12" i="34"/>
  <c r="Q12" i="34"/>
  <c r="P13" i="34"/>
  <c r="Q13" i="34"/>
  <c r="P14" i="34"/>
  <c r="Q14" i="34"/>
  <c r="P15" i="34"/>
  <c r="Q15" i="34"/>
  <c r="P16" i="34"/>
  <c r="Q16" i="34"/>
  <c r="P17" i="34"/>
  <c r="Q17" i="34"/>
  <c r="P18" i="34"/>
  <c r="Q18" i="34"/>
  <c r="P19" i="34"/>
  <c r="Q19" i="34"/>
  <c r="P20" i="34"/>
  <c r="Q20" i="34"/>
  <c r="P21" i="34"/>
  <c r="Q21" i="34"/>
  <c r="P22" i="34"/>
  <c r="Q22" i="34"/>
  <c r="P23" i="34"/>
  <c r="Q23" i="34"/>
  <c r="P24" i="34"/>
  <c r="Q24" i="34"/>
  <c r="P25" i="34"/>
  <c r="Q25" i="34"/>
  <c r="P26" i="34"/>
  <c r="Q26" i="34"/>
  <c r="P27" i="34"/>
  <c r="Q27" i="34"/>
  <c r="P28" i="34"/>
  <c r="Q28" i="34"/>
  <c r="P29" i="34"/>
  <c r="Q29" i="34"/>
  <c r="P30" i="34"/>
  <c r="Q30" i="34"/>
  <c r="P31" i="34"/>
  <c r="Q31" i="34"/>
  <c r="P32" i="34"/>
  <c r="Q32" i="34"/>
  <c r="P33" i="34"/>
  <c r="Q33" i="34"/>
  <c r="P34" i="34"/>
  <c r="Q34" i="34"/>
  <c r="P35" i="34"/>
  <c r="Q35" i="34"/>
  <c r="P36" i="34"/>
  <c r="Q36" i="34"/>
  <c r="P37" i="34"/>
  <c r="Q37" i="34"/>
  <c r="P38" i="34"/>
  <c r="Q38" i="34"/>
  <c r="P39" i="34"/>
  <c r="Q39" i="34"/>
  <c r="P40" i="34"/>
  <c r="Q40" i="34"/>
  <c r="P41" i="34"/>
  <c r="Q41" i="34"/>
  <c r="P42" i="34"/>
  <c r="Q42" i="34"/>
  <c r="P43" i="34"/>
  <c r="Q43" i="34"/>
  <c r="P44" i="34"/>
  <c r="Q44" i="34"/>
  <c r="P45" i="34"/>
  <c r="Q45" i="34"/>
  <c r="P46" i="34"/>
  <c r="Q46" i="34"/>
  <c r="P47" i="34"/>
  <c r="Q47" i="34"/>
  <c r="P48" i="34"/>
  <c r="Q48" i="34"/>
  <c r="P49" i="34"/>
  <c r="Q49" i="34"/>
  <c r="P50" i="34"/>
  <c r="Q50" i="34"/>
  <c r="P51" i="34"/>
  <c r="Q51" i="34"/>
  <c r="P52" i="34"/>
  <c r="Q52" i="34"/>
  <c r="P53" i="34"/>
  <c r="Q53" i="34"/>
  <c r="P54" i="34"/>
  <c r="Q54" i="34"/>
  <c r="P55" i="34"/>
  <c r="Q55" i="34"/>
  <c r="P56" i="34"/>
  <c r="Q56" i="34"/>
  <c r="P57" i="34"/>
  <c r="Q57" i="34"/>
  <c r="P58" i="34"/>
  <c r="Q58" i="34"/>
  <c r="P59" i="34"/>
  <c r="Q59" i="34"/>
  <c r="P60" i="34"/>
  <c r="Q60" i="34"/>
  <c r="P61" i="34"/>
  <c r="Q61" i="34"/>
  <c r="P62" i="34"/>
  <c r="Q62" i="34"/>
  <c r="P63" i="34"/>
  <c r="Q63" i="34"/>
  <c r="P64" i="34"/>
  <c r="Q64" i="34"/>
  <c r="P65" i="34"/>
  <c r="Q65" i="34"/>
  <c r="P66" i="34"/>
  <c r="Q66" i="34"/>
  <c r="P67" i="34"/>
  <c r="Q67" i="34"/>
  <c r="P68" i="34"/>
  <c r="Q68" i="34"/>
  <c r="P69" i="34"/>
  <c r="Q69" i="34"/>
  <c r="P70" i="34"/>
  <c r="Q70" i="34"/>
  <c r="P71" i="34"/>
  <c r="Q71" i="34"/>
  <c r="P72" i="34"/>
  <c r="Q72" i="34"/>
  <c r="P73" i="34"/>
  <c r="Q73" i="34"/>
  <c r="P74" i="34"/>
  <c r="Q74" i="34"/>
  <c r="P75" i="34"/>
  <c r="Q75" i="34"/>
  <c r="P76" i="34"/>
  <c r="Q76" i="34"/>
  <c r="P77" i="34"/>
  <c r="Q77" i="34"/>
  <c r="P78" i="34"/>
  <c r="Q78" i="34"/>
  <c r="P79" i="34"/>
  <c r="Q79" i="34"/>
  <c r="P80" i="34"/>
  <c r="Q80" i="34"/>
  <c r="P81" i="34"/>
  <c r="Q81" i="34"/>
  <c r="P82" i="34"/>
  <c r="Q82" i="34"/>
  <c r="P83" i="34"/>
  <c r="Q83" i="34"/>
  <c r="P84" i="34"/>
  <c r="Q84" i="34"/>
  <c r="P85" i="34"/>
  <c r="Q85" i="34"/>
  <c r="P86" i="34"/>
  <c r="Q86" i="34"/>
  <c r="P87" i="34"/>
  <c r="Q87" i="34"/>
  <c r="P88" i="34"/>
  <c r="Q88" i="34"/>
  <c r="P89" i="34"/>
  <c r="Q89" i="34"/>
  <c r="P90" i="34"/>
  <c r="Q90" i="34"/>
  <c r="P91" i="34"/>
  <c r="Q91" i="34"/>
  <c r="P92" i="34"/>
  <c r="Q92" i="34"/>
  <c r="P93" i="34"/>
  <c r="Q93" i="34"/>
  <c r="P94" i="34"/>
  <c r="Q94" i="34"/>
  <c r="P95" i="34"/>
  <c r="Q95" i="34"/>
  <c r="P96" i="34"/>
  <c r="Q96" i="34"/>
  <c r="P97" i="34"/>
  <c r="Q97" i="34"/>
  <c r="P98" i="34"/>
  <c r="Q98" i="34"/>
  <c r="P99" i="34"/>
  <c r="Q99" i="34"/>
  <c r="P100" i="34"/>
  <c r="Q100" i="34"/>
  <c r="P101" i="34"/>
  <c r="Q101" i="34"/>
  <c r="P102" i="34"/>
  <c r="Q102" i="34"/>
  <c r="P103" i="34"/>
  <c r="Q103" i="34"/>
  <c r="P104" i="34"/>
  <c r="Q104" i="34"/>
  <c r="P105" i="34"/>
  <c r="Q105" i="34"/>
  <c r="P106" i="34"/>
  <c r="Q106" i="34"/>
  <c r="P107" i="34"/>
  <c r="Q107" i="34"/>
  <c r="P108" i="34"/>
  <c r="Q108" i="34"/>
  <c r="P109" i="34"/>
  <c r="Q109" i="34"/>
  <c r="P110" i="34"/>
  <c r="Q110" i="34"/>
  <c r="P111" i="34"/>
  <c r="Q111" i="34"/>
  <c r="P112" i="34"/>
  <c r="Q112" i="34"/>
  <c r="P113" i="34"/>
  <c r="Q113" i="34"/>
  <c r="P114" i="34"/>
  <c r="Q114" i="34"/>
  <c r="P115" i="34"/>
  <c r="Q115" i="34"/>
  <c r="P116" i="34"/>
  <c r="Q116" i="34"/>
  <c r="P117" i="34"/>
  <c r="Q117" i="34"/>
  <c r="P118" i="34"/>
  <c r="Q118" i="34"/>
  <c r="P119" i="34"/>
  <c r="Q119" i="34"/>
  <c r="P120" i="34"/>
  <c r="Q120" i="34"/>
  <c r="P121" i="34"/>
  <c r="Q121" i="34"/>
  <c r="P122" i="34"/>
  <c r="Q122" i="34"/>
  <c r="P123" i="34"/>
  <c r="Q123" i="34"/>
  <c r="P124" i="34"/>
  <c r="Q124" i="34"/>
  <c r="P125" i="34"/>
  <c r="Q125" i="34"/>
  <c r="P126" i="34"/>
  <c r="Q126" i="34"/>
  <c r="P127" i="34"/>
  <c r="Q127" i="34"/>
  <c r="P128" i="34"/>
  <c r="Q128" i="34"/>
  <c r="P129" i="34"/>
  <c r="Q129" i="34"/>
  <c r="P130" i="34"/>
  <c r="Q130" i="34"/>
  <c r="P131" i="34"/>
  <c r="Q131" i="34"/>
  <c r="P132" i="34"/>
  <c r="Q132" i="34"/>
  <c r="P133" i="34"/>
  <c r="Q133" i="34"/>
  <c r="P134" i="34"/>
  <c r="Q134" i="34"/>
  <c r="P135" i="34"/>
  <c r="Q135" i="34"/>
  <c r="P136" i="34"/>
  <c r="Q136" i="34"/>
  <c r="P137" i="34"/>
  <c r="Q137" i="34"/>
  <c r="P138" i="34"/>
  <c r="Q138" i="34"/>
  <c r="P139" i="34"/>
  <c r="Q139" i="34"/>
  <c r="P140" i="34"/>
  <c r="Q140" i="34"/>
  <c r="P141" i="34"/>
  <c r="Q141" i="34"/>
  <c r="P142" i="34"/>
  <c r="Q142" i="34"/>
  <c r="P143" i="34"/>
  <c r="Q143" i="34"/>
  <c r="P144" i="34"/>
  <c r="Q144" i="34"/>
  <c r="P145" i="34"/>
  <c r="Q145" i="34"/>
  <c r="P146" i="34"/>
  <c r="Q146" i="34"/>
  <c r="P147" i="34"/>
  <c r="Q147" i="34"/>
  <c r="P148" i="34"/>
  <c r="Q148" i="34"/>
  <c r="P149" i="34"/>
  <c r="Q149" i="34"/>
  <c r="P150" i="34"/>
  <c r="Q150" i="34"/>
  <c r="P151" i="34"/>
  <c r="Q151" i="34"/>
  <c r="P152" i="34"/>
  <c r="Q152" i="34"/>
  <c r="P153" i="34"/>
  <c r="Q153" i="34"/>
  <c r="P154" i="34"/>
  <c r="Q154" i="34"/>
  <c r="P155" i="34"/>
  <c r="Q155" i="34"/>
  <c r="P156" i="34"/>
  <c r="Q156" i="34"/>
  <c r="P157" i="34"/>
  <c r="Q157" i="34"/>
  <c r="P158" i="34"/>
  <c r="Q158" i="34"/>
  <c r="P159" i="34"/>
  <c r="Q159" i="34"/>
  <c r="P160" i="34"/>
  <c r="Q160" i="34"/>
  <c r="P161" i="34"/>
  <c r="Q161" i="34"/>
  <c r="P162" i="34"/>
  <c r="Q162" i="34"/>
  <c r="P163" i="34"/>
  <c r="Q163" i="34"/>
  <c r="P164" i="34"/>
  <c r="Q164" i="34"/>
  <c r="P165" i="34"/>
  <c r="Q165" i="34"/>
  <c r="P166" i="34"/>
  <c r="Q166" i="34"/>
  <c r="P167" i="34"/>
  <c r="Q167" i="34"/>
  <c r="P168" i="34"/>
  <c r="Q168" i="34"/>
  <c r="P169" i="34"/>
  <c r="Q169" i="34"/>
  <c r="P170" i="34"/>
  <c r="Q170" i="34"/>
  <c r="P171" i="34"/>
  <c r="Q171" i="34"/>
  <c r="P172" i="34"/>
  <c r="Q172" i="34"/>
  <c r="P173" i="34"/>
  <c r="Q173" i="34"/>
  <c r="P174" i="34"/>
  <c r="Q174" i="34"/>
  <c r="P175" i="34"/>
  <c r="Q175" i="34"/>
  <c r="P176" i="34"/>
  <c r="Q176" i="34"/>
  <c r="P177" i="34"/>
  <c r="Q177" i="34"/>
  <c r="P178" i="34"/>
  <c r="Q178" i="34"/>
  <c r="P179" i="34"/>
  <c r="Q179" i="34"/>
  <c r="P180" i="34"/>
  <c r="Q180" i="34"/>
  <c r="P181" i="34"/>
  <c r="Q181" i="34"/>
  <c r="P182" i="34"/>
  <c r="Q182" i="34"/>
  <c r="P183" i="34"/>
  <c r="Q183" i="34"/>
  <c r="P184" i="34"/>
  <c r="Q184" i="34"/>
  <c r="P185" i="34"/>
  <c r="Q185" i="34"/>
  <c r="P186" i="34"/>
  <c r="Q186" i="34"/>
  <c r="P187" i="34"/>
  <c r="Q187" i="34"/>
  <c r="P188" i="34"/>
  <c r="Q188" i="34"/>
  <c r="P189" i="34"/>
  <c r="Q189" i="34"/>
  <c r="P190" i="34"/>
  <c r="Q190" i="34"/>
  <c r="P191" i="34"/>
  <c r="Q191" i="34"/>
  <c r="P192" i="34"/>
  <c r="Q192" i="34"/>
  <c r="P193" i="34"/>
  <c r="Q193" i="34"/>
  <c r="P194" i="34"/>
  <c r="Q194" i="34"/>
  <c r="P195" i="34"/>
  <c r="Q195" i="34"/>
  <c r="P196" i="34"/>
  <c r="Q196" i="34"/>
  <c r="O11" i="34"/>
  <c r="O12" i="34"/>
  <c r="O13" i="34"/>
  <c r="O14" i="34"/>
  <c r="O15" i="34"/>
  <c r="O16" i="34"/>
  <c r="O17" i="34"/>
  <c r="O18" i="34"/>
  <c r="O19" i="34"/>
  <c r="O20" i="34"/>
  <c r="O21" i="34"/>
  <c r="O22" i="34"/>
  <c r="O23" i="34"/>
  <c r="O24" i="34"/>
  <c r="O25" i="34"/>
  <c r="O26" i="34"/>
  <c r="O27" i="34"/>
  <c r="O28" i="34"/>
  <c r="O29" i="34"/>
  <c r="O30" i="34"/>
  <c r="O31" i="34"/>
  <c r="O32" i="34"/>
  <c r="O33" i="34"/>
  <c r="O34" i="34"/>
  <c r="O35" i="34"/>
  <c r="O36" i="34"/>
  <c r="O37" i="34"/>
  <c r="O38" i="34"/>
  <c r="O39" i="34"/>
  <c r="O40" i="34"/>
  <c r="O41" i="34"/>
  <c r="O42" i="34"/>
  <c r="O43" i="34"/>
  <c r="O44" i="34"/>
  <c r="O45" i="34"/>
  <c r="O46" i="34"/>
  <c r="O47" i="34"/>
  <c r="O48" i="34"/>
  <c r="O49" i="34"/>
  <c r="O50" i="34"/>
  <c r="O51" i="34"/>
  <c r="O52" i="34"/>
  <c r="O53" i="34"/>
  <c r="O54" i="34"/>
  <c r="O55" i="34"/>
  <c r="O56" i="34"/>
  <c r="O57" i="34"/>
  <c r="O58" i="34"/>
  <c r="O59" i="34"/>
  <c r="O60" i="34"/>
  <c r="O61" i="34"/>
  <c r="O62" i="34"/>
  <c r="O63" i="34"/>
  <c r="O64" i="34"/>
  <c r="O65" i="34"/>
  <c r="O66" i="34"/>
  <c r="O67" i="34"/>
  <c r="O68" i="34"/>
  <c r="O69" i="34"/>
  <c r="O70" i="34"/>
  <c r="O71" i="34"/>
  <c r="O72" i="34"/>
  <c r="O73" i="34"/>
  <c r="O74" i="34"/>
  <c r="O75" i="34"/>
  <c r="O76" i="34"/>
  <c r="O77" i="34"/>
  <c r="O78" i="34"/>
  <c r="O79" i="34"/>
  <c r="O80" i="34"/>
  <c r="O81" i="34"/>
  <c r="O82" i="34"/>
  <c r="O83" i="34"/>
  <c r="O84" i="34"/>
  <c r="O85" i="34"/>
  <c r="O86" i="34"/>
  <c r="O87" i="34"/>
  <c r="O88" i="34"/>
  <c r="O89" i="34"/>
  <c r="O90" i="34"/>
  <c r="O91" i="34"/>
  <c r="O92" i="34"/>
  <c r="O93" i="34"/>
  <c r="O94" i="34"/>
  <c r="O95" i="34"/>
  <c r="O96" i="34"/>
  <c r="O97" i="34"/>
  <c r="O98" i="34"/>
  <c r="O99" i="34"/>
  <c r="O100" i="34"/>
  <c r="O101" i="34"/>
  <c r="O102" i="34"/>
  <c r="O103" i="34"/>
  <c r="O104" i="34"/>
  <c r="O105" i="34"/>
  <c r="O106" i="34"/>
  <c r="O107" i="34"/>
  <c r="O108" i="34"/>
  <c r="O109" i="34"/>
  <c r="O110" i="34"/>
  <c r="O111" i="34"/>
  <c r="O112" i="34"/>
  <c r="O113" i="34"/>
  <c r="O114" i="34"/>
  <c r="O115" i="34"/>
  <c r="O116" i="34"/>
  <c r="O117" i="34"/>
  <c r="O118" i="34"/>
  <c r="O119" i="34"/>
  <c r="O120" i="34"/>
  <c r="O121" i="34"/>
  <c r="O122" i="34"/>
  <c r="O123" i="34"/>
  <c r="O124" i="34"/>
  <c r="O125" i="34"/>
  <c r="O126" i="34"/>
  <c r="O127" i="34"/>
  <c r="O128" i="34"/>
  <c r="O129" i="34"/>
  <c r="O130" i="34"/>
  <c r="O131" i="34"/>
  <c r="O132" i="34"/>
  <c r="O133" i="34"/>
  <c r="O134" i="34"/>
  <c r="O135" i="34"/>
  <c r="O136" i="34"/>
  <c r="O137" i="34"/>
  <c r="O138" i="34"/>
  <c r="O139" i="34"/>
  <c r="O140" i="34"/>
  <c r="O141" i="34"/>
  <c r="O142" i="34"/>
  <c r="O143" i="34"/>
  <c r="O144" i="34"/>
  <c r="O145" i="34"/>
  <c r="O146" i="34"/>
  <c r="O147" i="34"/>
  <c r="O148" i="34"/>
  <c r="O149" i="34"/>
  <c r="O150" i="34"/>
  <c r="O151" i="34"/>
  <c r="O152" i="34"/>
  <c r="O153" i="34"/>
  <c r="O154" i="34"/>
  <c r="O155" i="34"/>
  <c r="O156" i="34"/>
  <c r="O157" i="34"/>
  <c r="O158" i="34"/>
  <c r="O159" i="34"/>
  <c r="O160" i="34"/>
  <c r="O161" i="34"/>
  <c r="O162" i="34"/>
  <c r="O163" i="34"/>
  <c r="O164" i="34"/>
  <c r="O165" i="34"/>
  <c r="O166" i="34"/>
  <c r="O167" i="34"/>
  <c r="O168" i="34"/>
  <c r="O169" i="34"/>
  <c r="O170" i="34"/>
  <c r="O171" i="34"/>
  <c r="O172" i="34"/>
  <c r="O173" i="34"/>
  <c r="O174" i="34"/>
  <c r="O175" i="34"/>
  <c r="O176" i="34"/>
  <c r="O177" i="34"/>
  <c r="O178" i="34"/>
  <c r="O179" i="34"/>
  <c r="O180" i="34"/>
  <c r="O181" i="34"/>
  <c r="O182" i="34"/>
  <c r="O183" i="34"/>
  <c r="O184" i="34"/>
  <c r="O185" i="34"/>
  <c r="O186" i="34"/>
  <c r="O187" i="34"/>
  <c r="O188" i="34"/>
  <c r="O189" i="34"/>
  <c r="O190" i="34"/>
  <c r="O191" i="34"/>
  <c r="O192" i="34"/>
  <c r="O193" i="34"/>
  <c r="O194" i="34"/>
  <c r="O195" i="34"/>
  <c r="O196" i="34"/>
  <c r="O10" i="34"/>
  <c r="N10" i="34"/>
  <c r="N11" i="34"/>
  <c r="N12" i="34"/>
  <c r="N13" i="34"/>
  <c r="N14" i="34"/>
  <c r="N15" i="34"/>
  <c r="N16" i="34"/>
  <c r="N17" i="34"/>
  <c r="N18" i="34"/>
  <c r="N19" i="34"/>
  <c r="N20" i="34"/>
  <c r="N21" i="34"/>
  <c r="N22" i="34"/>
  <c r="N23" i="34"/>
  <c r="N24" i="34"/>
  <c r="N25" i="34"/>
  <c r="N26" i="34"/>
  <c r="N27" i="34"/>
  <c r="N28" i="34"/>
  <c r="N29" i="34"/>
  <c r="N30" i="34"/>
  <c r="N31" i="34"/>
  <c r="N32" i="34"/>
  <c r="N33" i="34"/>
  <c r="N34" i="34"/>
  <c r="N35" i="34"/>
  <c r="N36" i="34"/>
  <c r="N37" i="34"/>
  <c r="N38" i="34"/>
  <c r="N39" i="34"/>
  <c r="N40" i="34"/>
  <c r="N41" i="34"/>
  <c r="N42" i="34"/>
  <c r="N43" i="34"/>
  <c r="N44" i="34"/>
  <c r="N45" i="34"/>
  <c r="N46" i="34"/>
  <c r="N47" i="34"/>
  <c r="N48" i="34"/>
  <c r="N49" i="34"/>
  <c r="N50" i="34"/>
  <c r="N51" i="34"/>
  <c r="N52" i="34"/>
  <c r="N53" i="34"/>
  <c r="N54" i="34"/>
  <c r="N55" i="34"/>
  <c r="N56" i="34"/>
  <c r="N57" i="34"/>
  <c r="N58" i="34"/>
  <c r="N59" i="34"/>
  <c r="N60" i="34"/>
  <c r="N61" i="34"/>
  <c r="N62" i="34"/>
  <c r="N63" i="34"/>
  <c r="N64" i="34"/>
  <c r="N65" i="34"/>
  <c r="N66" i="34"/>
  <c r="N67" i="34"/>
  <c r="N68" i="34"/>
  <c r="N69" i="34"/>
  <c r="N70" i="34"/>
  <c r="N71" i="34"/>
  <c r="N72" i="34"/>
  <c r="N73" i="34"/>
  <c r="N74" i="34"/>
  <c r="N75" i="34"/>
  <c r="N76" i="34"/>
  <c r="N77" i="34"/>
  <c r="N78" i="34"/>
  <c r="N79" i="34"/>
  <c r="N80" i="34"/>
  <c r="N81" i="34"/>
  <c r="N82" i="34"/>
  <c r="N83" i="34"/>
  <c r="N84" i="34"/>
  <c r="N85" i="34"/>
  <c r="N86" i="34"/>
  <c r="N87" i="34"/>
  <c r="N88" i="34"/>
  <c r="N89" i="34"/>
  <c r="N90" i="34"/>
  <c r="N91" i="34"/>
  <c r="N92" i="34"/>
  <c r="N93" i="34"/>
  <c r="N94" i="34"/>
  <c r="N95" i="34"/>
  <c r="N96" i="34"/>
  <c r="N97" i="34"/>
  <c r="N98" i="34"/>
  <c r="N99" i="34"/>
  <c r="N100" i="34"/>
  <c r="N101" i="34"/>
  <c r="N102" i="34"/>
  <c r="N103" i="34"/>
  <c r="N104" i="34"/>
  <c r="N105" i="34"/>
  <c r="N106" i="34"/>
  <c r="N107" i="34"/>
  <c r="N108" i="34"/>
  <c r="N109" i="34"/>
  <c r="N110" i="34"/>
  <c r="N111" i="34"/>
  <c r="N112" i="34"/>
  <c r="N113" i="34"/>
  <c r="N114" i="34"/>
  <c r="N115" i="34"/>
  <c r="N116" i="34"/>
  <c r="N117" i="34"/>
  <c r="N118" i="34"/>
  <c r="N119" i="34"/>
  <c r="N120" i="34"/>
  <c r="N121" i="34"/>
  <c r="N122" i="34"/>
  <c r="N123" i="34"/>
  <c r="N124" i="34"/>
  <c r="N125" i="34"/>
  <c r="N126" i="34"/>
  <c r="N127" i="34"/>
  <c r="N128" i="34"/>
  <c r="N129" i="34"/>
  <c r="N130" i="34"/>
  <c r="N131" i="34"/>
  <c r="N132" i="34"/>
  <c r="N133" i="34"/>
  <c r="S10" i="29" s="1"/>
  <c r="M10" i="29" s="1"/>
  <c r="M9" i="32" s="1"/>
  <c r="N134" i="34"/>
  <c r="N135" i="34"/>
  <c r="N136" i="34"/>
  <c r="N137" i="34"/>
  <c r="N138" i="34"/>
  <c r="N139" i="34"/>
  <c r="N140" i="34"/>
  <c r="N141" i="34"/>
  <c r="N142" i="34"/>
  <c r="N143" i="34"/>
  <c r="N144" i="34"/>
  <c r="N145" i="34"/>
  <c r="N146" i="34"/>
  <c r="N147" i="34"/>
  <c r="N148" i="34"/>
  <c r="N149" i="34"/>
  <c r="N150" i="34"/>
  <c r="N151" i="34"/>
  <c r="N152" i="34"/>
  <c r="N153" i="34"/>
  <c r="N154" i="34"/>
  <c r="N155" i="34"/>
  <c r="N156" i="34"/>
  <c r="N157" i="34"/>
  <c r="N158" i="34"/>
  <c r="N159" i="34"/>
  <c r="N160" i="34"/>
  <c r="N161" i="34"/>
  <c r="N162" i="34"/>
  <c r="N163" i="34"/>
  <c r="N164" i="34"/>
  <c r="N165" i="34"/>
  <c r="N166" i="34"/>
  <c r="N167" i="34"/>
  <c r="N168" i="34"/>
  <c r="N169" i="34"/>
  <c r="N170" i="34"/>
  <c r="N171" i="34"/>
  <c r="N172" i="34"/>
  <c r="N173" i="34"/>
  <c r="N174" i="34"/>
  <c r="N175" i="34"/>
  <c r="N176" i="34"/>
  <c r="N177" i="34"/>
  <c r="N178" i="34"/>
  <c r="N179" i="34"/>
  <c r="N180" i="34"/>
  <c r="N181" i="34"/>
  <c r="N182" i="34"/>
  <c r="N183" i="34"/>
  <c r="N184" i="34"/>
  <c r="N185" i="34"/>
  <c r="N186" i="34"/>
  <c r="N187" i="34"/>
  <c r="N188" i="34"/>
  <c r="N189" i="34"/>
  <c r="N190" i="34"/>
  <c r="N191" i="34"/>
  <c r="N192" i="34"/>
  <c r="N193" i="34"/>
  <c r="N194" i="34"/>
  <c r="N195" i="34"/>
  <c r="N196" i="34"/>
  <c r="M11" i="34"/>
  <c r="M12" i="34"/>
  <c r="M13" i="34"/>
  <c r="M14" i="34"/>
  <c r="M15" i="34"/>
  <c r="M16" i="34"/>
  <c r="M17" i="34"/>
  <c r="M18" i="34"/>
  <c r="M19" i="34"/>
  <c r="M20" i="34"/>
  <c r="M21" i="34"/>
  <c r="M22" i="34"/>
  <c r="M23" i="34"/>
  <c r="S25" i="29" s="1"/>
  <c r="M24" i="34"/>
  <c r="M25" i="34"/>
  <c r="M26" i="34"/>
  <c r="M27" i="34"/>
  <c r="M28" i="34"/>
  <c r="M29" i="34"/>
  <c r="M30" i="34"/>
  <c r="M31" i="34"/>
  <c r="M32" i="34"/>
  <c r="M33" i="34"/>
  <c r="M34" i="34"/>
  <c r="M35" i="34"/>
  <c r="M36" i="34"/>
  <c r="M37" i="34"/>
  <c r="S26" i="29" s="1"/>
  <c r="M38" i="34"/>
  <c r="M39" i="34"/>
  <c r="M40" i="34"/>
  <c r="M41" i="34"/>
  <c r="M42" i="34"/>
  <c r="M43" i="34"/>
  <c r="M44" i="34"/>
  <c r="M45" i="34"/>
  <c r="M46" i="34"/>
  <c r="M47" i="34"/>
  <c r="M48" i="34"/>
  <c r="M49" i="34"/>
  <c r="M50" i="34"/>
  <c r="S27" i="29" s="1"/>
  <c r="M51" i="34"/>
  <c r="M52" i="34"/>
  <c r="M53" i="34"/>
  <c r="M54" i="34"/>
  <c r="M55" i="34"/>
  <c r="M56" i="34"/>
  <c r="M57" i="34"/>
  <c r="M58" i="34"/>
  <c r="M59" i="34"/>
  <c r="M60" i="34"/>
  <c r="M61" i="34"/>
  <c r="M62" i="34"/>
  <c r="M63" i="34"/>
  <c r="M64" i="34"/>
  <c r="M65" i="34"/>
  <c r="S28" i="29" s="1"/>
  <c r="M66" i="34"/>
  <c r="M67" i="34"/>
  <c r="M68" i="34"/>
  <c r="M69" i="34"/>
  <c r="M70" i="34"/>
  <c r="M71" i="34"/>
  <c r="M72" i="34"/>
  <c r="M73" i="34"/>
  <c r="M74" i="34"/>
  <c r="M75" i="34"/>
  <c r="M76" i="34"/>
  <c r="M77" i="34"/>
  <c r="M78" i="34"/>
  <c r="M79" i="34"/>
  <c r="M80" i="34"/>
  <c r="M42" i="29" s="1"/>
  <c r="M81" i="34"/>
  <c r="S44" i="29" s="1"/>
  <c r="M82" i="34"/>
  <c r="M83" i="34"/>
  <c r="M84" i="34"/>
  <c r="S45" i="29" s="1"/>
  <c r="M85" i="34"/>
  <c r="M86" i="34"/>
  <c r="M87" i="34"/>
  <c r="M88" i="34"/>
  <c r="M89" i="34"/>
  <c r="M90" i="34"/>
  <c r="M91" i="34"/>
  <c r="M92" i="34"/>
  <c r="M93" i="34"/>
  <c r="M94" i="34"/>
  <c r="M95" i="34"/>
  <c r="S46" i="29" s="1"/>
  <c r="M96" i="34"/>
  <c r="M97" i="34"/>
  <c r="M98" i="34"/>
  <c r="M99" i="34"/>
  <c r="M100" i="34"/>
  <c r="M101" i="34"/>
  <c r="M102" i="34"/>
  <c r="M103" i="34"/>
  <c r="M104" i="34"/>
  <c r="M105" i="34"/>
  <c r="M106" i="34"/>
  <c r="M107" i="34"/>
  <c r="M108" i="34"/>
  <c r="M109" i="34"/>
  <c r="M110" i="34"/>
  <c r="M111" i="34"/>
  <c r="M112" i="34"/>
  <c r="M113" i="34"/>
  <c r="M114" i="34"/>
  <c r="M115" i="34"/>
  <c r="S50" i="29" s="1"/>
  <c r="M116" i="34"/>
  <c r="M117" i="34"/>
  <c r="M118" i="34"/>
  <c r="S51" i="29" s="1"/>
  <c r="M119" i="34"/>
  <c r="M120" i="34"/>
  <c r="S52" i="29" s="1"/>
  <c r="M121" i="34"/>
  <c r="S30" i="29" s="1"/>
  <c r="M122" i="34"/>
  <c r="M123" i="34"/>
  <c r="M124" i="34"/>
  <c r="M125" i="34"/>
  <c r="S18" i="29" s="1"/>
  <c r="M126" i="34"/>
  <c r="S19" i="29" s="1"/>
  <c r="M127" i="34"/>
  <c r="M128" i="34"/>
  <c r="M129" i="34"/>
  <c r="M130" i="34"/>
  <c r="M131" i="34"/>
  <c r="M132" i="34"/>
  <c r="S20" i="29" s="1"/>
  <c r="M133" i="34"/>
  <c r="M134" i="34"/>
  <c r="M135" i="34"/>
  <c r="M136" i="34"/>
  <c r="M137" i="34"/>
  <c r="M138" i="34"/>
  <c r="M139" i="34"/>
  <c r="M140" i="34"/>
  <c r="S21" i="29" s="1"/>
  <c r="M141" i="34"/>
  <c r="M142" i="34"/>
  <c r="M143" i="34"/>
  <c r="M144" i="34"/>
  <c r="M145" i="34"/>
  <c r="M146" i="34"/>
  <c r="M147" i="34"/>
  <c r="M148" i="34"/>
  <c r="M149" i="34"/>
  <c r="M150" i="34"/>
  <c r="M151" i="34"/>
  <c r="M152" i="34"/>
  <c r="M153" i="34"/>
  <c r="M154" i="34"/>
  <c r="M155" i="34"/>
  <c r="M156" i="34"/>
  <c r="M157" i="34"/>
  <c r="M158" i="34"/>
  <c r="M159" i="34"/>
  <c r="M160" i="34"/>
  <c r="M161" i="34"/>
  <c r="M162" i="34"/>
  <c r="M163" i="34"/>
  <c r="M164" i="34"/>
  <c r="M165" i="34"/>
  <c r="M166" i="34"/>
  <c r="M167" i="34"/>
  <c r="M168" i="34"/>
  <c r="M169" i="34"/>
  <c r="M170" i="34"/>
  <c r="M171" i="34"/>
  <c r="M172" i="34"/>
  <c r="M173" i="34"/>
  <c r="M174" i="34"/>
  <c r="M175" i="34"/>
  <c r="M176" i="34"/>
  <c r="M177" i="34"/>
  <c r="M178" i="34"/>
  <c r="M179" i="34"/>
  <c r="M180" i="34"/>
  <c r="M181" i="34"/>
  <c r="M182" i="34"/>
  <c r="M183" i="34"/>
  <c r="M184" i="34"/>
  <c r="M185" i="34"/>
  <c r="M186" i="34"/>
  <c r="M187" i="34"/>
  <c r="M188" i="34"/>
  <c r="M189" i="34"/>
  <c r="M190" i="34"/>
  <c r="M191" i="34"/>
  <c r="M192" i="34"/>
  <c r="M193" i="34"/>
  <c r="M194" i="34"/>
  <c r="M195" i="34"/>
  <c r="M196" i="34"/>
  <c r="M10" i="34"/>
  <c r="L5" i="32"/>
  <c r="L5" i="4"/>
  <c r="Q5" i="34"/>
  <c r="B4" i="34" s="1"/>
  <c r="M205" i="34"/>
  <c r="G205" i="34" s="1"/>
  <c r="M204" i="34"/>
  <c r="G204" i="34" s="1"/>
  <c r="M203" i="34"/>
  <c r="G203" i="34" s="1"/>
  <c r="M200" i="34"/>
  <c r="G200" i="34" s="1"/>
  <c r="S9" i="29" l="1"/>
  <c r="M9" i="29" s="1"/>
  <c r="M9" i="4" s="1"/>
  <c r="S37" i="29"/>
  <c r="U36" i="29" s="1"/>
  <c r="S36" i="29"/>
  <c r="U35" i="29" s="1"/>
  <c r="S38" i="29"/>
  <c r="U37" i="29" s="1"/>
  <c r="S29" i="29"/>
  <c r="G202" i="34"/>
  <c r="B5" i="34" l="1"/>
  <c r="S62" i="29"/>
  <c r="S61" i="29"/>
  <c r="S56" i="29"/>
  <c r="D27" i="31" l="1"/>
  <c r="D26" i="31"/>
  <c r="D25" i="31"/>
  <c r="D24" i="31"/>
  <c r="D23" i="31"/>
  <c r="D19" i="31"/>
  <c r="D18" i="31"/>
  <c r="D17" i="31"/>
  <c r="D16" i="31"/>
  <c r="D15" i="31"/>
  <c r="D11" i="31"/>
  <c r="D10" i="31"/>
  <c r="D9" i="31"/>
  <c r="D8" i="31"/>
  <c r="D7" i="31"/>
  <c r="H11" i="4" l="1"/>
  <c r="Q11" i="32"/>
  <c r="H11" i="32" l="1"/>
  <c r="C41" i="32"/>
  <c r="C35" i="32"/>
  <c r="C41" i="4"/>
  <c r="C35" i="4"/>
  <c r="C29" i="4"/>
  <c r="Q48" i="32" l="1"/>
  <c r="Q47" i="32"/>
  <c r="Q46" i="32"/>
  <c r="Q48" i="4"/>
  <c r="Q47" i="4"/>
  <c r="E29" i="32" l="1"/>
  <c r="C30" i="32"/>
  <c r="C27" i="32"/>
  <c r="C26" i="32"/>
  <c r="C24" i="32"/>
  <c r="E23" i="32"/>
  <c r="C42" i="32"/>
  <c r="C40" i="32"/>
  <c r="C39" i="32"/>
  <c r="C36" i="32"/>
  <c r="C34" i="32"/>
  <c r="C33" i="32"/>
  <c r="C20" i="32"/>
  <c r="C19" i="32"/>
  <c r="C18" i="32"/>
  <c r="C17" i="32"/>
  <c r="K8" i="32"/>
  <c r="K3" i="32"/>
  <c r="T38" i="29" l="1"/>
  <c r="T37" i="29"/>
  <c r="T36" i="29"/>
  <c r="K54" i="31"/>
  <c r="G54" i="31"/>
  <c r="D36" i="31"/>
  <c r="D35" i="31"/>
  <c r="D34" i="31"/>
  <c r="D33" i="31"/>
  <c r="D32" i="31"/>
  <c r="E23" i="30"/>
  <c r="S40" i="29"/>
  <c r="U39" i="29" s="1"/>
  <c r="C30" i="4"/>
  <c r="C23" i="4"/>
  <c r="C24" i="4"/>
  <c r="C26" i="4"/>
  <c r="S63" i="29"/>
  <c r="P64" i="29" s="1"/>
  <c r="G46" i="4" s="1"/>
  <c r="S57" i="29"/>
  <c r="S60" i="29"/>
  <c r="S59" i="29"/>
  <c r="S58" i="29"/>
  <c r="Q58" i="29"/>
  <c r="P61" i="29" l="1"/>
  <c r="G44" i="4" s="1"/>
  <c r="P63" i="29"/>
  <c r="C5" i="30"/>
  <c r="C9" i="30" s="1"/>
  <c r="D38" i="31"/>
  <c r="M206" i="34" s="1"/>
  <c r="Q35" i="29"/>
  <c r="Q36" i="29"/>
  <c r="Q37" i="29"/>
  <c r="G46" i="32"/>
  <c r="Q38" i="29"/>
  <c r="T40" i="29"/>
  <c r="Q40" i="29" s="1"/>
  <c r="G206" i="34" l="1"/>
  <c r="S39" i="29"/>
  <c r="C6" i="30"/>
  <c r="C7" i="30"/>
  <c r="C10" i="30"/>
  <c r="C8" i="30"/>
  <c r="D42" i="31"/>
  <c r="D40" i="31"/>
  <c r="D39" i="31"/>
  <c r="D43" i="31"/>
  <c r="D41" i="31"/>
  <c r="G44" i="32"/>
  <c r="G45" i="4"/>
  <c r="G45" i="32"/>
  <c r="T39" i="29" l="1"/>
  <c r="Q39" i="29" s="1"/>
  <c r="U38" i="29"/>
  <c r="T29" i="29"/>
  <c r="Q29" i="29" s="1"/>
  <c r="U40" i="29"/>
  <c r="M32" i="29" s="1"/>
  <c r="M21" i="32" s="1"/>
  <c r="T27" i="29" l="1"/>
  <c r="T20" i="29" l="1"/>
  <c r="Q20" i="29" s="1"/>
  <c r="T26" i="29"/>
  <c r="Q26" i="29" s="1"/>
  <c r="T25" i="29"/>
  <c r="S53" i="29"/>
  <c r="M48" i="29" s="1"/>
  <c r="T30" i="29"/>
  <c r="Q30" i="29" s="1"/>
  <c r="S31" i="29"/>
  <c r="T31" i="29" s="1"/>
  <c r="T44" i="29"/>
  <c r="Q44" i="29" s="1"/>
  <c r="T52" i="29"/>
  <c r="Q52" i="29" s="1"/>
  <c r="T21" i="29"/>
  <c r="Q21" i="29" s="1"/>
  <c r="T50" i="29"/>
  <c r="Q50" i="29" s="1"/>
  <c r="T46" i="29"/>
  <c r="Q46" i="29" s="1"/>
  <c r="T28" i="29"/>
  <c r="Q28" i="29" s="1"/>
  <c r="T51" i="29"/>
  <c r="Q51" i="29" s="1"/>
  <c r="T45" i="29"/>
  <c r="Q45" i="29" s="1"/>
  <c r="Q27" i="29"/>
  <c r="Q25" i="29"/>
  <c r="K3" i="4"/>
  <c r="M2" i="34" s="1"/>
  <c r="M21" i="29" l="1"/>
  <c r="M21" i="4" s="1"/>
  <c r="M37" i="4"/>
  <c r="M37" i="32"/>
  <c r="K8" i="4"/>
  <c r="Q60" i="29" l="1"/>
  <c r="Q59" i="29"/>
  <c r="C42" i="4"/>
  <c r="C40" i="4"/>
  <c r="C39" i="4"/>
  <c r="C36" i="4"/>
  <c r="C34" i="4"/>
  <c r="C33" i="4"/>
  <c r="C27" i="4"/>
  <c r="C18" i="4"/>
  <c r="C19" i="4"/>
  <c r="C20" i="4"/>
  <c r="C17" i="4"/>
  <c r="T19" i="29"/>
  <c r="T18" i="29" l="1"/>
  <c r="Q18" i="29" s="1"/>
  <c r="M31" i="32"/>
  <c r="M31" i="4"/>
  <c r="Q19"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author>
  </authors>
  <commentList>
    <comment ref="H13" authorId="0" shapeId="0" xr:uid="{ED29B0E9-2C39-4232-8CAB-CA755D8A5251}">
      <text>
        <r>
          <rPr>
            <b/>
            <sz val="9"/>
            <color indexed="81"/>
            <rFont val="MS P ゴシック"/>
            <family val="3"/>
            <charset val="128"/>
          </rPr>
          <t>非住宅部分の“全部”が「計算対象外」「適用除外」の場合に選択</t>
        </r>
      </text>
    </comment>
    <comment ref="H14" authorId="1" shapeId="0" xr:uid="{00000000-0006-0000-0000-000002000000}">
      <text>
        <r>
          <rPr>
            <b/>
            <sz val="9"/>
            <color indexed="81"/>
            <rFont val="ＭＳ Ｐゴシック"/>
            <family val="3"/>
            <charset val="128"/>
          </rPr>
          <t>事務機器等、その他一次エネルギー消費量を除く</t>
        </r>
      </text>
    </comment>
    <comment ref="J14" authorId="1" shapeId="0" xr:uid="{00000000-0006-0000-0000-000003000000}">
      <text>
        <r>
          <rPr>
            <b/>
            <sz val="9"/>
            <color indexed="81"/>
            <rFont val="ＭＳ Ｐゴシック"/>
            <family val="3"/>
            <charset val="128"/>
          </rPr>
          <t>家電等、その他一次エネルギー消費量を除く</t>
        </r>
      </text>
    </comment>
    <comment ref="D17" authorId="1" shapeId="0" xr:uid="{00000000-0006-0000-0000-000005000000}">
      <text>
        <r>
          <rPr>
            <sz val="9"/>
            <color indexed="81"/>
            <rFont val="ＭＳ Ｐゴシック"/>
            <family val="3"/>
            <charset val="128"/>
          </rPr>
          <t>60文字以内で入力してください。</t>
        </r>
      </text>
    </comment>
    <comment ref="D18" authorId="1" shapeId="0" xr:uid="{00000000-0006-0000-0000-000006000000}">
      <text>
        <r>
          <rPr>
            <sz val="9"/>
            <color indexed="81"/>
            <rFont val="ＭＳ Ｐゴシック"/>
            <family val="3"/>
            <charset val="128"/>
          </rPr>
          <t>60文字以内で入力してください。</t>
        </r>
      </text>
    </comment>
    <comment ref="D19" authorId="1" shapeId="0" xr:uid="{00000000-0006-0000-0000-000007000000}">
      <text>
        <r>
          <rPr>
            <sz val="9"/>
            <color indexed="81"/>
            <rFont val="ＭＳ Ｐゴシック"/>
            <family val="3"/>
            <charset val="128"/>
          </rPr>
          <t>60文字以内で入力してください。</t>
        </r>
      </text>
    </comment>
    <comment ref="D20" authorId="1" shapeId="0" xr:uid="{00000000-0006-0000-0000-000008000000}">
      <text>
        <r>
          <rPr>
            <sz val="9"/>
            <color indexed="81"/>
            <rFont val="ＭＳ Ｐゴシック"/>
            <family val="3"/>
            <charset val="128"/>
          </rPr>
          <t>60文字以内で入力してください。</t>
        </r>
      </text>
    </comment>
    <comment ref="D24" authorId="1" shapeId="0" xr:uid="{00000000-0006-0000-0000-000009000000}">
      <text>
        <r>
          <rPr>
            <sz val="9"/>
            <color indexed="81"/>
            <rFont val="ＭＳ Ｐゴシック"/>
            <family val="3"/>
            <charset val="128"/>
          </rPr>
          <t>60文字以内で入力してください。</t>
        </r>
      </text>
    </comment>
    <comment ref="D25" authorId="1" shapeId="0" xr:uid="{00000000-0006-0000-0000-00000A000000}">
      <text>
        <r>
          <rPr>
            <sz val="9"/>
            <color indexed="81"/>
            <rFont val="ＭＳ Ｐゴシック"/>
            <family val="3"/>
            <charset val="128"/>
          </rPr>
          <t>60文字以内で入力してください。</t>
        </r>
      </text>
    </comment>
    <comment ref="D27" authorId="1" shapeId="0" xr:uid="{00000000-0006-0000-0000-00000B000000}">
      <text>
        <r>
          <rPr>
            <sz val="9"/>
            <color indexed="81"/>
            <rFont val="ＭＳ Ｐゴシック"/>
            <family val="3"/>
            <charset val="128"/>
          </rPr>
          <t>60文字以内で入力してください。</t>
        </r>
      </text>
    </comment>
    <comment ref="D28" authorId="1" shapeId="0" xr:uid="{00000000-0006-0000-0000-00000C000000}">
      <text>
        <r>
          <rPr>
            <sz val="9"/>
            <color indexed="81"/>
            <rFont val="ＭＳ Ｐゴシック"/>
            <family val="3"/>
            <charset val="128"/>
          </rPr>
          <t>60文字以内で入力してください。</t>
        </r>
      </text>
    </comment>
    <comment ref="D30" authorId="1" shapeId="0" xr:uid="{00000000-0006-0000-0000-00000D000000}">
      <text>
        <r>
          <rPr>
            <sz val="9"/>
            <color indexed="81"/>
            <rFont val="ＭＳ Ｐゴシック"/>
            <family val="3"/>
            <charset val="128"/>
          </rPr>
          <t>60文字以内で入力してください。</t>
        </r>
      </text>
    </comment>
    <comment ref="D31" authorId="1" shapeId="0" xr:uid="{00000000-0006-0000-0000-00000E000000}">
      <text>
        <r>
          <rPr>
            <sz val="9"/>
            <color indexed="81"/>
            <rFont val="ＭＳ Ｐゴシック"/>
            <family val="3"/>
            <charset val="128"/>
          </rPr>
          <t>60文字以内で入力してください。</t>
        </r>
      </text>
    </comment>
    <comment ref="D35" authorId="1" shapeId="0" xr:uid="{00000000-0006-0000-0000-00000F000000}">
      <text>
        <r>
          <rPr>
            <sz val="9"/>
            <color indexed="81"/>
            <rFont val="ＭＳ Ｐゴシック"/>
            <family val="3"/>
            <charset val="128"/>
          </rPr>
          <t>60文字以内で入力してください。</t>
        </r>
      </text>
    </comment>
    <comment ref="D37" authorId="1" shapeId="0" xr:uid="{00000000-0006-0000-0000-000010000000}">
      <text>
        <r>
          <rPr>
            <sz val="9"/>
            <color indexed="81"/>
            <rFont val="ＭＳ Ｐゴシック"/>
            <family val="3"/>
            <charset val="128"/>
          </rPr>
          <t>60文字以内で入力してください。</t>
        </r>
      </text>
    </comment>
    <comment ref="D38" authorId="1" shapeId="0" xr:uid="{00000000-0006-0000-0000-000011000000}">
      <text>
        <r>
          <rPr>
            <sz val="9"/>
            <color indexed="81"/>
            <rFont val="ＭＳ Ｐゴシック"/>
            <family val="3"/>
            <charset val="128"/>
          </rPr>
          <t>60文字以内で入力してください。</t>
        </r>
      </text>
    </comment>
    <comment ref="D41" authorId="1" shapeId="0" xr:uid="{00000000-0006-0000-0000-000012000000}">
      <text>
        <r>
          <rPr>
            <sz val="9"/>
            <color indexed="81"/>
            <rFont val="ＭＳ Ｐゴシック"/>
            <family val="3"/>
            <charset val="128"/>
          </rPr>
          <t>60文字以内で入力してください。</t>
        </r>
      </text>
    </comment>
    <comment ref="D44" authorId="1" shapeId="0" xr:uid="{00000000-0006-0000-0000-000013000000}">
      <text>
        <r>
          <rPr>
            <sz val="9"/>
            <color indexed="81"/>
            <rFont val="ＭＳ Ｐゴシック"/>
            <family val="3"/>
            <charset val="128"/>
          </rPr>
          <t>60文字以内で入力してください。</t>
        </r>
      </text>
    </comment>
    <comment ref="D45" authorId="1" shapeId="0" xr:uid="{00000000-0006-0000-0000-000014000000}">
      <text>
        <r>
          <rPr>
            <sz val="9"/>
            <color indexed="81"/>
            <rFont val="ＭＳ Ｐゴシック"/>
            <family val="3"/>
            <charset val="128"/>
          </rPr>
          <t>60文字以内で入力してください。</t>
        </r>
      </text>
    </comment>
    <comment ref="D46" authorId="1" shapeId="0" xr:uid="{00000000-0006-0000-0000-000015000000}">
      <text>
        <r>
          <rPr>
            <sz val="9"/>
            <color indexed="81"/>
            <rFont val="ＭＳ Ｐゴシック"/>
            <family val="3"/>
            <charset val="128"/>
          </rPr>
          <t>60文字以内で入力してください。</t>
        </r>
      </text>
    </comment>
    <comment ref="D47" authorId="1" shapeId="0" xr:uid="{00000000-0006-0000-0000-000016000000}">
      <text>
        <r>
          <rPr>
            <sz val="9"/>
            <color indexed="81"/>
            <rFont val="ＭＳ Ｐゴシック"/>
            <family val="3"/>
            <charset val="128"/>
          </rPr>
          <t>60文字以内で入力してください。</t>
        </r>
      </text>
    </comment>
    <comment ref="D50" authorId="1" shapeId="0" xr:uid="{00000000-0006-0000-0000-000017000000}">
      <text>
        <r>
          <rPr>
            <sz val="9"/>
            <color indexed="81"/>
            <rFont val="ＭＳ Ｐゴシック"/>
            <family val="3"/>
            <charset val="128"/>
          </rPr>
          <t>60文字以内で入力してください。</t>
        </r>
      </text>
    </comment>
    <comment ref="D51" authorId="1" shapeId="0" xr:uid="{00000000-0006-0000-0000-000018000000}">
      <text>
        <r>
          <rPr>
            <sz val="9"/>
            <color indexed="81"/>
            <rFont val="ＭＳ Ｐゴシック"/>
            <family val="3"/>
            <charset val="128"/>
          </rPr>
          <t>60文字以内で入力してください。</t>
        </r>
      </text>
    </comment>
    <comment ref="D52" authorId="1" shapeId="0" xr:uid="{00000000-0006-0000-0000-000019000000}">
      <text>
        <r>
          <rPr>
            <sz val="9"/>
            <color indexed="81"/>
            <rFont val="ＭＳ Ｐゴシック"/>
            <family val="3"/>
            <charset val="128"/>
          </rPr>
          <t>60文字以内で入力してください。</t>
        </r>
      </text>
    </comment>
    <comment ref="D53" authorId="1" shapeId="0" xr:uid="{00000000-0006-0000-0000-00001A000000}">
      <text>
        <r>
          <rPr>
            <sz val="9"/>
            <color indexed="81"/>
            <rFont val="ＭＳ Ｐゴシック"/>
            <family val="3"/>
            <charset val="128"/>
          </rPr>
          <t>60文字以内で入力してください。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<sst xmlns="http://schemas.openxmlformats.org/spreadsheetml/2006/main" count="2177" uniqueCount="1288">
  <si>
    <t>音環境</t>
    <rPh sb="0" eb="1">
      <t>ｵﾄ</t>
    </rPh>
    <rPh sb="1" eb="3">
      <t>ｶﾝｷｮｳ</t>
    </rPh>
    <phoneticPr fontId="27" type="noConversion"/>
  </si>
  <si>
    <t>温熱環境</t>
    <rPh sb="0" eb="2">
      <t>ｵﾝﾈﾂ</t>
    </rPh>
    <rPh sb="2" eb="4">
      <t>ｶﾝｷｮｳ</t>
    </rPh>
    <phoneticPr fontId="27" type="noConversion"/>
  </si>
  <si>
    <t>室温制御</t>
    <rPh sb="0" eb="2">
      <t>ｼﾂｵﾝ</t>
    </rPh>
    <rPh sb="2" eb="4">
      <t>ｾｲｷﾞｮ</t>
    </rPh>
    <phoneticPr fontId="27" type="noConversion"/>
  </si>
  <si>
    <t>湿度制御</t>
    <rPh sb="0" eb="2">
      <t>ｼﾂﾄﾞ</t>
    </rPh>
    <rPh sb="2" eb="4">
      <t>ｾｲｷﾞｮ</t>
    </rPh>
    <phoneticPr fontId="27" type="noConversion"/>
  </si>
  <si>
    <t>光・視環境</t>
    <rPh sb="0" eb="1">
      <t>ﾋｶﾘ</t>
    </rPh>
    <rPh sb="2" eb="3">
      <t>ｼ</t>
    </rPh>
    <rPh sb="3" eb="5">
      <t>ｶﾝｷｮｳ</t>
    </rPh>
    <phoneticPr fontId="27" type="noConversion"/>
  </si>
  <si>
    <t>昼光利用</t>
    <rPh sb="0" eb="1">
      <t>ﾋﾙ</t>
    </rPh>
    <rPh sb="1" eb="2">
      <t>ﾋｶﾘ</t>
    </rPh>
    <rPh sb="2" eb="4">
      <t>ﾘﾖｳ</t>
    </rPh>
    <phoneticPr fontId="27" type="noConversion"/>
  </si>
  <si>
    <t>交通負荷抑制</t>
    <rPh sb="0" eb="2">
      <t>ｺｳﾂｳ</t>
    </rPh>
    <rPh sb="2" eb="4">
      <t>ﾌｶ</t>
    </rPh>
    <rPh sb="4" eb="6">
      <t>ﾖｸｾｲ</t>
    </rPh>
    <phoneticPr fontId="27" type="noConversion"/>
  </si>
  <si>
    <t>廃棄物処理負荷抑制</t>
    <rPh sb="0" eb="3">
      <t>ﾊｲｷﾌﾞﾂ</t>
    </rPh>
    <rPh sb="3" eb="5">
      <t>ｼｮﾘ</t>
    </rPh>
    <rPh sb="5" eb="7">
      <t>ﾌｶ</t>
    </rPh>
    <rPh sb="7" eb="9">
      <t>ﾖｸｾｲ</t>
    </rPh>
    <phoneticPr fontId="27" type="noConversion"/>
  </si>
  <si>
    <t>周辺環境への配慮</t>
    <rPh sb="0" eb="2">
      <t>ｼｭｳﾍﾝ</t>
    </rPh>
    <rPh sb="2" eb="4">
      <t>ｶﾝｷｮｳ</t>
    </rPh>
    <rPh sb="6" eb="8">
      <t>ﾊｲﾘｮ</t>
    </rPh>
    <phoneticPr fontId="27" type="noConversion"/>
  </si>
  <si>
    <t>騒音・振動・悪臭の防止</t>
    <rPh sb="0" eb="2">
      <t>ｿｳｵﾝ</t>
    </rPh>
    <rPh sb="3" eb="5">
      <t>ｼﾝﾄﾞｳ</t>
    </rPh>
    <rPh sb="6" eb="8">
      <t>ｱｸｼｭｳ</t>
    </rPh>
    <rPh sb="9" eb="11">
      <t>ﾎﾞｳｼ</t>
    </rPh>
    <phoneticPr fontId="27" type="noConversion"/>
  </si>
  <si>
    <t>騒音</t>
    <rPh sb="0" eb="2">
      <t>ｿｳｵﾝ</t>
    </rPh>
    <phoneticPr fontId="27" type="noConversion"/>
  </si>
  <si>
    <t>遮音</t>
  </si>
  <si>
    <t>界壁遮音性能</t>
  </si>
  <si>
    <t>部品・部材の耐用年数</t>
    <rPh sb="0" eb="2">
      <t>ブヒン</t>
    </rPh>
    <rPh sb="3" eb="4">
      <t>ブ</t>
    </rPh>
    <rPh sb="4" eb="5">
      <t>ザイ</t>
    </rPh>
    <rPh sb="6" eb="8">
      <t>タイヨウ</t>
    </rPh>
    <rPh sb="8" eb="10">
      <t>ネンスウ</t>
    </rPh>
    <phoneticPr fontId="20"/>
  </si>
  <si>
    <t>躯体材料の耐用年数</t>
    <rPh sb="0" eb="2">
      <t>クタイ</t>
    </rPh>
    <rPh sb="2" eb="4">
      <t>ザイリョウ</t>
    </rPh>
    <rPh sb="5" eb="7">
      <t>タイヨウ</t>
    </rPh>
    <rPh sb="7" eb="9">
      <t>ネンスウ</t>
    </rPh>
    <phoneticPr fontId="20"/>
  </si>
  <si>
    <t>外壁仕上げ材の補修必要間隔</t>
    <rPh sb="0" eb="2">
      <t>ガイヘキ</t>
    </rPh>
    <rPh sb="2" eb="4">
      <t>シア</t>
    </rPh>
    <rPh sb="5" eb="6">
      <t>ザイ</t>
    </rPh>
    <rPh sb="7" eb="9">
      <t>ホシュウ</t>
    </rPh>
    <rPh sb="9" eb="11">
      <t>ヒツヨウ</t>
    </rPh>
    <rPh sb="11" eb="13">
      <t>カンカク</t>
    </rPh>
    <phoneticPr fontId="20"/>
  </si>
  <si>
    <t>主要内装仕上げ材の更新必要間隔</t>
    <rPh sb="0" eb="2">
      <t>シュヨウ</t>
    </rPh>
    <rPh sb="2" eb="4">
      <t>ナイソウ</t>
    </rPh>
    <rPh sb="4" eb="6">
      <t>シア</t>
    </rPh>
    <rPh sb="7" eb="8">
      <t>ザイ</t>
    </rPh>
    <rPh sb="9" eb="11">
      <t>コウシン</t>
    </rPh>
    <rPh sb="11" eb="13">
      <t>ヒツヨウ</t>
    </rPh>
    <rPh sb="13" eb="15">
      <t>カンカク</t>
    </rPh>
    <phoneticPr fontId="20"/>
  </si>
  <si>
    <t>空調換気ダクトの更新必要間隔</t>
    <rPh sb="0" eb="2">
      <t>クウチョウ</t>
    </rPh>
    <rPh sb="2" eb="4">
      <t>カンキ</t>
    </rPh>
    <rPh sb="8" eb="10">
      <t>コウシン</t>
    </rPh>
    <rPh sb="10" eb="12">
      <t>ヒツヨウ</t>
    </rPh>
    <rPh sb="12" eb="14">
      <t>カンカク</t>
    </rPh>
    <phoneticPr fontId="20"/>
  </si>
  <si>
    <t>上下温度差</t>
    <rPh sb="0" eb="2">
      <t>ジョウゲ</t>
    </rPh>
    <rPh sb="2" eb="5">
      <t>オンドサ</t>
    </rPh>
    <phoneticPr fontId="20"/>
  </si>
  <si>
    <t>平均気流速度</t>
    <rPh sb="0" eb="2">
      <t>ヘイキン</t>
    </rPh>
    <rPh sb="2" eb="4">
      <t>キリュウ</t>
    </rPh>
    <rPh sb="4" eb="6">
      <t>ソクド</t>
    </rPh>
    <phoneticPr fontId="20"/>
  </si>
  <si>
    <t>昼光率</t>
    <rPh sb="0" eb="1">
      <t>ヒル</t>
    </rPh>
    <rPh sb="1" eb="2">
      <t>ヒカリ</t>
    </rPh>
    <rPh sb="2" eb="3">
      <t>リツ</t>
    </rPh>
    <phoneticPr fontId="20"/>
  </si>
  <si>
    <t>方位別開口</t>
    <rPh sb="0" eb="2">
      <t>ホウイ</t>
    </rPh>
    <rPh sb="2" eb="3">
      <t>ベツ</t>
    </rPh>
    <rPh sb="3" eb="5">
      <t>カイコウ</t>
    </rPh>
    <phoneticPr fontId="20"/>
  </si>
  <si>
    <t>昼光利用設備</t>
    <rPh sb="0" eb="1">
      <t>ヒル</t>
    </rPh>
    <rPh sb="1" eb="2">
      <t>ヒカリ</t>
    </rPh>
    <rPh sb="2" eb="4">
      <t>リヨウ</t>
    </rPh>
    <rPh sb="4" eb="6">
      <t>セツビ</t>
    </rPh>
    <phoneticPr fontId="20"/>
  </si>
  <si>
    <t>照明器具のグレア</t>
    <rPh sb="0" eb="2">
      <t>ショウメイ</t>
    </rPh>
    <rPh sb="2" eb="4">
      <t>キグ</t>
    </rPh>
    <phoneticPr fontId="20"/>
  </si>
  <si>
    <t>昼光制御</t>
    <rPh sb="0" eb="1">
      <t>ヒル</t>
    </rPh>
    <rPh sb="1" eb="2">
      <t>ヒカリ</t>
    </rPh>
    <rPh sb="2" eb="4">
      <t>セイギョ</t>
    </rPh>
    <phoneticPr fontId="20"/>
  </si>
  <si>
    <t>映り込み対策</t>
    <rPh sb="0" eb="1">
      <t>ウツ</t>
    </rPh>
    <rPh sb="2" eb="3">
      <t>コ</t>
    </rPh>
    <rPh sb="4" eb="6">
      <t>タイサク</t>
    </rPh>
    <phoneticPr fontId="20"/>
  </si>
  <si>
    <t>照度</t>
    <rPh sb="0" eb="2">
      <t>ショウド</t>
    </rPh>
    <phoneticPr fontId="20"/>
  </si>
  <si>
    <t>照度均斉度</t>
    <rPh sb="0" eb="2">
      <t>ショウド</t>
    </rPh>
    <rPh sb="2" eb="3">
      <t>タモツ</t>
    </rPh>
    <rPh sb="3" eb="4">
      <t>サイ</t>
    </rPh>
    <rPh sb="4" eb="5">
      <t>タビ</t>
    </rPh>
    <phoneticPr fontId="20"/>
  </si>
  <si>
    <t>照明制御</t>
    <rPh sb="0" eb="2">
      <t>ショウメイ</t>
    </rPh>
    <rPh sb="2" eb="4">
      <t>セイギョ</t>
    </rPh>
    <phoneticPr fontId="20"/>
  </si>
  <si>
    <t>空気質環境</t>
    <rPh sb="0" eb="2">
      <t>クウキ</t>
    </rPh>
    <rPh sb="2" eb="3">
      <t>シツ</t>
    </rPh>
    <rPh sb="3" eb="5">
      <t>カンキョウ</t>
    </rPh>
    <phoneticPr fontId="20"/>
  </si>
  <si>
    <t>化学汚染物質</t>
    <rPh sb="0" eb="2">
      <t>カガク</t>
    </rPh>
    <rPh sb="4" eb="6">
      <t>ブッシツ</t>
    </rPh>
    <phoneticPr fontId="20"/>
  </si>
  <si>
    <t>アスベスト対策</t>
    <rPh sb="5" eb="7">
      <t>タイサク</t>
    </rPh>
    <phoneticPr fontId="20"/>
  </si>
  <si>
    <t>ダニ・カビ等</t>
    <rPh sb="5" eb="6">
      <t>ナド</t>
    </rPh>
    <phoneticPr fontId="20"/>
  </si>
  <si>
    <t>レジオネラ対策</t>
    <rPh sb="5" eb="7">
      <t>タイサク</t>
    </rPh>
    <phoneticPr fontId="20"/>
  </si>
  <si>
    <t>換気量</t>
    <rPh sb="0" eb="3">
      <t>カンキリョウ</t>
    </rPh>
    <phoneticPr fontId="20"/>
  </si>
  <si>
    <t>自然換気性能</t>
    <rPh sb="0" eb="2">
      <t>シゼン</t>
    </rPh>
    <rPh sb="2" eb="4">
      <t>カンキ</t>
    </rPh>
    <rPh sb="4" eb="6">
      <t>セイノウ</t>
    </rPh>
    <phoneticPr fontId="20"/>
  </si>
  <si>
    <t>取り入れ外気への配慮</t>
    <rPh sb="0" eb="1">
      <t>ト</t>
    </rPh>
    <rPh sb="2" eb="3">
      <t>イ</t>
    </rPh>
    <rPh sb="4" eb="6">
      <t>ガイキ</t>
    </rPh>
    <rPh sb="8" eb="10">
      <t>ハイリョ</t>
    </rPh>
    <phoneticPr fontId="20"/>
  </si>
  <si>
    <t>給気計画</t>
    <rPh sb="0" eb="1">
      <t>キュウ</t>
    </rPh>
    <rPh sb="1" eb="2">
      <t>キ</t>
    </rPh>
    <rPh sb="2" eb="4">
      <t>ケイカク</t>
    </rPh>
    <phoneticPr fontId="20"/>
  </si>
  <si>
    <t>運用管理</t>
    <rPh sb="0" eb="2">
      <t>ウンヨウ</t>
    </rPh>
    <rPh sb="2" eb="4">
      <t>カンリ</t>
    </rPh>
    <phoneticPr fontId="20"/>
  </si>
  <si>
    <t>喫煙の制御</t>
    <rPh sb="0" eb="2">
      <t>キツエン</t>
    </rPh>
    <rPh sb="3" eb="5">
      <t>セイギョ</t>
    </rPh>
    <phoneticPr fontId="20"/>
  </si>
  <si>
    <t>機能性・使いやすさ</t>
    <rPh sb="0" eb="3">
      <t>キノウセイ</t>
    </rPh>
    <rPh sb="4" eb="5">
      <t>ツカ</t>
    </rPh>
    <phoneticPr fontId="20"/>
  </si>
  <si>
    <t>広さ・収納性</t>
    <rPh sb="0" eb="1">
      <t>ヒロ</t>
    </rPh>
    <rPh sb="3" eb="5">
      <t>シュウノウ</t>
    </rPh>
    <rPh sb="5" eb="6">
      <t>セイ</t>
    </rPh>
    <phoneticPr fontId="20"/>
  </si>
  <si>
    <t>高度情報通信設備対応</t>
    <rPh sb="0" eb="2">
      <t>コウド</t>
    </rPh>
    <rPh sb="2" eb="4">
      <t>ジョウホウ</t>
    </rPh>
    <rPh sb="4" eb="6">
      <t>ツウシン</t>
    </rPh>
    <rPh sb="6" eb="8">
      <t>セツビ</t>
    </rPh>
    <rPh sb="8" eb="10">
      <t>タイオウ</t>
    </rPh>
    <phoneticPr fontId="20"/>
  </si>
  <si>
    <t>バリアフリー計画</t>
    <rPh sb="6" eb="8">
      <t>ケイカク</t>
    </rPh>
    <phoneticPr fontId="20"/>
  </si>
  <si>
    <t>広さ感・景観</t>
    <rPh sb="0" eb="1">
      <t>ヒロ</t>
    </rPh>
    <rPh sb="2" eb="3">
      <t>カン</t>
    </rPh>
    <rPh sb="4" eb="6">
      <t>ケイカン</t>
    </rPh>
    <phoneticPr fontId="20"/>
  </si>
  <si>
    <t>内装計画</t>
    <rPh sb="0" eb="2">
      <t>ナイソウ</t>
    </rPh>
    <rPh sb="2" eb="4">
      <t>ケイカク</t>
    </rPh>
    <phoneticPr fontId="20"/>
  </si>
  <si>
    <t>維持管理</t>
    <rPh sb="0" eb="2">
      <t>イジ</t>
    </rPh>
    <rPh sb="2" eb="4">
      <t>カンリ</t>
    </rPh>
    <phoneticPr fontId="20"/>
  </si>
  <si>
    <t>エネルギー利用効率化設備</t>
    <phoneticPr fontId="20"/>
  </si>
  <si>
    <t>衛生管理業務</t>
    <rPh sb="0" eb="2">
      <t>エイセイ</t>
    </rPh>
    <rPh sb="2" eb="4">
      <t>カンリ</t>
    </rPh>
    <rPh sb="4" eb="6">
      <t>ギョウム</t>
    </rPh>
    <phoneticPr fontId="20"/>
  </si>
  <si>
    <t>①建物の熱負荷抑制</t>
    <rPh sb="1" eb="3">
      <t>タテモノ</t>
    </rPh>
    <rPh sb="4" eb="5">
      <t>ネツ</t>
    </rPh>
    <rPh sb="5" eb="7">
      <t>フカ</t>
    </rPh>
    <rPh sb="7" eb="9">
      <t>ヨクセイ</t>
    </rPh>
    <phoneticPr fontId="20"/>
  </si>
  <si>
    <t>②自然エネルギー利用</t>
    <rPh sb="1" eb="3">
      <t>シゼン</t>
    </rPh>
    <rPh sb="8" eb="10">
      <t>リヨウ</t>
    </rPh>
    <phoneticPr fontId="20"/>
  </si>
  <si>
    <t>④効率的運用</t>
    <rPh sb="1" eb="4">
      <t>コウリツテキ</t>
    </rPh>
    <rPh sb="4" eb="6">
      <t>ウンヨウ</t>
    </rPh>
    <phoneticPr fontId="20"/>
  </si>
  <si>
    <t>界床遮音性能（軽量衝撃源）</t>
  </si>
  <si>
    <t>界床遮音性能（重量衝撃源）</t>
  </si>
  <si>
    <t>吸音</t>
  </si>
  <si>
    <t>外皮性能</t>
    <rPh sb="0" eb="2">
      <t>ガイヒ</t>
    </rPh>
    <rPh sb="2" eb="4">
      <t>セイノウ</t>
    </rPh>
    <phoneticPr fontId="20"/>
  </si>
  <si>
    <t>ゾーン別制御性</t>
    <rPh sb="3" eb="4">
      <t>ベツ</t>
    </rPh>
    <rPh sb="4" eb="7">
      <t>セイギョセイ</t>
    </rPh>
    <phoneticPr fontId="20"/>
  </si>
  <si>
    <t>個別制御</t>
    <rPh sb="0" eb="2">
      <t>コベツ</t>
    </rPh>
    <rPh sb="2" eb="4">
      <t>セイギョ</t>
    </rPh>
    <phoneticPr fontId="20"/>
  </si>
  <si>
    <t>グレア対策</t>
    <rPh sb="3" eb="5">
      <t>ﾀｲｻｸ</t>
    </rPh>
    <phoneticPr fontId="27" type="noConversion"/>
  </si>
  <si>
    <t>照度</t>
    <rPh sb="0" eb="2">
      <t>ｼｮｳﾄﾞ</t>
    </rPh>
    <phoneticPr fontId="27" type="noConversion"/>
  </si>
  <si>
    <t>発生源対策</t>
    <rPh sb="0" eb="3">
      <t>ﾊｯｾｲｹﾞﾝ</t>
    </rPh>
    <rPh sb="3" eb="5">
      <t>ﾀｲｻｸ</t>
    </rPh>
    <phoneticPr fontId="27" type="noConversion"/>
  </si>
  <si>
    <t>換気</t>
    <rPh sb="0" eb="2">
      <t>ｶﾝｷ</t>
    </rPh>
    <phoneticPr fontId="27" type="noConversion"/>
  </si>
  <si>
    <r>
      <t>CO</t>
    </r>
    <r>
      <rPr>
        <vertAlign val="subscript"/>
        <sz val="10"/>
        <rFont val="ＭＳ Ｐゴシック"/>
        <family val="3"/>
        <charset val="128"/>
      </rPr>
      <t>2</t>
    </r>
    <r>
      <rPr>
        <sz val="10"/>
        <rFont val="ＭＳ Ｐゴシック"/>
        <family val="3"/>
        <charset val="128"/>
      </rPr>
      <t>の監視</t>
    </r>
    <rPh sb="4" eb="6">
      <t>カンシ</t>
    </rPh>
    <phoneticPr fontId="20"/>
  </si>
  <si>
    <t>機能性</t>
    <rPh sb="0" eb="3">
      <t>ｷﾉｳｾｲ</t>
    </rPh>
    <phoneticPr fontId="27" type="noConversion"/>
  </si>
  <si>
    <t>心理性・快適性</t>
    <rPh sb="0" eb="1">
      <t>ｺｺﾛ</t>
    </rPh>
    <rPh sb="1" eb="3">
      <t>ﾘｾｲ</t>
    </rPh>
    <rPh sb="4" eb="7">
      <t>ｶｲﾃｷｾｲ</t>
    </rPh>
    <phoneticPr fontId="27" type="noConversion"/>
  </si>
  <si>
    <t>耐用性・信頼性</t>
    <rPh sb="0" eb="3">
      <t>ﾀｲﾖｳｾｲ</t>
    </rPh>
    <rPh sb="4" eb="6">
      <t>ｼﾝﾗｲ</t>
    </rPh>
    <rPh sb="6" eb="7">
      <t>ｾｲ</t>
    </rPh>
    <phoneticPr fontId="27" type="noConversion"/>
  </si>
  <si>
    <t>地域性・アメニティへの配慮</t>
    <rPh sb="0" eb="3">
      <t>ﾁｲｷｾｲ</t>
    </rPh>
    <rPh sb="11" eb="13">
      <t>ﾊｲﾘｮ</t>
    </rPh>
    <phoneticPr fontId="27" type="noConversion"/>
  </si>
  <si>
    <t>LR1</t>
    <phoneticPr fontId="27" type="noConversion"/>
  </si>
  <si>
    <t>エネルギー</t>
    <phoneticPr fontId="20"/>
  </si>
  <si>
    <t>自然エネルギー利用</t>
    <rPh sb="0" eb="2">
      <t>ｼｾﾞﾝ</t>
    </rPh>
    <rPh sb="7" eb="9">
      <t>ﾘﾖｳ</t>
    </rPh>
    <phoneticPr fontId="27" type="noConversion"/>
  </si>
  <si>
    <t>設備システムの高効率化</t>
    <rPh sb="0" eb="2">
      <t>ｾﾂﾋﾞ</t>
    </rPh>
    <rPh sb="7" eb="8">
      <t>ｺｳ</t>
    </rPh>
    <rPh sb="8" eb="10">
      <t>ｺｳﾘﾂ</t>
    </rPh>
    <rPh sb="10" eb="11">
      <t>ｶ</t>
    </rPh>
    <phoneticPr fontId="27" type="noConversion"/>
  </si>
  <si>
    <t>効率的運用</t>
    <rPh sb="0" eb="3">
      <t>ｺｳﾘﾂﾃｷ</t>
    </rPh>
    <rPh sb="3" eb="5">
      <t>ｳﾝﾖｳ</t>
    </rPh>
    <phoneticPr fontId="27" type="noConversion"/>
  </si>
  <si>
    <t>運用管理体制</t>
    <rPh sb="0" eb="2">
      <t>ｳﾝﾖｳ</t>
    </rPh>
    <rPh sb="2" eb="4">
      <t>ｶﾝﾘ</t>
    </rPh>
    <rPh sb="4" eb="6">
      <t>ﾀｲｾｲ</t>
    </rPh>
    <phoneticPr fontId="27" type="noConversion"/>
  </si>
  <si>
    <t>水資源保護</t>
    <rPh sb="0" eb="1">
      <t>ﾐｽﾞ</t>
    </rPh>
    <rPh sb="1" eb="3">
      <t>ｼｹﾞﾝ</t>
    </rPh>
    <rPh sb="3" eb="5">
      <t>ﾎｺﾞ</t>
    </rPh>
    <phoneticPr fontId="27" type="noConversion"/>
  </si>
  <si>
    <t>節水</t>
    <rPh sb="0" eb="2">
      <t>ｾｯｽｲ</t>
    </rPh>
    <phoneticPr fontId="27" type="noConversion"/>
  </si>
  <si>
    <t>雨水利用・雑排水等の利用</t>
    <rPh sb="0" eb="2">
      <t>ｳｽｲ</t>
    </rPh>
    <rPh sb="2" eb="4">
      <t>ﾘﾖｳ</t>
    </rPh>
    <rPh sb="5" eb="8">
      <t>ｻﾞﾂﾊｲｽｲ</t>
    </rPh>
    <rPh sb="8" eb="9">
      <t>ﾄｳ</t>
    </rPh>
    <rPh sb="10" eb="12">
      <t>ﾘﾖｳ</t>
    </rPh>
    <phoneticPr fontId="27" type="noConversion"/>
  </si>
  <si>
    <t>地球温暖化への配慮</t>
    <rPh sb="0" eb="2">
      <t>ﾁｷｭｳ</t>
    </rPh>
    <rPh sb="2" eb="5">
      <t>ｵﾝﾀﾞﾝｶ</t>
    </rPh>
    <rPh sb="7" eb="9">
      <t>ﾊｲﾘｮ</t>
    </rPh>
    <phoneticPr fontId="27" type="noConversion"/>
  </si>
  <si>
    <t>地域環境への配慮</t>
    <rPh sb="0" eb="2">
      <t>ﾁｲｷ</t>
    </rPh>
    <rPh sb="2" eb="4">
      <t>ｶﾝｷｮｳ</t>
    </rPh>
    <rPh sb="6" eb="8">
      <t>ﾊｲﾘｮ</t>
    </rPh>
    <phoneticPr fontId="27" type="noConversion"/>
  </si>
  <si>
    <t>大気汚染防止</t>
    <rPh sb="0" eb="2">
      <t>ﾀｲｷ</t>
    </rPh>
    <rPh sb="2" eb="4">
      <t>ｵｾﾝ</t>
    </rPh>
    <rPh sb="4" eb="6">
      <t>ﾎﾞｳｼ</t>
    </rPh>
    <phoneticPr fontId="27" type="noConversion"/>
  </si>
  <si>
    <t>空調設備</t>
  </si>
  <si>
    <t>換気設備</t>
  </si>
  <si>
    <t>照明設備</t>
  </si>
  <si>
    <t>給湯設備</t>
  </si>
  <si>
    <t>昇降機設備</t>
  </si>
  <si>
    <t>雨水利用システム導入の有無</t>
    <rPh sb="0" eb="2">
      <t>ウスイ</t>
    </rPh>
    <rPh sb="2" eb="4">
      <t>リヨウ</t>
    </rPh>
    <rPh sb="8" eb="10">
      <t>ドウニュウ</t>
    </rPh>
    <rPh sb="11" eb="13">
      <t>ウム</t>
    </rPh>
    <phoneticPr fontId="20"/>
  </si>
  <si>
    <t>各項目について配慮した内容を、該当する番号（①～）を示し記述してください。</t>
    <phoneticPr fontId="20"/>
  </si>
  <si>
    <t>材料使用量の削減</t>
    <rPh sb="0" eb="2">
      <t>ザイリョウ</t>
    </rPh>
    <rPh sb="2" eb="4">
      <t>シヨウ</t>
    </rPh>
    <rPh sb="4" eb="5">
      <t>リョウ</t>
    </rPh>
    <rPh sb="6" eb="8">
      <t>サクゲン</t>
    </rPh>
    <phoneticPr fontId="20"/>
  </si>
  <si>
    <t>既存建築躯体等の継続使用</t>
    <rPh sb="6" eb="7">
      <t>トウ</t>
    </rPh>
    <rPh sb="8" eb="10">
      <t>ケイゾク</t>
    </rPh>
    <rPh sb="10" eb="12">
      <t>シヨウ</t>
    </rPh>
    <phoneticPr fontId="20"/>
  </si>
  <si>
    <t>躯体材料におけるリサイクル材の使用</t>
    <rPh sb="0" eb="2">
      <t>クタイ</t>
    </rPh>
    <rPh sb="2" eb="4">
      <t>ザイリョウ</t>
    </rPh>
    <rPh sb="13" eb="14">
      <t>ザイ</t>
    </rPh>
    <rPh sb="15" eb="17">
      <t>シヨウ</t>
    </rPh>
    <phoneticPr fontId="20"/>
  </si>
  <si>
    <t>評価点</t>
    <rPh sb="0" eb="3">
      <t>ヒョウカテン</t>
    </rPh>
    <phoneticPr fontId="20"/>
  </si>
  <si>
    <t>重み
係数</t>
    <rPh sb="0" eb="1">
      <t>オモ</t>
    </rPh>
    <phoneticPr fontId="20"/>
  </si>
  <si>
    <t>室内環境</t>
  </si>
  <si>
    <t>雑排水等利用システム導入の有無</t>
  </si>
  <si>
    <t>非再生性資源の使用量削減</t>
    <rPh sb="0" eb="1">
      <t>ヒ</t>
    </rPh>
    <rPh sb="1" eb="3">
      <t>サイセイ</t>
    </rPh>
    <rPh sb="3" eb="4">
      <t>セイ</t>
    </rPh>
    <rPh sb="4" eb="6">
      <t>シゲン</t>
    </rPh>
    <rPh sb="7" eb="10">
      <t>シヨウリョウ</t>
    </rPh>
    <rPh sb="10" eb="12">
      <t>サクゲン</t>
    </rPh>
    <phoneticPr fontId="20"/>
  </si>
  <si>
    <t>室温</t>
    <rPh sb="0" eb="2">
      <t>シツオン</t>
    </rPh>
    <phoneticPr fontId="20"/>
  </si>
  <si>
    <t>維持管理に配慮した設計</t>
  </si>
  <si>
    <t>維持管理用機能の確保</t>
  </si>
  <si>
    <t>空調・給排水配管の更新必要間隔</t>
    <rPh sb="0" eb="2">
      <t>クウチョウ</t>
    </rPh>
    <rPh sb="3" eb="4">
      <t>キュウ</t>
    </rPh>
    <rPh sb="4" eb="6">
      <t>ハイスイ</t>
    </rPh>
    <rPh sb="6" eb="8">
      <t>ハイカン</t>
    </rPh>
    <rPh sb="9" eb="11">
      <t>コウシン</t>
    </rPh>
    <rPh sb="11" eb="13">
      <t>ヒツヨウ</t>
    </rPh>
    <rPh sb="13" eb="15">
      <t>カンカク</t>
    </rPh>
    <phoneticPr fontId="20"/>
  </si>
  <si>
    <t>主要設備機器の更新必要間隔</t>
    <rPh sb="0" eb="2">
      <t>シュヨウ</t>
    </rPh>
    <rPh sb="2" eb="4">
      <t>セツビ</t>
    </rPh>
    <rPh sb="4" eb="6">
      <t>キキ</t>
    </rPh>
    <rPh sb="7" eb="9">
      <t>コウシン</t>
    </rPh>
    <rPh sb="9" eb="11">
      <t>ヒツヨウ</t>
    </rPh>
    <rPh sb="11" eb="13">
      <t>カンカク</t>
    </rPh>
    <phoneticPr fontId="20"/>
  </si>
  <si>
    <t>適切な更新</t>
    <rPh sb="0" eb="2">
      <t>テキセツ</t>
    </rPh>
    <rPh sb="3" eb="5">
      <t>コウシン</t>
    </rPh>
    <phoneticPr fontId="20"/>
  </si>
  <si>
    <t>屋上（屋根）・外壁仕上げ材の更新</t>
    <rPh sb="0" eb="2">
      <t>オクジョウ</t>
    </rPh>
    <rPh sb="3" eb="5">
      <t>ヤネ</t>
    </rPh>
    <rPh sb="7" eb="9">
      <t>ガイヘキ</t>
    </rPh>
    <rPh sb="9" eb="11">
      <t>シア</t>
    </rPh>
    <rPh sb="12" eb="13">
      <t>ザイ</t>
    </rPh>
    <rPh sb="14" eb="16">
      <t>コウシン</t>
    </rPh>
    <phoneticPr fontId="20"/>
  </si>
  <si>
    <t>配管・配線材の更新</t>
    <rPh sb="0" eb="2">
      <t>ハイカン</t>
    </rPh>
    <rPh sb="3" eb="5">
      <t>ハイセン</t>
    </rPh>
    <rPh sb="5" eb="6">
      <t>ザイ</t>
    </rPh>
    <rPh sb="7" eb="9">
      <t>コウシン</t>
    </rPh>
    <phoneticPr fontId="20"/>
  </si>
  <si>
    <t>主用設備機器の更新</t>
    <rPh sb="0" eb="2">
      <t>シュヨウ</t>
    </rPh>
    <rPh sb="2" eb="4">
      <t>セツビ</t>
    </rPh>
    <rPh sb="4" eb="6">
      <t>キキ</t>
    </rPh>
    <rPh sb="7" eb="9">
      <t>コウシン</t>
    </rPh>
    <phoneticPr fontId="20"/>
  </si>
  <si>
    <t>信頼性</t>
    <rPh sb="0" eb="3">
      <t>シンライセイ</t>
    </rPh>
    <phoneticPr fontId="20"/>
  </si>
  <si>
    <t>空調・換気設備</t>
    <rPh sb="0" eb="2">
      <t>クウチョウ</t>
    </rPh>
    <rPh sb="3" eb="5">
      <t>カンキ</t>
    </rPh>
    <rPh sb="5" eb="7">
      <t>セツビ</t>
    </rPh>
    <phoneticPr fontId="20"/>
  </si>
  <si>
    <t>給排水・衛生設備</t>
    <rPh sb="0" eb="3">
      <t>キュウハイスイ</t>
    </rPh>
    <rPh sb="4" eb="6">
      <t>エイセイ</t>
    </rPh>
    <rPh sb="6" eb="8">
      <t>セツビ</t>
    </rPh>
    <phoneticPr fontId="20"/>
  </si>
  <si>
    <t>電気設備</t>
    <rPh sb="0" eb="2">
      <t>デンキ</t>
    </rPh>
    <rPh sb="2" eb="4">
      <t>セツビ</t>
    </rPh>
    <phoneticPr fontId="20"/>
  </si>
  <si>
    <t>機械・配管支持方法</t>
    <rPh sb="0" eb="2">
      <t>キカイ</t>
    </rPh>
    <rPh sb="3" eb="5">
      <t>ハイカン</t>
    </rPh>
    <rPh sb="5" eb="7">
      <t>シジ</t>
    </rPh>
    <rPh sb="7" eb="9">
      <t>ホウホウ</t>
    </rPh>
    <phoneticPr fontId="20"/>
  </si>
  <si>
    <t>通信・情報設備</t>
    <rPh sb="0" eb="2">
      <t>ツウシン</t>
    </rPh>
    <rPh sb="3" eb="5">
      <t>ジョウホウ</t>
    </rPh>
    <rPh sb="5" eb="7">
      <t>セツビ</t>
    </rPh>
    <phoneticPr fontId="20"/>
  </si>
  <si>
    <t>対応性・更新性</t>
    <rPh sb="0" eb="3">
      <t>タイオウセイ</t>
    </rPh>
    <rPh sb="4" eb="6">
      <t>コウシン</t>
    </rPh>
    <rPh sb="6" eb="7">
      <t>セイ</t>
    </rPh>
    <phoneticPr fontId="20"/>
  </si>
  <si>
    <t>空間のゆとり</t>
  </si>
  <si>
    <t>階高のゆとり</t>
    <rPh sb="0" eb="1">
      <t>カイ</t>
    </rPh>
    <rPh sb="1" eb="2">
      <t>ダカ</t>
    </rPh>
    <phoneticPr fontId="20"/>
  </si>
  <si>
    <t>砂塵の抑制</t>
    <rPh sb="0" eb="2">
      <t>ｻｼﾞﾝ</t>
    </rPh>
    <rPh sb="3" eb="5">
      <t>ﾖｸｾｲ</t>
    </rPh>
    <phoneticPr fontId="27" type="noConversion"/>
  </si>
  <si>
    <t>日照阻害の抑制</t>
    <phoneticPr fontId="27" type="noConversion"/>
  </si>
  <si>
    <t>光害の抑制</t>
    <rPh sb="0" eb="2">
      <t>ﾋｶﾘｶﾞｲ</t>
    </rPh>
    <rPh sb="3" eb="5">
      <t>ﾖｸｾｲ</t>
    </rPh>
    <phoneticPr fontId="27" type="noConversion"/>
  </si>
  <si>
    <t>屋外照明及び屋内照明のうち外に漏れる光への対策</t>
    <rPh sb="0" eb="2">
      <t>ｵｸｶﾞｲ</t>
    </rPh>
    <rPh sb="2" eb="4">
      <t>ｼｮｳﾒｲ</t>
    </rPh>
    <rPh sb="4" eb="5">
      <t>ｵﾖ</t>
    </rPh>
    <rPh sb="6" eb="8">
      <t>ｵｸﾅｲ</t>
    </rPh>
    <rPh sb="8" eb="10">
      <t>ｼｮｳﾒｲ</t>
    </rPh>
    <rPh sb="13" eb="14">
      <t>ｿﾄ</t>
    </rPh>
    <rPh sb="15" eb="16">
      <t>ﾓ</t>
    </rPh>
    <rPh sb="18" eb="19">
      <t>ﾋｶﾘ</t>
    </rPh>
    <rPh sb="21" eb="23">
      <t>ﾀｲｻｸ</t>
    </rPh>
    <phoneticPr fontId="27" type="noConversion"/>
  </si>
  <si>
    <t>昼光の建物外壁による反射光（グレア）への対策</t>
    <rPh sb="0" eb="1">
      <t>ﾋﾙ</t>
    </rPh>
    <rPh sb="1" eb="2">
      <t>ﾋｶﾘ</t>
    </rPh>
    <rPh sb="3" eb="5">
      <t>ﾀﾃﾓﾉ</t>
    </rPh>
    <rPh sb="5" eb="7">
      <t>ｶﾞｲﾍｷ</t>
    </rPh>
    <rPh sb="10" eb="13">
      <t>ﾊﾝｼｬｺｳ</t>
    </rPh>
    <rPh sb="20" eb="22">
      <t>ﾀｲｻｸ</t>
    </rPh>
    <phoneticPr fontId="27" type="noConversion"/>
  </si>
  <si>
    <t>空間の形状・自由さ</t>
    <rPh sb="0" eb="2">
      <t>クウカン</t>
    </rPh>
    <rPh sb="3" eb="5">
      <t>ケイジョウ</t>
    </rPh>
    <rPh sb="6" eb="8">
      <t>ジユウ</t>
    </rPh>
    <phoneticPr fontId="20"/>
  </si>
  <si>
    <t>荷重のゆとり</t>
  </si>
  <si>
    <t>設備の更新性</t>
  </si>
  <si>
    <t>給排水管の更新性</t>
    <rPh sb="0" eb="1">
      <t>キュウ</t>
    </rPh>
    <rPh sb="1" eb="4">
      <t>ハイスイカン</t>
    </rPh>
    <rPh sb="5" eb="7">
      <t>コウシン</t>
    </rPh>
    <rPh sb="7" eb="8">
      <t>セイ</t>
    </rPh>
    <phoneticPr fontId="20"/>
  </si>
  <si>
    <t>電気配線の更新性</t>
    <rPh sb="0" eb="2">
      <t>デンキ</t>
    </rPh>
    <rPh sb="2" eb="4">
      <t>ハイセン</t>
    </rPh>
    <rPh sb="5" eb="7">
      <t>コウシン</t>
    </rPh>
    <rPh sb="7" eb="8">
      <t>セイ</t>
    </rPh>
    <phoneticPr fontId="20"/>
  </si>
  <si>
    <t>通信配線の更新性</t>
    <rPh sb="0" eb="2">
      <t>ツウシン</t>
    </rPh>
    <rPh sb="2" eb="4">
      <t>ハイセン</t>
    </rPh>
    <rPh sb="5" eb="7">
      <t>コウシン</t>
    </rPh>
    <rPh sb="7" eb="8">
      <t>セイ</t>
    </rPh>
    <phoneticPr fontId="20"/>
  </si>
  <si>
    <t>設備機器の更新性</t>
    <rPh sb="0" eb="2">
      <t>セツビ</t>
    </rPh>
    <rPh sb="2" eb="4">
      <t>キキ</t>
    </rPh>
    <rPh sb="5" eb="7">
      <t>コウシン</t>
    </rPh>
    <rPh sb="7" eb="8">
      <t>セイ</t>
    </rPh>
    <phoneticPr fontId="20"/>
  </si>
  <si>
    <t>生物環境の保全と創出</t>
    <rPh sb="0" eb="2">
      <t>セイブツ</t>
    </rPh>
    <rPh sb="2" eb="4">
      <t>カンキョウ</t>
    </rPh>
    <rPh sb="5" eb="7">
      <t>ホゼン</t>
    </rPh>
    <rPh sb="8" eb="10">
      <t>ソウシュツ</t>
    </rPh>
    <phoneticPr fontId="20"/>
  </si>
  <si>
    <t>まちなみ・景観への配慮</t>
    <rPh sb="5" eb="7">
      <t>ケイカン</t>
    </rPh>
    <rPh sb="9" eb="11">
      <t>ハイリョ</t>
    </rPh>
    <phoneticPr fontId="20"/>
  </si>
  <si>
    <t>地域性への配慮、快適性の向上</t>
  </si>
  <si>
    <t>敷地内温熱環境の向上</t>
    <rPh sb="0" eb="2">
      <t>シキチ</t>
    </rPh>
    <rPh sb="2" eb="3">
      <t>ナイ</t>
    </rPh>
    <rPh sb="3" eb="5">
      <t>オンネツ</t>
    </rPh>
    <rPh sb="8" eb="10">
      <t>コウジョウ</t>
    </rPh>
    <phoneticPr fontId="20"/>
  </si>
  <si>
    <t>持続可能な森林から産出された木材</t>
  </si>
  <si>
    <t>部材の再利用可能性向上への取組み</t>
    <rPh sb="9" eb="11">
      <t>コウジョウ</t>
    </rPh>
    <rPh sb="13" eb="15">
      <t>トリク</t>
    </rPh>
    <phoneticPr fontId="20"/>
  </si>
  <si>
    <t>汚染物質含有材料の使用回避</t>
    <rPh sb="0" eb="2">
      <t>オセン</t>
    </rPh>
    <rPh sb="2" eb="4">
      <t>ブッシツ</t>
    </rPh>
    <rPh sb="4" eb="6">
      <t>ガンユウ</t>
    </rPh>
    <rPh sb="6" eb="8">
      <t>ザイリョウ</t>
    </rPh>
    <rPh sb="9" eb="11">
      <t>シヨウ</t>
    </rPh>
    <rPh sb="11" eb="13">
      <t>カイヒ</t>
    </rPh>
    <phoneticPr fontId="20"/>
  </si>
  <si>
    <t>有害物質を含まない材料の使用</t>
    <rPh sb="0" eb="2">
      <t>ユウガイ</t>
    </rPh>
    <rPh sb="2" eb="4">
      <t>ブッシツ</t>
    </rPh>
    <rPh sb="5" eb="6">
      <t>フク</t>
    </rPh>
    <rPh sb="12" eb="14">
      <t>シヨウ</t>
    </rPh>
    <phoneticPr fontId="20"/>
  </si>
  <si>
    <t>フロン・ハロンの回避</t>
    <rPh sb="8" eb="10">
      <t>カイヒ</t>
    </rPh>
    <phoneticPr fontId="20"/>
  </si>
  <si>
    <t>消火剤</t>
    <rPh sb="0" eb="3">
      <t>ショウカザイ</t>
    </rPh>
    <phoneticPr fontId="20"/>
  </si>
  <si>
    <t>発泡剤（断熱材等）</t>
    <rPh sb="0" eb="2">
      <t>ハッポウ</t>
    </rPh>
    <rPh sb="2" eb="3">
      <t>ザイ</t>
    </rPh>
    <rPh sb="4" eb="7">
      <t>ダンネツザイ</t>
    </rPh>
    <rPh sb="7" eb="8">
      <t>トウ</t>
    </rPh>
    <phoneticPr fontId="20"/>
  </si>
  <si>
    <t>冷媒</t>
    <rPh sb="0" eb="2">
      <t>レイバイ</t>
    </rPh>
    <phoneticPr fontId="20"/>
  </si>
  <si>
    <t>地域インフラへの負荷抑制</t>
    <rPh sb="0" eb="2">
      <t>チイキ</t>
    </rPh>
    <rPh sb="8" eb="10">
      <t>フカ</t>
    </rPh>
    <rPh sb="10" eb="12">
      <t>ヨクセイ</t>
    </rPh>
    <phoneticPr fontId="20"/>
  </si>
  <si>
    <t>時間外空調に対する配慮</t>
    <rPh sb="0" eb="3">
      <t>ジカンガイ</t>
    </rPh>
    <rPh sb="3" eb="5">
      <t>クウチョウ</t>
    </rPh>
    <rPh sb="6" eb="7">
      <t>タイ</t>
    </rPh>
    <rPh sb="9" eb="11">
      <t>ハイリョ</t>
    </rPh>
    <phoneticPr fontId="20"/>
  </si>
  <si>
    <t>監視システム</t>
    <rPh sb="0" eb="2">
      <t>カンシ</t>
    </rPh>
    <phoneticPr fontId="20"/>
  </si>
  <si>
    <t>空調方式</t>
    <rPh sb="0" eb="2">
      <t>クウチョウ</t>
    </rPh>
    <rPh sb="2" eb="4">
      <t>ホウシキ</t>
    </rPh>
    <phoneticPr fontId="20"/>
  </si>
  <si>
    <t>重点項目</t>
    <rPh sb="0" eb="2">
      <t>ジュウテン</t>
    </rPh>
    <rPh sb="2" eb="4">
      <t>コウモク</t>
    </rPh>
    <phoneticPr fontId="20"/>
  </si>
  <si>
    <t>重点項目への取組（５点満点）</t>
    <rPh sb="0" eb="2">
      <t>ジュウテン</t>
    </rPh>
    <rPh sb="2" eb="4">
      <t>コウモク</t>
    </rPh>
    <rPh sb="6" eb="7">
      <t>ト</t>
    </rPh>
    <rPh sb="7" eb="8">
      <t>ク</t>
    </rPh>
    <rPh sb="10" eb="11">
      <t>テン</t>
    </rPh>
    <rPh sb="11" eb="13">
      <t>マンテン</t>
    </rPh>
    <phoneticPr fontId="20"/>
  </si>
  <si>
    <t>CASBEE横浜</t>
    <rPh sb="6" eb="8">
      <t>ヨコハマ</t>
    </rPh>
    <phoneticPr fontId="20"/>
  </si>
  <si>
    <t>太陽光利用</t>
    <rPh sb="0" eb="2">
      <t>タイヨウ</t>
    </rPh>
    <rPh sb="2" eb="3">
      <t>ヒカリ</t>
    </rPh>
    <rPh sb="3" eb="5">
      <t>リヨウ</t>
    </rPh>
    <phoneticPr fontId="20"/>
  </si>
  <si>
    <t>太陽熱利用</t>
    <rPh sb="0" eb="2">
      <t>タイヨウ</t>
    </rPh>
    <rPh sb="2" eb="3">
      <t>ネツ</t>
    </rPh>
    <rPh sb="3" eb="5">
      <t>リヨウ</t>
    </rPh>
    <phoneticPr fontId="20"/>
  </si>
  <si>
    <t>太陽光・熱利用</t>
    <rPh sb="0" eb="2">
      <t>タイヨウ</t>
    </rPh>
    <rPh sb="2" eb="3">
      <t>ヒカリ</t>
    </rPh>
    <rPh sb="4" eb="5">
      <t>ネツ</t>
    </rPh>
    <rPh sb="5" eb="7">
      <t>リヨウ</t>
    </rPh>
    <phoneticPr fontId="20"/>
  </si>
  <si>
    <t>利用なし</t>
    <rPh sb="0" eb="2">
      <t>リヨウ</t>
    </rPh>
    <phoneticPr fontId="20"/>
  </si>
  <si>
    <t>負荷変動・追従制御性</t>
    <phoneticPr fontId="20"/>
  </si>
  <si>
    <t>温度・湿度制御</t>
    <phoneticPr fontId="20"/>
  </si>
  <si>
    <t>バックアップスペースの確保</t>
    <rPh sb="11" eb="13">
      <t>カクホ</t>
    </rPh>
    <phoneticPr fontId="20"/>
  </si>
  <si>
    <t>LR　建築物の環境負荷低減性</t>
    <phoneticPr fontId="20"/>
  </si>
  <si>
    <t>建物外皮の熱負荷抑制</t>
    <rPh sb="0" eb="2">
      <t>タテモノ</t>
    </rPh>
    <rPh sb="2" eb="4">
      <t>ガイヒ</t>
    </rPh>
    <rPh sb="5" eb="6">
      <t>ネツ</t>
    </rPh>
    <rPh sb="6" eb="8">
      <t>フカ</t>
    </rPh>
    <rPh sb="8" eb="10">
      <t>ヨクセイ</t>
    </rPh>
    <phoneticPr fontId="20"/>
  </si>
  <si>
    <t>集合住宅以外の評価</t>
    <rPh sb="0" eb="2">
      <t>ｼｭｳｺﾞｳ</t>
    </rPh>
    <rPh sb="2" eb="4">
      <t>ｼﾞｭｳﾀｸ</t>
    </rPh>
    <rPh sb="4" eb="6">
      <t>ｲｶﾞｲ</t>
    </rPh>
    <rPh sb="7" eb="9">
      <t>ﾋｮｳｶ</t>
    </rPh>
    <phoneticPr fontId="27" type="noConversion"/>
  </si>
  <si>
    <t>モニタリング</t>
    <phoneticPr fontId="20"/>
  </si>
  <si>
    <t>集合住宅の評価</t>
    <rPh sb="0" eb="2">
      <t>ｼｭｳｺﾞｳ</t>
    </rPh>
    <rPh sb="2" eb="4">
      <t>ｼﾞｭｳﾀｸ</t>
    </rPh>
    <rPh sb="5" eb="7">
      <t>ﾋｮｳｶ</t>
    </rPh>
    <phoneticPr fontId="27" type="noConversion"/>
  </si>
  <si>
    <t>LR2</t>
    <phoneticPr fontId="27" type="noConversion"/>
  </si>
  <si>
    <t>資源・マテリアル</t>
    <phoneticPr fontId="20"/>
  </si>
  <si>
    <t>躯体材料以外におけるリサイクル材の使用</t>
    <rPh sb="0" eb="2">
      <t>クタイ</t>
    </rPh>
    <rPh sb="2" eb="4">
      <t>ザイリョウ</t>
    </rPh>
    <rPh sb="4" eb="6">
      <t>イガイ</t>
    </rPh>
    <rPh sb="15" eb="16">
      <t>ザイ</t>
    </rPh>
    <rPh sb="17" eb="19">
      <t>シヨウ</t>
    </rPh>
    <phoneticPr fontId="20"/>
  </si>
  <si>
    <t>温熱環境悪化の改善</t>
    <phoneticPr fontId="20"/>
  </si>
  <si>
    <t>雨水排水負荷低減</t>
    <phoneticPr fontId="27" type="noConversion"/>
  </si>
  <si>
    <t>汚水処理負荷抑制</t>
    <phoneticPr fontId="27" type="noConversion"/>
  </si>
  <si>
    <t>風害、砂塵、日照阻害の抑制</t>
    <rPh sb="0" eb="2">
      <t>ﾌｳｶﾞｲ</t>
    </rPh>
    <rPh sb="3" eb="5">
      <t>ｻｼﾞﾝ</t>
    </rPh>
    <rPh sb="6" eb="8">
      <t>ﾆｯｼｮｳ</t>
    </rPh>
    <rPh sb="8" eb="10">
      <t>ｿｶﾞｲ</t>
    </rPh>
    <rPh sb="11" eb="13">
      <t>ﾖｸｾｲ</t>
    </rPh>
    <phoneticPr fontId="27" type="noConversion"/>
  </si>
  <si>
    <t>風害の抑制</t>
    <phoneticPr fontId="27" type="noConversion"/>
  </si>
  <si>
    <t>全体</t>
    <phoneticPr fontId="20"/>
  </si>
  <si>
    <t>Q2</t>
    <phoneticPr fontId="27" type="noConversion"/>
  </si>
  <si>
    <t>サービス性能</t>
    <phoneticPr fontId="20"/>
  </si>
  <si>
    <t>リフレッシュスペース</t>
    <phoneticPr fontId="20"/>
  </si>
  <si>
    <t>空調配管の更新性</t>
    <phoneticPr fontId="20"/>
  </si>
  <si>
    <t>Q3</t>
    <phoneticPr fontId="27" type="noConversion"/>
  </si>
  <si>
    <t>室外環境（敷地内）</t>
    <phoneticPr fontId="20"/>
  </si>
  <si>
    <t>スコアシート</t>
    <phoneticPr fontId="27" type="noConversion"/>
  </si>
  <si>
    <t>配慮項目</t>
    <phoneticPr fontId="20"/>
  </si>
  <si>
    <t>：水色のセルに入力します。</t>
    <rPh sb="1" eb="3">
      <t>ミズイロ</t>
    </rPh>
    <rPh sb="7" eb="9">
      <t>ニュウリョク</t>
    </rPh>
    <phoneticPr fontId="20"/>
  </si>
  <si>
    <t>建物名称</t>
    <rPh sb="0" eb="2">
      <t>タテモノ</t>
    </rPh>
    <rPh sb="2" eb="4">
      <t>メイショウ</t>
    </rPh>
    <phoneticPr fontId="20"/>
  </si>
  <si>
    <t>受付番号：</t>
    <rPh sb="0" eb="2">
      <t>ウケツケ</t>
    </rPh>
    <rPh sb="2" eb="4">
      <t>バンゴウ</t>
    </rPh>
    <phoneticPr fontId="20"/>
  </si>
  <si>
    <t>－</t>
    <phoneticPr fontId="20"/>
  </si>
  <si>
    <t>①建物の熱負荷抑制</t>
    <phoneticPr fontId="20"/>
  </si>
  <si>
    <t>②自然エネルギー利用</t>
    <phoneticPr fontId="20"/>
  </si>
  <si>
    <t>③設備システムの高効率化</t>
    <phoneticPr fontId="20"/>
  </si>
  <si>
    <t>④効率的運用</t>
    <phoneticPr fontId="20"/>
  </si>
  <si>
    <t>■エネルギー対策</t>
    <phoneticPr fontId="20"/>
  </si>
  <si>
    <t>　③設備システムの高効率化　</t>
    <phoneticPr fontId="20"/>
  </si>
  <si>
    <t>■室外環境（敷地内）対策　</t>
    <phoneticPr fontId="20"/>
  </si>
  <si>
    <t>■耐用性・信頼性　</t>
    <phoneticPr fontId="20"/>
  </si>
  <si>
    <t>■室外環境（敷地内）対策</t>
    <phoneticPr fontId="20"/>
  </si>
  <si>
    <t>Ｑ　建築物の環境品質</t>
    <phoneticPr fontId="20"/>
  </si>
  <si>
    <t>Q1</t>
    <phoneticPr fontId="27" type="noConversion"/>
  </si>
  <si>
    <t>室内騒音レベル</t>
    <phoneticPr fontId="20"/>
  </si>
  <si>
    <t>設備騒音対策</t>
    <phoneticPr fontId="20"/>
  </si>
  <si>
    <t>開口部遮音性能</t>
    <phoneticPr fontId="20"/>
  </si>
  <si>
    <t>LR3</t>
    <phoneticPr fontId="27" type="noConversion"/>
  </si>
  <si>
    <t>敷地外環境</t>
    <phoneticPr fontId="20"/>
  </si>
  <si>
    <t>振動</t>
    <phoneticPr fontId="27" type="noConversion"/>
  </si>
  <si>
    <t>悪臭</t>
    <phoneticPr fontId="27" type="noConversion"/>
  </si>
  <si>
    <r>
      <t>4</t>
    </r>
    <r>
      <rPr>
        <b/>
        <sz val="12"/>
        <color indexed="9"/>
        <rFont val="ＭＳ Ｐゴシック"/>
        <family val="3"/>
        <charset val="128"/>
      </rPr>
      <t>　横浜市重点項目についての環境配慮概要</t>
    </r>
    <rPh sb="2" eb="5">
      <t>ヨコハマシ</t>
    </rPh>
    <rPh sb="5" eb="7">
      <t>ジュウテン</t>
    </rPh>
    <rPh sb="7" eb="9">
      <t>コウモク</t>
    </rPh>
    <rPh sb="14" eb="16">
      <t>カンキョウ</t>
    </rPh>
    <rPh sb="16" eb="18">
      <t>ハイリョ</t>
    </rPh>
    <rPh sb="18" eb="20">
      <t>ガイヨウ</t>
    </rPh>
    <phoneticPr fontId="20"/>
  </si>
  <si>
    <t xml:space="preserve">        バージョン</t>
    <phoneticPr fontId="20"/>
  </si>
  <si>
    <t>000</t>
    <phoneticPr fontId="20"/>
  </si>
  <si>
    <t>＜非住宅＞</t>
    <rPh sb="1" eb="2">
      <t>ヒ</t>
    </rPh>
    <rPh sb="2" eb="4">
      <t>ジュウタク</t>
    </rPh>
    <phoneticPr fontId="20"/>
  </si>
  <si>
    <t>＜集合住宅＞</t>
    <rPh sb="1" eb="3">
      <t>シュウゴウ</t>
    </rPh>
    <rPh sb="3" eb="5">
      <t>ジュウタク</t>
    </rPh>
    <phoneticPr fontId="20"/>
  </si>
  <si>
    <t>⑨温熱環境</t>
    <rPh sb="1" eb="3">
      <t>オンネツ</t>
    </rPh>
    <rPh sb="3" eb="5">
      <t>カンキョウ</t>
    </rPh>
    <phoneticPr fontId="20"/>
  </si>
  <si>
    <t>⑤外皮性能</t>
    <rPh sb="1" eb="3">
      <t>ガイヒ</t>
    </rPh>
    <rPh sb="3" eb="5">
      <t>セイノウ</t>
    </rPh>
    <phoneticPr fontId="20"/>
  </si>
  <si>
    <t>⑩光環境</t>
    <rPh sb="1" eb="2">
      <t>ヒカリ</t>
    </rPh>
    <rPh sb="2" eb="4">
      <t>カンキョウ</t>
    </rPh>
    <phoneticPr fontId="20"/>
  </si>
  <si>
    <t>⑪空気質環境</t>
    <rPh sb="1" eb="3">
      <t>クウキ</t>
    </rPh>
    <rPh sb="3" eb="4">
      <t>シツ</t>
    </rPh>
    <rPh sb="4" eb="6">
      <t>カンキョウ</t>
    </rPh>
    <phoneticPr fontId="20"/>
  </si>
  <si>
    <t>⑫機能性</t>
    <rPh sb="1" eb="4">
      <t>キノウセイ</t>
    </rPh>
    <phoneticPr fontId="20"/>
  </si>
  <si>
    <t>⑮耐震・免震</t>
    <rPh sb="1" eb="3">
      <t>タイシン</t>
    </rPh>
    <rPh sb="4" eb="6">
      <t>メンシン</t>
    </rPh>
    <phoneticPr fontId="20"/>
  </si>
  <si>
    <t>⑯部品・部材の耐用年数向上</t>
    <rPh sb="1" eb="3">
      <t>ブヒン</t>
    </rPh>
    <rPh sb="4" eb="6">
      <t>ブザイ</t>
    </rPh>
    <rPh sb="7" eb="9">
      <t>タイヨウ</t>
    </rPh>
    <rPh sb="9" eb="11">
      <t>ネンスウ</t>
    </rPh>
    <rPh sb="11" eb="13">
      <t>コウジョウ</t>
    </rPh>
    <phoneticPr fontId="20"/>
  </si>
  <si>
    <t>⑰信頼性</t>
    <rPh sb="1" eb="4">
      <t>シンライセイ</t>
    </rPh>
    <phoneticPr fontId="20"/>
  </si>
  <si>
    <t>⑱生物環境の保全と創出</t>
    <rPh sb="1" eb="3">
      <t>セイブツ</t>
    </rPh>
    <rPh sb="3" eb="5">
      <t>カンキョウ</t>
    </rPh>
    <rPh sb="6" eb="8">
      <t>ホゼン</t>
    </rPh>
    <rPh sb="9" eb="11">
      <t>ソウシュツ</t>
    </rPh>
    <phoneticPr fontId="20"/>
  </si>
  <si>
    <t>⑲まちなみ・景観への配慮</t>
    <rPh sb="6" eb="8">
      <t>ケイカン</t>
    </rPh>
    <rPh sb="10" eb="12">
      <t>ハイリョ</t>
    </rPh>
    <phoneticPr fontId="20"/>
  </si>
  <si>
    <t>⑳地域性への配慮</t>
    <rPh sb="1" eb="4">
      <t>チイキセイ</t>
    </rPh>
    <rPh sb="6" eb="8">
      <t>ハイリョ</t>
    </rPh>
    <phoneticPr fontId="20"/>
  </si>
  <si>
    <t>⑭敷地内温熱環境の向上</t>
    <rPh sb="1" eb="4">
      <t>シキチナイ</t>
    </rPh>
    <rPh sb="4" eb="6">
      <t>オンネツ</t>
    </rPh>
    <rPh sb="6" eb="8">
      <t>カンキョウ</t>
    </rPh>
    <rPh sb="9" eb="11">
      <t>コウジョウ</t>
    </rPh>
    <phoneticPr fontId="20"/>
  </si>
  <si>
    <t>＜事務所用途＞</t>
    <rPh sb="1" eb="3">
      <t>ジム</t>
    </rPh>
    <rPh sb="3" eb="4">
      <t>ショ</t>
    </rPh>
    <rPh sb="4" eb="6">
      <t>ヨウト</t>
    </rPh>
    <phoneticPr fontId="20"/>
  </si>
  <si>
    <t>知的生産性向上への取組</t>
    <rPh sb="0" eb="2">
      <t>ﾁﾃｷ</t>
    </rPh>
    <rPh sb="2" eb="5">
      <t>ｾｲｻﾝｾｲ</t>
    </rPh>
    <rPh sb="5" eb="7">
      <t>ｺｳｼﾞｮｳ</t>
    </rPh>
    <rPh sb="9" eb="11">
      <t>ﾄﾘｸﾐ</t>
    </rPh>
    <phoneticPr fontId="27" type="noConversion"/>
  </si>
  <si>
    <t>⑬知的生産性向上への取組</t>
    <rPh sb="1" eb="3">
      <t>チテキ</t>
    </rPh>
    <rPh sb="3" eb="6">
      <t>セイサンセイ</t>
    </rPh>
    <rPh sb="6" eb="8">
      <t>コウジョウ</t>
    </rPh>
    <rPh sb="10" eb="12">
      <t>トリクミ</t>
    </rPh>
    <phoneticPr fontId="20"/>
  </si>
  <si>
    <t>＜住宅用途＞</t>
    <rPh sb="1" eb="3">
      <t>ジュウタク</t>
    </rPh>
    <rPh sb="3" eb="5">
      <t>ヨウト</t>
    </rPh>
    <phoneticPr fontId="20"/>
  </si>
  <si>
    <t>健康と安心</t>
    <rPh sb="0" eb="2">
      <t>ケンコウ</t>
    </rPh>
    <rPh sb="3" eb="5">
      <t>アンシン</t>
    </rPh>
    <phoneticPr fontId="20"/>
  </si>
  <si>
    <t>化学汚染物質の対策</t>
  </si>
  <si>
    <t>⑥健康対策</t>
    <rPh sb="1" eb="3">
      <t>ケンコウ</t>
    </rPh>
    <rPh sb="3" eb="5">
      <t>タイサク</t>
    </rPh>
    <phoneticPr fontId="20"/>
  </si>
  <si>
    <t>適切な換気計画</t>
  </si>
  <si>
    <t>結露・カビ対策</t>
  </si>
  <si>
    <t>犯罪に備える（共用部の防犯対策）</t>
    <rPh sb="0" eb="2">
      <t>ハンザイ</t>
    </rPh>
    <rPh sb="3" eb="4">
      <t>ソナ</t>
    </rPh>
    <rPh sb="7" eb="10">
      <t>キョウヨウブ</t>
    </rPh>
    <rPh sb="11" eb="13">
      <t>ボウハン</t>
    </rPh>
    <rPh sb="13" eb="15">
      <t>タイサク</t>
    </rPh>
    <phoneticPr fontId="20"/>
  </si>
  <si>
    <t>⑦防犯対策</t>
    <rPh sb="1" eb="3">
      <t>ボウハン</t>
    </rPh>
    <rPh sb="3" eb="5">
      <t>タイサク</t>
    </rPh>
    <phoneticPr fontId="20"/>
  </si>
  <si>
    <t>W</t>
    <phoneticPr fontId="20"/>
  </si>
  <si>
    <t>W ⑨</t>
    <phoneticPr fontId="20"/>
  </si>
  <si>
    <t>W ⑤</t>
    <phoneticPr fontId="20"/>
  </si>
  <si>
    <t>W ⑨</t>
  </si>
  <si>
    <t>W ⑥</t>
    <phoneticPr fontId="20"/>
  </si>
  <si>
    <t>W ⑩</t>
    <phoneticPr fontId="20"/>
  </si>
  <si>
    <t>W ⑩</t>
  </si>
  <si>
    <t>W ⑪</t>
    <phoneticPr fontId="20"/>
  </si>
  <si>
    <t>W ⑪</t>
  </si>
  <si>
    <t>W ⑫</t>
    <phoneticPr fontId="20"/>
  </si>
  <si>
    <t>W ⑫</t>
  </si>
  <si>
    <t>R</t>
    <phoneticPr fontId="20"/>
  </si>
  <si>
    <t>R ⑮</t>
  </si>
  <si>
    <t>R ⑯</t>
  </si>
  <si>
    <t>R ⑰</t>
    <phoneticPr fontId="20"/>
  </si>
  <si>
    <t>R ⑰</t>
  </si>
  <si>
    <t>T ⑱</t>
    <phoneticPr fontId="20"/>
  </si>
  <si>
    <t>T ⑲</t>
    <phoneticPr fontId="20"/>
  </si>
  <si>
    <t>T ⑳</t>
    <phoneticPr fontId="20"/>
  </si>
  <si>
    <t>W ⑭</t>
    <phoneticPr fontId="20"/>
  </si>
  <si>
    <t>E ①</t>
  </si>
  <si>
    <t>E ②</t>
  </si>
  <si>
    <t>E ④</t>
  </si>
  <si>
    <t>&lt;共通&gt;</t>
    <rPh sb="1" eb="3">
      <t>キョウツウ</t>
    </rPh>
    <phoneticPr fontId="20"/>
  </si>
  <si>
    <t>重点項目への取組内容の入力１</t>
    <rPh sb="0" eb="2">
      <t>ジュウテン</t>
    </rPh>
    <rPh sb="2" eb="4">
      <t>コウモク</t>
    </rPh>
    <rPh sb="6" eb="8">
      <t>トリクミ</t>
    </rPh>
    <rPh sb="8" eb="10">
      <t>ナイヨウ</t>
    </rPh>
    <rPh sb="11" eb="13">
      <t>ニュウリョク</t>
    </rPh>
    <phoneticPr fontId="20"/>
  </si>
  <si>
    <t>受付日：</t>
    <rPh sb="0" eb="3">
      <t>ウケツケビ</t>
    </rPh>
    <phoneticPr fontId="20"/>
  </si>
  <si>
    <t>建築物の省エネルギー性能　(E)　Energy Saving</t>
    <phoneticPr fontId="20"/>
  </si>
  <si>
    <t>健康・快適な職住環境　(W)　Smart Wellness Community</t>
    <rPh sb="3" eb="5">
      <t>カイテキ</t>
    </rPh>
    <rPh sb="6" eb="8">
      <t>ショクジュウ</t>
    </rPh>
    <rPh sb="8" eb="10">
      <t>カンキョウ</t>
    </rPh>
    <phoneticPr fontId="20"/>
  </si>
  <si>
    <r>
      <rPr>
        <b/>
        <sz val="12"/>
        <rFont val="ＭＳ Ｐゴシック"/>
        <family val="3"/>
        <charset val="128"/>
      </rPr>
      <t>建築物の省エネルギー性能</t>
    </r>
    <r>
      <rPr>
        <sz val="12"/>
        <rFont val="ＭＳ Ｐゴシック"/>
        <family val="3"/>
        <charset val="128"/>
      </rPr>
      <t>　(E)　Energy Saving</t>
    </r>
    <phoneticPr fontId="20"/>
  </si>
  <si>
    <t>【省エネルギー性能】</t>
    <rPh sb="1" eb="2">
      <t>ショウ</t>
    </rPh>
    <rPh sb="7" eb="9">
      <t>セイノウ</t>
    </rPh>
    <phoneticPr fontId="20"/>
  </si>
  <si>
    <t>適合</t>
    <rPh sb="0" eb="2">
      <t>テキゴウ</t>
    </rPh>
    <phoneticPr fontId="20"/>
  </si>
  <si>
    <t>※</t>
    <phoneticPr fontId="20"/>
  </si>
  <si>
    <t>防災への配慮　（R）　Resilience</t>
    <rPh sb="0" eb="2">
      <t>ボウサイ</t>
    </rPh>
    <rPh sb="4" eb="6">
      <t>ハイリョ</t>
    </rPh>
    <phoneticPr fontId="20"/>
  </si>
  <si>
    <t>【快適・働きやすさ】</t>
    <phoneticPr fontId="20"/>
  </si>
  <si>
    <t>【地域・まちづくり】</t>
    <rPh sb="1" eb="3">
      <t>チイキ</t>
    </rPh>
    <phoneticPr fontId="20"/>
  </si>
  <si>
    <t>エネルギーマネジメントシステム導入</t>
    <rPh sb="15" eb="17">
      <t>ドウニュウ</t>
    </rPh>
    <phoneticPr fontId="20"/>
  </si>
  <si>
    <t>　環境配慮技術の導入</t>
    <rPh sb="1" eb="3">
      <t>カンキョウ</t>
    </rPh>
    <rPh sb="3" eb="5">
      <t>ハイリョ</t>
    </rPh>
    <rPh sb="5" eb="7">
      <t>ギジュツ</t>
    </rPh>
    <rPh sb="8" eb="10">
      <t>ドウニュウ</t>
    </rPh>
    <phoneticPr fontId="20"/>
  </si>
  <si>
    <t>太陽光発電などの導入</t>
    <rPh sb="0" eb="3">
      <t>タイヨウコウ</t>
    </rPh>
    <rPh sb="3" eb="5">
      <t>ハツデン</t>
    </rPh>
    <rPh sb="8" eb="10">
      <t>ドウニュウ</t>
    </rPh>
    <phoneticPr fontId="20"/>
  </si>
  <si>
    <t>X</t>
    <phoneticPr fontId="20"/>
  </si>
  <si>
    <t>Y</t>
    <phoneticPr fontId="20"/>
  </si>
  <si>
    <t>（太陽光・熱利用、エネルギーマネジメントシステム以外）</t>
    <phoneticPr fontId="20"/>
  </si>
  <si>
    <t>不適合</t>
    <rPh sb="0" eb="3">
      <t>フテキゴウ</t>
    </rPh>
    <phoneticPr fontId="20"/>
  </si>
  <si>
    <t>LR1/1熱負荷抑制</t>
    <rPh sb="5" eb="6">
      <t>ネツ</t>
    </rPh>
    <rPh sb="6" eb="8">
      <t>フカ</t>
    </rPh>
    <rPh sb="8" eb="10">
      <t>ヨクセイ</t>
    </rPh>
    <phoneticPr fontId="20"/>
  </si>
  <si>
    <t>LR1/2自然エネ利用</t>
    <rPh sb="5" eb="7">
      <t>シゼン</t>
    </rPh>
    <rPh sb="9" eb="11">
      <t>リヨウ</t>
    </rPh>
    <phoneticPr fontId="20"/>
  </si>
  <si>
    <t>LR1/3設備システム</t>
    <rPh sb="5" eb="7">
      <t>セツビ</t>
    </rPh>
    <phoneticPr fontId="20"/>
  </si>
  <si>
    <t>LR1/4効率的運用</t>
    <rPh sb="5" eb="8">
      <t>コウリツテキ</t>
    </rPh>
    <rPh sb="8" eb="10">
      <t>ウンヨウ</t>
    </rPh>
    <phoneticPr fontId="20"/>
  </si>
  <si>
    <t>Q1/2温熱環境</t>
    <rPh sb="4" eb="6">
      <t>オンネツ</t>
    </rPh>
    <rPh sb="6" eb="8">
      <t>カンキョウ</t>
    </rPh>
    <phoneticPr fontId="20"/>
  </si>
  <si>
    <t>Q1/3光・視環境</t>
    <rPh sb="4" eb="5">
      <t>ヒカリ</t>
    </rPh>
    <rPh sb="6" eb="7">
      <t>シ</t>
    </rPh>
    <rPh sb="7" eb="9">
      <t>カンキョウ</t>
    </rPh>
    <phoneticPr fontId="20"/>
  </si>
  <si>
    <t>Q1/4空気質環境</t>
    <rPh sb="4" eb="6">
      <t>クウキ</t>
    </rPh>
    <rPh sb="6" eb="7">
      <t>シツ</t>
    </rPh>
    <rPh sb="7" eb="9">
      <t>カンキョウ</t>
    </rPh>
    <phoneticPr fontId="20"/>
  </si>
  <si>
    <t>Q2/1機能性</t>
    <rPh sb="4" eb="7">
      <t>キノウセイ</t>
    </rPh>
    <phoneticPr fontId="20"/>
  </si>
  <si>
    <t>追1/知的生産性向上</t>
    <rPh sb="0" eb="1">
      <t>ツイ</t>
    </rPh>
    <rPh sb="3" eb="5">
      <t>チテキ</t>
    </rPh>
    <rPh sb="5" eb="7">
      <t>セイサン</t>
    </rPh>
    <rPh sb="7" eb="8">
      <t>セイ</t>
    </rPh>
    <rPh sb="8" eb="10">
      <t>コウジョウ</t>
    </rPh>
    <phoneticPr fontId="20"/>
  </si>
  <si>
    <t>Q3/3.2敷地内温熱環境</t>
    <rPh sb="6" eb="8">
      <t>シキチ</t>
    </rPh>
    <rPh sb="8" eb="9">
      <t>ナイ</t>
    </rPh>
    <rPh sb="9" eb="11">
      <t>オンネツ</t>
    </rPh>
    <rPh sb="11" eb="13">
      <t>カンキョウ</t>
    </rPh>
    <phoneticPr fontId="20"/>
  </si>
  <si>
    <t>平均スコア</t>
    <rPh sb="0" eb="2">
      <t>ヘイキン</t>
    </rPh>
    <phoneticPr fontId="20"/>
  </si>
  <si>
    <t>スコア</t>
    <phoneticPr fontId="20"/>
  </si>
  <si>
    <t>■建物用途</t>
    <rPh sb="1" eb="3">
      <t>タテモノ</t>
    </rPh>
    <rPh sb="3" eb="5">
      <t>ヨウト</t>
    </rPh>
    <phoneticPr fontId="20"/>
  </si>
  <si>
    <t>工場以外の用途</t>
    <rPh sb="0" eb="2">
      <t>コウジョウ</t>
    </rPh>
    <rPh sb="2" eb="4">
      <t>イガイ</t>
    </rPh>
    <rPh sb="5" eb="7">
      <t>ヨウト</t>
    </rPh>
    <phoneticPr fontId="20"/>
  </si>
  <si>
    <t>あり</t>
  </si>
  <si>
    <t>事務所</t>
    <rPh sb="0" eb="2">
      <t>ジム</t>
    </rPh>
    <rPh sb="2" eb="3">
      <t>ショ</t>
    </rPh>
    <phoneticPr fontId="20"/>
  </si>
  <si>
    <t>なし</t>
  </si>
  <si>
    <t>あり</t>
    <phoneticPr fontId="20"/>
  </si>
  <si>
    <t>なし</t>
    <phoneticPr fontId="20"/>
  </si>
  <si>
    <t>⑪空気質環境）</t>
    <phoneticPr fontId="20"/>
  </si>
  <si>
    <t>◆一次エネルギー消費量の削減率</t>
    <phoneticPr fontId="20"/>
  </si>
  <si>
    <t>この建物の設計一次エネルギー消費量　</t>
    <rPh sb="2" eb="4">
      <t>タテモノ</t>
    </rPh>
    <rPh sb="5" eb="7">
      <t>セッケイ</t>
    </rPh>
    <rPh sb="7" eb="9">
      <t>イチジ</t>
    </rPh>
    <rPh sb="14" eb="17">
      <t>ショウヒリョウ</t>
    </rPh>
    <phoneticPr fontId="20"/>
  </si>
  <si>
    <r>
      <rPr>
        <b/>
        <sz val="12"/>
        <rFont val="ＭＳ Ｐゴシック"/>
        <family val="3"/>
        <charset val="128"/>
      </rPr>
      <t>健康・快適な職住環境</t>
    </r>
    <r>
      <rPr>
        <sz val="12"/>
        <rFont val="ＭＳ Ｐゴシック"/>
        <family val="3"/>
        <charset val="128"/>
      </rPr>
      <t>　(W)　Smart Wellness Community</t>
    </r>
    <rPh sb="3" eb="5">
      <t>カイテキ</t>
    </rPh>
    <rPh sb="6" eb="8">
      <t>ショクジュウ</t>
    </rPh>
    <rPh sb="8" eb="10">
      <t>カンキョウ</t>
    </rPh>
    <phoneticPr fontId="20"/>
  </si>
  <si>
    <t>■室内環境対策</t>
    <rPh sb="1" eb="3">
      <t>シツナイ</t>
    </rPh>
    <rPh sb="3" eb="5">
      <t>カンキョウ</t>
    </rPh>
    <rPh sb="5" eb="7">
      <t>タイサク</t>
    </rPh>
    <phoneticPr fontId="20"/>
  </si>
  <si>
    <t>■機能性対策　</t>
    <rPh sb="1" eb="4">
      <t>キノウセイ</t>
    </rPh>
    <phoneticPr fontId="20"/>
  </si>
  <si>
    <t>【健康・安心】</t>
    <rPh sb="1" eb="3">
      <t>ケンコウ</t>
    </rPh>
    <rPh sb="4" eb="6">
      <t>アンシン</t>
    </rPh>
    <phoneticPr fontId="20"/>
  </si>
  <si>
    <t>（相当）</t>
    <rPh sb="1" eb="3">
      <t>ソウトウ</t>
    </rPh>
    <phoneticPr fontId="20"/>
  </si>
  <si>
    <t>■健康と安心対策</t>
    <rPh sb="1" eb="3">
      <t>ケンコウ</t>
    </rPh>
    <rPh sb="4" eb="6">
      <t>アンシン</t>
    </rPh>
    <rPh sb="6" eb="8">
      <t>タイサク</t>
    </rPh>
    <phoneticPr fontId="20"/>
  </si>
  <si>
    <t>⑦犯罪対策）</t>
    <rPh sb="1" eb="3">
      <t>ハンザイ</t>
    </rPh>
    <rPh sb="3" eb="5">
      <t>タイサク</t>
    </rPh>
    <phoneticPr fontId="20"/>
  </si>
  <si>
    <t>■その他の対策</t>
    <rPh sb="3" eb="4">
      <t>タ</t>
    </rPh>
    <rPh sb="5" eb="7">
      <t>タイサク</t>
    </rPh>
    <phoneticPr fontId="20"/>
  </si>
  <si>
    <t>等級４</t>
    <rPh sb="0" eb="2">
      <t>トウキュウ</t>
    </rPh>
    <phoneticPr fontId="20"/>
  </si>
  <si>
    <t>【快適・働きやすさ】</t>
    <rPh sb="1" eb="3">
      <t>カイテキ</t>
    </rPh>
    <rPh sb="4" eb="5">
      <t>ハタラ</t>
    </rPh>
    <phoneticPr fontId="20"/>
  </si>
  <si>
    <r>
      <t xml:space="preserve">防災への配慮 </t>
    </r>
    <r>
      <rPr>
        <sz val="12"/>
        <rFont val="ＭＳ Ｐゴシック"/>
        <family val="3"/>
        <charset val="128"/>
      </rPr>
      <t>（R）　Resilience</t>
    </r>
    <rPh sb="0" eb="2">
      <t>ボウサイ</t>
    </rPh>
    <rPh sb="4" eb="6">
      <t>ハイリョ</t>
    </rPh>
    <phoneticPr fontId="20"/>
  </si>
  <si>
    <t>【防　災】</t>
    <phoneticPr fontId="20"/>
  </si>
  <si>
    <t>【地域・まちづくり】</t>
    <phoneticPr fontId="20"/>
  </si>
  <si>
    <t>【防　災】</t>
    <rPh sb="1" eb="2">
      <t>ボウ</t>
    </rPh>
    <rPh sb="3" eb="4">
      <t>サイ</t>
    </rPh>
    <phoneticPr fontId="20"/>
  </si>
  <si>
    <t>②自然エネルギー利用</t>
    <phoneticPr fontId="20"/>
  </si>
  <si>
    <t>◆断熱等性能等級</t>
    <rPh sb="1" eb="3">
      <t>ダンネツ</t>
    </rPh>
    <rPh sb="3" eb="4">
      <t>トウ</t>
    </rPh>
    <rPh sb="4" eb="6">
      <t>セイノウ</t>
    </rPh>
    <rPh sb="6" eb="8">
      <t>トウキュウ</t>
    </rPh>
    <phoneticPr fontId="20"/>
  </si>
  <si>
    <t>◆工夫の有無</t>
    <rPh sb="1" eb="3">
      <t>クフウ</t>
    </rPh>
    <rPh sb="4" eb="6">
      <t>ウム</t>
    </rPh>
    <phoneticPr fontId="20"/>
  </si>
  <si>
    <t>　建物名称：</t>
    <rPh sb="1" eb="3">
      <t>タテモノ</t>
    </rPh>
    <rPh sb="3" eb="5">
      <t>メイショウ</t>
    </rPh>
    <phoneticPr fontId="20"/>
  </si>
  <si>
    <t>赤表示</t>
    <rPh sb="0" eb="1">
      <t>アカ</t>
    </rPh>
    <rPh sb="1" eb="3">
      <t>ヒョウジ</t>
    </rPh>
    <phoneticPr fontId="20"/>
  </si>
  <si>
    <t>追2.1化学物質</t>
    <rPh sb="0" eb="1">
      <t>ツイ</t>
    </rPh>
    <rPh sb="4" eb="6">
      <t>カガク</t>
    </rPh>
    <rPh sb="6" eb="8">
      <t>ブッシツ</t>
    </rPh>
    <phoneticPr fontId="20"/>
  </si>
  <si>
    <t>追2.2換気計画</t>
    <rPh sb="0" eb="1">
      <t>ツイ</t>
    </rPh>
    <rPh sb="4" eb="6">
      <t>カンキ</t>
    </rPh>
    <rPh sb="6" eb="8">
      <t>ケイカク</t>
    </rPh>
    <phoneticPr fontId="20"/>
  </si>
  <si>
    <t>追2.3カビ</t>
    <rPh sb="0" eb="1">
      <t>ツイ</t>
    </rPh>
    <phoneticPr fontId="20"/>
  </si>
  <si>
    <t>追2.4防犯</t>
    <rPh sb="0" eb="1">
      <t>ツイ</t>
    </rPh>
    <rPh sb="4" eb="6">
      <t>ボウハン</t>
    </rPh>
    <phoneticPr fontId="20"/>
  </si>
  <si>
    <t>⑧自然・通風</t>
    <rPh sb="1" eb="3">
      <t>シゼン</t>
    </rPh>
    <rPh sb="4" eb="6">
      <t>ツウフウ</t>
    </rPh>
    <phoneticPr fontId="20"/>
  </si>
  <si>
    <t>工夫</t>
    <rPh sb="0" eb="2">
      <t>クフウ</t>
    </rPh>
    <phoneticPr fontId="20"/>
  </si>
  <si>
    <t>スコア</t>
    <phoneticPr fontId="20"/>
  </si>
  <si>
    <t>Q2/2.1耐震・免震</t>
    <rPh sb="6" eb="8">
      <t>タイシン</t>
    </rPh>
    <rPh sb="9" eb="11">
      <t>メンシン</t>
    </rPh>
    <phoneticPr fontId="20"/>
  </si>
  <si>
    <t>Q2/2.2部品・部材の耐用年数</t>
    <rPh sb="6" eb="8">
      <t>ブヒン</t>
    </rPh>
    <rPh sb="9" eb="11">
      <t>ブザイ</t>
    </rPh>
    <rPh sb="12" eb="14">
      <t>タイヨウ</t>
    </rPh>
    <rPh sb="14" eb="16">
      <t>ネンスウ</t>
    </rPh>
    <phoneticPr fontId="20"/>
  </si>
  <si>
    <t>Q2/2.4信頼性</t>
    <rPh sb="6" eb="8">
      <t>シンライ</t>
    </rPh>
    <rPh sb="8" eb="9">
      <t>セイ</t>
    </rPh>
    <phoneticPr fontId="20"/>
  </si>
  <si>
    <t>⑱生物環境の保全と創出</t>
    <phoneticPr fontId="20"/>
  </si>
  <si>
    <t>Q3/1生物環境の保全と創出</t>
    <phoneticPr fontId="20"/>
  </si>
  <si>
    <t>⑲まちなみ・景観への配慮</t>
    <phoneticPr fontId="20"/>
  </si>
  <si>
    <t>Q3/2まちなみ・景観への配慮</t>
    <phoneticPr fontId="20"/>
  </si>
  <si>
    <t>⑳地域性への配慮</t>
    <phoneticPr fontId="20"/>
  </si>
  <si>
    <t>Q3/3.1地域性への配慮</t>
    <phoneticPr fontId="20"/>
  </si>
  <si>
    <t>⑲まちなみ・景観</t>
    <rPh sb="6" eb="8">
      <t>ケイカン</t>
    </rPh>
    <phoneticPr fontId="20"/>
  </si>
  <si>
    <t>⑳地域性への配慮）</t>
    <phoneticPr fontId="20"/>
  </si>
  <si>
    <t>（⑱生物環境</t>
    <rPh sb="2" eb="4">
      <t>セイブツ</t>
    </rPh>
    <rPh sb="4" eb="6">
      <t>カンキョウ</t>
    </rPh>
    <phoneticPr fontId="20"/>
  </si>
  <si>
    <t>（⑤外皮性能　）</t>
    <rPh sb="2" eb="4">
      <t>ガイヒ</t>
    </rPh>
    <rPh sb="4" eb="6">
      <t>セイノウ</t>
    </rPh>
    <phoneticPr fontId="20"/>
  </si>
  <si>
    <t>（⑥健康対策</t>
    <rPh sb="2" eb="4">
      <t>ケンコウ</t>
    </rPh>
    <rPh sb="4" eb="6">
      <t>タイサク</t>
    </rPh>
    <phoneticPr fontId="20"/>
  </si>
  <si>
    <t>（⑧自然材料・通風の工夫など）</t>
    <phoneticPr fontId="20"/>
  </si>
  <si>
    <t>（⑭敷地内温熱環境向上）</t>
    <rPh sb="2" eb="5">
      <t>シキチナイ</t>
    </rPh>
    <rPh sb="5" eb="7">
      <t>オンネツ</t>
    </rPh>
    <rPh sb="7" eb="9">
      <t>カンキョウ</t>
    </rPh>
    <rPh sb="9" eb="11">
      <t>コウジョウ</t>
    </rPh>
    <phoneticPr fontId="20"/>
  </si>
  <si>
    <t>⑬知的生産性向上の取組</t>
    <rPh sb="1" eb="3">
      <t>チテキ</t>
    </rPh>
    <rPh sb="3" eb="6">
      <t>セイサンセイ</t>
    </rPh>
    <rPh sb="6" eb="8">
      <t>コウジョウ</t>
    </rPh>
    <rPh sb="9" eb="11">
      <t>トリクミ</t>
    </rPh>
    <phoneticPr fontId="20"/>
  </si>
  <si>
    <t>⑭敷地内温熱環境の向上</t>
    <rPh sb="1" eb="3">
      <t>シキチ</t>
    </rPh>
    <rPh sb="3" eb="4">
      <t>ナイ</t>
    </rPh>
    <rPh sb="4" eb="6">
      <t>オンネツ</t>
    </rPh>
    <rPh sb="6" eb="8">
      <t>カンキョウ</t>
    </rPh>
    <rPh sb="9" eb="11">
      <t>コウジョウ</t>
    </rPh>
    <phoneticPr fontId="20"/>
  </si>
  <si>
    <t>　　⑬知的生産性向上の取組）</t>
    <rPh sb="3" eb="5">
      <t>チテキ</t>
    </rPh>
    <rPh sb="5" eb="8">
      <t>セイサンセイ</t>
    </rPh>
    <rPh sb="8" eb="10">
      <t>コウジョウ</t>
    </rPh>
    <rPh sb="11" eb="13">
      <t>トリクミ</t>
    </rPh>
    <phoneticPr fontId="20"/>
  </si>
  <si>
    <t>（⑨温熱環境</t>
    <rPh sb="2" eb="4">
      <t>オンネツ</t>
    </rPh>
    <rPh sb="4" eb="6">
      <t>カンキョウ</t>
    </rPh>
    <phoneticPr fontId="20"/>
  </si>
  <si>
    <t>（⑫機能性　</t>
    <rPh sb="2" eb="5">
      <t>キノウセイ</t>
    </rPh>
    <phoneticPr fontId="20"/>
  </si>
  <si>
    <t>加点</t>
    <rPh sb="0" eb="2">
      <t>カテン</t>
    </rPh>
    <phoneticPr fontId="20"/>
  </si>
  <si>
    <t>エネルギーマネジメントシステム導入</t>
    <phoneticPr fontId="20"/>
  </si>
  <si>
    <t>燃料電池</t>
    <rPh sb="0" eb="2">
      <t>ネンリョウ</t>
    </rPh>
    <rPh sb="2" eb="4">
      <t>デンチ</t>
    </rPh>
    <phoneticPr fontId="20"/>
  </si>
  <si>
    <t>コジェネレーション</t>
    <phoneticPr fontId="20"/>
  </si>
  <si>
    <t>建物間のエネルギー融通</t>
    <rPh sb="0" eb="2">
      <t>タテモノ</t>
    </rPh>
    <rPh sb="2" eb="3">
      <t>カン</t>
    </rPh>
    <rPh sb="9" eb="11">
      <t>ユウヅウ</t>
    </rPh>
    <phoneticPr fontId="20"/>
  </si>
  <si>
    <t>蓄熱設備</t>
    <rPh sb="0" eb="2">
      <t>チクネツ</t>
    </rPh>
    <rPh sb="2" eb="4">
      <t>セツビ</t>
    </rPh>
    <phoneticPr fontId="20"/>
  </si>
  <si>
    <t>※貯湯式家庭用ヒートポンプ給湯器含む</t>
    <rPh sb="1" eb="3">
      <t>チョトウ</t>
    </rPh>
    <rPh sb="3" eb="4">
      <t>シキ</t>
    </rPh>
    <rPh sb="4" eb="6">
      <t>カテイ</t>
    </rPh>
    <rPh sb="6" eb="7">
      <t>ヨウ</t>
    </rPh>
    <rPh sb="13" eb="15">
      <t>キュウトウ</t>
    </rPh>
    <rPh sb="15" eb="16">
      <t>キ</t>
    </rPh>
    <rPh sb="16" eb="17">
      <t>フク</t>
    </rPh>
    <phoneticPr fontId="20"/>
  </si>
  <si>
    <t>蓄電池</t>
    <rPh sb="0" eb="3">
      <t>チクデンチ</t>
    </rPh>
    <phoneticPr fontId="20"/>
  </si>
  <si>
    <t>雨水等利用設備</t>
    <rPh sb="0" eb="2">
      <t>ウスイ</t>
    </rPh>
    <rPh sb="2" eb="3">
      <t>トウ</t>
    </rPh>
    <rPh sb="3" eb="5">
      <t>リヨウ</t>
    </rPh>
    <rPh sb="5" eb="7">
      <t>セツビ</t>
    </rPh>
    <phoneticPr fontId="20"/>
  </si>
  <si>
    <t>その他</t>
    <rPh sb="2" eb="3">
      <t>ホカ</t>
    </rPh>
    <phoneticPr fontId="20"/>
  </si>
  <si>
    <t>技術名</t>
    <rPh sb="0" eb="2">
      <t>ギジュツ</t>
    </rPh>
    <rPh sb="2" eb="3">
      <t>メイ</t>
    </rPh>
    <phoneticPr fontId="20"/>
  </si>
  <si>
    <t>XXX</t>
    <phoneticPr fontId="20"/>
  </si>
  <si>
    <t>環境配慮技術の導入</t>
    <rPh sb="0" eb="2">
      <t>カンキョウ</t>
    </rPh>
    <rPh sb="2" eb="4">
      <t>ハイリョ</t>
    </rPh>
    <rPh sb="4" eb="6">
      <t>ギジュツ</t>
    </rPh>
    <rPh sb="7" eb="9">
      <t>ドウニュウ</t>
    </rPh>
    <phoneticPr fontId="20"/>
  </si>
  <si>
    <t>注；「あり」の場合は、導入規模などを上欄の該当箇所に記載してください。</t>
    <rPh sb="0" eb="1">
      <t>チュウ</t>
    </rPh>
    <rPh sb="7" eb="9">
      <t>バアイ</t>
    </rPh>
    <rPh sb="11" eb="13">
      <t>ドウニュウ</t>
    </rPh>
    <rPh sb="13" eb="15">
      <t>キボ</t>
    </rPh>
    <rPh sb="18" eb="19">
      <t>ウエ</t>
    </rPh>
    <rPh sb="19" eb="20">
      <t>ラン</t>
    </rPh>
    <rPh sb="21" eb="23">
      <t>ガイトウ</t>
    </rPh>
    <rPh sb="23" eb="25">
      <t>カショ</t>
    </rPh>
    <rPh sb="26" eb="28">
      <t>キサイ</t>
    </rPh>
    <phoneticPr fontId="20"/>
  </si>
  <si>
    <t>太陽光発電などの導入</t>
    <rPh sb="0" eb="2">
      <t>タイヨウ</t>
    </rPh>
    <rPh sb="2" eb="3">
      <t>ヒカリ</t>
    </rPh>
    <rPh sb="3" eb="5">
      <t>ハツデン</t>
    </rPh>
    <rPh sb="8" eb="10">
      <t>ドウニュウ</t>
    </rPh>
    <phoneticPr fontId="20"/>
  </si>
  <si>
    <t>HEMS</t>
    <phoneticPr fontId="20"/>
  </si>
  <si>
    <t>MEMS</t>
    <phoneticPr fontId="20"/>
  </si>
  <si>
    <t>BEMS</t>
    <phoneticPr fontId="20"/>
  </si>
  <si>
    <t>CEMS</t>
    <phoneticPr fontId="20"/>
  </si>
  <si>
    <t>燃料電池　・　</t>
    <rPh sb="0" eb="2">
      <t>ネンリョウ</t>
    </rPh>
    <rPh sb="2" eb="4">
      <t>デンチ</t>
    </rPh>
    <phoneticPr fontId="20"/>
  </si>
  <si>
    <t>建物間のエネルギー融通　・　</t>
    <rPh sb="0" eb="2">
      <t>タテモノ</t>
    </rPh>
    <rPh sb="2" eb="3">
      <t>カン</t>
    </rPh>
    <rPh sb="9" eb="11">
      <t>ユウヅウ</t>
    </rPh>
    <phoneticPr fontId="20"/>
  </si>
  <si>
    <t>蓄熱設備　・</t>
    <rPh sb="0" eb="2">
      <t>チクネツ</t>
    </rPh>
    <rPh sb="2" eb="4">
      <t>セツビ</t>
    </rPh>
    <phoneticPr fontId="20"/>
  </si>
  <si>
    <t>蓄電池　・</t>
    <rPh sb="0" eb="3">
      <t>チクデンチ</t>
    </rPh>
    <phoneticPr fontId="20"/>
  </si>
  <si>
    <t>雨水等利用設備　・　</t>
    <rPh sb="0" eb="2">
      <t>ウスイ</t>
    </rPh>
    <rPh sb="2" eb="3">
      <t>トウ</t>
    </rPh>
    <rPh sb="3" eb="5">
      <t>リヨウ</t>
    </rPh>
    <rPh sb="5" eb="7">
      <t>セツビ</t>
    </rPh>
    <phoneticPr fontId="20"/>
  </si>
  <si>
    <t>その他；</t>
    <rPh sb="2" eb="3">
      <t>ホカ</t>
    </rPh>
    <phoneticPr fontId="20"/>
  </si>
  <si>
    <t>コジェネレーション　・　</t>
    <phoneticPr fontId="20"/>
  </si>
  <si>
    <t>■室内環境対策　（⑨温熱環境対策　⑩光環境　⑪空気質環境）</t>
    <rPh sb="1" eb="3">
      <t>シツナイ</t>
    </rPh>
    <rPh sb="3" eb="5">
      <t>カンキョウ</t>
    </rPh>
    <rPh sb="5" eb="7">
      <t>タイサク</t>
    </rPh>
    <rPh sb="10" eb="12">
      <t>オンネツ</t>
    </rPh>
    <rPh sb="12" eb="14">
      <t>カンキョウ</t>
    </rPh>
    <rPh sb="14" eb="16">
      <t>タイサク</t>
    </rPh>
    <rPh sb="18" eb="19">
      <t>ヒカリ</t>
    </rPh>
    <rPh sb="19" eb="21">
      <t>カンキョウ</t>
    </rPh>
    <rPh sb="23" eb="25">
      <t>クウキ</t>
    </rPh>
    <rPh sb="25" eb="26">
      <t>シツ</t>
    </rPh>
    <rPh sb="26" eb="28">
      <t>カンキョウ</t>
    </rPh>
    <phoneticPr fontId="20"/>
  </si>
  <si>
    <t>■機能性対策　（⑫機能性　⑬知的生産性向上の取組）</t>
    <rPh sb="1" eb="4">
      <t>キノウセイ</t>
    </rPh>
    <rPh sb="4" eb="6">
      <t>タイサク</t>
    </rPh>
    <rPh sb="9" eb="12">
      <t>キノウセイ</t>
    </rPh>
    <rPh sb="14" eb="16">
      <t>チテキ</t>
    </rPh>
    <rPh sb="16" eb="19">
      <t>セイサンセイ</t>
    </rPh>
    <rPh sb="19" eb="21">
      <t>コウジョウ</t>
    </rPh>
    <rPh sb="22" eb="24">
      <t>トリクミ</t>
    </rPh>
    <phoneticPr fontId="20"/>
  </si>
  <si>
    <t>■室外環境（敷地内）対策　（⑭敷地内温熱環境の向上）</t>
    <phoneticPr fontId="20"/>
  </si>
  <si>
    <t>■室外環境（敷地内）対策　（⑱生物環境　⑲まちなみ・景観　⑳地域性への配慮）</t>
    <rPh sb="15" eb="17">
      <t>セイブツ</t>
    </rPh>
    <rPh sb="17" eb="19">
      <t>カンキョウ</t>
    </rPh>
    <rPh sb="26" eb="28">
      <t>ケイカン</t>
    </rPh>
    <rPh sb="30" eb="33">
      <t>チイキセイ</t>
    </rPh>
    <rPh sb="35" eb="37">
      <t>ハイリョ</t>
    </rPh>
    <phoneticPr fontId="20"/>
  </si>
  <si>
    <t>■耐用性・信頼性　（⑮耐震・免震　⑯部品・部材の耐用年数向上　⑰信頼性）</t>
    <rPh sb="11" eb="13">
      <t>タイシン</t>
    </rPh>
    <rPh sb="14" eb="16">
      <t>メンシン</t>
    </rPh>
    <rPh sb="18" eb="20">
      <t>ブヒン</t>
    </rPh>
    <rPh sb="21" eb="23">
      <t>ブザイ</t>
    </rPh>
    <rPh sb="24" eb="26">
      <t>タイヨウ</t>
    </rPh>
    <rPh sb="26" eb="28">
      <t>ネンスウ</t>
    </rPh>
    <rPh sb="28" eb="30">
      <t>コウジョウ</t>
    </rPh>
    <rPh sb="32" eb="35">
      <t>シンライセイ</t>
    </rPh>
    <phoneticPr fontId="20"/>
  </si>
  <si>
    <t>地域・まちづくりへの貢献　（T）　Township &amp; Townscape</t>
    <rPh sb="0" eb="2">
      <t>チイキ</t>
    </rPh>
    <rPh sb="10" eb="12">
      <t>コウケン</t>
    </rPh>
    <phoneticPr fontId="20"/>
  </si>
  <si>
    <r>
      <t>地域・まちづくりへの貢献　</t>
    </r>
    <r>
      <rPr>
        <sz val="12"/>
        <rFont val="ＭＳ Ｐゴシック"/>
        <family val="3"/>
        <charset val="128"/>
      </rPr>
      <t>（T）　Township &amp; Townscape</t>
    </r>
    <rPh sb="0" eb="2">
      <t>チイキ</t>
    </rPh>
    <rPh sb="10" eb="12">
      <t>コウケン</t>
    </rPh>
    <phoneticPr fontId="20"/>
  </si>
  <si>
    <r>
      <t>&lt;</t>
    </r>
    <r>
      <rPr>
        <b/>
        <sz val="12"/>
        <color indexed="9"/>
        <rFont val="ＭＳ Ｐゴシック"/>
        <family val="3"/>
        <charset val="128"/>
      </rPr>
      <t>非住宅</t>
    </r>
    <r>
      <rPr>
        <b/>
        <sz val="12"/>
        <color indexed="9"/>
        <rFont val="Arial"/>
        <family val="2"/>
      </rPr>
      <t>&gt;</t>
    </r>
    <rPh sb="1" eb="2">
      <t>ヒ</t>
    </rPh>
    <rPh sb="2" eb="4">
      <t>ジュウタク</t>
    </rPh>
    <phoneticPr fontId="20"/>
  </si>
  <si>
    <t>重点項目への取組内容の入力２＜事務所用＞</t>
    <rPh sb="0" eb="2">
      <t>ジュウテン</t>
    </rPh>
    <rPh sb="2" eb="4">
      <t>コウモク</t>
    </rPh>
    <rPh sb="6" eb="8">
      <t>トリクミ</t>
    </rPh>
    <rPh sb="8" eb="10">
      <t>ナイヨウ</t>
    </rPh>
    <rPh sb="11" eb="13">
      <t>ニュウリョク</t>
    </rPh>
    <rPh sb="15" eb="17">
      <t>ジム</t>
    </rPh>
    <rPh sb="17" eb="18">
      <t>ショ</t>
    </rPh>
    <rPh sb="18" eb="19">
      <t>ヨウ</t>
    </rPh>
    <phoneticPr fontId="20"/>
  </si>
  <si>
    <t>知的生産性向上への取組</t>
    <rPh sb="0" eb="2">
      <t>チテキ</t>
    </rPh>
    <rPh sb="2" eb="5">
      <t>セイサンセイ</t>
    </rPh>
    <rPh sb="5" eb="7">
      <t>コウジョウ</t>
    </rPh>
    <rPh sb="9" eb="11">
      <t>トリクミ</t>
    </rPh>
    <phoneticPr fontId="20"/>
  </si>
  <si>
    <t>事</t>
    <rPh sb="0" eb="1">
      <t>コト</t>
    </rPh>
    <phoneticPr fontId="20"/>
  </si>
  <si>
    <t>評価する取組み表の取組ポイントの合計値　0ポイント</t>
    <rPh sb="0" eb="2">
      <t>ヒョウカ</t>
    </rPh>
    <rPh sb="4" eb="6">
      <t>トリクミ</t>
    </rPh>
    <rPh sb="7" eb="8">
      <t>ヒョウ</t>
    </rPh>
    <rPh sb="9" eb="11">
      <t>トリクミ</t>
    </rPh>
    <rPh sb="16" eb="18">
      <t>ゴウケイ</t>
    </rPh>
    <rPh sb="18" eb="19">
      <t>チ</t>
    </rPh>
    <phoneticPr fontId="20"/>
  </si>
  <si>
    <t>　レベル　1</t>
    <phoneticPr fontId="20"/>
  </si>
  <si>
    <t>■レベル　1</t>
    <phoneticPr fontId="20"/>
  </si>
  <si>
    <t>評価する取組み表の取組ポイントの合計値　1ポイント</t>
    <rPh sb="0" eb="2">
      <t>ヒョウカ</t>
    </rPh>
    <rPh sb="4" eb="6">
      <t>トリクミ</t>
    </rPh>
    <rPh sb="7" eb="8">
      <t>ヒョウ</t>
    </rPh>
    <rPh sb="9" eb="11">
      <t>トリクミ</t>
    </rPh>
    <rPh sb="16" eb="18">
      <t>ゴウケイ</t>
    </rPh>
    <rPh sb="18" eb="19">
      <t>チ</t>
    </rPh>
    <phoneticPr fontId="20"/>
  </si>
  <si>
    <t>　レベル　2</t>
  </si>
  <si>
    <t>■レベル　2</t>
  </si>
  <si>
    <t>評価する取組み表の取組ポイントの合計値　2～4ポイント</t>
    <rPh sb="0" eb="2">
      <t>ヒョウカ</t>
    </rPh>
    <rPh sb="4" eb="6">
      <t>トリクミ</t>
    </rPh>
    <rPh sb="7" eb="8">
      <t>ヒョウ</t>
    </rPh>
    <rPh sb="9" eb="11">
      <t>トリクミ</t>
    </rPh>
    <rPh sb="16" eb="18">
      <t>ゴウケイ</t>
    </rPh>
    <rPh sb="18" eb="19">
      <t>チ</t>
    </rPh>
    <phoneticPr fontId="20"/>
  </si>
  <si>
    <t>　レベル　3</t>
  </si>
  <si>
    <t>■レベル　3</t>
  </si>
  <si>
    <t>評価する取組み表の取組ポイントの合計値　5～7ポイント</t>
    <rPh sb="0" eb="2">
      <t>ヒョウカ</t>
    </rPh>
    <rPh sb="4" eb="6">
      <t>トリクミ</t>
    </rPh>
    <rPh sb="7" eb="8">
      <t>ヒョウ</t>
    </rPh>
    <rPh sb="9" eb="11">
      <t>トリクミ</t>
    </rPh>
    <rPh sb="16" eb="18">
      <t>ゴウケイ</t>
    </rPh>
    <rPh sb="18" eb="19">
      <t>チ</t>
    </rPh>
    <phoneticPr fontId="20"/>
  </si>
  <si>
    <t>　レベル　4</t>
  </si>
  <si>
    <t>■レベル　4</t>
  </si>
  <si>
    <t>評価する取組み表の取組ポイントの合計値　8ポイント</t>
    <rPh sb="0" eb="2">
      <t>ヒョウカ</t>
    </rPh>
    <rPh sb="4" eb="6">
      <t>トリクミ</t>
    </rPh>
    <rPh sb="7" eb="8">
      <t>ヒョウ</t>
    </rPh>
    <rPh sb="9" eb="11">
      <t>トリクミ</t>
    </rPh>
    <rPh sb="16" eb="18">
      <t>ゴウケイ</t>
    </rPh>
    <rPh sb="18" eb="19">
      <t>チ</t>
    </rPh>
    <phoneticPr fontId="20"/>
  </si>
  <si>
    <t>　レベル　5</t>
  </si>
  <si>
    <t>■レベル　5</t>
  </si>
  <si>
    <t>評価する取り組み</t>
    <rPh sb="0" eb="2">
      <t>ヒョウカ</t>
    </rPh>
    <rPh sb="4" eb="5">
      <t>ト</t>
    </rPh>
    <rPh sb="6" eb="7">
      <t>ク</t>
    </rPh>
    <phoneticPr fontId="20"/>
  </si>
  <si>
    <t>採点</t>
    <rPh sb="0" eb="2">
      <t>サイテン</t>
    </rPh>
    <phoneticPr fontId="20"/>
  </si>
  <si>
    <t>評価項目</t>
    <rPh sb="0" eb="2">
      <t>ヒョウカ</t>
    </rPh>
    <rPh sb="2" eb="4">
      <t>コウモク</t>
    </rPh>
    <phoneticPr fontId="20"/>
  </si>
  <si>
    <t>評価内容</t>
    <rPh sb="0" eb="2">
      <t>ヒョウカ</t>
    </rPh>
    <rPh sb="2" eb="4">
      <t>ナイヨウ</t>
    </rPh>
    <phoneticPr fontId="20"/>
  </si>
  <si>
    <t>評価ポイント</t>
    <rPh sb="0" eb="2">
      <t>ヒョウカ</t>
    </rPh>
    <phoneticPr fontId="20"/>
  </si>
  <si>
    <t>建築計画の工夫によるレイアウトの柔軟性</t>
    <phoneticPr fontId="20"/>
  </si>
  <si>
    <t>執務室のレイアウト変更等に柔軟に対応できる建築的工夫が行われおり（1ポイント）、さらに設備的にもその柔軟性に対応している（＋1ポイント）を有している。</t>
  </si>
  <si>
    <t>ワークプレイス空間における工夫</t>
    <phoneticPr fontId="20"/>
  </si>
  <si>
    <t>就業スタイルに配慮したワークプレイスの計画となっている。</t>
  </si>
  <si>
    <t>ワークプレイスの計画にワーカーの意見を取り入れている。</t>
  </si>
  <si>
    <t>ミーティングスペースの設え</t>
  </si>
  <si>
    <t>コミュニケーションの誘発を意図して計画されたミーティングスペースが共用部もしくは専用部にある。</t>
  </si>
  <si>
    <t>リフレッシュスペースの設え</t>
  </si>
  <si>
    <t>魅力的なリフレッシュスペースが共用部もしくは専用部にある。</t>
  </si>
  <si>
    <t>食堂、カフェの有無と設え</t>
  </si>
  <si>
    <t>魅力的な食堂、カフェスペースが共用部もしくは専用部にある。</t>
  </si>
  <si>
    <t>移動空間（廊下等）の設え</t>
  </si>
  <si>
    <t>移動空間中にコミュニケーションを誘発する設え上の工夫が施されている。</t>
  </si>
  <si>
    <t>エントランスの設え</t>
  </si>
  <si>
    <t>組織のイニシアティブを印象付ける魅力的な設えが施されている。もしくは、魅力的な空間形成がなされている。</t>
  </si>
  <si>
    <t>アトリウム等の有無及び工夫</t>
  </si>
  <si>
    <t>アトリウムや中庭等の空間的に豊かな中間領域が形成されている。</t>
  </si>
  <si>
    <t>その他</t>
  </si>
  <si>
    <t>その他、知的生産性の向上に資する取り組みを行っている。</t>
  </si>
  <si>
    <t>合計＝</t>
    <phoneticPr fontId="20"/>
  </si>
  <si>
    <t>重点項目への取組内容の入力３＜集合住宅用＞</t>
    <rPh sb="0" eb="2">
      <t>ジュウテン</t>
    </rPh>
    <rPh sb="2" eb="4">
      <t>コウモク</t>
    </rPh>
    <rPh sb="6" eb="8">
      <t>トリクミ</t>
    </rPh>
    <rPh sb="8" eb="10">
      <t>ナイヨウ</t>
    </rPh>
    <rPh sb="11" eb="13">
      <t>ニュウリョク</t>
    </rPh>
    <rPh sb="15" eb="17">
      <t>シュウゴウ</t>
    </rPh>
    <rPh sb="17" eb="19">
      <t>ジュウタク</t>
    </rPh>
    <rPh sb="19" eb="20">
      <t>ヨウ</t>
    </rPh>
    <phoneticPr fontId="20"/>
  </si>
  <si>
    <t>住</t>
    <rPh sb="0" eb="1">
      <t>ジュウ</t>
    </rPh>
    <phoneticPr fontId="20"/>
  </si>
  <si>
    <t>（該当するレベルなし）</t>
  </si>
  <si>
    <t>-</t>
    <phoneticPr fontId="20"/>
  </si>
  <si>
    <t>日本住宅性能表示基準「6-1ホルムアルデヒド対策（内装及び天井裏等）」における等級１を満たしている。</t>
    <phoneticPr fontId="20"/>
  </si>
  <si>
    <t>日本住宅性能表示基準「6-1ホルムアルデヒド対策（内装及び天井裏等）」における等級２を満たしている。</t>
    <phoneticPr fontId="20"/>
  </si>
  <si>
    <t>日本住宅性能表示基準「6-1ホルムアルデヒド対策（内装及び天井裏等）」における等級３を満たしている。</t>
    <phoneticPr fontId="20"/>
  </si>
  <si>
    <t>適切な換気計画</t>
    <phoneticPr fontId="20"/>
  </si>
  <si>
    <t>（該当するレベルなし）</t>
    <phoneticPr fontId="20"/>
  </si>
  <si>
    <t>レベル３を満たさない</t>
    <phoneticPr fontId="20"/>
  </si>
  <si>
    <t>台所、便所、浴室で発生する汚染物質に対して、換気等の適切な処理計画がなされている。</t>
    <phoneticPr fontId="20"/>
  </si>
  <si>
    <t>レベル３を満たした上で、各居室で必要な換気量が確保できる計画がなされている。</t>
    <phoneticPr fontId="20"/>
  </si>
  <si>
    <t>結露・カビ対策</t>
    <phoneticPr fontId="20"/>
  </si>
  <si>
    <t>レベル３を満たさない。</t>
  </si>
  <si>
    <t>内装は清掃、メンテナンスに配慮したものとなっており、窓開け換気などで室内の湿分を除去できる配慮された計画となっている。</t>
  </si>
  <si>
    <t>レベル３を満たした上で住まい手に対して、住まい方による結露・かび対策について「住まいのしおり」等で提案している。</t>
    <phoneticPr fontId="20"/>
  </si>
  <si>
    <t>レベル３を満たした上で、除湿機の設置や、２４時間全室空調システムを設置し湿度上昇を抑える計画となっている。</t>
    <phoneticPr fontId="20"/>
  </si>
  <si>
    <t>犯罪に備える</t>
    <rPh sb="0" eb="2">
      <t>ハンザイ</t>
    </rPh>
    <rPh sb="3" eb="4">
      <t>ソナ</t>
    </rPh>
    <phoneticPr fontId="20"/>
  </si>
  <si>
    <t>1.1</t>
    <phoneticPr fontId="20"/>
  </si>
  <si>
    <t>住戸の防犯対策</t>
    <rPh sb="0" eb="2">
      <t>ジュウコ</t>
    </rPh>
    <rPh sb="3" eb="5">
      <t>ボウハン</t>
    </rPh>
    <rPh sb="5" eb="7">
      <t>タイサク</t>
    </rPh>
    <phoneticPr fontId="20"/>
  </si>
  <si>
    <t>重み係数＝</t>
    <rPh sb="0" eb="1">
      <t>オモ</t>
    </rPh>
    <rPh sb="2" eb="4">
      <t>ケイスウ</t>
    </rPh>
    <phoneticPr fontId="20"/>
  </si>
  <si>
    <t>○</t>
    <phoneticPr fontId="20"/>
  </si>
  <si>
    <t>　レベル　1</t>
    <phoneticPr fontId="20"/>
  </si>
  <si>
    <t>■レベル　1</t>
    <phoneticPr fontId="20"/>
  </si>
  <si>
    <t>特に対策なし。</t>
    <phoneticPr fontId="20"/>
  </si>
  <si>
    <t>－</t>
    <phoneticPr fontId="20"/>
  </si>
  <si>
    <t>侵入の可能な位置・規模の開口部に対して、鍵を2箇所以上設置する等侵入防止対策上何らかの措置が採られている。</t>
    <phoneticPr fontId="20"/>
  </si>
  <si>
    <t>侵入の可能な位置・規模の開口部に対して、侵入防止対策上有効な措置が採られている。</t>
    <phoneticPr fontId="20"/>
  </si>
  <si>
    <t>侵入の可能な規模の開口部のすべてに対して、侵入防止対策上有効な措置が採られている。</t>
    <phoneticPr fontId="20"/>
  </si>
  <si>
    <t>共用部の防犯対策</t>
    <rPh sb="0" eb="3">
      <t>キョウヨウブ</t>
    </rPh>
    <rPh sb="4" eb="6">
      <t>ボウハン</t>
    </rPh>
    <rPh sb="6" eb="8">
      <t>タイサク</t>
    </rPh>
    <phoneticPr fontId="20"/>
  </si>
  <si>
    <t>評価する取組み1のうち、何れか3つ以上に取り組んでいる。</t>
  </si>
  <si>
    <t>レベル３を満たした上で、評価する取組み2のうち、何れか2つ以上に取り組んでいる。</t>
  </si>
  <si>
    <t>レベル４を満たした上で、先進的な対策の何れかに取り組んでいる。</t>
  </si>
  <si>
    <t>評価する取組み</t>
    <rPh sb="0" eb="2">
      <t>ヒョウカ</t>
    </rPh>
    <rPh sb="4" eb="5">
      <t>ト</t>
    </rPh>
    <rPh sb="5" eb="6">
      <t>ク</t>
    </rPh>
    <phoneticPr fontId="20"/>
  </si>
  <si>
    <t>対象外</t>
    <rPh sb="0" eb="3">
      <t>タイショウガイ</t>
    </rPh>
    <phoneticPr fontId="20"/>
  </si>
  <si>
    <t>評価対象</t>
    <rPh sb="0" eb="2">
      <t>ヒョウカ</t>
    </rPh>
    <rPh sb="2" eb="4">
      <t>タイショウ</t>
    </rPh>
    <phoneticPr fontId="20"/>
  </si>
  <si>
    <t>項目</t>
    <rPh sb="0" eb="2">
      <t>コウモク</t>
    </rPh>
    <phoneticPr fontId="20"/>
  </si>
  <si>
    <t>評価する取組み1</t>
    <phoneticPr fontId="20"/>
  </si>
  <si>
    <t>評価する取組み2</t>
    <phoneticPr fontId="20"/>
  </si>
  <si>
    <t>１. エントランス・廊下</t>
    <phoneticPr fontId="20"/>
  </si>
  <si>
    <t>・ 袋小路など死角が出来ないような工夫</t>
    <phoneticPr fontId="20"/>
  </si>
  <si>
    <t>・ 防犯カメラの設置</t>
    <rPh sb="8" eb="10">
      <t>セッチ</t>
    </rPh>
    <phoneticPr fontId="20"/>
  </si>
  <si>
    <t>・ オートロック等の防犯対策</t>
    <phoneticPr fontId="20"/>
  </si>
  <si>
    <t>２. エレベーター</t>
    <phoneticPr fontId="20"/>
  </si>
  <si>
    <t>・ 防犯窓、または防犯カメラの設置</t>
    <phoneticPr fontId="20"/>
  </si>
  <si>
    <t>３. 駐車場や緑地等の建物周囲</t>
    <phoneticPr fontId="20"/>
  </si>
  <si>
    <t>・ 見通しの良いフェンスや低い生垣などによる見通しの確保</t>
    <phoneticPr fontId="20"/>
  </si>
  <si>
    <t>・ 防犯カメラの設置</t>
    <phoneticPr fontId="20"/>
  </si>
  <si>
    <t>・ 夜間照明の設置</t>
    <phoneticPr fontId="20"/>
  </si>
  <si>
    <t>・ 駐車場へのゲート設置（建屋内に駐車場のある場合）</t>
    <phoneticPr fontId="20"/>
  </si>
  <si>
    <t>４. その他の対策</t>
    <phoneticPr fontId="20"/>
  </si>
  <si>
    <t>・ 警備会社へのオンライン通報システムを導入している。</t>
    <phoneticPr fontId="20"/>
  </si>
  <si>
    <t>・ 警備員が24時間常駐あるいは定期的な巡回を行っている。</t>
    <phoneticPr fontId="20"/>
  </si>
  <si>
    <t>合計＝</t>
    <phoneticPr fontId="20"/>
  </si>
  <si>
    <t>取組み</t>
    <phoneticPr fontId="20"/>
  </si>
  <si>
    <t>・ エントランス、エレベーターホール入口など、2ヶ所以上のセキュリティゲートを通り、入館するオートロックシステムを備えている。</t>
    <phoneticPr fontId="20"/>
  </si>
  <si>
    <t>先進的な対策</t>
    <phoneticPr fontId="20"/>
  </si>
  <si>
    <t>・ エレベーター着床階連動装置を備えている。（ICカードを使った入居階のみ着床の連動制御システム）</t>
    <phoneticPr fontId="20"/>
  </si>
  <si>
    <t>・ 共連れ防止に配慮したセキュリティシステム（セキュリティゲート又は、入居者以外の侵入者を感知するシステム）を備えている。</t>
    <phoneticPr fontId="20"/>
  </si>
  <si>
    <t>・ 生体認証システム（指紋・光彩等）を備えている。</t>
    <phoneticPr fontId="20"/>
  </si>
  <si>
    <t>・ その他</t>
    <rPh sb="4" eb="5">
      <t>タ</t>
    </rPh>
    <phoneticPr fontId="20"/>
  </si>
  <si>
    <t>■その他の対策　（⑧自然材料・通風の工夫など）</t>
    <rPh sb="3" eb="4">
      <t>タ</t>
    </rPh>
    <rPh sb="5" eb="7">
      <t>タイサク</t>
    </rPh>
    <rPh sb="10" eb="12">
      <t>シゼン</t>
    </rPh>
    <rPh sb="12" eb="14">
      <t>ザイリョウ</t>
    </rPh>
    <rPh sb="15" eb="17">
      <t>ツウフウ</t>
    </rPh>
    <rPh sb="18" eb="20">
      <t>クフウ</t>
    </rPh>
    <phoneticPr fontId="20"/>
  </si>
  <si>
    <t>◆工夫の有無</t>
  </si>
  <si>
    <r>
      <t>&lt;</t>
    </r>
    <r>
      <rPr>
        <b/>
        <sz val="12"/>
        <color indexed="9"/>
        <rFont val="ＭＳ Ｐゴシック"/>
        <family val="3"/>
        <charset val="128"/>
      </rPr>
      <t>集合住宅</t>
    </r>
    <r>
      <rPr>
        <b/>
        <sz val="12"/>
        <color indexed="9"/>
        <rFont val="Arial"/>
        <family val="2"/>
      </rPr>
      <t>&gt;</t>
    </r>
    <rPh sb="1" eb="3">
      <t>シュウゴウ</t>
    </rPh>
    <rPh sb="3" eb="5">
      <t>ジュウタク</t>
    </rPh>
    <phoneticPr fontId="20"/>
  </si>
  <si>
    <t>①</t>
  </si>
  <si>
    <t>②</t>
  </si>
  <si>
    <t>③</t>
  </si>
  <si>
    <t>④</t>
  </si>
  <si>
    <t>⑨</t>
  </si>
  <si>
    <t>⑩</t>
  </si>
  <si>
    <t>⑪</t>
  </si>
  <si>
    <t>⑫</t>
  </si>
  <si>
    <t>⑬</t>
  </si>
  <si>
    <t>⑭</t>
  </si>
  <si>
    <t>⑤</t>
  </si>
  <si>
    <t>⑥</t>
  </si>
  <si>
    <t>⑦</t>
  </si>
  <si>
    <t>⑧</t>
  </si>
  <si>
    <t>⑱</t>
  </si>
  <si>
    <t>⑲</t>
  </si>
  <si>
    <t>⑳</t>
  </si>
  <si>
    <t>上記以外の重点項目</t>
    <rPh sb="0" eb="2">
      <t>ジョウキ</t>
    </rPh>
    <rPh sb="2" eb="4">
      <t>イガイ</t>
    </rPh>
    <rPh sb="5" eb="7">
      <t>ジュウテン</t>
    </rPh>
    <rPh sb="7" eb="9">
      <t>コウモク</t>
    </rPh>
    <phoneticPr fontId="20"/>
  </si>
  <si>
    <t>BEMS</t>
    <phoneticPr fontId="20"/>
  </si>
  <si>
    <t>CEMS</t>
    <phoneticPr fontId="20"/>
  </si>
  <si>
    <t>HEMS</t>
    <phoneticPr fontId="20"/>
  </si>
  <si>
    <t>MEMS</t>
    <phoneticPr fontId="20"/>
  </si>
  <si>
    <t>⑩光・視環境　　　　</t>
    <rPh sb="3" eb="4">
      <t>シ</t>
    </rPh>
    <phoneticPr fontId="20"/>
  </si>
  <si>
    <t>（⑮耐震・免震　</t>
    <phoneticPr fontId="20"/>
  </si>
  <si>
    <t>⑮耐震・免震</t>
    <phoneticPr fontId="20"/>
  </si>
  <si>
    <t>⑯部品・部材の耐用年数向上</t>
    <phoneticPr fontId="20"/>
  </si>
  <si>
    <t>⑰信頼性）</t>
    <rPh sb="1" eb="4">
      <t>シンライセイ</t>
    </rPh>
    <phoneticPr fontId="20"/>
  </si>
  <si>
    <t>⑯</t>
    <phoneticPr fontId="20"/>
  </si>
  <si>
    <t>⑰</t>
    <phoneticPr fontId="20"/>
  </si>
  <si>
    <t>（①建物外皮の熱負荷抑制　</t>
    <rPh sb="4" eb="6">
      <t>ガイヒ</t>
    </rPh>
    <phoneticPr fontId="20"/>
  </si>
  <si>
    <t>④効率的運用）　</t>
    <rPh sb="1" eb="4">
      <t>コウリツテキ</t>
    </rPh>
    <rPh sb="4" eb="6">
      <t>ウンヨウ</t>
    </rPh>
    <phoneticPr fontId="20"/>
  </si>
  <si>
    <t>■エネルギー対策　（①建物外皮の熱負荷抑制　②自然エネルギー利用　③設備システムの高効率化　④効率的運用）</t>
    <rPh sb="11" eb="13">
      <t>タテモノ</t>
    </rPh>
    <rPh sb="13" eb="15">
      <t>ガイヒ</t>
    </rPh>
    <rPh sb="16" eb="17">
      <t>ネツ</t>
    </rPh>
    <rPh sb="17" eb="19">
      <t>フカ</t>
    </rPh>
    <rPh sb="19" eb="21">
      <t>ヨクセイ</t>
    </rPh>
    <rPh sb="23" eb="25">
      <t>シゼン</t>
    </rPh>
    <rPh sb="30" eb="32">
      <t>リヨウ</t>
    </rPh>
    <phoneticPr fontId="20"/>
  </si>
  <si>
    <t>W⑬</t>
    <phoneticPr fontId="20"/>
  </si>
  <si>
    <t>W⑥</t>
    <phoneticPr fontId="20"/>
  </si>
  <si>
    <t>W⑦</t>
    <phoneticPr fontId="20"/>
  </si>
  <si>
    <t>■健康・安心対策　（⑥健康対策　⑦防犯対策）</t>
    <rPh sb="1" eb="3">
      <t>ケンコウ</t>
    </rPh>
    <rPh sb="4" eb="6">
      <t>アンシン</t>
    </rPh>
    <rPh sb="6" eb="8">
      <t>タイサク</t>
    </rPh>
    <rPh sb="11" eb="13">
      <t>ケンコウ</t>
    </rPh>
    <rPh sb="13" eb="15">
      <t>タイサク</t>
    </rPh>
    <rPh sb="17" eb="19">
      <t>ボウハン</t>
    </rPh>
    <rPh sb="19" eb="21">
      <t>タイサク</t>
    </rPh>
    <phoneticPr fontId="20"/>
  </si>
  <si>
    <t>削減率</t>
    <rPh sb="0" eb="2">
      <t>サクゲン</t>
    </rPh>
    <rPh sb="2" eb="3">
      <t>リツ</t>
    </rPh>
    <phoneticPr fontId="20"/>
  </si>
  <si>
    <t>グラフ用</t>
    <rPh sb="3" eb="4">
      <t>ヨウ</t>
    </rPh>
    <phoneticPr fontId="20"/>
  </si>
  <si>
    <t>3点を超える</t>
    <rPh sb="1" eb="2">
      <t>テン</t>
    </rPh>
    <rPh sb="3" eb="4">
      <t>コ</t>
    </rPh>
    <phoneticPr fontId="20"/>
  </si>
  <si>
    <t>■室内環境対策　（⑤外皮性能）</t>
    <rPh sb="1" eb="3">
      <t>シツナイ</t>
    </rPh>
    <rPh sb="3" eb="5">
      <t>カンキョウ</t>
    </rPh>
    <rPh sb="5" eb="7">
      <t>タイサク</t>
    </rPh>
    <rPh sb="10" eb="12">
      <t>ガイヒ</t>
    </rPh>
    <rPh sb="12" eb="14">
      <t>セイノウ</t>
    </rPh>
    <phoneticPr fontId="20"/>
  </si>
  <si>
    <t>快適・働きやすさ</t>
    <rPh sb="0" eb="2">
      <t>カイテキ</t>
    </rPh>
    <rPh sb="3" eb="4">
      <t>ハタラ</t>
    </rPh>
    <phoneticPr fontId="20"/>
  </si>
  <si>
    <t>健康・安心</t>
    <rPh sb="0" eb="2">
      <t>ケンコウ</t>
    </rPh>
    <rPh sb="3" eb="5">
      <t>アンシン</t>
    </rPh>
    <phoneticPr fontId="20"/>
  </si>
  <si>
    <t>省エネルギー性能</t>
    <rPh sb="0" eb="1">
      <t>ショウ</t>
    </rPh>
    <rPh sb="6" eb="8">
      <t>セイノウ</t>
    </rPh>
    <phoneticPr fontId="20"/>
  </si>
  <si>
    <t>地域・まちづくり</t>
    <rPh sb="0" eb="2">
      <t>チイキ</t>
    </rPh>
    <phoneticPr fontId="20"/>
  </si>
  <si>
    <t>対象外</t>
    <rPh sb="0" eb="3">
      <t>タイショウガイ</t>
    </rPh>
    <phoneticPr fontId="20"/>
  </si>
  <si>
    <t>一次エネ</t>
    <rPh sb="0" eb="2">
      <t>イチジ</t>
    </rPh>
    <phoneticPr fontId="20"/>
  </si>
  <si>
    <t>外皮</t>
    <rPh sb="0" eb="2">
      <t>ガイヒ</t>
    </rPh>
    <phoneticPr fontId="20"/>
  </si>
  <si>
    <t>非住宅用途</t>
    <rPh sb="0" eb="1">
      <t>ヒ</t>
    </rPh>
    <rPh sb="1" eb="3">
      <t>ジュウタク</t>
    </rPh>
    <rPh sb="3" eb="5">
      <t>ヨウト</t>
    </rPh>
    <phoneticPr fontId="20"/>
  </si>
  <si>
    <t>集合住宅</t>
    <rPh sb="0" eb="2">
      <t>シュウゴウ</t>
    </rPh>
    <rPh sb="2" eb="4">
      <t>ジュウタク</t>
    </rPh>
    <phoneticPr fontId="20"/>
  </si>
  <si>
    <t>E ③</t>
    <phoneticPr fontId="20"/>
  </si>
  <si>
    <t>○○マンション</t>
    <phoneticPr fontId="20"/>
  </si>
  <si>
    <t>木材利用</t>
    <rPh sb="0" eb="4">
      <t>モクザイリヨウ</t>
    </rPh>
    <phoneticPr fontId="20"/>
  </si>
  <si>
    <t>木材利用　・　</t>
    <rPh sb="0" eb="4">
      <t>モクザイリヨウ</t>
    </rPh>
    <phoneticPr fontId="20"/>
  </si>
  <si>
    <t>建物全体・共用部</t>
    <rPh sb="0" eb="4">
      <t>ﾀﾃﾓﾉｾﾞﾝﾀｲ</t>
    </rPh>
    <rPh sb="5" eb="8">
      <t>ｷｮｳﾖｳﾌﾞ</t>
    </rPh>
    <phoneticPr fontId="27" type="noConversion"/>
  </si>
  <si>
    <t>住居・宿泊部分</t>
    <rPh sb="0" eb="2">
      <t>ｼﾞｭｳｷｮ</t>
    </rPh>
    <rPh sb="3" eb="7">
      <t>ｼｭｸﾊｸﾌﾞﾌﾞﾝ</t>
    </rPh>
    <phoneticPr fontId="27" type="noConversion"/>
  </si>
  <si>
    <t>室内騒音レベル</t>
    <rPh sb="0" eb="2">
      <t>シツナイ</t>
    </rPh>
    <phoneticPr fontId="20"/>
  </si>
  <si>
    <t>・LR2/3.2.3　発泡材</t>
    <phoneticPr fontId="20"/>
  </si>
  <si>
    <t>耐震･免震・制震・制振</t>
    <rPh sb="0" eb="2">
      <t>タイシン</t>
    </rPh>
    <rPh sb="3" eb="5">
      <t>メンシン</t>
    </rPh>
    <rPh sb="6" eb="8">
      <t>セイシン</t>
    </rPh>
    <rPh sb="9" eb="11">
      <t>セイシン</t>
    </rPh>
    <phoneticPr fontId="20"/>
  </si>
  <si>
    <t>耐震性(建物のこわれにくさ)</t>
    <rPh sb="0" eb="3">
      <t>タイシンセイ</t>
    </rPh>
    <rPh sb="4" eb="6">
      <t>タテモノ</t>
    </rPh>
    <phoneticPr fontId="20"/>
  </si>
  <si>
    <t>免震・制震・制振性能</t>
    <rPh sb="0" eb="2">
      <t>メンシン</t>
    </rPh>
    <rPh sb="3" eb="5">
      <t>セイシン</t>
    </rPh>
    <rPh sb="6" eb="8">
      <t>セイシン</t>
    </rPh>
    <rPh sb="8" eb="10">
      <t>セイノウ</t>
    </rPh>
    <phoneticPr fontId="20"/>
  </si>
  <si>
    <t>豊かな室外環境</t>
    <rPh sb="0" eb="1">
      <t>ﾕﾀ</t>
    </rPh>
    <rPh sb="3" eb="5">
      <t>ｼﾂｶﾞｲ</t>
    </rPh>
    <rPh sb="5" eb="7">
      <t>ｶﾝｷｮｳ</t>
    </rPh>
    <phoneticPr fontId="27" type="noConversion"/>
  </si>
  <si>
    <t>知的生産性向上の取組み</t>
    <rPh sb="0" eb="7">
      <t>チテキセイサンセイコウジョウ</t>
    </rPh>
    <rPh sb="8" eb="10">
      <t>トリクミ</t>
    </rPh>
    <phoneticPr fontId="20"/>
  </si>
  <si>
    <t>躯体のリサイクル・リユース</t>
  </si>
  <si>
    <t>屋根材のリサイクル・リユース</t>
  </si>
  <si>
    <t>外壁材のリサイクル・リユース</t>
  </si>
  <si>
    <t>内装材のリサイクル・リユース</t>
  </si>
  <si>
    <t>設備機器のリサイクル・リユース</t>
  </si>
  <si>
    <t>外構資材のリユース</t>
  </si>
  <si>
    <t>廃棄物発生量の最小化</t>
    <phoneticPr fontId="20"/>
  </si>
  <si>
    <t/>
  </si>
  <si>
    <t>防災</t>
    <rPh sb="0" eb="2">
      <t>ボウサイ</t>
    </rPh>
    <phoneticPr fontId="20"/>
  </si>
  <si>
    <t>＜集合住宅＞</t>
    <phoneticPr fontId="27" type="noConversion"/>
  </si>
  <si>
    <t>重点項目</t>
    <rPh sb="0" eb="4">
      <t>ｼﾞｭｳﾃﾝｺｳﾓｸ</t>
    </rPh>
    <phoneticPr fontId="27" type="noConversion"/>
  </si>
  <si>
    <t>非住宅</t>
    <rPh sb="0" eb="3">
      <t>ヒジュウタク</t>
    </rPh>
    <phoneticPr fontId="20"/>
  </si>
  <si>
    <t>住宅</t>
    <rPh sb="0" eb="2">
      <t>ジュウタク</t>
    </rPh>
    <phoneticPr fontId="20"/>
  </si>
  <si>
    <r>
      <t xml:space="preserve">LR1/3 </t>
    </r>
    <r>
      <rPr>
        <sz val="10"/>
        <rFont val="ＭＳ Ｐゴシック"/>
        <family val="2"/>
        <charset val="128"/>
      </rPr>
      <t>設備システムの高効率化</t>
    </r>
    <rPh sb="6" eb="8">
      <t>セツビ</t>
    </rPh>
    <rPh sb="13" eb="17">
      <t>コウコウリツカ</t>
    </rPh>
    <phoneticPr fontId="20"/>
  </si>
  <si>
    <t>等級５</t>
    <rPh sb="0" eb="2">
      <t>トウキュウ</t>
    </rPh>
    <phoneticPr fontId="20"/>
  </si>
  <si>
    <t>等級３以下</t>
    <rPh sb="0" eb="2">
      <t>トウキュウ</t>
    </rPh>
    <rPh sb="3" eb="5">
      <t>イカ</t>
    </rPh>
    <phoneticPr fontId="20"/>
  </si>
  <si>
    <t>BEI*・BEIｍ*（再エネ無）</t>
    <rPh sb="11" eb="12">
      <t>サイ</t>
    </rPh>
    <rPh sb="14" eb="15">
      <t>ナシ</t>
    </rPh>
    <phoneticPr fontId="20"/>
  </si>
  <si>
    <t>BEI・BEIｍ（再エネ有）</t>
    <rPh sb="9" eb="10">
      <t>サイ</t>
    </rPh>
    <rPh sb="12" eb="13">
      <t>アリ</t>
    </rPh>
    <phoneticPr fontId="20"/>
  </si>
  <si>
    <t>切り捨て</t>
    <rPh sb="0" eb="1">
      <t>キ</t>
    </rPh>
    <rPh sb="2" eb="3">
      <t>ス</t>
    </rPh>
    <phoneticPr fontId="20"/>
  </si>
  <si>
    <t>等級６以上</t>
    <rPh sb="0" eb="2">
      <t>トウキュウ</t>
    </rPh>
    <rPh sb="3" eb="5">
      <t>イジョウ</t>
    </rPh>
    <phoneticPr fontId="20"/>
  </si>
  <si>
    <t>※複数の等級が混在する場合は最も低い等級とする。</t>
    <rPh sb="1" eb="3">
      <t>フクスウ</t>
    </rPh>
    <rPh sb="4" eb="6">
      <t>トウキュウ</t>
    </rPh>
    <rPh sb="7" eb="9">
      <t>コンザイ</t>
    </rPh>
    <rPh sb="11" eb="13">
      <t>バアイ</t>
    </rPh>
    <rPh sb="14" eb="15">
      <t>モット</t>
    </rPh>
    <rPh sb="16" eb="17">
      <t>ヒク</t>
    </rPh>
    <rPh sb="18" eb="20">
      <t>トウキュウ</t>
    </rPh>
    <phoneticPr fontId="20"/>
  </si>
  <si>
    <t>※複数の等級が混在する場合は最も低い等級とする。</t>
    <phoneticPr fontId="20"/>
  </si>
  <si>
    <t>（相当）</t>
  </si>
  <si>
    <t>再エネなし</t>
    <rPh sb="0" eb="1">
      <t>サイ</t>
    </rPh>
    <phoneticPr fontId="20"/>
  </si>
  <si>
    <t>再エネあり</t>
    <rPh sb="0" eb="1">
      <t>サイ</t>
    </rPh>
    <phoneticPr fontId="20"/>
  </si>
  <si>
    <t>受付日</t>
    <rPh sb="0" eb="3">
      <t>ウケツケビ</t>
    </rPh>
    <phoneticPr fontId="20"/>
  </si>
  <si>
    <t>削減率</t>
    <rPh sb="0" eb="3">
      <t>サクゲンリツ</t>
    </rPh>
    <phoneticPr fontId="20"/>
  </si>
  <si>
    <t>BEI値</t>
    <rPh sb="3" eb="4">
      <t>チ</t>
    </rPh>
    <phoneticPr fontId="20"/>
  </si>
  <si>
    <t>仕様基準</t>
    <rPh sb="0" eb="4">
      <t>シヨウキジュン</t>
    </rPh>
    <phoneticPr fontId="20"/>
  </si>
  <si>
    <t>誘導仕様基準</t>
    <rPh sb="0" eb="6">
      <t>ユウドウシヨウキジュン</t>
    </rPh>
    <phoneticPr fontId="20"/>
  </si>
  <si>
    <t>計算対象外</t>
    <rPh sb="0" eb="5">
      <t>ケイサンタイショウガイ</t>
    </rPh>
    <phoneticPr fontId="20"/>
  </si>
  <si>
    <t>適用除外</t>
    <rPh sb="0" eb="4">
      <t>テキヨウジョガイ</t>
    </rPh>
    <phoneticPr fontId="20"/>
  </si>
  <si>
    <t>※仕様基準、誘導仕様基準の場合に選択</t>
    <rPh sb="1" eb="5">
      <t>シヨウキジュン</t>
    </rPh>
    <rPh sb="6" eb="12">
      <t>ユウドウシヨウキジュン</t>
    </rPh>
    <rPh sb="13" eb="15">
      <t>バアイ</t>
    </rPh>
    <rPh sb="16" eb="18">
      <t>センタク</t>
    </rPh>
    <phoneticPr fontId="20"/>
  </si>
  <si>
    <t>再エネ有</t>
    <rPh sb="0" eb="1">
      <t>サイ</t>
    </rPh>
    <rPh sb="3" eb="4">
      <t>アリ</t>
    </rPh>
    <phoneticPr fontId="20"/>
  </si>
  <si>
    <t>この建物の設計一次エネルギー消費量　</t>
    <phoneticPr fontId="20"/>
  </si>
  <si>
    <t>■省エネルギー性能</t>
    <rPh sb="1" eb="2">
      <t>ショウ</t>
    </rPh>
    <rPh sb="7" eb="9">
      <t>セイノウ</t>
    </rPh>
    <phoneticPr fontId="20"/>
  </si>
  <si>
    <t>2025/xx/xx</t>
    <phoneticPr fontId="20"/>
  </si>
  <si>
    <t>あるが作成資料</t>
    <rPh sb="3" eb="5">
      <t>サクセイ</t>
    </rPh>
    <rPh sb="5" eb="7">
      <t>シリョウ</t>
    </rPh>
    <phoneticPr fontId="20"/>
  </si>
  <si>
    <t>資料が
必要か判定</t>
    <rPh sb="0" eb="2">
      <t>シリョウ</t>
    </rPh>
    <rPh sb="4" eb="6">
      <t>ヒツヨウ</t>
    </rPh>
    <rPh sb="7" eb="9">
      <t>ハンテイ</t>
    </rPh>
    <phoneticPr fontId="20"/>
  </si>
  <si>
    <t>全体</t>
    <rPh sb="0" eb="2">
      <t>ゼンタイ</t>
    </rPh>
    <phoneticPr fontId="20"/>
  </si>
  <si>
    <t>住戸</t>
    <rPh sb="0" eb="2">
      <t>ジュウコ</t>
    </rPh>
    <phoneticPr fontId="20"/>
  </si>
  <si>
    <t>選択確認</t>
    <rPh sb="0" eb="4">
      <t>センタクカクニン</t>
    </rPh>
    <phoneticPr fontId="20"/>
  </si>
  <si>
    <t>レベル</t>
    <phoneticPr fontId="20"/>
  </si>
  <si>
    <t>予備</t>
    <rPh sb="0" eb="2">
      <t>ヨビ</t>
    </rPh>
    <phoneticPr fontId="20"/>
  </si>
  <si>
    <t>項目の種類</t>
    <rPh sb="0" eb="2">
      <t>コウモク</t>
    </rPh>
    <rPh sb="3" eb="5">
      <t>シュルイ</t>
    </rPh>
    <phoneticPr fontId="20"/>
  </si>
  <si>
    <t>評価項目名称</t>
    <rPh sb="0" eb="6">
      <t>ヒョウカコウモクメイショウ</t>
    </rPh>
    <phoneticPr fontId="20"/>
  </si>
  <si>
    <t>根拠資料に必要な内容</t>
    <rPh sb="0" eb="4">
      <t>コンキョシリョウ</t>
    </rPh>
    <rPh sb="5" eb="7">
      <t>ヒツヨウ</t>
    </rPh>
    <rPh sb="8" eb="10">
      <t>ナイヨウ</t>
    </rPh>
    <phoneticPr fontId="20"/>
  </si>
  <si>
    <t>根拠資料の例</t>
    <rPh sb="0" eb="4">
      <t>コンキョシリョウ</t>
    </rPh>
    <rPh sb="5" eb="6">
      <t>レイ</t>
    </rPh>
    <phoneticPr fontId="20"/>
  </si>
  <si>
    <t>Q1</t>
    <phoneticPr fontId="133"/>
  </si>
  <si>
    <t>Q１　室内環境</t>
    <rPh sb="3" eb="7">
      <t>シツナイカンキョウ</t>
    </rPh>
    <phoneticPr fontId="133"/>
  </si>
  <si>
    <t>根拠資料</t>
    <rPh sb="0" eb="4">
      <t>コンキョシリョウ</t>
    </rPh>
    <phoneticPr fontId="20"/>
  </si>
  <si>
    <t>考えていること・相談すること</t>
    <rPh sb="0" eb="1">
      <t>カンガ</t>
    </rPh>
    <rPh sb="8" eb="10">
      <t>ソウダン</t>
    </rPh>
    <phoneticPr fontId="20"/>
  </si>
  <si>
    <t>大項目</t>
    <rPh sb="0" eb="3">
      <t>ダイコウモク</t>
    </rPh>
    <phoneticPr fontId="20"/>
  </si>
  <si>
    <t>Q1.1</t>
    <phoneticPr fontId="133"/>
  </si>
  <si>
    <t>1音環境</t>
    <rPh sb="1" eb="4">
      <t>オトカンキョウ</t>
    </rPh>
    <phoneticPr fontId="133"/>
  </si>
  <si>
    <t>中項目</t>
    <rPh sb="0" eb="3">
      <t>チュウコウモク</t>
    </rPh>
    <phoneticPr fontId="20"/>
  </si>
  <si>
    <t>【Q１】１.1
室内騒音レベル</t>
    <phoneticPr fontId="20"/>
  </si>
  <si>
    <t>騒音レベルの目標値
または 実測値の測定結果</t>
    <rPh sb="0" eb="2">
      <t>ソウオン</t>
    </rPh>
    <rPh sb="6" eb="8">
      <t>モクヒョウ</t>
    </rPh>
    <rPh sb="8" eb="9">
      <t>チ</t>
    </rPh>
    <rPh sb="14" eb="16">
      <t>ジッソク</t>
    </rPh>
    <rPh sb="16" eb="17">
      <t>チ</t>
    </rPh>
    <rPh sb="18" eb="22">
      <t>ソクテイケッカ</t>
    </rPh>
    <phoneticPr fontId="20"/>
  </si>
  <si>
    <t>特記仕様書 等
または 測定結果 等</t>
    <rPh sb="0" eb="5">
      <t>トッキシヨウショ</t>
    </rPh>
    <rPh sb="6" eb="7">
      <t>ナド</t>
    </rPh>
    <rPh sb="12" eb="16">
      <t>ソクテイケッカ</t>
    </rPh>
    <rPh sb="17" eb="18">
      <t>ナド</t>
    </rPh>
    <phoneticPr fontId="20"/>
  </si>
  <si>
    <t>【Q１】1.2
遮音</t>
  </si>
  <si>
    <t>小項目</t>
    <rPh sb="0" eb="3">
      <t>ショウコウモク</t>
    </rPh>
    <phoneticPr fontId="20"/>
  </si>
  <si>
    <t>【Q１】1.2.1
開口部遮音性能</t>
  </si>
  <si>
    <t>(1)開口部の遮音等級
(2)評価対象の居室の該当する開口部
※複数の開口部がある場合、最も低い性能の開口部で評価</t>
    <rPh sb="3" eb="6">
      <t>カイコウブ</t>
    </rPh>
    <rPh sb="7" eb="9">
      <t>シャオン</t>
    </rPh>
    <rPh sb="9" eb="11">
      <t>トウキュウ</t>
    </rPh>
    <rPh sb="15" eb="19">
      <t>ヒョウカタイショウ</t>
    </rPh>
    <rPh sb="20" eb="22">
      <t>キョシツ</t>
    </rPh>
    <rPh sb="23" eb="25">
      <t>ガイトウ</t>
    </rPh>
    <rPh sb="27" eb="30">
      <t>カイコウブ</t>
    </rPh>
    <rPh sb="32" eb="34">
      <t>フクスウ</t>
    </rPh>
    <rPh sb="35" eb="38">
      <t>カイコウブ</t>
    </rPh>
    <rPh sb="41" eb="43">
      <t>バアイ</t>
    </rPh>
    <rPh sb="44" eb="45">
      <t>モット</t>
    </rPh>
    <rPh sb="51" eb="54">
      <t>カイコウブ</t>
    </rPh>
    <rPh sb="55" eb="57">
      <t>ヒョウカ</t>
    </rPh>
    <phoneticPr fontId="20"/>
  </si>
  <si>
    <t>(1)建具表 等
(2)建具キープラン、平面図 等</t>
    <rPh sb="3" eb="6">
      <t>タテグヒョウ</t>
    </rPh>
    <rPh sb="7" eb="8">
      <t>ナド</t>
    </rPh>
    <rPh sb="12" eb="14">
      <t>タテグ</t>
    </rPh>
    <rPh sb="20" eb="23">
      <t>ヘイメンズ</t>
    </rPh>
    <rPh sb="24" eb="25">
      <t>ナド</t>
    </rPh>
    <phoneticPr fontId="20"/>
  </si>
  <si>
    <t>【Q１】1.2.2
界壁遮音性能</t>
  </si>
  <si>
    <t>(1)採用した界壁の種類
(2)採用した界壁の遮音性能（Dr値）
※D値も可、TLD値は不可</t>
    <rPh sb="3" eb="5">
      <t>サイヨウ</t>
    </rPh>
    <rPh sb="7" eb="9">
      <t>カイヘキ</t>
    </rPh>
    <rPh sb="10" eb="12">
      <t>シュルイ</t>
    </rPh>
    <rPh sb="16" eb="18">
      <t>サイヨウ</t>
    </rPh>
    <rPh sb="20" eb="22">
      <t>カイヘキ</t>
    </rPh>
    <rPh sb="23" eb="27">
      <t>シャオンセイノウ</t>
    </rPh>
    <rPh sb="30" eb="31">
      <t>チ</t>
    </rPh>
    <rPh sb="35" eb="36">
      <t>チ</t>
    </rPh>
    <rPh sb="37" eb="38">
      <t>カ</t>
    </rPh>
    <rPh sb="42" eb="43">
      <t>チ</t>
    </rPh>
    <rPh sb="44" eb="46">
      <t>フカ</t>
    </rPh>
    <phoneticPr fontId="20"/>
  </si>
  <si>
    <t>(1)内部仕上表 等
(2)カタログ、測定結果、予測 等</t>
    <rPh sb="3" eb="7">
      <t>ナイブ</t>
    </rPh>
    <rPh sb="7" eb="8">
      <t>ヒョウ</t>
    </rPh>
    <rPh sb="9" eb="10">
      <t>ナド</t>
    </rPh>
    <phoneticPr fontId="20"/>
  </si>
  <si>
    <t>【Q１】1.2.3
界床遮音性能（軽量衝撃源）</t>
  </si>
  <si>
    <t>(1)採用した界床の種類
(2)遮音性能（Lr値・軽量床衝撃音）の測定結果、予測値
※LL値、LH値、△Ｌ等級は部材性能のため適用不可</t>
    <rPh sb="3" eb="5">
      <t>サイヨウ</t>
    </rPh>
    <rPh sb="10" eb="12">
      <t>シュルイ</t>
    </rPh>
    <rPh sb="16" eb="18">
      <t>シャオン</t>
    </rPh>
    <rPh sb="25" eb="27">
      <t>ケイリョウ</t>
    </rPh>
    <rPh sb="27" eb="28">
      <t>ユカ</t>
    </rPh>
    <rPh sb="28" eb="31">
      <t>ショウゲキオン</t>
    </rPh>
    <rPh sb="33" eb="37">
      <t>ソクテイケッカ</t>
    </rPh>
    <rPh sb="38" eb="41">
      <t>ヨソクチ</t>
    </rPh>
    <rPh sb="45" eb="46">
      <t>チ</t>
    </rPh>
    <rPh sb="49" eb="50">
      <t>チ</t>
    </rPh>
    <rPh sb="53" eb="55">
      <t>トウキュウ</t>
    </rPh>
    <rPh sb="56" eb="58">
      <t>ブザイ</t>
    </rPh>
    <rPh sb="58" eb="60">
      <t>セイノウ</t>
    </rPh>
    <phoneticPr fontId="20"/>
  </si>
  <si>
    <t>(1)内部仕上表 等
(2)カタログ、測定結果、予測 等</t>
    <rPh sb="19" eb="23">
      <t>ソクテイケッカ</t>
    </rPh>
    <rPh sb="24" eb="26">
      <t>ヨソク</t>
    </rPh>
    <rPh sb="27" eb="28">
      <t>ナド</t>
    </rPh>
    <phoneticPr fontId="20"/>
  </si>
  <si>
    <t>【Q１】1.2.4
界床遮音性能（重量衝撃源）</t>
  </si>
  <si>
    <t>(1)採用した界床の種類
(2)遮音性能（Lr値・重量床衝撃音）の測定結果、予測値
※LL値、LH値、△Ｌ等級は部材性能のため適用不可</t>
    <rPh sb="3" eb="5">
      <t>サイヨウ</t>
    </rPh>
    <rPh sb="10" eb="12">
      <t>シュルイ</t>
    </rPh>
    <rPh sb="16" eb="18">
      <t>シャオン</t>
    </rPh>
    <rPh sb="25" eb="27">
      <t>ジュウリョウ</t>
    </rPh>
    <rPh sb="27" eb="28">
      <t>ユカ</t>
    </rPh>
    <rPh sb="28" eb="31">
      <t>ショウゲキオン</t>
    </rPh>
    <rPh sb="33" eb="37">
      <t>ソクテイケッカ</t>
    </rPh>
    <rPh sb="38" eb="41">
      <t>ヨソクチ</t>
    </rPh>
    <rPh sb="45" eb="46">
      <t>チ</t>
    </rPh>
    <rPh sb="49" eb="50">
      <t>チ</t>
    </rPh>
    <rPh sb="53" eb="55">
      <t>トウキュウ</t>
    </rPh>
    <rPh sb="56" eb="58">
      <t>ブザイ</t>
    </rPh>
    <rPh sb="58" eb="60">
      <t>セイノウ</t>
    </rPh>
    <phoneticPr fontId="20"/>
  </si>
  <si>
    <t>【Q１】1.3
吸音</t>
  </si>
  <si>
    <t>(1)吸音材が採用されていること
(2)壁・床・天井それぞれの面積に対する吸音材の使用面積の割合、および計算過程</t>
    <rPh sb="3" eb="6">
      <t>キュウオンザイ</t>
    </rPh>
    <rPh sb="7" eb="9">
      <t>サイヨウ</t>
    </rPh>
    <rPh sb="20" eb="21">
      <t>カベ</t>
    </rPh>
    <rPh sb="22" eb="23">
      <t>ユカ</t>
    </rPh>
    <rPh sb="24" eb="26">
      <t>テンジョウ</t>
    </rPh>
    <rPh sb="31" eb="33">
      <t>メンセキ</t>
    </rPh>
    <rPh sb="34" eb="35">
      <t>タイ</t>
    </rPh>
    <rPh sb="37" eb="40">
      <t>キュウオンザイ</t>
    </rPh>
    <rPh sb="41" eb="43">
      <t>シヨウ</t>
    </rPh>
    <rPh sb="43" eb="45">
      <t>メンセキ</t>
    </rPh>
    <rPh sb="46" eb="48">
      <t>ワリアイ</t>
    </rPh>
    <rPh sb="52" eb="54">
      <t>ケイサン</t>
    </rPh>
    <rPh sb="54" eb="56">
      <t>カテイ</t>
    </rPh>
    <phoneticPr fontId="20"/>
  </si>
  <si>
    <t>(1)内部仕上表 等
(2)計算過程と結果</t>
    <rPh sb="3" eb="7">
      <t>ナイブシア</t>
    </rPh>
    <rPh sb="7" eb="8">
      <t>ヒョウ</t>
    </rPh>
    <rPh sb="9" eb="10">
      <t>ナド</t>
    </rPh>
    <rPh sb="14" eb="16">
      <t>ケイサン</t>
    </rPh>
    <rPh sb="16" eb="18">
      <t>カテイ</t>
    </rPh>
    <rPh sb="19" eb="21">
      <t>ケッカ</t>
    </rPh>
    <phoneticPr fontId="20"/>
  </si>
  <si>
    <t>Q1.2</t>
    <phoneticPr fontId="133"/>
  </si>
  <si>
    <t>２温熱環境</t>
    <rPh sb="1" eb="5">
      <t>オンネツカンキョウ</t>
    </rPh>
    <phoneticPr fontId="133"/>
  </si>
  <si>
    <t>【Q１】2.1
室温制御</t>
  </si>
  <si>
    <t>【Q１】2.1.1
室温</t>
  </si>
  <si>
    <t>(1)冬期・夏期の室温設定温度
(2)上記の設定温度に適切な設備容量の確保</t>
    <rPh sb="3" eb="5">
      <t>トウキ</t>
    </rPh>
    <rPh sb="6" eb="8">
      <t>カキ</t>
    </rPh>
    <rPh sb="9" eb="15">
      <t>シツオンセッテイオンド</t>
    </rPh>
    <rPh sb="19" eb="21">
      <t>ジョウキ</t>
    </rPh>
    <rPh sb="22" eb="26">
      <t>セッテイオンド</t>
    </rPh>
    <rPh sb="27" eb="29">
      <t>テキセツ</t>
    </rPh>
    <rPh sb="30" eb="32">
      <t>セツビ</t>
    </rPh>
    <rPh sb="32" eb="34">
      <t>ヨウリョウ</t>
    </rPh>
    <rPh sb="35" eb="37">
      <t>カクホ</t>
    </rPh>
    <phoneticPr fontId="20"/>
  </si>
  <si>
    <t>空調負荷計算書 等</t>
    <rPh sb="0" eb="2">
      <t>クウチョウ</t>
    </rPh>
    <rPh sb="2" eb="4">
      <t>フカ</t>
    </rPh>
    <rPh sb="4" eb="7">
      <t>ケイサンショ</t>
    </rPh>
    <rPh sb="8" eb="9">
      <t>ナド</t>
    </rPh>
    <phoneticPr fontId="20"/>
  </si>
  <si>
    <t>【Q１】2.1.2
外皮性能</t>
  </si>
  <si>
    <t>〈建物全体・共用部分〉
(1)外壁、屋根、床、窓システムの熱貫流率（U値）
(2)窓の日射遮蔽性能（SC値）</t>
    <rPh sb="1" eb="5">
      <t>タテモノゼンタイ</t>
    </rPh>
    <rPh sb="6" eb="10">
      <t>キョウヨウブブン</t>
    </rPh>
    <rPh sb="15" eb="17">
      <t>ガイヘキ</t>
    </rPh>
    <rPh sb="18" eb="20">
      <t>ヤネ</t>
    </rPh>
    <rPh sb="21" eb="22">
      <t>ユカ</t>
    </rPh>
    <rPh sb="23" eb="24">
      <t>マド</t>
    </rPh>
    <rPh sb="29" eb="33">
      <t>ネツカンリュウリツ</t>
    </rPh>
    <rPh sb="35" eb="36">
      <t>チ</t>
    </rPh>
    <rPh sb="41" eb="42">
      <t>マド</t>
    </rPh>
    <rPh sb="43" eb="49">
      <t>ニッシャシャヘイセイノウ</t>
    </rPh>
    <rPh sb="52" eb="53">
      <t>アタイ</t>
    </rPh>
    <phoneticPr fontId="20"/>
  </si>
  <si>
    <t>(1)外部仕上表、矩計図、各性能が分かる資料 等
(2)建具表 等</t>
    <rPh sb="3" eb="7">
      <t>ガイブシア</t>
    </rPh>
    <rPh sb="7" eb="8">
      <t>ヒョウ</t>
    </rPh>
    <rPh sb="9" eb="12">
      <t>カナバカリズ</t>
    </rPh>
    <rPh sb="13" eb="16">
      <t>カクセイノウ</t>
    </rPh>
    <rPh sb="17" eb="18">
      <t>ワ</t>
    </rPh>
    <rPh sb="20" eb="22">
      <t>シリョウ</t>
    </rPh>
    <rPh sb="23" eb="24">
      <t>ナド</t>
    </rPh>
    <rPh sb="28" eb="31">
      <t>タテグヒョウ</t>
    </rPh>
    <rPh sb="32" eb="33">
      <t>ナド</t>
    </rPh>
    <phoneticPr fontId="20"/>
  </si>
  <si>
    <t>【集合住宅の場合】〈住居・宿泊部分〉
各住戸の断熱等級、またはUA値</t>
    <rPh sb="1" eb="3">
      <t>シュウゴウ</t>
    </rPh>
    <rPh sb="3" eb="5">
      <t>ジュウタク</t>
    </rPh>
    <rPh sb="6" eb="8">
      <t>バアイ</t>
    </rPh>
    <rPh sb="10" eb="12">
      <t>ジュウキョ</t>
    </rPh>
    <rPh sb="13" eb="15">
      <t>シュクハク</t>
    </rPh>
    <rPh sb="15" eb="17">
      <t>ブブン</t>
    </rPh>
    <phoneticPr fontId="20"/>
  </si>
  <si>
    <t>省エネ適判通知書、計算結果　等</t>
    <rPh sb="0" eb="1">
      <t>ショウ</t>
    </rPh>
    <rPh sb="3" eb="8">
      <t>テキハンツウチショ</t>
    </rPh>
    <rPh sb="9" eb="13">
      <t>ケイサンケッカ</t>
    </rPh>
    <rPh sb="14" eb="15">
      <t>トウ</t>
    </rPh>
    <phoneticPr fontId="20"/>
  </si>
  <si>
    <t>【Q１】2.1.3
ゾーン別制御</t>
    <rPh sb="14" eb="16">
      <t>セイギョ</t>
    </rPh>
    <phoneticPr fontId="20"/>
  </si>
  <si>
    <t>(1)採用した空調方式・空調システム
(2)空調ゾーニングの取組</t>
    <rPh sb="3" eb="5">
      <t>サイヨウ</t>
    </rPh>
    <rPh sb="7" eb="9">
      <t>クウチョウ</t>
    </rPh>
    <rPh sb="9" eb="11">
      <t>ホウシキ</t>
    </rPh>
    <rPh sb="12" eb="14">
      <t>クウチョウ</t>
    </rPh>
    <rPh sb="22" eb="24">
      <t>クウチョウ</t>
    </rPh>
    <phoneticPr fontId="20"/>
  </si>
  <si>
    <t>空調設備図、空調計画 等</t>
    <phoneticPr fontId="20"/>
  </si>
  <si>
    <t>【Q１】2.2
湿度制御</t>
  </si>
  <si>
    <t>(1)空調設備の加湿・除湿機能の有無
(2)湿度設定と、適切な設備容量の確保
(3)【集合住宅の場合】結露防止対策の実施</t>
    <rPh sb="2" eb="6">
      <t>クウチョウセツビ</t>
    </rPh>
    <rPh sb="7" eb="9">
      <t>カシツ</t>
    </rPh>
    <rPh sb="10" eb="12">
      <t>ジョシツ</t>
    </rPh>
    <rPh sb="12" eb="14">
      <t>キノウ</t>
    </rPh>
    <rPh sb="15" eb="17">
      <t>ウム</t>
    </rPh>
    <rPh sb="21" eb="25">
      <t>シツドセッテイ</t>
    </rPh>
    <rPh sb="27" eb="29">
      <t>テキセツ</t>
    </rPh>
    <rPh sb="30" eb="34">
      <t>セツビヨウリョウ</t>
    </rPh>
    <rPh sb="35" eb="37">
      <t>カクホ</t>
    </rPh>
    <rPh sb="43" eb="45">
      <t>シュウゴウ</t>
    </rPh>
    <rPh sb="45" eb="47">
      <t>ジュウタク</t>
    </rPh>
    <rPh sb="48" eb="50">
      <t>バアイ</t>
    </rPh>
    <rPh sb="51" eb="57">
      <t>ケツロボウシタイサク</t>
    </rPh>
    <rPh sb="58" eb="60">
      <t>ジッシ</t>
    </rPh>
    <phoneticPr fontId="20"/>
  </si>
  <si>
    <t>(1)空調設備図 等
(2)負荷計算書 等
(3)平面図　等</t>
    <rPh sb="3" eb="7">
      <t>クウチョウセツビ</t>
    </rPh>
    <rPh sb="7" eb="8">
      <t>ズ</t>
    </rPh>
    <rPh sb="9" eb="10">
      <t>ナド</t>
    </rPh>
    <rPh sb="14" eb="16">
      <t>フカ</t>
    </rPh>
    <rPh sb="16" eb="19">
      <t>ケイサンショ</t>
    </rPh>
    <rPh sb="20" eb="21">
      <t>ナド</t>
    </rPh>
    <rPh sb="25" eb="28">
      <t>ヘイメンズ</t>
    </rPh>
    <rPh sb="29" eb="30">
      <t>トウ</t>
    </rPh>
    <phoneticPr fontId="20"/>
  </si>
  <si>
    <t>【Q１】2.3
空調方式</t>
  </si>
  <si>
    <t>居住域の空調計画について、
上下温度差や気流速度等に配慮した点の説明</t>
    <rPh sb="0" eb="3">
      <t>キョジュウイキ</t>
    </rPh>
    <rPh sb="4" eb="8">
      <t>クウチョウケイカク</t>
    </rPh>
    <rPh sb="14" eb="16">
      <t>ジョウゲ</t>
    </rPh>
    <rPh sb="16" eb="19">
      <t>オンドサ</t>
    </rPh>
    <rPh sb="20" eb="24">
      <t>キリュウソクド</t>
    </rPh>
    <rPh sb="24" eb="25">
      <t>トウ</t>
    </rPh>
    <rPh sb="26" eb="28">
      <t>ハイリョ</t>
    </rPh>
    <rPh sb="30" eb="31">
      <t>テン</t>
    </rPh>
    <rPh sb="32" eb="34">
      <t>セツメイ</t>
    </rPh>
    <phoneticPr fontId="20"/>
  </si>
  <si>
    <t>空調設備図
吹出口の詳細図 等</t>
    <rPh sb="4" eb="5">
      <t>ズ</t>
    </rPh>
    <phoneticPr fontId="20"/>
  </si>
  <si>
    <t>Q1.3</t>
    <phoneticPr fontId="133"/>
  </si>
  <si>
    <t>3光視環境</t>
    <rPh sb="1" eb="2">
      <t>コウ</t>
    </rPh>
    <rPh sb="2" eb="3">
      <t>シ</t>
    </rPh>
    <rPh sb="3" eb="5">
      <t>カンキョウ</t>
    </rPh>
    <phoneticPr fontId="133"/>
  </si>
  <si>
    <t>【Q１】3.1
昼光利用</t>
  </si>
  <si>
    <t>【Q１】3.1.1
昼光率</t>
  </si>
  <si>
    <t>(1)昼光率の測定位置、居室の寸法、窓の寸法
(2)昼光率算定の計算過程</t>
    <rPh sb="3" eb="6">
      <t>ヒルヒカリリツ</t>
    </rPh>
    <rPh sb="7" eb="11">
      <t>ソクテイイチ</t>
    </rPh>
    <rPh sb="12" eb="14">
      <t>キョシツ</t>
    </rPh>
    <rPh sb="15" eb="17">
      <t>スンポウ</t>
    </rPh>
    <rPh sb="18" eb="19">
      <t>マド</t>
    </rPh>
    <rPh sb="20" eb="22">
      <t>スンポウ</t>
    </rPh>
    <rPh sb="26" eb="29">
      <t>ヒルヒカリリツ</t>
    </rPh>
    <rPh sb="29" eb="31">
      <t>サンテイ</t>
    </rPh>
    <rPh sb="32" eb="36">
      <t>ケイサンカテイ</t>
    </rPh>
    <phoneticPr fontId="20"/>
  </si>
  <si>
    <t>(1)平面図、建具キープラン、建具表 等
(2)昼光率算定図 等</t>
    <rPh sb="3" eb="6">
      <t>ヘイメンズ</t>
    </rPh>
    <rPh sb="7" eb="9">
      <t>タテグ</t>
    </rPh>
    <rPh sb="15" eb="18">
      <t>タテグヒョウ</t>
    </rPh>
    <rPh sb="19" eb="20">
      <t>ナド</t>
    </rPh>
    <rPh sb="24" eb="27">
      <t>ヒルヒカリリツ</t>
    </rPh>
    <rPh sb="27" eb="30">
      <t>サンテイズ</t>
    </rPh>
    <rPh sb="31" eb="32">
      <t>ナド</t>
    </rPh>
    <phoneticPr fontId="20"/>
  </si>
  <si>
    <t>【Q１】3.1.2
方位別開口</t>
  </si>
  <si>
    <t>代表住戸における窓の設置方位（南・東）</t>
    <rPh sb="0" eb="4">
      <t>ダイヒョウジュウコ</t>
    </rPh>
    <rPh sb="8" eb="9">
      <t>マド</t>
    </rPh>
    <rPh sb="10" eb="12">
      <t>セッチ</t>
    </rPh>
    <rPh sb="12" eb="14">
      <t>ホウイ</t>
    </rPh>
    <rPh sb="15" eb="16">
      <t>ミナミ</t>
    </rPh>
    <rPh sb="17" eb="18">
      <t>ヒガシ</t>
    </rPh>
    <phoneticPr fontId="20"/>
  </si>
  <si>
    <t>平面図 等</t>
    <rPh sb="0" eb="3">
      <t>ヘイメンズ</t>
    </rPh>
    <rPh sb="4" eb="5">
      <t>ナド</t>
    </rPh>
    <phoneticPr fontId="20"/>
  </si>
  <si>
    <t>【Q１】3.1.3
昼光利用設備</t>
  </si>
  <si>
    <t>(1)昼光利用設備の設置
(2)採用した昼光利用設備の説明
　例：ライトシェルフ、光ダクト、集光装置 等</t>
    <rPh sb="3" eb="5">
      <t>ヒルヒカリ</t>
    </rPh>
    <rPh sb="5" eb="9">
      <t>リヨウセツビ</t>
    </rPh>
    <rPh sb="10" eb="12">
      <t>セッチ</t>
    </rPh>
    <rPh sb="16" eb="18">
      <t>サイヨウ</t>
    </rPh>
    <rPh sb="20" eb="22">
      <t>ヒルヒカリ</t>
    </rPh>
    <rPh sb="22" eb="24">
      <t>リヨウ</t>
    </rPh>
    <rPh sb="24" eb="26">
      <t>セツビ</t>
    </rPh>
    <rPh sb="27" eb="29">
      <t>セツメイ</t>
    </rPh>
    <rPh sb="31" eb="32">
      <t>レイ</t>
    </rPh>
    <rPh sb="41" eb="42">
      <t>ヒカリ</t>
    </rPh>
    <rPh sb="46" eb="48">
      <t>シュウコウ</t>
    </rPh>
    <rPh sb="48" eb="50">
      <t>ソウチ</t>
    </rPh>
    <rPh sb="51" eb="52">
      <t>ナド</t>
    </rPh>
    <phoneticPr fontId="20"/>
  </si>
  <si>
    <t>(1)断面図　等
(2)平面詳細図、内部仕上表 等</t>
    <rPh sb="3" eb="6">
      <t>ダンメンズ</t>
    </rPh>
    <rPh sb="7" eb="8">
      <t>トウ</t>
    </rPh>
    <rPh sb="12" eb="17">
      <t>ヘイメンショウサイズ</t>
    </rPh>
    <rPh sb="18" eb="22">
      <t>ナイブシア</t>
    </rPh>
    <rPh sb="22" eb="23">
      <t>ヒョウ</t>
    </rPh>
    <rPh sb="24" eb="25">
      <t>ナド</t>
    </rPh>
    <phoneticPr fontId="20"/>
  </si>
  <si>
    <t>【Q１】3.2
グレア対策</t>
  </si>
  <si>
    <t>【Q１】3.2.1
昼光制御</t>
  </si>
  <si>
    <t>(1)昼光制御装置の設置
(2)採用した昼光制御装置の説明</t>
    <rPh sb="3" eb="5">
      <t>ヒルヒカリ</t>
    </rPh>
    <rPh sb="5" eb="7">
      <t>セイギョ</t>
    </rPh>
    <rPh sb="7" eb="9">
      <t>ソウチ</t>
    </rPh>
    <rPh sb="10" eb="12">
      <t>セッチ</t>
    </rPh>
    <rPh sb="16" eb="18">
      <t>サイヨウ</t>
    </rPh>
    <rPh sb="20" eb="22">
      <t>ヒルヒカリ</t>
    </rPh>
    <rPh sb="22" eb="24">
      <t>セイギョ</t>
    </rPh>
    <rPh sb="24" eb="26">
      <t>ソウチ</t>
    </rPh>
    <rPh sb="27" eb="29">
      <t>セツメイ</t>
    </rPh>
    <phoneticPr fontId="20"/>
  </si>
  <si>
    <t>【Q１】3.3
照度</t>
  </si>
  <si>
    <t>(1)机上面の水平面照度
(2)タスク・アンビエント照明方式、または準じる照明方式</t>
    <rPh sb="3" eb="6">
      <t>キジョウメン</t>
    </rPh>
    <rPh sb="7" eb="10">
      <t>スイヘイメン</t>
    </rPh>
    <rPh sb="10" eb="12">
      <t>ショウド</t>
    </rPh>
    <rPh sb="26" eb="28">
      <t>ショウメイ</t>
    </rPh>
    <rPh sb="28" eb="30">
      <t>ホウシキ</t>
    </rPh>
    <rPh sb="34" eb="35">
      <t>ジュン</t>
    </rPh>
    <rPh sb="37" eb="41">
      <t>ショウメイホウシキ</t>
    </rPh>
    <phoneticPr fontId="20"/>
  </si>
  <si>
    <t>(1)照度分布図 等
(2)照明配置図 等</t>
    <rPh sb="3" eb="7">
      <t>ショウドブンプ</t>
    </rPh>
    <rPh sb="7" eb="8">
      <t>ズ</t>
    </rPh>
    <rPh sb="9" eb="10">
      <t>ナド</t>
    </rPh>
    <rPh sb="14" eb="19">
      <t>ショウメイハイチズ</t>
    </rPh>
    <rPh sb="20" eb="21">
      <t>ナド</t>
    </rPh>
    <phoneticPr fontId="20"/>
  </si>
  <si>
    <t>【Q１】3.4
照明制御</t>
  </si>
  <si>
    <t>(1)照明制御区画の範囲
(2)照明制御装置の採用</t>
    <rPh sb="3" eb="7">
      <t>ショウメイセイギョ</t>
    </rPh>
    <rPh sb="7" eb="9">
      <t>クカク</t>
    </rPh>
    <rPh sb="10" eb="12">
      <t>ハンイ</t>
    </rPh>
    <rPh sb="16" eb="18">
      <t>ショウメイ</t>
    </rPh>
    <rPh sb="18" eb="22">
      <t>セイギョソウチ</t>
    </rPh>
    <rPh sb="23" eb="25">
      <t>サイヨウ</t>
    </rPh>
    <phoneticPr fontId="20"/>
  </si>
  <si>
    <t>(1)平面図
(2)電気設備図、電灯コンセント図 等</t>
    <rPh sb="3" eb="6">
      <t>ヘイメンズ</t>
    </rPh>
    <rPh sb="10" eb="15">
      <t>デンキセツビズ</t>
    </rPh>
    <rPh sb="16" eb="18">
      <t>デントウ</t>
    </rPh>
    <rPh sb="23" eb="24">
      <t>ズ</t>
    </rPh>
    <rPh sb="25" eb="26">
      <t>ナド</t>
    </rPh>
    <phoneticPr fontId="20"/>
  </si>
  <si>
    <t>Q1.4</t>
    <phoneticPr fontId="133"/>
  </si>
  <si>
    <t>4空気質環境</t>
    <rPh sb="1" eb="3">
      <t>クウキ</t>
    </rPh>
    <rPh sb="3" eb="4">
      <t>シツ</t>
    </rPh>
    <rPh sb="4" eb="6">
      <t>カンキョウ</t>
    </rPh>
    <phoneticPr fontId="133"/>
  </si>
  <si>
    <t>【Q１】4.1
発生源対策</t>
  </si>
  <si>
    <t>【Q１】4.1.1
化学汚染物質</t>
  </si>
  <si>
    <t>(1)Ｆ☆☆☆☆建材のほぼ全面的な採用
(2)その他のＶＯＣ放散量が少ない建材のほぼ全面的な採用（レベル５の場合）</t>
    <rPh sb="8" eb="10">
      <t>ケンザイ</t>
    </rPh>
    <rPh sb="13" eb="15">
      <t>ゼンメン</t>
    </rPh>
    <rPh sb="15" eb="16">
      <t>テキ</t>
    </rPh>
    <rPh sb="17" eb="19">
      <t>サイヨウ</t>
    </rPh>
    <rPh sb="25" eb="26">
      <t>ホカ</t>
    </rPh>
    <rPh sb="30" eb="33">
      <t>ホウサンリョウ</t>
    </rPh>
    <rPh sb="34" eb="35">
      <t>スク</t>
    </rPh>
    <rPh sb="37" eb="39">
      <t>ケンザイ</t>
    </rPh>
    <rPh sb="42" eb="44">
      <t>ゼンメン</t>
    </rPh>
    <rPh sb="44" eb="45">
      <t>テキ</t>
    </rPh>
    <rPh sb="46" eb="48">
      <t>サイヨウ</t>
    </rPh>
    <rPh sb="54" eb="56">
      <t>バアイ</t>
    </rPh>
    <phoneticPr fontId="20"/>
  </si>
  <si>
    <t>(1)内部仕上表 等
(2)安全データシート 等</t>
    <rPh sb="3" eb="8">
      <t>ナイブシアゲヒョウ</t>
    </rPh>
    <rPh sb="9" eb="10">
      <t>ナド</t>
    </rPh>
    <rPh sb="14" eb="16">
      <t>アンゼン</t>
    </rPh>
    <rPh sb="23" eb="24">
      <t>ナド</t>
    </rPh>
    <phoneticPr fontId="20"/>
  </si>
  <si>
    <t>【Q１】4.2
換気</t>
  </si>
  <si>
    <t>【Q１】4.2.1
換気量</t>
  </si>
  <si>
    <t>(1)換気量の計算過程
(2)換気設備の性能等</t>
    <rPh sb="3" eb="6">
      <t>カンキリョウ</t>
    </rPh>
    <rPh sb="7" eb="9">
      <t>ケイサン</t>
    </rPh>
    <rPh sb="9" eb="11">
      <t>カテイ</t>
    </rPh>
    <rPh sb="15" eb="19">
      <t>カンキセツビ</t>
    </rPh>
    <rPh sb="20" eb="22">
      <t>セイノウ</t>
    </rPh>
    <rPh sb="22" eb="23">
      <t>ナド</t>
    </rPh>
    <phoneticPr fontId="20"/>
  </si>
  <si>
    <t>(1)換気計算書 等
(2)仕様書 等</t>
    <rPh sb="3" eb="8">
      <t>カンキケイサンショ</t>
    </rPh>
    <rPh sb="9" eb="10">
      <t>ナド</t>
    </rPh>
    <rPh sb="14" eb="17">
      <t>シヨウショ</t>
    </rPh>
    <rPh sb="18" eb="19">
      <t>ナド</t>
    </rPh>
    <phoneticPr fontId="20"/>
  </si>
  <si>
    <t>【Q１】4.2.2
自然換気性能</t>
  </si>
  <si>
    <t>(1)自然換気性能の計算過程
(2)窓の寸法等</t>
    <rPh sb="3" eb="5">
      <t>シゼン</t>
    </rPh>
    <rPh sb="5" eb="7">
      <t>カンキ</t>
    </rPh>
    <rPh sb="7" eb="9">
      <t>セイノウ</t>
    </rPh>
    <rPh sb="10" eb="12">
      <t>ケイサン</t>
    </rPh>
    <rPh sb="12" eb="14">
      <t>カテイ</t>
    </rPh>
    <rPh sb="18" eb="19">
      <t>マド</t>
    </rPh>
    <rPh sb="20" eb="22">
      <t>スンポウ</t>
    </rPh>
    <rPh sb="22" eb="23">
      <t>ナド</t>
    </rPh>
    <phoneticPr fontId="20"/>
  </si>
  <si>
    <t>(1)換気計算書 等
(2)建具表 等</t>
    <rPh sb="3" eb="8">
      <t>カンキケイサンショ</t>
    </rPh>
    <rPh sb="9" eb="10">
      <t>ナド</t>
    </rPh>
    <rPh sb="14" eb="17">
      <t>タテグヒョウ</t>
    </rPh>
    <rPh sb="18" eb="19">
      <t>ナド</t>
    </rPh>
    <phoneticPr fontId="20"/>
  </si>
  <si>
    <t>【Q１】4.2.3
取り入れ外気への配慮</t>
  </si>
  <si>
    <t>(1)空気取り入れ口、排気口の位置関係
(2)建物周辺の汚染源の有無、位置関係</t>
    <rPh sb="3" eb="6">
      <t>クウキト</t>
    </rPh>
    <rPh sb="7" eb="8">
      <t>イ</t>
    </rPh>
    <rPh sb="9" eb="10">
      <t>グチ</t>
    </rPh>
    <rPh sb="11" eb="14">
      <t>ハイキコウ</t>
    </rPh>
    <rPh sb="15" eb="19">
      <t>イチカンケイ</t>
    </rPh>
    <rPh sb="23" eb="25">
      <t>タテモノ</t>
    </rPh>
    <rPh sb="25" eb="27">
      <t>シュウヘン</t>
    </rPh>
    <rPh sb="28" eb="31">
      <t>オセンゲン</t>
    </rPh>
    <rPh sb="32" eb="34">
      <t>ウム</t>
    </rPh>
    <rPh sb="35" eb="37">
      <t>イチ</t>
    </rPh>
    <rPh sb="37" eb="39">
      <t>カンケイ</t>
    </rPh>
    <phoneticPr fontId="20"/>
  </si>
  <si>
    <t>(1)換気設備図 等
(2)配置図 等</t>
    <rPh sb="3" eb="8">
      <t>カンキセツビズ</t>
    </rPh>
    <rPh sb="9" eb="10">
      <t>ナド</t>
    </rPh>
    <rPh sb="14" eb="17">
      <t>ハイチズ</t>
    </rPh>
    <rPh sb="18" eb="19">
      <t>ナド</t>
    </rPh>
    <phoneticPr fontId="20"/>
  </si>
  <si>
    <t>Q１】4.3
運用管理</t>
  </si>
  <si>
    <t>【Q１】4.3.1
CO2の監視</t>
  </si>
  <si>
    <t>空気室維持に関する管理マニュアルの内容
※建築物衛生法（ビル管理法）対象外の建物は評価対象外</t>
    <rPh sb="0" eb="2">
      <t>クウキ</t>
    </rPh>
    <rPh sb="2" eb="3">
      <t>シツ</t>
    </rPh>
    <rPh sb="3" eb="5">
      <t>イジ</t>
    </rPh>
    <rPh sb="6" eb="7">
      <t>カン</t>
    </rPh>
    <rPh sb="9" eb="11">
      <t>カンリ</t>
    </rPh>
    <rPh sb="17" eb="19">
      <t>ナイヨウ</t>
    </rPh>
    <rPh sb="21" eb="24">
      <t>ケンチクブツ</t>
    </rPh>
    <rPh sb="24" eb="27">
      <t>エイセイホウ</t>
    </rPh>
    <rPh sb="30" eb="32">
      <t>カンリ</t>
    </rPh>
    <rPh sb="32" eb="33">
      <t>ホウ</t>
    </rPh>
    <rPh sb="34" eb="36">
      <t>タイショウ</t>
    </rPh>
    <rPh sb="36" eb="37">
      <t>ガイ</t>
    </rPh>
    <rPh sb="38" eb="40">
      <t>タテモノ</t>
    </rPh>
    <rPh sb="41" eb="46">
      <t>ヒョウカタイショウガイ</t>
    </rPh>
    <phoneticPr fontId="20"/>
  </si>
  <si>
    <t>管理マニュアルの写し（抜粋可）</t>
    <rPh sb="0" eb="2">
      <t>カンリ</t>
    </rPh>
    <rPh sb="8" eb="9">
      <t>ウツ</t>
    </rPh>
    <rPh sb="11" eb="13">
      <t>バッスイ</t>
    </rPh>
    <rPh sb="13" eb="14">
      <t>カ</t>
    </rPh>
    <phoneticPr fontId="20"/>
  </si>
  <si>
    <t>【Q１】4.3.2
喫煙の制御</t>
  </si>
  <si>
    <t>建物全体の禁煙の確認
または　喫煙ブースが天井裏を含めて区画され、常に負圧であること</t>
    <rPh sb="0" eb="2">
      <t>タテモノ</t>
    </rPh>
    <rPh sb="2" eb="4">
      <t>ゼンタイ</t>
    </rPh>
    <rPh sb="5" eb="7">
      <t>キンエン</t>
    </rPh>
    <rPh sb="8" eb="10">
      <t>カクニン</t>
    </rPh>
    <phoneticPr fontId="20"/>
  </si>
  <si>
    <t>平面図、内部仕上表 等</t>
    <rPh sb="0" eb="3">
      <t>ヘイメンズ</t>
    </rPh>
    <rPh sb="4" eb="8">
      <t>ナイブシア</t>
    </rPh>
    <rPh sb="8" eb="9">
      <t>ヒョウ</t>
    </rPh>
    <rPh sb="10" eb="11">
      <t>ナド</t>
    </rPh>
    <phoneticPr fontId="20"/>
  </si>
  <si>
    <t>Q2</t>
    <phoneticPr fontId="133"/>
  </si>
  <si>
    <t>Q２　サービス性能</t>
    <rPh sb="7" eb="9">
      <t>セイノウ</t>
    </rPh>
    <phoneticPr fontId="133"/>
  </si>
  <si>
    <t>Q2.1</t>
    <phoneticPr fontId="133"/>
  </si>
  <si>
    <t>1機能性</t>
    <rPh sb="1" eb="4">
      <t>キノウセイ</t>
    </rPh>
    <phoneticPr fontId="133"/>
  </si>
  <si>
    <t>中項目</t>
    <phoneticPr fontId="20"/>
  </si>
  <si>
    <t>【Q2】1.1
機能性・使いやすさ</t>
  </si>
  <si>
    <t>【Q2】1.1.1
広さ・収納性</t>
  </si>
  <si>
    <t>評価する居室の面積、寸法
※ 計算は有効寸法（内法）で行う。</t>
    <rPh sb="0" eb="2">
      <t>ヒョウカ</t>
    </rPh>
    <rPh sb="4" eb="6">
      <t>キョシツ</t>
    </rPh>
    <rPh sb="7" eb="9">
      <t>メンセキ</t>
    </rPh>
    <rPh sb="10" eb="12">
      <t>スンポウ</t>
    </rPh>
    <rPh sb="15" eb="17">
      <t>ケイサン</t>
    </rPh>
    <rPh sb="18" eb="20">
      <t>ユウコウ</t>
    </rPh>
    <rPh sb="20" eb="22">
      <t>スンポウ</t>
    </rPh>
    <rPh sb="23" eb="25">
      <t>ウチノリ</t>
    </rPh>
    <rPh sb="27" eb="28">
      <t>オコナ</t>
    </rPh>
    <phoneticPr fontId="20"/>
  </si>
  <si>
    <t>【Q2】1.1.2
高度情報通信設備対応</t>
  </si>
  <si>
    <t>【建物全体・共用部分】
(1)ＯＡフロア等であること、及びコンセント容量
(2)通信設備の本数、通信速度、テナントEPSの設置</t>
    <rPh sb="1" eb="5">
      <t>タテモノゼンタイ</t>
    </rPh>
    <rPh sb="6" eb="10">
      <t>キョウヨウブブン</t>
    </rPh>
    <rPh sb="20" eb="21">
      <t>ナド</t>
    </rPh>
    <rPh sb="27" eb="28">
      <t>オヨ</t>
    </rPh>
    <rPh sb="34" eb="36">
      <t>ヨウリョウ</t>
    </rPh>
    <rPh sb="40" eb="44">
      <t>ツウシンセツビ</t>
    </rPh>
    <rPh sb="45" eb="47">
      <t>ホンスウ</t>
    </rPh>
    <rPh sb="48" eb="52">
      <t>ツウシンソクド</t>
    </rPh>
    <rPh sb="61" eb="63">
      <t>セッチ</t>
    </rPh>
    <phoneticPr fontId="20"/>
  </si>
  <si>
    <t>(1)内部仕上表 等
(2)通信設備系統図 等</t>
    <rPh sb="3" eb="7">
      <t>ナイブシア</t>
    </rPh>
    <rPh sb="7" eb="8">
      <t>ヒョウ</t>
    </rPh>
    <rPh sb="9" eb="10">
      <t>ナド</t>
    </rPh>
    <rPh sb="14" eb="21">
      <t>ツウシンセツビケイトウズ</t>
    </rPh>
    <rPh sb="22" eb="23">
      <t>ナド</t>
    </rPh>
    <phoneticPr fontId="20"/>
  </si>
  <si>
    <t>【住居・宿泊部分】
採用する通信設備の通信速度</t>
    <rPh sb="1" eb="3">
      <t>ジュウキョ</t>
    </rPh>
    <rPh sb="4" eb="8">
      <t>シュクハクブブン</t>
    </rPh>
    <rPh sb="10" eb="12">
      <t>サイヨウ</t>
    </rPh>
    <rPh sb="14" eb="18">
      <t>ツウシンセツビ</t>
    </rPh>
    <rPh sb="19" eb="23">
      <t>ツウシンソクド</t>
    </rPh>
    <phoneticPr fontId="20"/>
  </si>
  <si>
    <t>特記仕様書、
通信設備系統図 等</t>
    <rPh sb="0" eb="5">
      <t>トッキシヨウショ</t>
    </rPh>
    <rPh sb="7" eb="14">
      <t>ツウシンセツビケイトウズ</t>
    </rPh>
    <rPh sb="15" eb="16">
      <t>ナド</t>
    </rPh>
    <phoneticPr fontId="20"/>
  </si>
  <si>
    <t>【Q2】1.1.3
バリアフリー計画</t>
  </si>
  <si>
    <t>【横浜市福祉のまちづくり条例対象】
(1)建築物移動等円滑化誘導基準を満たしていること
(2)更なる取組の詳細（レベル５の場合）</t>
    <rPh sb="1" eb="4">
      <t>ヨコハマシ</t>
    </rPh>
    <rPh sb="4" eb="6">
      <t>フクシ</t>
    </rPh>
    <rPh sb="12" eb="14">
      <t>ジョウレイ</t>
    </rPh>
    <rPh sb="14" eb="16">
      <t>タイショウ</t>
    </rPh>
    <rPh sb="21" eb="24">
      <t>ケンチクブツ</t>
    </rPh>
    <rPh sb="24" eb="26">
      <t>イドウ</t>
    </rPh>
    <rPh sb="26" eb="27">
      <t>ナド</t>
    </rPh>
    <rPh sb="27" eb="30">
      <t>エンカツカ</t>
    </rPh>
    <rPh sb="30" eb="32">
      <t>ユウドウ</t>
    </rPh>
    <rPh sb="32" eb="34">
      <t>キジュン</t>
    </rPh>
    <rPh sb="35" eb="36">
      <t>ミ</t>
    </rPh>
    <rPh sb="47" eb="48">
      <t>サラ</t>
    </rPh>
    <rPh sb="50" eb="52">
      <t>トリクミ</t>
    </rPh>
    <rPh sb="53" eb="55">
      <t>ショウサイ</t>
    </rPh>
    <rPh sb="61" eb="63">
      <t>バアイ</t>
    </rPh>
    <phoneticPr fontId="20"/>
  </si>
  <si>
    <t>(1)認定書、チェックリスト 等
(2)該当箇所の図面 等</t>
    <rPh sb="3" eb="6">
      <t>ニンテイショ</t>
    </rPh>
    <rPh sb="15" eb="16">
      <t>ナド</t>
    </rPh>
    <rPh sb="20" eb="24">
      <t>ガイトウカショ</t>
    </rPh>
    <rPh sb="25" eb="27">
      <t>ズメン</t>
    </rPh>
    <rPh sb="28" eb="29">
      <t>ナド</t>
    </rPh>
    <phoneticPr fontId="20"/>
  </si>
  <si>
    <t>【Q2】1.1.3
バリアフリー計画</t>
    <phoneticPr fontId="20"/>
  </si>
  <si>
    <t>【横浜市福祉のまちづくり条例対象外】
建築物移動等円滑化基準（または誘導基準）を満たしていること</t>
    <phoneticPr fontId="20"/>
  </si>
  <si>
    <t>認定書、チェックリスト 等</t>
    <rPh sb="0" eb="3">
      <t>ニンテイショ</t>
    </rPh>
    <rPh sb="12" eb="13">
      <t>ナド</t>
    </rPh>
    <phoneticPr fontId="20"/>
  </si>
  <si>
    <t>　</t>
    <phoneticPr fontId="20"/>
  </si>
  <si>
    <t>【Q2】1.1.3　横浜市独自基準
バリアフリー計画</t>
    <phoneticPr fontId="20"/>
  </si>
  <si>
    <t>横浜市独自の評価方法があります。
ホームページに独自基準の抜粋がありますので、
「CASBEE横浜等ダウンロード」で検索お願いします。</t>
    <rPh sb="58" eb="60">
      <t>ケンサク</t>
    </rPh>
    <rPh sb="61" eb="62">
      <t>ネガ</t>
    </rPh>
    <phoneticPr fontId="20"/>
  </si>
  <si>
    <t>【Q2】1.2
心理性・快適性</t>
  </si>
  <si>
    <t>【Q2】1.2.1
広さ感・景観</t>
  </si>
  <si>
    <t>居室部分の天井高</t>
    <rPh sb="0" eb="4">
      <t>キョシツブブン</t>
    </rPh>
    <rPh sb="5" eb="8">
      <t>テンジョウダカ</t>
    </rPh>
    <phoneticPr fontId="20"/>
  </si>
  <si>
    <t>断面図 等</t>
    <rPh sb="0" eb="3">
      <t>ダンメンズ</t>
    </rPh>
    <rPh sb="4" eb="5">
      <t>ナド</t>
    </rPh>
    <phoneticPr fontId="20"/>
  </si>
  <si>
    <t>【Q2】1.2.2
リフレッシュスペース</t>
  </si>
  <si>
    <t>(1)執務スペース・リフレッシュスペースの図示及び面積
(2)割合の計算過程</t>
    <rPh sb="3" eb="5">
      <t>シツム</t>
    </rPh>
    <rPh sb="21" eb="23">
      <t>ズシ</t>
    </rPh>
    <rPh sb="23" eb="24">
      <t>オヨ</t>
    </rPh>
    <rPh sb="25" eb="27">
      <t>メンセキ</t>
    </rPh>
    <rPh sb="31" eb="33">
      <t>ワリアイ</t>
    </rPh>
    <rPh sb="34" eb="38">
      <t>ケイサンカテイ</t>
    </rPh>
    <phoneticPr fontId="20"/>
  </si>
  <si>
    <t>(1)平面図、平面詳細図 等
(2)計算式 等</t>
    <rPh sb="3" eb="6">
      <t>ヘイメンズ</t>
    </rPh>
    <rPh sb="7" eb="12">
      <t>ヘイメンショウサイズ</t>
    </rPh>
    <rPh sb="13" eb="14">
      <t>ナド</t>
    </rPh>
    <rPh sb="18" eb="20">
      <t>ケイサン</t>
    </rPh>
    <rPh sb="20" eb="21">
      <t>シキ</t>
    </rPh>
    <rPh sb="22" eb="23">
      <t>ナド</t>
    </rPh>
    <phoneticPr fontId="20"/>
  </si>
  <si>
    <t>【Q2】1.2.3
内装計画</t>
  </si>
  <si>
    <t>【建物全体・共用部分】</t>
  </si>
  <si>
    <t>評価項目</t>
    <rPh sb="0" eb="4">
      <t>ヒョウカコウモク</t>
    </rPh>
    <phoneticPr fontId="20"/>
  </si>
  <si>
    <t>【Q2】1.2.3
内装計画　NO.1</t>
  </si>
  <si>
    <t>(1)建築物全体のコンセプト
(2)上記を反映するための取組</t>
    <rPh sb="3" eb="8">
      <t>ケンチクブツゼンタイ</t>
    </rPh>
    <rPh sb="18" eb="20">
      <t>ジョウキ</t>
    </rPh>
    <rPh sb="21" eb="23">
      <t>ハンエイ</t>
    </rPh>
    <phoneticPr fontId="20"/>
  </si>
  <si>
    <t>(1)基本構想、提案資料 等
(2)パース、内部仕上表 等</t>
    <rPh sb="3" eb="7">
      <t>キホンコウソウ</t>
    </rPh>
    <rPh sb="8" eb="12">
      <t>テイアンシリョウ</t>
    </rPh>
    <rPh sb="13" eb="14">
      <t>ナド</t>
    </rPh>
    <rPh sb="22" eb="26">
      <t>ナイブシア</t>
    </rPh>
    <rPh sb="26" eb="27">
      <t>ヒョウ</t>
    </rPh>
    <rPh sb="28" eb="29">
      <t>ナド</t>
    </rPh>
    <phoneticPr fontId="20"/>
  </si>
  <si>
    <t>【Q2】1.2.3
内装計画　NO.2</t>
  </si>
  <si>
    <t>(1)建築物に必要とされている機能の考察
(2)機能を促進するための取組</t>
    <rPh sb="3" eb="6">
      <t>ケンチクブツ</t>
    </rPh>
    <rPh sb="7" eb="9">
      <t>ヒツヨウ</t>
    </rPh>
    <rPh sb="15" eb="17">
      <t>キノウ</t>
    </rPh>
    <rPh sb="18" eb="20">
      <t>コウサツ</t>
    </rPh>
    <rPh sb="24" eb="26">
      <t>キノウ</t>
    </rPh>
    <rPh sb="27" eb="29">
      <t>ソクシン</t>
    </rPh>
    <phoneticPr fontId="20"/>
  </si>
  <si>
    <t>【Q2】1.2.3
内装計画　NO.3</t>
  </si>
  <si>
    <t>(1)照明計画及び内装計画のコンセプト
(2)それらが一体として計画された取組</t>
    <rPh sb="3" eb="7">
      <t>ショウメイケイカク</t>
    </rPh>
    <rPh sb="7" eb="8">
      <t>オヨ</t>
    </rPh>
    <rPh sb="9" eb="13">
      <t>ナイソウケイカク</t>
    </rPh>
    <rPh sb="27" eb="29">
      <t>イッタイ</t>
    </rPh>
    <rPh sb="32" eb="34">
      <t>ケイカク</t>
    </rPh>
    <phoneticPr fontId="20"/>
  </si>
  <si>
    <t>(1)照明計画、提案資料 等
(2)パース 等</t>
    <rPh sb="3" eb="7">
      <t>ショウメイケイカク</t>
    </rPh>
    <rPh sb="8" eb="12">
      <t>テイアンシリョウ</t>
    </rPh>
    <rPh sb="13" eb="14">
      <t>ナド</t>
    </rPh>
    <rPh sb="22" eb="23">
      <t>ナド</t>
    </rPh>
    <phoneticPr fontId="20"/>
  </si>
  <si>
    <t>【Q2】1.2.3
内装計画　NO.4</t>
  </si>
  <si>
    <t>(1)事前検証に用いたモックアップやインテリアパース
(2)事前検証において考慮した取組</t>
    <rPh sb="3" eb="7">
      <t>ジゼンケンショウ</t>
    </rPh>
    <rPh sb="8" eb="9">
      <t>モチ</t>
    </rPh>
    <rPh sb="30" eb="34">
      <t>ジゼンケンショウ</t>
    </rPh>
    <rPh sb="38" eb="40">
      <t>コウリョ</t>
    </rPh>
    <phoneticPr fontId="20"/>
  </si>
  <si>
    <t>モックアップの写真、
インテリアパース 等</t>
    <rPh sb="7" eb="9">
      <t>シャシン</t>
    </rPh>
    <rPh sb="20" eb="21">
      <t>ナド</t>
    </rPh>
    <phoneticPr fontId="20"/>
  </si>
  <si>
    <t>【住居・宿泊部分】</t>
  </si>
  <si>
    <t xml:space="preserve"> </t>
    <phoneticPr fontId="20"/>
  </si>
  <si>
    <t>【Q2】1.2.3
内装計画　NO.5</t>
    <phoneticPr fontId="20"/>
  </si>
  <si>
    <t>【Q2】1.2.3
内装計画　NO.6</t>
    <phoneticPr fontId="20"/>
  </si>
  <si>
    <t>【Q2】1.2.3
内装計画　NO.7</t>
    <phoneticPr fontId="20"/>
  </si>
  <si>
    <t>【Q2】1.2.3
内装計画　NO.8</t>
    <phoneticPr fontId="20"/>
  </si>
  <si>
    <t>【Q2】1.3
維持管理</t>
  </si>
  <si>
    <t>【Q2】1.3.1
維持管理に配慮した設計　</t>
  </si>
  <si>
    <t xml:space="preserve">  </t>
    <phoneticPr fontId="20"/>
  </si>
  <si>
    <t>【Q2】1.3.1
維持管理に配慮した設計　NO.1</t>
    <phoneticPr fontId="20"/>
  </si>
  <si>
    <t>(1)評価対象室（トイレ・廃棄物スペース等）の
内壁面の仕上げ種類
(2)仕上げの防汚性</t>
    <rPh sb="3" eb="8">
      <t>ヒョウカタイショウシツ</t>
    </rPh>
    <rPh sb="13" eb="16">
      <t>ハイキブツ</t>
    </rPh>
    <rPh sb="20" eb="21">
      <t>ナド</t>
    </rPh>
    <rPh sb="24" eb="26">
      <t>ナイヘキ</t>
    </rPh>
    <rPh sb="26" eb="27">
      <t>メン</t>
    </rPh>
    <rPh sb="28" eb="30">
      <t>シア</t>
    </rPh>
    <rPh sb="31" eb="33">
      <t>シュルイ</t>
    </rPh>
    <rPh sb="37" eb="39">
      <t>シア</t>
    </rPh>
    <rPh sb="41" eb="44">
      <t>ボウオセイ</t>
    </rPh>
    <phoneticPr fontId="20"/>
  </si>
  <si>
    <t>内部仕上表 等</t>
    <rPh sb="0" eb="4">
      <t>ナイブシア</t>
    </rPh>
    <rPh sb="4" eb="5">
      <t>ヒョウ</t>
    </rPh>
    <rPh sb="6" eb="7">
      <t>ナド</t>
    </rPh>
    <phoneticPr fontId="20"/>
  </si>
  <si>
    <t>【Q2】1.3.1
維持管理に配慮した設計　NO.2</t>
  </si>
  <si>
    <t>(1)評価対象室（トイレ・廃棄物スペース等）の
床面の仕上げ種類
(2)仕上げの防汚性</t>
    <rPh sb="3" eb="8">
      <t>ヒョウカタイショウシツ</t>
    </rPh>
    <rPh sb="13" eb="16">
      <t>ハイキブツ</t>
    </rPh>
    <rPh sb="20" eb="21">
      <t>ナド</t>
    </rPh>
    <rPh sb="24" eb="26">
      <t>ユカメン</t>
    </rPh>
    <rPh sb="26" eb="27">
      <t>ナイメン</t>
    </rPh>
    <rPh sb="27" eb="29">
      <t>シア</t>
    </rPh>
    <rPh sb="30" eb="32">
      <t>シュルイ</t>
    </rPh>
    <rPh sb="36" eb="38">
      <t>シア</t>
    </rPh>
    <rPh sb="40" eb="43">
      <t>ボウオセイ</t>
    </rPh>
    <phoneticPr fontId="20"/>
  </si>
  <si>
    <t>【Q2】1.3.1
維持管理に配慮した設計　NO.3</t>
  </si>
  <si>
    <t>(1)建物全体に共通する床面の仕上げ種類や、
清掃上の設計・構造
(2)水を使用して洗浄可能な設計と構造</t>
    <rPh sb="3" eb="7">
      <t>タテモノゼンタイ</t>
    </rPh>
    <rPh sb="8" eb="10">
      <t>キョウツウ</t>
    </rPh>
    <rPh sb="12" eb="14">
      <t>ユカメン</t>
    </rPh>
    <rPh sb="15" eb="17">
      <t>シア</t>
    </rPh>
    <rPh sb="18" eb="20">
      <t>シュルイ</t>
    </rPh>
    <rPh sb="23" eb="25">
      <t>セイソウ</t>
    </rPh>
    <rPh sb="25" eb="26">
      <t>ジョウ</t>
    </rPh>
    <rPh sb="27" eb="29">
      <t>セッケイ</t>
    </rPh>
    <rPh sb="30" eb="32">
      <t>コウゾウ</t>
    </rPh>
    <rPh sb="36" eb="37">
      <t>ミズ</t>
    </rPh>
    <rPh sb="38" eb="40">
      <t>シヨウ</t>
    </rPh>
    <rPh sb="42" eb="46">
      <t>センジョウカノウ</t>
    </rPh>
    <rPh sb="47" eb="49">
      <t>セッケイ</t>
    </rPh>
    <rPh sb="50" eb="52">
      <t>コウゾウ</t>
    </rPh>
    <phoneticPr fontId="20"/>
  </si>
  <si>
    <t>【Q2】1.3.1
維持管理に配慮した設計　NO.4</t>
  </si>
  <si>
    <t>建物全体に共通し、内壁面や床面について、ホコリが溜まりにくい・物を置かない設計（壁面の凹凸を極力なくす、壁掛け式便器を採用する等）であること</t>
    <rPh sb="0" eb="2">
      <t>タテモノ</t>
    </rPh>
    <rPh sb="2" eb="4">
      <t>ゼンタイ</t>
    </rPh>
    <rPh sb="5" eb="7">
      <t>キョウツウ</t>
    </rPh>
    <rPh sb="9" eb="11">
      <t>ナイヘキ</t>
    </rPh>
    <rPh sb="11" eb="12">
      <t>メン</t>
    </rPh>
    <rPh sb="13" eb="15">
      <t>ユカメン</t>
    </rPh>
    <rPh sb="24" eb="25">
      <t>タ</t>
    </rPh>
    <rPh sb="31" eb="32">
      <t>モノ</t>
    </rPh>
    <rPh sb="33" eb="34">
      <t>オ</t>
    </rPh>
    <rPh sb="37" eb="39">
      <t>セッケイ</t>
    </rPh>
    <rPh sb="40" eb="42">
      <t>ヘキメン</t>
    </rPh>
    <rPh sb="43" eb="45">
      <t>オウトツ</t>
    </rPh>
    <rPh sb="46" eb="48">
      <t>キョクリョク</t>
    </rPh>
    <rPh sb="52" eb="54">
      <t>カベカ</t>
    </rPh>
    <rPh sb="55" eb="58">
      <t>シキベンキ</t>
    </rPh>
    <rPh sb="59" eb="61">
      <t>サイヨウ</t>
    </rPh>
    <rPh sb="63" eb="64">
      <t>ナド</t>
    </rPh>
    <phoneticPr fontId="20"/>
  </si>
  <si>
    <t>平面図、詳細図 等</t>
    <rPh sb="0" eb="3">
      <t>ヘイメンズ</t>
    </rPh>
    <rPh sb="4" eb="7">
      <t>ショウサイズ</t>
    </rPh>
    <rPh sb="8" eb="9">
      <t>ナド</t>
    </rPh>
    <phoneticPr fontId="20"/>
  </si>
  <si>
    <t>【Q2】1.3.1
維持管理に配慮した設計　NO.5</t>
  </si>
  <si>
    <t>風除室内の自動扉が感知しない空間が１ｍ以上
または　風除室が主導扉であること
または　土砂などの侵入を防ぐ設計</t>
    <rPh sb="0" eb="2">
      <t>フウジョ</t>
    </rPh>
    <rPh sb="2" eb="3">
      <t>シツ</t>
    </rPh>
    <rPh sb="3" eb="4">
      <t>ナイ</t>
    </rPh>
    <rPh sb="5" eb="8">
      <t>ジドウトビラ</t>
    </rPh>
    <rPh sb="9" eb="11">
      <t>カンチ</t>
    </rPh>
    <rPh sb="14" eb="16">
      <t>クウカン</t>
    </rPh>
    <rPh sb="19" eb="21">
      <t>イジョウ</t>
    </rPh>
    <rPh sb="26" eb="29">
      <t>フウジョシツ</t>
    </rPh>
    <rPh sb="30" eb="33">
      <t>シュドウトビラ</t>
    </rPh>
    <rPh sb="43" eb="45">
      <t>ドシャ</t>
    </rPh>
    <rPh sb="48" eb="50">
      <t>シンニュウ</t>
    </rPh>
    <rPh sb="51" eb="52">
      <t>フセ</t>
    </rPh>
    <rPh sb="53" eb="55">
      <t>セッケイ</t>
    </rPh>
    <phoneticPr fontId="20"/>
  </si>
  <si>
    <t>平面詳細図 等</t>
    <rPh sb="0" eb="5">
      <t>ヘイメンショウサイズ</t>
    </rPh>
    <rPh sb="6" eb="7">
      <t>ナド</t>
    </rPh>
    <phoneticPr fontId="20"/>
  </si>
  <si>
    <t>【Q2】1.3.1
維持管理に配慮した設計　NO.6</t>
  </si>
  <si>
    <t>(1)建物全体の床面の内部仕上げの種類
(2)隣接する床材について、維持管理方法が大きく異なるものが隣接していないこと</t>
    <rPh sb="3" eb="7">
      <t>タテモノゼンタイ</t>
    </rPh>
    <rPh sb="8" eb="10">
      <t>ユカメン</t>
    </rPh>
    <rPh sb="11" eb="15">
      <t>ナイブシア</t>
    </rPh>
    <rPh sb="17" eb="19">
      <t>シュルイ</t>
    </rPh>
    <rPh sb="23" eb="25">
      <t>リンセツ</t>
    </rPh>
    <rPh sb="27" eb="29">
      <t>ユカザイ</t>
    </rPh>
    <rPh sb="34" eb="40">
      <t>イジカンリホウホウ</t>
    </rPh>
    <rPh sb="41" eb="42">
      <t>オオ</t>
    </rPh>
    <rPh sb="44" eb="45">
      <t>コト</t>
    </rPh>
    <rPh sb="50" eb="52">
      <t>リンセツ</t>
    </rPh>
    <phoneticPr fontId="20"/>
  </si>
  <si>
    <t>【Q2】1.3.1
維持管理に配慮した設計　NO.7</t>
  </si>
  <si>
    <t>(1)外壁面・ガラスの外部仕上げの種類と特徴
(2)想定した立地環境</t>
    <rPh sb="3" eb="5">
      <t>ガイヘキ</t>
    </rPh>
    <rPh sb="5" eb="6">
      <t>メン</t>
    </rPh>
    <rPh sb="11" eb="13">
      <t>ガイブ</t>
    </rPh>
    <rPh sb="13" eb="15">
      <t>シア</t>
    </rPh>
    <rPh sb="17" eb="19">
      <t>シュルイ</t>
    </rPh>
    <rPh sb="20" eb="22">
      <t>トクチョウ</t>
    </rPh>
    <rPh sb="26" eb="28">
      <t>ソウテイ</t>
    </rPh>
    <rPh sb="30" eb="34">
      <t>リッチカンキョウ</t>
    </rPh>
    <phoneticPr fontId="20"/>
  </si>
  <si>
    <t>外部仕上表 等</t>
    <rPh sb="0" eb="4">
      <t>ガイブシア</t>
    </rPh>
    <rPh sb="4" eb="5">
      <t>ヒョウ</t>
    </rPh>
    <rPh sb="6" eb="7">
      <t>ナド</t>
    </rPh>
    <phoneticPr fontId="20"/>
  </si>
  <si>
    <t>【Q2】1.3.1
維持管理に配慮した設計　NO.8</t>
  </si>
  <si>
    <t>建物の外装設計全体に共通して、汚れや水分が溜まらないような設計
例：水切り、傾斜構造の天窓 等</t>
    <rPh sb="0" eb="2">
      <t>タテモノ</t>
    </rPh>
    <rPh sb="3" eb="7">
      <t>ガイソウセッケイ</t>
    </rPh>
    <rPh sb="7" eb="9">
      <t>ゼンタイ</t>
    </rPh>
    <rPh sb="10" eb="12">
      <t>キョウツウ</t>
    </rPh>
    <rPh sb="15" eb="16">
      <t>ヨゴ</t>
    </rPh>
    <rPh sb="18" eb="20">
      <t>スイブン</t>
    </rPh>
    <rPh sb="21" eb="22">
      <t>タ</t>
    </rPh>
    <rPh sb="29" eb="31">
      <t>セッケイ</t>
    </rPh>
    <rPh sb="32" eb="33">
      <t>レイ</t>
    </rPh>
    <rPh sb="34" eb="36">
      <t>ミズキ</t>
    </rPh>
    <rPh sb="38" eb="42">
      <t>ケイシャコウゾウ</t>
    </rPh>
    <rPh sb="43" eb="45">
      <t>テンマド</t>
    </rPh>
    <rPh sb="46" eb="47">
      <t>ナド</t>
    </rPh>
    <phoneticPr fontId="20"/>
  </si>
  <si>
    <t>屋根伏せ図、断面図</t>
    <rPh sb="0" eb="3">
      <t>ヤネフ</t>
    </rPh>
    <rPh sb="4" eb="5">
      <t>ズ</t>
    </rPh>
    <rPh sb="6" eb="9">
      <t>ダンメンズ</t>
    </rPh>
    <phoneticPr fontId="20"/>
  </si>
  <si>
    <t>【Q2】1.3.1
維持管理に配慮した設計　NO.9</t>
  </si>
  <si>
    <t>(1)建築物環境衛生管理基準（ビル管法）に関わる設備のうち、建物の外部に接する部分
(2)害鳥の糞害予防、対策内容に関する取組</t>
    <rPh sb="17" eb="18">
      <t>カン</t>
    </rPh>
    <rPh sb="18" eb="19">
      <t>ホウ</t>
    </rPh>
    <rPh sb="30" eb="32">
      <t>タテモノ</t>
    </rPh>
    <rPh sb="33" eb="35">
      <t>ガイブ</t>
    </rPh>
    <rPh sb="36" eb="37">
      <t>セッ</t>
    </rPh>
    <rPh sb="39" eb="41">
      <t>ブブン</t>
    </rPh>
    <rPh sb="45" eb="47">
      <t>ガイチョウ</t>
    </rPh>
    <rPh sb="48" eb="49">
      <t>フン</t>
    </rPh>
    <rPh sb="49" eb="52">
      <t>ガイヨボウ</t>
    </rPh>
    <rPh sb="53" eb="57">
      <t>タイサクナイヨウ</t>
    </rPh>
    <rPh sb="58" eb="59">
      <t>カン</t>
    </rPh>
    <phoneticPr fontId="20"/>
  </si>
  <si>
    <t>設備詳細図、屋上配置図 等</t>
    <rPh sb="0" eb="5">
      <t>セツビショウサイズ</t>
    </rPh>
    <rPh sb="6" eb="11">
      <t>オクジョウハイチズ</t>
    </rPh>
    <rPh sb="12" eb="13">
      <t>ナド</t>
    </rPh>
    <phoneticPr fontId="20"/>
  </si>
  <si>
    <t>【Q2】1.3.1
維持管理に配慮した設計　NO.10</t>
  </si>
  <si>
    <t>外部に露出する金属部材に特別な防錆対策がされていること
例：ステンレスの仕様、メッキ処理</t>
    <rPh sb="0" eb="2">
      <t>ガイブ</t>
    </rPh>
    <rPh sb="3" eb="5">
      <t>ロシュツ</t>
    </rPh>
    <rPh sb="7" eb="11">
      <t>キンゾクブザイ</t>
    </rPh>
    <rPh sb="12" eb="14">
      <t>トクベツ</t>
    </rPh>
    <rPh sb="15" eb="19">
      <t>ボウセイタイサク</t>
    </rPh>
    <rPh sb="28" eb="29">
      <t>レイ</t>
    </rPh>
    <rPh sb="36" eb="38">
      <t>シヨウ</t>
    </rPh>
    <rPh sb="42" eb="44">
      <t>ショリ</t>
    </rPh>
    <phoneticPr fontId="20"/>
  </si>
  <si>
    <t>【Q2】1.3.1
維持管理に配慮した設計　NO.11</t>
  </si>
  <si>
    <t>(1)建物の管理用区域の設定
(2)区域内の内装設計、外構設計について段差が5mm程度以下であること。スロープの設置</t>
    <rPh sb="3" eb="5">
      <t>タテモノ</t>
    </rPh>
    <rPh sb="6" eb="11">
      <t>カンリヨウクイキ</t>
    </rPh>
    <rPh sb="12" eb="14">
      <t>セッテイ</t>
    </rPh>
    <rPh sb="18" eb="21">
      <t>クイキナイ</t>
    </rPh>
    <rPh sb="22" eb="26">
      <t>ナイソウセッケイ</t>
    </rPh>
    <rPh sb="27" eb="31">
      <t>ガイコウセッケイ</t>
    </rPh>
    <rPh sb="35" eb="37">
      <t>ダンサ</t>
    </rPh>
    <rPh sb="41" eb="43">
      <t>テイド</t>
    </rPh>
    <rPh sb="43" eb="45">
      <t>イカ</t>
    </rPh>
    <rPh sb="56" eb="58">
      <t>セッチ</t>
    </rPh>
    <phoneticPr fontId="20"/>
  </si>
  <si>
    <t>平面図、外構図 等</t>
    <rPh sb="0" eb="3">
      <t>ヘイメンズ</t>
    </rPh>
    <rPh sb="4" eb="7">
      <t>ガイコウズ</t>
    </rPh>
    <rPh sb="8" eb="9">
      <t>ナド</t>
    </rPh>
    <phoneticPr fontId="20"/>
  </si>
  <si>
    <t>【Q2】1.3.1
維持管理に配慮した設計　NO.12</t>
  </si>
  <si>
    <t>壁掛け式大便器、小便器の設置</t>
    <rPh sb="0" eb="2">
      <t>カベカ</t>
    </rPh>
    <rPh sb="3" eb="4">
      <t>シキ</t>
    </rPh>
    <rPh sb="4" eb="7">
      <t>ダイベンキ</t>
    </rPh>
    <rPh sb="8" eb="11">
      <t>ショウベンキ</t>
    </rPh>
    <rPh sb="12" eb="14">
      <t>セッチ</t>
    </rPh>
    <phoneticPr fontId="20"/>
  </si>
  <si>
    <t>給排水衛生設備機器表 等</t>
    <rPh sb="0" eb="7">
      <t>キュウハイスイエイセイセツビ</t>
    </rPh>
    <rPh sb="7" eb="10">
      <t>キキヒョウ</t>
    </rPh>
    <rPh sb="11" eb="12">
      <t>ナド</t>
    </rPh>
    <phoneticPr fontId="20"/>
  </si>
  <si>
    <t>【Q2】1.3.1
維持管理に配慮した設計　NO.13</t>
  </si>
  <si>
    <t>No.1から12の他に行った独自的な取組の具体的な内容と説明</t>
    <rPh sb="9" eb="10">
      <t>ホカ</t>
    </rPh>
    <rPh sb="11" eb="12">
      <t>オコナ</t>
    </rPh>
    <rPh sb="14" eb="17">
      <t>ドクジテキ</t>
    </rPh>
    <rPh sb="18" eb="19">
      <t>トリ</t>
    </rPh>
    <rPh sb="19" eb="20">
      <t>ク</t>
    </rPh>
    <rPh sb="21" eb="23">
      <t>グタイ</t>
    </rPh>
    <rPh sb="23" eb="24">
      <t>テキ</t>
    </rPh>
    <rPh sb="25" eb="27">
      <t>ナイヨウ</t>
    </rPh>
    <rPh sb="28" eb="30">
      <t>セツメイ</t>
    </rPh>
    <phoneticPr fontId="20"/>
  </si>
  <si>
    <t>【Q2】1.3.2
維持管理機能の確保</t>
  </si>
  <si>
    <t>※この項目は、建築物衛生法上の特定建築物の場合と特定建築物でない場合のどちらかを評価してください。</t>
    <rPh sb="3" eb="5">
      <t>コウモク</t>
    </rPh>
    <rPh sb="24" eb="29">
      <t>トクテイケンチクブツ</t>
    </rPh>
    <rPh sb="32" eb="34">
      <t>バアイ</t>
    </rPh>
    <rPh sb="40" eb="42">
      <t>ヒョウカ</t>
    </rPh>
    <phoneticPr fontId="20"/>
  </si>
  <si>
    <t>【Q2】1.3.2
維持管理機能の確保</t>
    <phoneticPr fontId="20"/>
  </si>
  <si>
    <t>【建築物衛生法上の特定建築物の場合】</t>
    <phoneticPr fontId="20"/>
  </si>
  <si>
    <t>【Q2】1.3.2
維持管理機能の確保　NO.1</t>
    <phoneticPr fontId="20"/>
  </si>
  <si>
    <t>(1)清掃員控室の位置
(2)延床面積に対して、清掃員控室の0.2％程度確保</t>
    <rPh sb="2" eb="3">
      <t>タイ</t>
    </rPh>
    <rPh sb="6" eb="11">
      <t>セイソウインヒカエシツ</t>
    </rPh>
    <rPh sb="16" eb="18">
      <t>テイド</t>
    </rPh>
    <rPh sb="18" eb="20">
      <t>カクホ</t>
    </rPh>
    <phoneticPr fontId="20"/>
  </si>
  <si>
    <t>【Q2】1.3.2
維持管理機能の確保　NO.2</t>
  </si>
  <si>
    <t>(1)清掃用具室・管理倉庫の位置
(2)延床面積に対して、清掃用具室・管理倉庫の0.2％程度確保</t>
    <rPh sb="3" eb="8">
      <t>セイソウヨウグシツ</t>
    </rPh>
    <rPh sb="9" eb="13">
      <t>カンリソウコ</t>
    </rPh>
    <rPh sb="14" eb="16">
      <t>イチ</t>
    </rPh>
    <rPh sb="20" eb="24">
      <t>ノベユカメンセキ</t>
    </rPh>
    <rPh sb="25" eb="26">
      <t>タイ</t>
    </rPh>
    <rPh sb="29" eb="31">
      <t>セイソウ</t>
    </rPh>
    <rPh sb="31" eb="34">
      <t>ヨウグシツ</t>
    </rPh>
    <rPh sb="35" eb="39">
      <t>カンリソウコ</t>
    </rPh>
    <rPh sb="44" eb="46">
      <t>テイド</t>
    </rPh>
    <rPh sb="46" eb="48">
      <t>カクホ</t>
    </rPh>
    <phoneticPr fontId="20"/>
  </si>
  <si>
    <t>【Q2】1.3.2
維持管理機能の確保　NO.3</t>
  </si>
  <si>
    <t>(1)清掃用具室内の洗い場の位置
(2)適切な排水経路の説明</t>
    <rPh sb="3" eb="7">
      <t>セイソウヨウグ</t>
    </rPh>
    <rPh sb="7" eb="8">
      <t>シツ</t>
    </rPh>
    <rPh sb="8" eb="9">
      <t>ナイ</t>
    </rPh>
    <rPh sb="10" eb="11">
      <t>アラ</t>
    </rPh>
    <rPh sb="12" eb="13">
      <t>バ</t>
    </rPh>
    <rPh sb="14" eb="16">
      <t>イチ</t>
    </rPh>
    <rPh sb="20" eb="22">
      <t>テキセツ</t>
    </rPh>
    <rPh sb="23" eb="27">
      <t>ハイスイケイロ</t>
    </rPh>
    <rPh sb="28" eb="30">
      <t>セツメイ</t>
    </rPh>
    <phoneticPr fontId="20"/>
  </si>
  <si>
    <t>【Q2】1.3.2
維持管理機能の確保　NO.4</t>
  </si>
  <si>
    <t>(1)モップ・ウェスを洗濯する洗濯機スペースの位置
(2)洗濯したものを乾燥させるスペースの位置</t>
    <rPh sb="11" eb="13">
      <t>センタク</t>
    </rPh>
    <rPh sb="15" eb="18">
      <t>センタクキ</t>
    </rPh>
    <rPh sb="23" eb="25">
      <t>イチ</t>
    </rPh>
    <rPh sb="29" eb="31">
      <t>センタク</t>
    </rPh>
    <rPh sb="36" eb="38">
      <t>カンソウ</t>
    </rPh>
    <rPh sb="46" eb="48">
      <t>イチ</t>
    </rPh>
    <phoneticPr fontId="20"/>
  </si>
  <si>
    <t>【Q2】1.3.2
維持管理機能の確保　NO.5</t>
  </si>
  <si>
    <t>(1)廃棄物・リサイクル・粗大ゴミスペースの位置
(2)延床面積に対して、0.3%程度の確保</t>
    <rPh sb="3" eb="6">
      <t>ハイキブツ</t>
    </rPh>
    <rPh sb="13" eb="15">
      <t>ソダイ</t>
    </rPh>
    <rPh sb="22" eb="24">
      <t>イチ</t>
    </rPh>
    <rPh sb="28" eb="32">
      <t>ノベユカメンセキ</t>
    </rPh>
    <rPh sb="33" eb="34">
      <t>タイ</t>
    </rPh>
    <rPh sb="41" eb="43">
      <t>テイド</t>
    </rPh>
    <rPh sb="44" eb="46">
      <t>カクホ</t>
    </rPh>
    <phoneticPr fontId="20"/>
  </si>
  <si>
    <t>【Q2】1.3.2
維持管理機能の確保　NO.6</t>
  </si>
  <si>
    <t>(1)清掃用流しの位置
(2)トイレ毎、またはフロア毎の清掃用流しの設置</t>
    <rPh sb="3" eb="6">
      <t>セイソウヨウ</t>
    </rPh>
    <rPh sb="6" eb="7">
      <t>ナガ</t>
    </rPh>
    <rPh sb="9" eb="11">
      <t>イチ</t>
    </rPh>
    <rPh sb="18" eb="19">
      <t>ゴト</t>
    </rPh>
    <rPh sb="26" eb="27">
      <t>ゴト</t>
    </rPh>
    <rPh sb="28" eb="31">
      <t>セイソウヨウ</t>
    </rPh>
    <rPh sb="31" eb="32">
      <t>ナガ</t>
    </rPh>
    <rPh sb="34" eb="36">
      <t>セッチ</t>
    </rPh>
    <phoneticPr fontId="20"/>
  </si>
  <si>
    <t>【Q2】1.3.2
維持管理機能の確保　NO.7</t>
  </si>
  <si>
    <t>(1)床材に応じた清掃器具の選定根拠
(2)清掃器具に合わせた、清掃作業用電源レイアウト</t>
    <rPh sb="3" eb="5">
      <t>ユカザイ</t>
    </rPh>
    <rPh sb="6" eb="7">
      <t>オウ</t>
    </rPh>
    <rPh sb="9" eb="13">
      <t>セイソウキグ</t>
    </rPh>
    <rPh sb="14" eb="16">
      <t>センテイ</t>
    </rPh>
    <rPh sb="16" eb="18">
      <t>コンキョ</t>
    </rPh>
    <rPh sb="22" eb="26">
      <t>セイソウキグ</t>
    </rPh>
    <rPh sb="27" eb="28">
      <t>ア</t>
    </rPh>
    <rPh sb="32" eb="34">
      <t>セイソウ</t>
    </rPh>
    <rPh sb="34" eb="37">
      <t>サギョウヨウ</t>
    </rPh>
    <rPh sb="37" eb="39">
      <t>デンゲン</t>
    </rPh>
    <phoneticPr fontId="20"/>
  </si>
  <si>
    <t>(1)内部仕上表
(2)コンセント配置図</t>
    <rPh sb="3" eb="7">
      <t>ナイブシア</t>
    </rPh>
    <rPh sb="7" eb="8">
      <t>ヒョウ</t>
    </rPh>
    <rPh sb="17" eb="20">
      <t>ハイチズ</t>
    </rPh>
    <phoneticPr fontId="20"/>
  </si>
  <si>
    <t>【Q2】1.3.2
維持管理機能の確保　NO.8</t>
    <phoneticPr fontId="20"/>
  </si>
  <si>
    <t>外部ガラスや外壁、給排気口、照明など高所の維持管理作業を安全に行える設計</t>
    <phoneticPr fontId="20"/>
  </si>
  <si>
    <t>【Q2】1.3.2
維持管理機能の確保　NO.9</t>
  </si>
  <si>
    <t>清掃時の照度を75ルクス以上で設定している</t>
    <rPh sb="0" eb="3">
      <t>セイソウジ</t>
    </rPh>
    <rPh sb="4" eb="6">
      <t>ショウド</t>
    </rPh>
    <rPh sb="12" eb="14">
      <t>イジョウ</t>
    </rPh>
    <rPh sb="15" eb="17">
      <t>セッテイ</t>
    </rPh>
    <phoneticPr fontId="20"/>
  </si>
  <si>
    <t>照明計算書、照明配置図 等</t>
    <rPh sb="0" eb="2">
      <t>ショウメイ</t>
    </rPh>
    <rPh sb="2" eb="4">
      <t>ケイサン</t>
    </rPh>
    <rPh sb="4" eb="5">
      <t>ショ</t>
    </rPh>
    <rPh sb="6" eb="8">
      <t>ショウメイ</t>
    </rPh>
    <rPh sb="8" eb="11">
      <t>ハイチズ</t>
    </rPh>
    <rPh sb="12" eb="13">
      <t>ナド</t>
    </rPh>
    <phoneticPr fontId="20"/>
  </si>
  <si>
    <t>【Q2】1.3.2
維持管理機能の確保　NO.10</t>
  </si>
  <si>
    <t>バルブ等の調整機器の操作が容易な位置</t>
    <rPh sb="5" eb="9">
      <t>チョウセイキキ</t>
    </rPh>
    <phoneticPr fontId="20"/>
  </si>
  <si>
    <t>給排水設備平面図 等</t>
    <rPh sb="0" eb="3">
      <t>キュウハイスイ</t>
    </rPh>
    <rPh sb="3" eb="5">
      <t>セツビ</t>
    </rPh>
    <rPh sb="5" eb="8">
      <t>ヘイメンズ</t>
    </rPh>
    <rPh sb="9" eb="10">
      <t>ナド</t>
    </rPh>
    <phoneticPr fontId="20"/>
  </si>
  <si>
    <t>【Q2】1.3.2
維持管理機能の確保　NO.11</t>
  </si>
  <si>
    <t>天井隠蔽機器の点検口のサイズ</t>
    <rPh sb="0" eb="6">
      <t>テンジョウインペイキキ</t>
    </rPh>
    <rPh sb="7" eb="9">
      <t>テンケン</t>
    </rPh>
    <rPh sb="9" eb="10">
      <t>クチ</t>
    </rPh>
    <phoneticPr fontId="20"/>
  </si>
  <si>
    <t>天井伏せ図 等</t>
    <rPh sb="0" eb="2">
      <t>テンジョウ</t>
    </rPh>
    <rPh sb="2" eb="3">
      <t>フ</t>
    </rPh>
    <rPh sb="4" eb="5">
      <t>ズ</t>
    </rPh>
    <rPh sb="6" eb="7">
      <t>ナド</t>
    </rPh>
    <phoneticPr fontId="20"/>
  </si>
  <si>
    <t>【Q2】1.3.2
維持管理機能の確保　NO.12</t>
  </si>
  <si>
    <t>(1)専用部以外の諸設備の位置
(2)居住者等の活動を妨げない共用部からの維持管理</t>
    <rPh sb="3" eb="6">
      <t>センヨウブ</t>
    </rPh>
    <rPh sb="6" eb="8">
      <t>イガイ</t>
    </rPh>
    <rPh sb="9" eb="12">
      <t>ショセツビ</t>
    </rPh>
    <rPh sb="13" eb="15">
      <t>イチ</t>
    </rPh>
    <rPh sb="19" eb="22">
      <t>キョジュウシャ</t>
    </rPh>
    <rPh sb="22" eb="23">
      <t>トウ</t>
    </rPh>
    <rPh sb="24" eb="26">
      <t>カツドウ</t>
    </rPh>
    <rPh sb="27" eb="28">
      <t>サマタ</t>
    </rPh>
    <rPh sb="31" eb="34">
      <t>キョウヨウブ</t>
    </rPh>
    <rPh sb="37" eb="41">
      <t>イジカンリ</t>
    </rPh>
    <phoneticPr fontId="20"/>
  </si>
  <si>
    <t>平面図 等</t>
    <rPh sb="0" eb="3">
      <t>ヘイメンズ</t>
    </rPh>
    <rPh sb="4" eb="5">
      <t>トウ</t>
    </rPh>
    <phoneticPr fontId="20"/>
  </si>
  <si>
    <t>【Q2】1.3.2
維持管理機能の確保　NO.13</t>
  </si>
  <si>
    <t>【建築物衛生法の特定建築物でない場合】</t>
  </si>
  <si>
    <t>【Q2】1.3.2
維持管理機能の確保　NO.1</t>
  </si>
  <si>
    <t>清掃用資材を保管するスペースの有無</t>
    <rPh sb="16" eb="17">
      <t>ム</t>
    </rPh>
    <phoneticPr fontId="20"/>
  </si>
  <si>
    <t>(1)清掃機器の洗い場の位置
(2)汚水を処理できる、適切な排水経路</t>
    <phoneticPr fontId="20"/>
  </si>
  <si>
    <t>水を使用して清掃する箇所（トイレ、ゴミ庫、厨房）の2/100程度の勾配</t>
    <phoneticPr fontId="20"/>
  </si>
  <si>
    <t>(1)廃棄物スペースの位置
(2)搬出が容易であることの説明</t>
    <phoneticPr fontId="20"/>
  </si>
  <si>
    <t>専用の清掃用流しや水道の各階ごとの設置</t>
    <phoneticPr fontId="20"/>
  </si>
  <si>
    <t>屋外や共用通路の清掃作業用の電源の設置</t>
    <rPh sb="17" eb="19">
      <t>セッチ</t>
    </rPh>
    <phoneticPr fontId="20"/>
  </si>
  <si>
    <t>電気設備平面図 等</t>
    <rPh sb="0" eb="7">
      <t>デンキセツビヘイメンズ</t>
    </rPh>
    <rPh sb="8" eb="9">
      <t>ナド</t>
    </rPh>
    <phoneticPr fontId="20"/>
  </si>
  <si>
    <t>外部ガラスや外壁、給排気口、照明など高所の維持管理作業を安全に行える設計をしている。</t>
    <phoneticPr fontId="20"/>
  </si>
  <si>
    <t>洗面台や給湯室流し、台所流しの排水トラップの取り外しと清掃が可能</t>
    <phoneticPr fontId="20"/>
  </si>
  <si>
    <t>バルブ等の調整機器は、操作が容易な位置に設定されている</t>
    <phoneticPr fontId="20"/>
  </si>
  <si>
    <t>天井隠蔽機器の点検口のサイズ</t>
    <phoneticPr fontId="20"/>
  </si>
  <si>
    <t>(1)専用部以外の諸設備の位置
(2)居住者等の活動を妨げない共用部からの維持管理</t>
    <phoneticPr fontId="20"/>
  </si>
  <si>
    <t>Q2.2</t>
    <phoneticPr fontId="133"/>
  </si>
  <si>
    <t>2耐用性信頼性</t>
    <rPh sb="1" eb="4">
      <t>タイヨウセイ</t>
    </rPh>
    <rPh sb="4" eb="7">
      <t>シンライセイ</t>
    </rPh>
    <phoneticPr fontId="133"/>
  </si>
  <si>
    <t>【Q2】2.1
耐震･免震・制震・制振</t>
  </si>
  <si>
    <t>【Q2】2.1.1
耐震性(建物のこわれにくさ)</t>
  </si>
  <si>
    <t>構造計算における各数値の割増度</t>
    <phoneticPr fontId="20"/>
  </si>
  <si>
    <t>仕様書、構造計算書 等</t>
    <rPh sb="0" eb="3">
      <t>シヨウショ</t>
    </rPh>
    <rPh sb="4" eb="9">
      <t>コウゾウケイサンショ</t>
    </rPh>
    <rPh sb="10" eb="11">
      <t>ナド</t>
    </rPh>
    <phoneticPr fontId="20"/>
  </si>
  <si>
    <t>【Q2】2.1.2（内部設備保護）
免震・制震・制振性能</t>
    <rPh sb="10" eb="16">
      <t>ナイブセツビホゴ</t>
    </rPh>
    <phoneticPr fontId="20"/>
  </si>
  <si>
    <t>(1)免振・制振等の装置が設置されている
(2)内部設備保護の範囲</t>
    <rPh sb="3" eb="5">
      <t>メンシン</t>
    </rPh>
    <rPh sb="6" eb="8">
      <t>セイシン</t>
    </rPh>
    <rPh sb="8" eb="9">
      <t>トウ</t>
    </rPh>
    <rPh sb="10" eb="12">
      <t>ソウチ</t>
    </rPh>
    <rPh sb="13" eb="15">
      <t>セッチ</t>
    </rPh>
    <rPh sb="24" eb="28">
      <t>ナイブセツビ</t>
    </rPh>
    <rPh sb="28" eb="30">
      <t>ホゴ</t>
    </rPh>
    <rPh sb="31" eb="33">
      <t>ハンイ</t>
    </rPh>
    <phoneticPr fontId="20"/>
  </si>
  <si>
    <t>(1)構造計算書 等
(2)平面図 等</t>
    <rPh sb="3" eb="8">
      <t>コウゾウケイサンショ</t>
    </rPh>
    <rPh sb="9" eb="10">
      <t>ナド</t>
    </rPh>
    <rPh sb="14" eb="17">
      <t>ヘイメンズ</t>
    </rPh>
    <rPh sb="18" eb="19">
      <t>ナド</t>
    </rPh>
    <phoneticPr fontId="20"/>
  </si>
  <si>
    <t>【Q2】2.2
部品・部材の耐用年数</t>
  </si>
  <si>
    <t>【Q2】2.2.1
躯体材料の耐用年数</t>
  </si>
  <si>
    <t>躯体材料の劣化対策に関する性能（鉄骨の防錆処理やコンクリートの品質等）
または 評価機関による評価結果</t>
    <rPh sb="0" eb="4">
      <t>クタイザイリョウ</t>
    </rPh>
    <rPh sb="5" eb="9">
      <t>レッカタイサク</t>
    </rPh>
    <rPh sb="10" eb="11">
      <t>カン</t>
    </rPh>
    <rPh sb="13" eb="15">
      <t>セイノウ</t>
    </rPh>
    <rPh sb="16" eb="18">
      <t>テッコツ</t>
    </rPh>
    <rPh sb="19" eb="23">
      <t>ボウセイショリ</t>
    </rPh>
    <rPh sb="31" eb="33">
      <t>ヒンシツ</t>
    </rPh>
    <rPh sb="33" eb="34">
      <t>ナド</t>
    </rPh>
    <rPh sb="40" eb="44">
      <t>ヒョウカキカン</t>
    </rPh>
    <rPh sb="47" eb="51">
      <t>ヒョウカケッカ</t>
    </rPh>
    <phoneticPr fontId="20"/>
  </si>
  <si>
    <t>構造一般図、仕様書 等　
または 評価証</t>
    <rPh sb="0" eb="2">
      <t>コウゾウ</t>
    </rPh>
    <rPh sb="2" eb="4">
      <t>イッパン</t>
    </rPh>
    <rPh sb="4" eb="5">
      <t>ズ</t>
    </rPh>
    <rPh sb="6" eb="9">
      <t>シヨウショ</t>
    </rPh>
    <rPh sb="10" eb="11">
      <t>トウ</t>
    </rPh>
    <rPh sb="17" eb="20">
      <t>ヒョウカショウ</t>
    </rPh>
    <phoneticPr fontId="20"/>
  </si>
  <si>
    <t>【Q2】2.2.2
外壁仕上げ材の補修必要間隔</t>
  </si>
  <si>
    <t>(1)外壁の仕上材の種類
(2)仕上材の耐用年数
※最も補修間隔が短い部材で評価する</t>
    <rPh sb="3" eb="5">
      <t>ガイヘキ</t>
    </rPh>
    <rPh sb="6" eb="8">
      <t>シア</t>
    </rPh>
    <rPh sb="8" eb="9">
      <t>ザイ</t>
    </rPh>
    <rPh sb="10" eb="12">
      <t>シュルイ</t>
    </rPh>
    <rPh sb="16" eb="18">
      <t>シア</t>
    </rPh>
    <rPh sb="18" eb="19">
      <t>ザイ</t>
    </rPh>
    <rPh sb="20" eb="24">
      <t>タイヨウネンスウ</t>
    </rPh>
    <rPh sb="26" eb="27">
      <t>モット</t>
    </rPh>
    <rPh sb="28" eb="32">
      <t>ホシュウカンカク</t>
    </rPh>
    <rPh sb="33" eb="34">
      <t>ミジカ</t>
    </rPh>
    <rPh sb="35" eb="37">
      <t>ブザイ</t>
    </rPh>
    <rPh sb="38" eb="40">
      <t>ヒョウカ</t>
    </rPh>
    <phoneticPr fontId="20"/>
  </si>
  <si>
    <t>(1)外部仕上表 等
(2)マニュアルの補助資料１、
仕上材のカタログ 等</t>
    <rPh sb="3" eb="7">
      <t>ガイブシア</t>
    </rPh>
    <rPh sb="7" eb="8">
      <t>ヒョウ</t>
    </rPh>
    <rPh sb="9" eb="10">
      <t>ナド</t>
    </rPh>
    <rPh sb="20" eb="24">
      <t>ホジョシリョウ</t>
    </rPh>
    <rPh sb="27" eb="30">
      <t>シアゲザイ</t>
    </rPh>
    <rPh sb="36" eb="37">
      <t>ナド</t>
    </rPh>
    <phoneticPr fontId="20"/>
  </si>
  <si>
    <t>【Q2】2.2.3
主要内装仕上げ材の更新必要間隔</t>
  </si>
  <si>
    <t>(1)内装の仕上材の種類
(2)仕上材の耐用年数
※最も補修間隔が短い部材で評価する</t>
    <rPh sb="3" eb="5">
      <t>ナイソウ</t>
    </rPh>
    <rPh sb="6" eb="8">
      <t>シア</t>
    </rPh>
    <rPh sb="8" eb="9">
      <t>ザイ</t>
    </rPh>
    <rPh sb="10" eb="12">
      <t>シュルイ</t>
    </rPh>
    <rPh sb="16" eb="18">
      <t>シア</t>
    </rPh>
    <rPh sb="18" eb="19">
      <t>ザイ</t>
    </rPh>
    <rPh sb="20" eb="24">
      <t>タイヨウネンスウ</t>
    </rPh>
    <rPh sb="26" eb="27">
      <t>モット</t>
    </rPh>
    <rPh sb="28" eb="32">
      <t>ホシュウカンカク</t>
    </rPh>
    <rPh sb="33" eb="34">
      <t>ミジカ</t>
    </rPh>
    <rPh sb="35" eb="37">
      <t>ブザイ</t>
    </rPh>
    <rPh sb="38" eb="40">
      <t>ヒョウカ</t>
    </rPh>
    <phoneticPr fontId="20"/>
  </si>
  <si>
    <t>(1)内部仕上表 等
(2)マニュアルの補助資料１、
仕上材のカタログ 等</t>
    <rPh sb="3" eb="5">
      <t>ナイブ</t>
    </rPh>
    <rPh sb="5" eb="7">
      <t>シアゲ</t>
    </rPh>
    <rPh sb="7" eb="8">
      <t>ヒョウ</t>
    </rPh>
    <rPh sb="9" eb="10">
      <t>ナド</t>
    </rPh>
    <rPh sb="20" eb="24">
      <t>ホジョシリョウ</t>
    </rPh>
    <rPh sb="27" eb="30">
      <t>シアゲザイ</t>
    </rPh>
    <rPh sb="36" eb="37">
      <t>ナド</t>
    </rPh>
    <phoneticPr fontId="20"/>
  </si>
  <si>
    <t>【Q2】2.2.4
空調換気ダクトの更新必要間隔</t>
  </si>
  <si>
    <t>長寿命化が行われている系統、及び対策状況</t>
    <rPh sb="0" eb="4">
      <t>チョウジュミョウカ</t>
    </rPh>
    <rPh sb="5" eb="6">
      <t>オコナ</t>
    </rPh>
    <rPh sb="11" eb="13">
      <t>ケイトウ</t>
    </rPh>
    <rPh sb="14" eb="15">
      <t>オヨ</t>
    </rPh>
    <rPh sb="16" eb="20">
      <t>タイサクジョウキョウ</t>
    </rPh>
    <phoneticPr fontId="20"/>
  </si>
  <si>
    <t>空調設備図、仕様書 等</t>
    <rPh sb="0" eb="2">
      <t>クウチョウ</t>
    </rPh>
    <rPh sb="2" eb="5">
      <t>セツビズ</t>
    </rPh>
    <rPh sb="6" eb="9">
      <t>シヨウショ</t>
    </rPh>
    <rPh sb="10" eb="11">
      <t>ナド</t>
    </rPh>
    <phoneticPr fontId="20"/>
  </si>
  <si>
    <t>【Q2】2.2.5
空調・給排水配管の更新必要間隔</t>
  </si>
  <si>
    <t>(1)採用した管材の種類
(2)評価する管材の耐用年数の分類（Ａ～Ｅ）
※用途ごとに最も耐用年数が短いもので評価する</t>
    <rPh sb="3" eb="5">
      <t>サイヨウ</t>
    </rPh>
    <rPh sb="7" eb="9">
      <t>カンザイ</t>
    </rPh>
    <rPh sb="10" eb="12">
      <t>シュルイ</t>
    </rPh>
    <rPh sb="16" eb="18">
      <t>ヒョウカ</t>
    </rPh>
    <rPh sb="20" eb="22">
      <t>カンザイ</t>
    </rPh>
    <rPh sb="23" eb="27">
      <t>タイヨウネンスウ</t>
    </rPh>
    <rPh sb="28" eb="30">
      <t>ブンルイ</t>
    </rPh>
    <rPh sb="37" eb="39">
      <t>ヨウト</t>
    </rPh>
    <rPh sb="42" eb="43">
      <t>モット</t>
    </rPh>
    <rPh sb="44" eb="48">
      <t>タイヨウネンスウ</t>
    </rPh>
    <rPh sb="49" eb="50">
      <t>ミジカ</t>
    </rPh>
    <rPh sb="54" eb="56">
      <t>ヒョウカ</t>
    </rPh>
    <phoneticPr fontId="20"/>
  </si>
  <si>
    <t>(1)給排水衛生設備図 等
(2)耐用年数表 等</t>
    <rPh sb="3" eb="6">
      <t>キュウハイスイ</t>
    </rPh>
    <rPh sb="6" eb="8">
      <t>エイセイ</t>
    </rPh>
    <rPh sb="8" eb="11">
      <t>セツビズ</t>
    </rPh>
    <rPh sb="12" eb="13">
      <t>ナド</t>
    </rPh>
    <rPh sb="17" eb="22">
      <t>タイヨウネンスウヒョウ</t>
    </rPh>
    <rPh sb="23" eb="24">
      <t>ナド</t>
    </rPh>
    <phoneticPr fontId="20"/>
  </si>
  <si>
    <t>【Q2】2.2.6
主要設備機器の更新必要間隔</t>
  </si>
  <si>
    <t>(1)採用した設備機器の種類
(2)設備機器の耐用年数
※最も耐用年数が短い設備機器で評価する</t>
    <rPh sb="3" eb="5">
      <t>サイヨウ</t>
    </rPh>
    <rPh sb="7" eb="11">
      <t>セツビキキ</t>
    </rPh>
    <rPh sb="12" eb="14">
      <t>シュルイ</t>
    </rPh>
    <rPh sb="18" eb="22">
      <t>セツビキキ</t>
    </rPh>
    <rPh sb="23" eb="27">
      <t>タイヨウネンスウ</t>
    </rPh>
    <rPh sb="29" eb="30">
      <t>モット</t>
    </rPh>
    <rPh sb="31" eb="35">
      <t>タイヨウネンスウ</t>
    </rPh>
    <rPh sb="36" eb="37">
      <t>ミジカ</t>
    </rPh>
    <rPh sb="38" eb="42">
      <t>セツビキキ</t>
    </rPh>
    <rPh sb="43" eb="45">
      <t>ヒョウカ</t>
    </rPh>
    <phoneticPr fontId="20"/>
  </si>
  <si>
    <t>(1)設備図 等
(2)マニュアルの補助資料１、
メーカーのカタログ 等</t>
    <rPh sb="3" eb="6">
      <t>セツビズ</t>
    </rPh>
    <rPh sb="7" eb="8">
      <t>ナド</t>
    </rPh>
    <rPh sb="18" eb="22">
      <t>ホジョシリョウ</t>
    </rPh>
    <rPh sb="35" eb="36">
      <t>ナド</t>
    </rPh>
    <phoneticPr fontId="20"/>
  </si>
  <si>
    <t>【Q2】2.4
信頼性</t>
  </si>
  <si>
    <t>【Q2】2.4.1
空調・換気設備</t>
  </si>
  <si>
    <t>【Q2】2.4.1
空調・換気設備　NO.1</t>
  </si>
  <si>
    <t>(1)換気設備の重要度に応じた系統区分
(2)災害時の運転方式</t>
    <rPh sb="3" eb="7">
      <t>カンキセツビ</t>
    </rPh>
    <rPh sb="8" eb="11">
      <t>ジュウヨウド</t>
    </rPh>
    <rPh sb="12" eb="13">
      <t>オウ</t>
    </rPh>
    <rPh sb="15" eb="19">
      <t>ケイトウクブン</t>
    </rPh>
    <rPh sb="23" eb="26">
      <t>サイガイジ</t>
    </rPh>
    <rPh sb="27" eb="31">
      <t>ウンテンホウシキ</t>
    </rPh>
    <phoneticPr fontId="20"/>
  </si>
  <si>
    <t>換気設備系統図 等</t>
    <rPh sb="0" eb="2">
      <t>カンキ</t>
    </rPh>
    <rPh sb="2" eb="4">
      <t>セツビ</t>
    </rPh>
    <rPh sb="4" eb="7">
      <t>ケイトウズ</t>
    </rPh>
    <rPh sb="8" eb="9">
      <t>ナド</t>
    </rPh>
    <phoneticPr fontId="20"/>
  </si>
  <si>
    <t>【Q2】2.4.1
空調・換気設備　NO.2</t>
  </si>
  <si>
    <t>熱源種（電気、ガス等）の分散化、二重化、バックアップ</t>
    <rPh sb="0" eb="2">
      <t>ネツゲン</t>
    </rPh>
    <rPh sb="2" eb="3">
      <t>シュ</t>
    </rPh>
    <rPh sb="4" eb="6">
      <t>デンキ</t>
    </rPh>
    <rPh sb="9" eb="10">
      <t>ナド</t>
    </rPh>
    <rPh sb="12" eb="15">
      <t>ブンサンカ</t>
    </rPh>
    <rPh sb="16" eb="19">
      <t>ニジュウカ</t>
    </rPh>
    <phoneticPr fontId="20"/>
  </si>
  <si>
    <t>空調設備系統図 等</t>
    <rPh sb="0" eb="2">
      <t>クウチョウ</t>
    </rPh>
    <rPh sb="2" eb="7">
      <t>セツビケイトウズ</t>
    </rPh>
    <rPh sb="8" eb="9">
      <t>ナド</t>
    </rPh>
    <phoneticPr fontId="20"/>
  </si>
  <si>
    <t>【Q2】2.4.1
空調・換気設備　NO.3</t>
  </si>
  <si>
    <t>地震時の部分的被害が全体機能の停止を引き起こさない取組</t>
    <rPh sb="0" eb="3">
      <t>ジシンジ</t>
    </rPh>
    <rPh sb="4" eb="9">
      <t>ブブンテキヒガイ</t>
    </rPh>
    <rPh sb="10" eb="12">
      <t>ゼンタイ</t>
    </rPh>
    <rPh sb="12" eb="14">
      <t>キノウ</t>
    </rPh>
    <rPh sb="15" eb="17">
      <t>テイシ</t>
    </rPh>
    <rPh sb="18" eb="19">
      <t>ヒ</t>
    </rPh>
    <rPh sb="20" eb="21">
      <t>オ</t>
    </rPh>
    <phoneticPr fontId="20"/>
  </si>
  <si>
    <t>空調・換気設備詳細図 等</t>
    <rPh sb="0" eb="2">
      <t>クウチョウ</t>
    </rPh>
    <rPh sb="3" eb="5">
      <t>カンキ</t>
    </rPh>
    <rPh sb="5" eb="7">
      <t>セツビ</t>
    </rPh>
    <rPh sb="7" eb="10">
      <t>ショウサイズ</t>
    </rPh>
    <rPh sb="11" eb="12">
      <t>ナド</t>
    </rPh>
    <phoneticPr fontId="20"/>
  </si>
  <si>
    <t>【Q2】2.4.1
空調・換気設備　NO.4</t>
  </si>
  <si>
    <t>(1)空調設備の重要度に応じた系統区分
(2)災害時の運転方式</t>
    <rPh sb="3" eb="5">
      <t>クウチョウ</t>
    </rPh>
    <rPh sb="5" eb="7">
      <t>セツビ</t>
    </rPh>
    <rPh sb="8" eb="11">
      <t>ジュウヨウド</t>
    </rPh>
    <rPh sb="12" eb="13">
      <t>オウ</t>
    </rPh>
    <rPh sb="15" eb="19">
      <t>ケイトウクブン</t>
    </rPh>
    <rPh sb="23" eb="26">
      <t>サイガイジ</t>
    </rPh>
    <rPh sb="27" eb="31">
      <t>ウンテンホウシキ</t>
    </rPh>
    <phoneticPr fontId="20"/>
  </si>
  <si>
    <t>空調設備系統図 等</t>
    <rPh sb="0" eb="2">
      <t>クウチョウ</t>
    </rPh>
    <rPh sb="2" eb="4">
      <t>セツビ</t>
    </rPh>
    <rPh sb="4" eb="7">
      <t>ケイトウズ</t>
    </rPh>
    <rPh sb="8" eb="9">
      <t>ナド</t>
    </rPh>
    <phoneticPr fontId="20"/>
  </si>
  <si>
    <t>【Q2】2.4.2
給排水・衛生設備</t>
  </si>
  <si>
    <t>【Q2】2.4.2
給排水・衛生設備　NO.1</t>
  </si>
  <si>
    <t>(1)採用した節水型器具の性能
(2)設置器具の過半以上が節水型器具であること</t>
    <rPh sb="3" eb="5">
      <t>サイヨウ</t>
    </rPh>
    <rPh sb="7" eb="12">
      <t>セッスイガタキグ</t>
    </rPh>
    <rPh sb="13" eb="15">
      <t>セイノウ</t>
    </rPh>
    <rPh sb="19" eb="23">
      <t>セッチキグ</t>
    </rPh>
    <rPh sb="24" eb="28">
      <t>カハンイジョウ</t>
    </rPh>
    <rPh sb="29" eb="34">
      <t>セッスイガタキグ</t>
    </rPh>
    <phoneticPr fontId="20"/>
  </si>
  <si>
    <t>(1)カタログ 等
(2)給排水衛生設備リスト 等</t>
    <rPh sb="8" eb="9">
      <t>ナド</t>
    </rPh>
    <rPh sb="13" eb="16">
      <t>キュウハイスイ</t>
    </rPh>
    <rPh sb="16" eb="18">
      <t>エイセイ</t>
    </rPh>
    <rPh sb="18" eb="20">
      <t>セツビ</t>
    </rPh>
    <rPh sb="24" eb="25">
      <t>ナド</t>
    </rPh>
    <phoneticPr fontId="20"/>
  </si>
  <si>
    <t>【Q2】2.4.2
給排水・衛生設備　NO.2</t>
  </si>
  <si>
    <t>(1)配管の系統区分
(2)系統区分に関する説明記述</t>
    <rPh sb="3" eb="5">
      <t>ハイカン</t>
    </rPh>
    <rPh sb="6" eb="10">
      <t>ケイトウクブン</t>
    </rPh>
    <rPh sb="14" eb="18">
      <t>ケイトウクブン</t>
    </rPh>
    <rPh sb="19" eb="20">
      <t>カン</t>
    </rPh>
    <rPh sb="22" eb="26">
      <t>セツメイキジュツ</t>
    </rPh>
    <phoneticPr fontId="20"/>
  </si>
  <si>
    <t>給排水系統図 等</t>
    <rPh sb="0" eb="1">
      <t>キュウ</t>
    </rPh>
    <rPh sb="1" eb="3">
      <t>ハイスイ</t>
    </rPh>
    <rPh sb="3" eb="6">
      <t>ケイトウズ</t>
    </rPh>
    <rPh sb="7" eb="8">
      <t>ナド</t>
    </rPh>
    <phoneticPr fontId="20"/>
  </si>
  <si>
    <t>【Q2】2.4.2
給排水・衛生設備　NO.3</t>
  </si>
  <si>
    <t>災害時に、汚水・雑排水の一時的貯蔵機能が確保できるピット</t>
    <rPh sb="0" eb="3">
      <t>サイガイジ</t>
    </rPh>
    <rPh sb="5" eb="7">
      <t>オスイ</t>
    </rPh>
    <rPh sb="8" eb="11">
      <t>ザツハイスイ</t>
    </rPh>
    <rPh sb="12" eb="19">
      <t>イチジテキチョゾウキノウ</t>
    </rPh>
    <rPh sb="20" eb="22">
      <t>カクホ</t>
    </rPh>
    <phoneticPr fontId="20"/>
  </si>
  <si>
    <t>【Q2】2.4.2
給排水・衛生設備　NO.4</t>
  </si>
  <si>
    <t>受水槽、高架水槽が、２基以上に分離して設置されていること</t>
    <rPh sb="0" eb="3">
      <t>ジュスイソウ</t>
    </rPh>
    <rPh sb="4" eb="8">
      <t>コウカスイソウ</t>
    </rPh>
    <rPh sb="11" eb="12">
      <t>キ</t>
    </rPh>
    <rPh sb="12" eb="14">
      <t>イジョウ</t>
    </rPh>
    <rPh sb="15" eb="17">
      <t>ブンリ</t>
    </rPh>
    <rPh sb="19" eb="21">
      <t>セッチ</t>
    </rPh>
    <phoneticPr fontId="20"/>
  </si>
  <si>
    <t>【Q2】2.4.2
給排水・衛生設備　NO.5</t>
  </si>
  <si>
    <t>井戸、中水が利用可能な計画</t>
    <rPh sb="0" eb="2">
      <t>イド</t>
    </rPh>
    <rPh sb="3" eb="5">
      <t>チュウスイ</t>
    </rPh>
    <rPh sb="6" eb="10">
      <t>リヨウカノウ</t>
    </rPh>
    <rPh sb="11" eb="13">
      <t>ケイカク</t>
    </rPh>
    <phoneticPr fontId="20"/>
  </si>
  <si>
    <t>【Q2】2.4.2
給排水・衛生設備　NO.6</t>
  </si>
  <si>
    <t>雨水等の転用に用いる簡易ろ過装置を、
災害時に使用できる備品として備えていること</t>
    <rPh sb="0" eb="2">
      <t>ウスイ</t>
    </rPh>
    <rPh sb="2" eb="3">
      <t>ナド</t>
    </rPh>
    <rPh sb="4" eb="6">
      <t>テンヨウ</t>
    </rPh>
    <rPh sb="7" eb="8">
      <t>モチ</t>
    </rPh>
    <rPh sb="10" eb="12">
      <t>カンイ</t>
    </rPh>
    <rPh sb="13" eb="14">
      <t>カ</t>
    </rPh>
    <rPh sb="14" eb="16">
      <t>ソウチ</t>
    </rPh>
    <rPh sb="19" eb="22">
      <t>サイガイジ</t>
    </rPh>
    <rPh sb="23" eb="25">
      <t>シヨウ</t>
    </rPh>
    <rPh sb="28" eb="30">
      <t>ビヒン</t>
    </rPh>
    <rPh sb="33" eb="34">
      <t>ソナ</t>
    </rPh>
    <phoneticPr fontId="20"/>
  </si>
  <si>
    <t>防災計画書、事業計画書 等</t>
    <rPh sb="0" eb="5">
      <t>ボウサイケイカクショ</t>
    </rPh>
    <rPh sb="6" eb="11">
      <t>ジギョウケイカクショ</t>
    </rPh>
    <rPh sb="12" eb="13">
      <t>ナド</t>
    </rPh>
    <phoneticPr fontId="20"/>
  </si>
  <si>
    <t>【Q2】2.4.2
給排水・衛生設備　NO.7</t>
  </si>
  <si>
    <t>停電時に飲料用等に使用できる受水槽の水道蛇口</t>
    <rPh sb="0" eb="3">
      <t>テイデンジ</t>
    </rPh>
    <rPh sb="4" eb="8">
      <t>インリョウヨウナド</t>
    </rPh>
    <rPh sb="9" eb="11">
      <t>シヨウ</t>
    </rPh>
    <phoneticPr fontId="20"/>
  </si>
  <si>
    <t>受水槽詳細図 等</t>
    <rPh sb="0" eb="3">
      <t>ジュスイソウ</t>
    </rPh>
    <rPh sb="3" eb="6">
      <t>ショウサイズ</t>
    </rPh>
    <rPh sb="7" eb="8">
      <t>ナド</t>
    </rPh>
    <phoneticPr fontId="20"/>
  </si>
  <si>
    <t>【Q2】2.4.2　横浜市独自基準
給排水・衛生設備</t>
    <rPh sb="10" eb="13">
      <t>ヨコハマシ</t>
    </rPh>
    <rPh sb="13" eb="17">
      <t>ドクジキジュン</t>
    </rPh>
    <phoneticPr fontId="20"/>
  </si>
  <si>
    <t>横浜市独自の評価方法があります。
ホームページに独自基準の抜粋があります
「CASBEE横浜等ダウンロード」で検索お願いします。</t>
    <rPh sb="29" eb="31">
      <t>バッスイ</t>
    </rPh>
    <rPh sb="58" eb="60">
      <t>ケンサク</t>
    </rPh>
    <rPh sb="61" eb="62">
      <t>ネガ</t>
    </rPh>
    <phoneticPr fontId="20"/>
  </si>
  <si>
    <t xml:space="preserve">   </t>
    <phoneticPr fontId="20"/>
  </si>
  <si>
    <t>【Q2】2.4.3
電気設備　</t>
  </si>
  <si>
    <t>【Q2】2.4.3
電気設備　NO.1</t>
  </si>
  <si>
    <t>非常用発電設備</t>
    <rPh sb="0" eb="3">
      <t>ヒジョウヨウ</t>
    </rPh>
    <rPh sb="3" eb="5">
      <t>ハツデン</t>
    </rPh>
    <rPh sb="5" eb="7">
      <t>セツビ</t>
    </rPh>
    <phoneticPr fontId="20"/>
  </si>
  <si>
    <t>電気設備図、電気設備平面図、
受電・電源系統図 等</t>
    <rPh sb="0" eb="4">
      <t>デンキセツビ</t>
    </rPh>
    <rPh sb="4" eb="5">
      <t>ズ</t>
    </rPh>
    <rPh sb="6" eb="13">
      <t>デンキセツビヘイメンズ</t>
    </rPh>
    <rPh sb="15" eb="17">
      <t>ジュデン</t>
    </rPh>
    <rPh sb="18" eb="20">
      <t>デンゲン</t>
    </rPh>
    <rPh sb="20" eb="23">
      <t>ケイトウズ</t>
    </rPh>
    <rPh sb="24" eb="25">
      <t>ナド</t>
    </rPh>
    <phoneticPr fontId="20"/>
  </si>
  <si>
    <t>【Q2】2.4.3
電気設備　NO.2</t>
  </si>
  <si>
    <t>無停電電源設備</t>
    <rPh sb="0" eb="7">
      <t>ムテイデンデンゲンセツビ</t>
    </rPh>
    <phoneticPr fontId="20"/>
  </si>
  <si>
    <t>【Q2】2.4.3
電気設備　NO.3</t>
  </si>
  <si>
    <t>重要設備系の受電設備の２重化</t>
    <rPh sb="0" eb="5">
      <t>ジュウヨウセツビケイ</t>
    </rPh>
    <rPh sb="6" eb="10">
      <t>ジュデンセツビ</t>
    </rPh>
    <rPh sb="12" eb="13">
      <t>ジュウ</t>
    </rPh>
    <rPh sb="13" eb="14">
      <t>カ</t>
    </rPh>
    <phoneticPr fontId="20"/>
  </si>
  <si>
    <t>受電・電源系統図 等</t>
    <rPh sb="0" eb="2">
      <t>ジュデン</t>
    </rPh>
    <rPh sb="3" eb="5">
      <t>デンゲン</t>
    </rPh>
    <rPh sb="5" eb="8">
      <t>ケイトウズ</t>
    </rPh>
    <rPh sb="9" eb="10">
      <t>ナド</t>
    </rPh>
    <phoneticPr fontId="20"/>
  </si>
  <si>
    <t>【Q2】2.4.3
電気設備　NO.4</t>
  </si>
  <si>
    <t>電源設備・精密機械（電気設備）の浸水対策
または　浸水の危険性がないこと</t>
    <rPh sb="0" eb="4">
      <t>デンゲンセツビ</t>
    </rPh>
    <rPh sb="5" eb="9">
      <t>セイミツキカイ</t>
    </rPh>
    <rPh sb="10" eb="14">
      <t>デンキセツビ</t>
    </rPh>
    <rPh sb="16" eb="20">
      <t>シンスイタイサク</t>
    </rPh>
    <rPh sb="25" eb="27">
      <t>シンスイ</t>
    </rPh>
    <rPh sb="28" eb="31">
      <t>キケンセイ</t>
    </rPh>
    <phoneticPr fontId="20"/>
  </si>
  <si>
    <t>電気設備系統図 等</t>
    <rPh sb="0" eb="4">
      <t>デンキセツビ</t>
    </rPh>
    <rPh sb="4" eb="7">
      <t>ケイトウズ</t>
    </rPh>
    <rPh sb="8" eb="9">
      <t>ナド</t>
    </rPh>
    <phoneticPr fontId="20"/>
  </si>
  <si>
    <t>【Q2】2.4.3
電気設備　NO.5</t>
  </si>
  <si>
    <t>電源車接続時に、照明が利用可能な配線</t>
    <rPh sb="0" eb="3">
      <t>デンゲンシャ</t>
    </rPh>
    <rPh sb="3" eb="6">
      <t>セツゾクジ</t>
    </rPh>
    <rPh sb="8" eb="10">
      <t>ショウメイ</t>
    </rPh>
    <rPh sb="11" eb="15">
      <t>リヨウカノウ</t>
    </rPh>
    <rPh sb="16" eb="18">
      <t>ハイセン</t>
    </rPh>
    <phoneticPr fontId="20"/>
  </si>
  <si>
    <t>【Q2】2.4.3
電気設備　NO.6</t>
  </si>
  <si>
    <t>異なる変電所から引き込む２重化の取組</t>
    <rPh sb="0" eb="1">
      <t>コト</t>
    </rPh>
    <rPh sb="3" eb="6">
      <t>ヘンデンショ</t>
    </rPh>
    <rPh sb="8" eb="9">
      <t>ヒ</t>
    </rPh>
    <rPh sb="10" eb="11">
      <t>コ</t>
    </rPh>
    <rPh sb="13" eb="15">
      <t>ジュウカ</t>
    </rPh>
    <phoneticPr fontId="20"/>
  </si>
  <si>
    <t>【Q2】2.4.3　横浜市独自基準
電気設備　</t>
    <rPh sb="10" eb="13">
      <t>ヨコハマシ</t>
    </rPh>
    <rPh sb="13" eb="17">
      <t>ドクジキジュン</t>
    </rPh>
    <phoneticPr fontId="20"/>
  </si>
  <si>
    <t>【Q2】2.4.4
機械・配管支持方法　</t>
  </si>
  <si>
    <t>(1)支持方法、あるいは支持方法の指定の確認
(2)耐震クラスの基準を満たすこと
または　動的解析による設計用水平震度の結果</t>
    <rPh sb="3" eb="7">
      <t>シジホウホウ</t>
    </rPh>
    <rPh sb="12" eb="16">
      <t>シジホウホウ</t>
    </rPh>
    <rPh sb="17" eb="19">
      <t>シテイ</t>
    </rPh>
    <rPh sb="20" eb="22">
      <t>カクニン</t>
    </rPh>
    <rPh sb="26" eb="28">
      <t>タイシン</t>
    </rPh>
    <rPh sb="32" eb="34">
      <t>キジュン</t>
    </rPh>
    <rPh sb="35" eb="36">
      <t>ミ</t>
    </rPh>
    <rPh sb="45" eb="49">
      <t>ドウテキカイセキ</t>
    </rPh>
    <rPh sb="52" eb="59">
      <t>セッケイヨウスイヘイシンド</t>
    </rPh>
    <rPh sb="60" eb="62">
      <t>ケッカ</t>
    </rPh>
    <phoneticPr fontId="20"/>
  </si>
  <si>
    <t>(1)設備詳細図、仕様書 等
(2)耐震クラスの評価基準
または　動的解析の結果</t>
    <rPh sb="3" eb="8">
      <t>セツビショウサイズ</t>
    </rPh>
    <rPh sb="9" eb="12">
      <t>シヨウショ</t>
    </rPh>
    <rPh sb="13" eb="14">
      <t>ナド</t>
    </rPh>
    <rPh sb="18" eb="20">
      <t>タイシン</t>
    </rPh>
    <rPh sb="24" eb="28">
      <t>ヒョウカキジュン</t>
    </rPh>
    <rPh sb="33" eb="37">
      <t>ドウテキカイセキ</t>
    </rPh>
    <rPh sb="38" eb="40">
      <t>ケッカ</t>
    </rPh>
    <phoneticPr fontId="20"/>
  </si>
  <si>
    <t>【Q2】2.4.5
通信・情報設備　</t>
  </si>
  <si>
    <t>【Q2】2.4.5
通信・情報設備　NO.1</t>
  </si>
  <si>
    <t>建物内の通信手段の多様化</t>
    <rPh sb="0" eb="3">
      <t>タテモノナイ</t>
    </rPh>
    <rPh sb="4" eb="8">
      <t>ツウシンシュダン</t>
    </rPh>
    <rPh sb="9" eb="12">
      <t>タヨウカ</t>
    </rPh>
    <phoneticPr fontId="20"/>
  </si>
  <si>
    <t>情報通信設備系統図、
弱電設備系統図 等</t>
    <rPh sb="0" eb="6">
      <t>ジョウホウツウシンセツビ</t>
    </rPh>
    <rPh sb="6" eb="9">
      <t>ケイトウズ</t>
    </rPh>
    <rPh sb="11" eb="13">
      <t>ジャクデン</t>
    </rPh>
    <rPh sb="13" eb="15">
      <t>セツビ</t>
    </rPh>
    <rPh sb="15" eb="18">
      <t>ケイトウズ</t>
    </rPh>
    <rPh sb="19" eb="20">
      <t>ナド</t>
    </rPh>
    <phoneticPr fontId="20"/>
  </si>
  <si>
    <t>【Q2】2.4.5
通信・情報設備　NO.2</t>
  </si>
  <si>
    <t>異なる電話局からの引き込み等、
異なる引き込み回線を通して２ルート以上の引き込みがあること</t>
    <rPh sb="0" eb="1">
      <t>コト</t>
    </rPh>
    <rPh sb="3" eb="6">
      <t>デンワキョク</t>
    </rPh>
    <rPh sb="9" eb="10">
      <t>ヒ</t>
    </rPh>
    <rPh sb="11" eb="12">
      <t>コ</t>
    </rPh>
    <rPh sb="13" eb="14">
      <t>ナド</t>
    </rPh>
    <rPh sb="16" eb="17">
      <t>コト</t>
    </rPh>
    <rPh sb="19" eb="20">
      <t>ヒ</t>
    </rPh>
    <rPh sb="21" eb="22">
      <t>コ</t>
    </rPh>
    <rPh sb="23" eb="25">
      <t>カイセン</t>
    </rPh>
    <rPh sb="26" eb="27">
      <t>トオ</t>
    </rPh>
    <rPh sb="33" eb="35">
      <t>イジョウ</t>
    </rPh>
    <rPh sb="36" eb="37">
      <t>ヒ</t>
    </rPh>
    <rPh sb="38" eb="39">
      <t>コ</t>
    </rPh>
    <phoneticPr fontId="20"/>
  </si>
  <si>
    <t>【Q2】2.4.5
通信・情報設備　NO.3</t>
  </si>
  <si>
    <t>精密機械（通信設備）の浸水対策の取組
または　浸水の危険性がないこと</t>
    <rPh sb="0" eb="4">
      <t>セイミツキカイ</t>
    </rPh>
    <rPh sb="5" eb="9">
      <t>ツウシンセツビ</t>
    </rPh>
    <rPh sb="11" eb="15">
      <t>シンスイタイサク</t>
    </rPh>
    <rPh sb="23" eb="25">
      <t>シンスイ</t>
    </rPh>
    <rPh sb="26" eb="29">
      <t>キケンセイ</t>
    </rPh>
    <phoneticPr fontId="20"/>
  </si>
  <si>
    <t>【Q2】2.4.5
通信・情報設備　NO.4</t>
  </si>
  <si>
    <t>災害時に備えた有線電話、FAX、地域防災無線等</t>
    <rPh sb="0" eb="3">
      <t>サイガイジ</t>
    </rPh>
    <rPh sb="4" eb="5">
      <t>ソナ</t>
    </rPh>
    <rPh sb="7" eb="11">
      <t>ユウセンデンワ</t>
    </rPh>
    <rPh sb="16" eb="22">
      <t>チイキボウ</t>
    </rPh>
    <rPh sb="22" eb="23">
      <t>ナド</t>
    </rPh>
    <phoneticPr fontId="20"/>
  </si>
  <si>
    <t>【Q2】2.4.5
通信・情報設備　NO.5</t>
  </si>
  <si>
    <t>災害時に、地域の災害情報を入手できる手段があること</t>
    <rPh sb="0" eb="3">
      <t>サイガイジ</t>
    </rPh>
    <rPh sb="5" eb="7">
      <t>チイキ</t>
    </rPh>
    <rPh sb="8" eb="12">
      <t>サイガイジョウホウ</t>
    </rPh>
    <rPh sb="13" eb="15">
      <t>ニュウシュ</t>
    </rPh>
    <rPh sb="18" eb="20">
      <t>シュダン</t>
    </rPh>
    <phoneticPr fontId="20"/>
  </si>
  <si>
    <t>【Q2】2.4.5
通信・情報設備　NO.6</t>
  </si>
  <si>
    <t>ネットワーク機器用の無停電装置（UPS）があること</t>
    <rPh sb="6" eb="8">
      <t>キキ</t>
    </rPh>
    <rPh sb="8" eb="9">
      <t>ヨウ</t>
    </rPh>
    <rPh sb="10" eb="15">
      <t>ムテイデンソウチ</t>
    </rPh>
    <phoneticPr fontId="20"/>
  </si>
  <si>
    <t>電源系統図、電気設備平面図、
設備仕様書 等</t>
    <rPh sb="0" eb="5">
      <t>デンゲンケイトウズ</t>
    </rPh>
    <rPh sb="6" eb="13">
      <t>デンキセツビヘイメンズ</t>
    </rPh>
    <rPh sb="15" eb="20">
      <t>セツビシヨウショ</t>
    </rPh>
    <rPh sb="21" eb="22">
      <t>ナド</t>
    </rPh>
    <phoneticPr fontId="20"/>
  </si>
  <si>
    <t>【Q2】2.4.5 横浜市独自基準
通信・情報設備　</t>
    <rPh sb="10" eb="13">
      <t>ヨコハマシ</t>
    </rPh>
    <rPh sb="13" eb="17">
      <t>ドクジキジュン</t>
    </rPh>
    <phoneticPr fontId="20"/>
  </si>
  <si>
    <t>Q2.3</t>
    <phoneticPr fontId="133"/>
  </si>
  <si>
    <t>3対応性・更新性</t>
    <rPh sb="1" eb="4">
      <t>タイオウセイ</t>
    </rPh>
    <rPh sb="5" eb="7">
      <t>コウシン</t>
    </rPh>
    <rPh sb="7" eb="8">
      <t>セイ</t>
    </rPh>
    <phoneticPr fontId="20"/>
  </si>
  <si>
    <t>【Q2】3.1
空間のゆとり</t>
  </si>
  <si>
    <t>【Q2】3.1.1
階高のゆとり</t>
  </si>
  <si>
    <t>各階の階高
※事務所、病院、ホテル、住宅は基準階の階高、その他の用途は平均値で評価</t>
    <rPh sb="0" eb="2">
      <t>カクカイ</t>
    </rPh>
    <rPh sb="3" eb="5">
      <t>カイダカ</t>
    </rPh>
    <rPh sb="7" eb="10">
      <t>ジムショ</t>
    </rPh>
    <rPh sb="11" eb="13">
      <t>ビョウイン</t>
    </rPh>
    <rPh sb="18" eb="20">
      <t>ジュウタク</t>
    </rPh>
    <rPh sb="21" eb="24">
      <t>キジュンカイ</t>
    </rPh>
    <rPh sb="25" eb="27">
      <t>カイダカ</t>
    </rPh>
    <rPh sb="30" eb="31">
      <t>ホカ</t>
    </rPh>
    <rPh sb="32" eb="34">
      <t>ヨウト</t>
    </rPh>
    <rPh sb="35" eb="38">
      <t>ヘイキンチ</t>
    </rPh>
    <rPh sb="39" eb="41">
      <t>ヒョウカ</t>
    </rPh>
    <phoneticPr fontId="20"/>
  </si>
  <si>
    <t>【Q2】3.1.2
空間の形状・自由さ</t>
  </si>
  <si>
    <t>(1)計算対象部分の外周壁、耐力壁、専用面積の拾い方
(2)計算過程と計算結果の記述</t>
    <rPh sb="3" eb="7">
      <t>ケイサンタイショウ</t>
    </rPh>
    <rPh sb="7" eb="9">
      <t>ブブン</t>
    </rPh>
    <rPh sb="10" eb="13">
      <t>ガイシュウヘキ</t>
    </rPh>
    <rPh sb="14" eb="17">
      <t>タイリョクカベ</t>
    </rPh>
    <rPh sb="18" eb="22">
      <t>センヨウメンセキ</t>
    </rPh>
    <rPh sb="23" eb="24">
      <t>ヒロ</t>
    </rPh>
    <rPh sb="25" eb="26">
      <t>カタ</t>
    </rPh>
    <rPh sb="30" eb="34">
      <t>ケイサンカテイ</t>
    </rPh>
    <rPh sb="35" eb="39">
      <t>ケイサンケッカ</t>
    </rPh>
    <rPh sb="40" eb="42">
      <t>キジュツ</t>
    </rPh>
    <phoneticPr fontId="20"/>
  </si>
  <si>
    <t>【Q2】3.2
荷重のゆとり</t>
  </si>
  <si>
    <t>(1)床用の積載荷重
(2)大梁、柱、基礎用・地震用の荷重割増度が床用と同等以上であること</t>
    <rPh sb="3" eb="4">
      <t>ユカ</t>
    </rPh>
    <rPh sb="4" eb="5">
      <t>ヨウ</t>
    </rPh>
    <rPh sb="6" eb="10">
      <t>セキサイカジュウ</t>
    </rPh>
    <rPh sb="14" eb="16">
      <t>オオバリ</t>
    </rPh>
    <rPh sb="17" eb="18">
      <t>ハシラ</t>
    </rPh>
    <rPh sb="19" eb="22">
      <t>キソヨウ</t>
    </rPh>
    <rPh sb="23" eb="25">
      <t>ジシン</t>
    </rPh>
    <rPh sb="25" eb="26">
      <t>ヨウ</t>
    </rPh>
    <rPh sb="27" eb="29">
      <t>カジュウ</t>
    </rPh>
    <rPh sb="29" eb="31">
      <t>ワリマシ</t>
    </rPh>
    <rPh sb="31" eb="32">
      <t>ド</t>
    </rPh>
    <rPh sb="33" eb="35">
      <t>ユカヨウ</t>
    </rPh>
    <rPh sb="36" eb="40">
      <t>ドウトウイジョウ</t>
    </rPh>
    <phoneticPr fontId="20"/>
  </si>
  <si>
    <t>構造一般図 等</t>
    <rPh sb="0" eb="5">
      <t>コウゾウイッパンズ</t>
    </rPh>
    <rPh sb="6" eb="7">
      <t>ナド</t>
    </rPh>
    <phoneticPr fontId="20"/>
  </si>
  <si>
    <t>【Q2】3.3
設備の更新性</t>
  </si>
  <si>
    <t>【Q2】3.3.1
空調配管の更新性</t>
  </si>
  <si>
    <t>(1)構造部材や仕上材を傷めずに更新・修繕ができる仕様の説明記述
(2)その仕様が過半を占めていること</t>
    <rPh sb="3" eb="7">
      <t>コウゾウブザイ</t>
    </rPh>
    <rPh sb="8" eb="10">
      <t>シアゲ</t>
    </rPh>
    <rPh sb="10" eb="11">
      <t>ザイ</t>
    </rPh>
    <rPh sb="12" eb="13">
      <t>イタ</t>
    </rPh>
    <rPh sb="16" eb="18">
      <t>コウシン</t>
    </rPh>
    <rPh sb="19" eb="21">
      <t>シュウゼン</t>
    </rPh>
    <rPh sb="25" eb="27">
      <t>シヨウ</t>
    </rPh>
    <rPh sb="28" eb="30">
      <t>セツメイ</t>
    </rPh>
    <rPh sb="30" eb="32">
      <t>キジュツ</t>
    </rPh>
    <rPh sb="38" eb="40">
      <t>シヨウ</t>
    </rPh>
    <rPh sb="41" eb="43">
      <t>カハン</t>
    </rPh>
    <rPh sb="44" eb="45">
      <t>シ</t>
    </rPh>
    <phoneticPr fontId="20"/>
  </si>
  <si>
    <t>設備平面図、配管詳細図、
設備取合図、維持管理要領書 等</t>
    <rPh sb="0" eb="2">
      <t>セツビ</t>
    </rPh>
    <rPh sb="2" eb="5">
      <t>ヘイメンズ</t>
    </rPh>
    <rPh sb="6" eb="11">
      <t>ハイカンショウサイズ</t>
    </rPh>
    <rPh sb="13" eb="15">
      <t>セツビ</t>
    </rPh>
    <rPh sb="15" eb="16">
      <t>ト</t>
    </rPh>
    <rPh sb="16" eb="17">
      <t>ア</t>
    </rPh>
    <rPh sb="17" eb="18">
      <t>ズ</t>
    </rPh>
    <rPh sb="19" eb="23">
      <t>イジカンリ</t>
    </rPh>
    <rPh sb="23" eb="26">
      <t>ヨウリョウショ</t>
    </rPh>
    <rPh sb="27" eb="28">
      <t>ナド</t>
    </rPh>
    <phoneticPr fontId="20"/>
  </si>
  <si>
    <t>【Q2】3.3.2
給排水管の更新性</t>
  </si>
  <si>
    <t>【Q2】3.3.3
電気配線の更新性</t>
  </si>
  <si>
    <t>【Q2】3.3.4
通信配線の更新性</t>
  </si>
  <si>
    <t>【Q2】3.3.5
設備機器の更新性</t>
  </si>
  <si>
    <t>(1)主要設備機器の更新に対応した移動経路
(2)更新・修繕時に建物機能を維持できること</t>
    <rPh sb="3" eb="9">
      <t>シュヨウセツビキキ</t>
    </rPh>
    <rPh sb="10" eb="12">
      <t>コウシン</t>
    </rPh>
    <rPh sb="13" eb="15">
      <t>タイオウ</t>
    </rPh>
    <rPh sb="17" eb="21">
      <t>イドウケイロ</t>
    </rPh>
    <rPh sb="25" eb="27">
      <t>コウシン</t>
    </rPh>
    <rPh sb="28" eb="31">
      <t>シュウゼンジ</t>
    </rPh>
    <rPh sb="32" eb="36">
      <t>タテモノキノウ</t>
    </rPh>
    <rPh sb="37" eb="39">
      <t>イジ</t>
    </rPh>
    <phoneticPr fontId="20"/>
  </si>
  <si>
    <t>設備平面図 等</t>
    <rPh sb="0" eb="5">
      <t>セツビヘイメンズ</t>
    </rPh>
    <rPh sb="6" eb="7">
      <t>ナド</t>
    </rPh>
    <phoneticPr fontId="20"/>
  </si>
  <si>
    <t>【Q2】3.3.6
バックアップスペースの確保</t>
  </si>
  <si>
    <t>更新・修繕工事中に利用するバックアップ設備を設置するためのスペースの確保</t>
    <rPh sb="0" eb="2">
      <t>コウシン</t>
    </rPh>
    <rPh sb="3" eb="5">
      <t>シュウゼン</t>
    </rPh>
    <rPh sb="5" eb="8">
      <t>コウジチュウ</t>
    </rPh>
    <rPh sb="9" eb="11">
      <t>リヨウ</t>
    </rPh>
    <rPh sb="19" eb="21">
      <t>セツビ</t>
    </rPh>
    <rPh sb="22" eb="24">
      <t>セッチ</t>
    </rPh>
    <rPh sb="34" eb="36">
      <t>カクホ</t>
    </rPh>
    <phoneticPr fontId="20"/>
  </si>
  <si>
    <t>Q３　室外環境</t>
    <rPh sb="3" eb="7">
      <t>シツガイカンキョウ</t>
    </rPh>
    <phoneticPr fontId="133"/>
  </si>
  <si>
    <t>Q3.1</t>
    <phoneticPr fontId="133"/>
  </si>
  <si>
    <t>【Q3】1
生物環境の保全と創出</t>
    <rPh sb="6" eb="8">
      <t>セイブツ</t>
    </rPh>
    <rPh sb="8" eb="10">
      <t>カンキョウ</t>
    </rPh>
    <rPh sb="11" eb="13">
      <t>ホゼン</t>
    </rPh>
    <rPh sb="14" eb="16">
      <t>ソウシュツ</t>
    </rPh>
    <phoneticPr fontId="20"/>
  </si>
  <si>
    <t>【Q3】1
 生物環境の保全と創出　NO.1</t>
    <phoneticPr fontId="20"/>
  </si>
  <si>
    <t>(1)敷地内・周辺地域の生物資源の状況
(2)上記を踏まえた緑化計画の方針</t>
    <rPh sb="3" eb="6">
      <t>シキチナイ</t>
    </rPh>
    <rPh sb="7" eb="11">
      <t>シュウヘンチイキ</t>
    </rPh>
    <rPh sb="12" eb="16">
      <t>セイブツシゲン</t>
    </rPh>
    <rPh sb="17" eb="19">
      <t>ジョウキョウ</t>
    </rPh>
    <rPh sb="23" eb="25">
      <t>ジョウキ</t>
    </rPh>
    <rPh sb="26" eb="27">
      <t>フ</t>
    </rPh>
    <rPh sb="30" eb="34">
      <t>リョクカケイカク</t>
    </rPh>
    <rPh sb="35" eb="37">
      <t>ホウシン</t>
    </rPh>
    <phoneticPr fontId="20"/>
  </si>
  <si>
    <t>(1)航空写真、地形図、
及び 生物環境の基礎情報
(2)計画方針</t>
    <rPh sb="3" eb="7">
      <t>コウクウシャシン</t>
    </rPh>
    <rPh sb="8" eb="11">
      <t>チケイズ</t>
    </rPh>
    <rPh sb="13" eb="14">
      <t>オヨ</t>
    </rPh>
    <rPh sb="16" eb="20">
      <t>セイブツカンキョウ</t>
    </rPh>
    <rPh sb="21" eb="25">
      <t>キソジョウホウ</t>
    </rPh>
    <rPh sb="29" eb="33">
      <t>ケイカクホウシン</t>
    </rPh>
    <phoneticPr fontId="20"/>
  </si>
  <si>
    <t>【Q3】1
 生物環境の保全と創出　NO.2</t>
  </si>
  <si>
    <t>(1)敷地周辺の過去から現在にかけての土地利用
(2)保存・復元する生物資源の内容と目的、計画内容
(3)保存・復元する生物資源の位置、現況、計画等</t>
    <rPh sb="3" eb="5">
      <t>シキチ</t>
    </rPh>
    <rPh sb="5" eb="7">
      <t>シュウヘン</t>
    </rPh>
    <rPh sb="8" eb="10">
      <t>カコ</t>
    </rPh>
    <rPh sb="12" eb="14">
      <t>ゲンザイ</t>
    </rPh>
    <rPh sb="19" eb="23">
      <t>トチリヨウ</t>
    </rPh>
    <rPh sb="27" eb="29">
      <t>ホゾン</t>
    </rPh>
    <rPh sb="30" eb="32">
      <t>フクゲン</t>
    </rPh>
    <rPh sb="34" eb="38">
      <t>セイブツシゲン</t>
    </rPh>
    <rPh sb="39" eb="41">
      <t>ナイヨウ</t>
    </rPh>
    <rPh sb="42" eb="44">
      <t>モクテキ</t>
    </rPh>
    <rPh sb="45" eb="49">
      <t>ケイカクナイヨウ</t>
    </rPh>
    <rPh sb="53" eb="55">
      <t>ホゾン</t>
    </rPh>
    <rPh sb="56" eb="58">
      <t>フクゲン</t>
    </rPh>
    <rPh sb="60" eb="64">
      <t>セイブツシゲン</t>
    </rPh>
    <rPh sb="65" eb="67">
      <t>イチ</t>
    </rPh>
    <rPh sb="68" eb="70">
      <t>ゲンキョウ</t>
    </rPh>
    <rPh sb="71" eb="73">
      <t>ケイカク</t>
    </rPh>
    <rPh sb="73" eb="74">
      <t>トウ</t>
    </rPh>
    <phoneticPr fontId="20"/>
  </si>
  <si>
    <t>(1)航空写真、地形図 等
(2)計画方針
(3)計画方針、写真 等</t>
    <rPh sb="3" eb="7">
      <t>コウクウシャシン</t>
    </rPh>
    <rPh sb="8" eb="11">
      <t>チケイズ</t>
    </rPh>
    <rPh sb="12" eb="13">
      <t>ナド</t>
    </rPh>
    <rPh sb="17" eb="21">
      <t>ケイカクホウシン</t>
    </rPh>
    <rPh sb="25" eb="29">
      <t>ケイカクホウシン</t>
    </rPh>
    <rPh sb="30" eb="32">
      <t>シャシン</t>
    </rPh>
    <rPh sb="33" eb="34">
      <t>ナド</t>
    </rPh>
    <phoneticPr fontId="20"/>
  </si>
  <si>
    <t>【Q3】1
 生物環境の保全と創出　NO.3</t>
  </si>
  <si>
    <t>(1)外構緑化指数の計算過程
(2)緑化面積等</t>
    <rPh sb="3" eb="9">
      <t>ガイコウリョクカシスウ</t>
    </rPh>
    <rPh sb="10" eb="14">
      <t>ケイサンカテイ</t>
    </rPh>
    <rPh sb="18" eb="22">
      <t>リョクカメンセキ</t>
    </rPh>
    <rPh sb="22" eb="23">
      <t>トウ</t>
    </rPh>
    <phoneticPr fontId="20"/>
  </si>
  <si>
    <t>(1)緑のチェックシート
(2)緑化求積図 等</t>
    <rPh sb="3" eb="4">
      <t>ミドリ</t>
    </rPh>
    <rPh sb="16" eb="21">
      <t>リョクカキュウセキズ</t>
    </rPh>
    <rPh sb="22" eb="23">
      <t>ナド</t>
    </rPh>
    <phoneticPr fontId="20"/>
  </si>
  <si>
    <t>【Q3】1
 生物環境の保全と創出　NO.4</t>
  </si>
  <si>
    <t>(1)建物緑化指数の計算過程
(2)緑化面積等</t>
    <rPh sb="3" eb="5">
      <t>タテモノ</t>
    </rPh>
    <rPh sb="5" eb="7">
      <t>リョクカ</t>
    </rPh>
    <rPh sb="7" eb="9">
      <t>シスウ</t>
    </rPh>
    <rPh sb="10" eb="14">
      <t>ケイサンカテイ</t>
    </rPh>
    <rPh sb="18" eb="22">
      <t>リョクカメンセキ</t>
    </rPh>
    <rPh sb="22" eb="23">
      <t>トウ</t>
    </rPh>
    <phoneticPr fontId="20"/>
  </si>
  <si>
    <t>【Q3】1
 生物環境の保全と創出　NO.5</t>
  </si>
  <si>
    <t>(1)環境省が示す外来種を採用していないこと
(2)敷地内に採用した植物
(3)（採用する場合）適切な管理方法</t>
    <rPh sb="3" eb="6">
      <t>カンキョウショウ</t>
    </rPh>
    <rPh sb="7" eb="8">
      <t>シメ</t>
    </rPh>
    <rPh sb="9" eb="12">
      <t>ガイライシュ</t>
    </rPh>
    <rPh sb="13" eb="15">
      <t>サイヨウ</t>
    </rPh>
    <rPh sb="26" eb="28">
      <t>シキチ</t>
    </rPh>
    <rPh sb="28" eb="29">
      <t>ナイ</t>
    </rPh>
    <rPh sb="30" eb="32">
      <t>サイヨウ</t>
    </rPh>
    <rPh sb="34" eb="36">
      <t>ショクブツ</t>
    </rPh>
    <rPh sb="41" eb="43">
      <t>サイヨウ</t>
    </rPh>
    <rPh sb="45" eb="47">
      <t>バアイ</t>
    </rPh>
    <rPh sb="48" eb="50">
      <t>テキセツ</t>
    </rPh>
    <rPh sb="51" eb="55">
      <t>カンリホウホウ</t>
    </rPh>
    <phoneticPr fontId="20"/>
  </si>
  <si>
    <t>(1)生態系被害防止外来種リスト
(2)緑化計画図 等
(3)提案資料 等</t>
    <rPh sb="3" eb="10">
      <t>セイタイケイヒガイボウシ</t>
    </rPh>
    <rPh sb="10" eb="13">
      <t>ガイライシュ</t>
    </rPh>
    <rPh sb="20" eb="25">
      <t>リョクカケイカクズ</t>
    </rPh>
    <rPh sb="26" eb="27">
      <t>ナド</t>
    </rPh>
    <rPh sb="31" eb="35">
      <t>テイアンシリョウ</t>
    </rPh>
    <rPh sb="36" eb="37">
      <t>ナド</t>
    </rPh>
    <phoneticPr fontId="20"/>
  </si>
  <si>
    <t>【Q3】1
 生物環境の保全と創出　NO.6</t>
  </si>
  <si>
    <t>(1)敷地内に採用した植物
(2)自生種の植物の採用</t>
    <rPh sb="3" eb="6">
      <t>シキチナイ</t>
    </rPh>
    <rPh sb="7" eb="9">
      <t>サイヨウ</t>
    </rPh>
    <rPh sb="11" eb="13">
      <t>ショクブツ</t>
    </rPh>
    <rPh sb="17" eb="20">
      <t>ジセイシュ</t>
    </rPh>
    <rPh sb="21" eb="23">
      <t>ショクブツ</t>
    </rPh>
    <rPh sb="24" eb="26">
      <t>サイヨウ</t>
    </rPh>
    <phoneticPr fontId="20"/>
  </si>
  <si>
    <t>(1)緑化計画図 等
(2)植生分布の資料 等</t>
    <rPh sb="3" eb="8">
      <t>リョクカケイカクズ</t>
    </rPh>
    <rPh sb="9" eb="10">
      <t>ナド</t>
    </rPh>
    <rPh sb="14" eb="16">
      <t>ショクセイ</t>
    </rPh>
    <rPh sb="16" eb="18">
      <t>ブンプ</t>
    </rPh>
    <rPh sb="19" eb="21">
      <t>シリョウ</t>
    </rPh>
    <rPh sb="22" eb="23">
      <t>ナド</t>
    </rPh>
    <phoneticPr fontId="20"/>
  </si>
  <si>
    <t>【Q3】1
 生物環境の保全と創出　NO.7</t>
  </si>
  <si>
    <t>(1)敷地内に採用した植物
(2)日照条件、成長空間、生育基盤、環境圧のうち１つ以上について、工夫した内容</t>
    <rPh sb="3" eb="6">
      <t>シキチナイ</t>
    </rPh>
    <rPh sb="7" eb="9">
      <t>サイヨウ</t>
    </rPh>
    <rPh sb="11" eb="13">
      <t>ショクブツ</t>
    </rPh>
    <rPh sb="17" eb="21">
      <t>ニッショウジョウケン</t>
    </rPh>
    <rPh sb="22" eb="26">
      <t>セイチョウクウカン</t>
    </rPh>
    <rPh sb="27" eb="31">
      <t>セイイクキバン</t>
    </rPh>
    <rPh sb="32" eb="35">
      <t>カンキョウアツ</t>
    </rPh>
    <rPh sb="40" eb="42">
      <t>イジョウ</t>
    </rPh>
    <rPh sb="47" eb="49">
      <t>クフウ</t>
    </rPh>
    <rPh sb="51" eb="53">
      <t>ナイヨウ</t>
    </rPh>
    <phoneticPr fontId="20"/>
  </si>
  <si>
    <t>(1)緑化計画図 等
(2)採用植物の性質がわかる資料 等</t>
    <rPh sb="3" eb="8">
      <t>リョクカケイカクズ</t>
    </rPh>
    <rPh sb="9" eb="10">
      <t>ナド</t>
    </rPh>
    <rPh sb="14" eb="18">
      <t>サイヨウショクブツ</t>
    </rPh>
    <rPh sb="19" eb="21">
      <t>セイシツ</t>
    </rPh>
    <rPh sb="25" eb="27">
      <t>シリョウ</t>
    </rPh>
    <rPh sb="28" eb="29">
      <t>ナド</t>
    </rPh>
    <phoneticPr fontId="20"/>
  </si>
  <si>
    <t>【Q3】1
 生物環境の保全と創出　NO.8</t>
  </si>
  <si>
    <t>(1)想定した野生小動物の種類、生態
(2)具体的な取組の内容
　例：営巣場の確保、緑地・水域の確保、採餌植物</t>
    <rPh sb="3" eb="5">
      <t>ソウテイ</t>
    </rPh>
    <rPh sb="7" eb="12">
      <t>ヤセイショウドウブツ</t>
    </rPh>
    <rPh sb="13" eb="15">
      <t>シュルイ</t>
    </rPh>
    <rPh sb="16" eb="18">
      <t>セイタイ</t>
    </rPh>
    <rPh sb="22" eb="25">
      <t>グタイテキ</t>
    </rPh>
    <rPh sb="26" eb="28">
      <t>トリクミ</t>
    </rPh>
    <rPh sb="29" eb="31">
      <t>ナイヨウ</t>
    </rPh>
    <rPh sb="33" eb="34">
      <t>レイ</t>
    </rPh>
    <rPh sb="35" eb="37">
      <t>エイソウ</t>
    </rPh>
    <rPh sb="37" eb="38">
      <t>バ</t>
    </rPh>
    <rPh sb="39" eb="41">
      <t>カクホ</t>
    </rPh>
    <rPh sb="42" eb="44">
      <t>リョクチ</t>
    </rPh>
    <rPh sb="45" eb="47">
      <t>スイイキ</t>
    </rPh>
    <rPh sb="48" eb="50">
      <t>カクホ</t>
    </rPh>
    <rPh sb="51" eb="53">
      <t>サイジ</t>
    </rPh>
    <rPh sb="53" eb="55">
      <t>ショクブツ</t>
    </rPh>
    <phoneticPr fontId="20"/>
  </si>
  <si>
    <t>(1)自然環境調査報告書 等
(2)緑化計画図 等</t>
    <rPh sb="3" eb="7">
      <t>シゼンカンキョウ</t>
    </rPh>
    <rPh sb="7" eb="12">
      <t>チョウサホウコクショ</t>
    </rPh>
    <rPh sb="13" eb="14">
      <t>ナド</t>
    </rPh>
    <rPh sb="18" eb="23">
      <t>リョクカケイカクズ</t>
    </rPh>
    <rPh sb="24" eb="25">
      <t>ナド</t>
    </rPh>
    <phoneticPr fontId="20"/>
  </si>
  <si>
    <t>【Q3】1
 生物環境の保全と創出　NO.9</t>
  </si>
  <si>
    <t>(1)維持管理に必要な設備（灌水設備等）の設置
(2)具体的な管理方針の説明</t>
    <rPh sb="3" eb="7">
      <t>イジカンリ</t>
    </rPh>
    <rPh sb="8" eb="10">
      <t>ヒツヨウ</t>
    </rPh>
    <rPh sb="11" eb="13">
      <t>セツビ</t>
    </rPh>
    <rPh sb="14" eb="16">
      <t>カンスイ</t>
    </rPh>
    <rPh sb="16" eb="18">
      <t>セツビ</t>
    </rPh>
    <rPh sb="18" eb="19">
      <t>ナド</t>
    </rPh>
    <rPh sb="21" eb="23">
      <t>セッチ</t>
    </rPh>
    <rPh sb="27" eb="30">
      <t>グタイテキ</t>
    </rPh>
    <rPh sb="31" eb="35">
      <t>カンリホウシン</t>
    </rPh>
    <rPh sb="36" eb="38">
      <t>セツメイ</t>
    </rPh>
    <phoneticPr fontId="20"/>
  </si>
  <si>
    <t>緑化計画図 等</t>
    <rPh sb="0" eb="5">
      <t>リョクカケイカクズ</t>
    </rPh>
    <rPh sb="6" eb="7">
      <t>ナド</t>
    </rPh>
    <phoneticPr fontId="20"/>
  </si>
  <si>
    <t>【Q3】1
 生物環境の保全と創出　NO.10</t>
  </si>
  <si>
    <t>(1)自然に親しめる環境・施設の設置
(2)建物利用者・地域住民に想定する行動の説明</t>
    <rPh sb="3" eb="5">
      <t>シゼン</t>
    </rPh>
    <rPh sb="6" eb="7">
      <t>シタ</t>
    </rPh>
    <rPh sb="10" eb="12">
      <t>カンキョウ</t>
    </rPh>
    <rPh sb="13" eb="15">
      <t>シセツ</t>
    </rPh>
    <rPh sb="16" eb="18">
      <t>セッチ</t>
    </rPh>
    <rPh sb="22" eb="27">
      <t>タテモノリヨウシャ</t>
    </rPh>
    <rPh sb="28" eb="32">
      <t>チイキジュウミン</t>
    </rPh>
    <rPh sb="33" eb="35">
      <t>ソウテイ</t>
    </rPh>
    <rPh sb="37" eb="39">
      <t>コウドウ</t>
    </rPh>
    <rPh sb="40" eb="42">
      <t>セツメイ</t>
    </rPh>
    <phoneticPr fontId="20"/>
  </si>
  <si>
    <t>【Q3】1
 生物環境の保全と創出　NO.11</t>
  </si>
  <si>
    <t>No.1から10の他に行った独自的な取組の具体的な内容と説明</t>
    <rPh sb="9" eb="10">
      <t>ホカ</t>
    </rPh>
    <rPh sb="11" eb="12">
      <t>オコナ</t>
    </rPh>
    <rPh sb="14" eb="17">
      <t>ドクジテキ</t>
    </rPh>
    <rPh sb="18" eb="20">
      <t>トリクミ</t>
    </rPh>
    <rPh sb="21" eb="23">
      <t>グタイ</t>
    </rPh>
    <rPh sb="23" eb="24">
      <t>テキ</t>
    </rPh>
    <rPh sb="25" eb="27">
      <t>ナイヨウ</t>
    </rPh>
    <rPh sb="28" eb="30">
      <t>セツメイ</t>
    </rPh>
    <phoneticPr fontId="20"/>
  </si>
  <si>
    <t>【Q3】1　横浜市独自基準
生物環境の保全と創出</t>
    <rPh sb="6" eb="13">
      <t>ヨコハマシドクジキジュン</t>
    </rPh>
    <phoneticPr fontId="20"/>
  </si>
  <si>
    <t>Q3.2</t>
    <phoneticPr fontId="133"/>
  </si>
  <si>
    <t>【Q3】2
まちなみ・景観への配慮</t>
    <rPh sb="11" eb="13">
      <t>ケイカン</t>
    </rPh>
    <rPh sb="15" eb="17">
      <t>ハイリョ</t>
    </rPh>
    <phoneticPr fontId="20"/>
  </si>
  <si>
    <t>【Q3】2
 まちなみ・景観への配慮　NO.1</t>
    <phoneticPr fontId="20"/>
  </si>
  <si>
    <t>建物の配置・形態等に関する取組</t>
    <rPh sb="0" eb="2">
      <t>タテモノ</t>
    </rPh>
    <rPh sb="3" eb="5">
      <t>ハイチ</t>
    </rPh>
    <rPh sb="6" eb="8">
      <t>ケイタイ</t>
    </rPh>
    <rPh sb="8" eb="9">
      <t>ナド</t>
    </rPh>
    <rPh sb="10" eb="11">
      <t>カン</t>
    </rPh>
    <rPh sb="13" eb="15">
      <t>トリクミ</t>
    </rPh>
    <phoneticPr fontId="20"/>
  </si>
  <si>
    <t>配置図、立面図、外観パース　等</t>
  </si>
  <si>
    <t>【Q3】2
 まちなみ・景観への配慮　NO.2</t>
  </si>
  <si>
    <t>植栽による景観形成</t>
    <rPh sb="0" eb="2">
      <t>ショクサイ</t>
    </rPh>
    <rPh sb="5" eb="9">
      <t>ケイカンケイセイ</t>
    </rPh>
    <phoneticPr fontId="20"/>
  </si>
  <si>
    <t>緑地計画図、配置図　等</t>
  </si>
  <si>
    <t>【Q3】2
 まちなみ・景観への配慮　NO.3</t>
  </si>
  <si>
    <t>景観の歴史性を示した上で、具体的な取組</t>
    <rPh sb="0" eb="2">
      <t>ケイカン</t>
    </rPh>
    <rPh sb="3" eb="5">
      <t>レキシ</t>
    </rPh>
    <rPh sb="5" eb="6">
      <t>セイ</t>
    </rPh>
    <rPh sb="7" eb="8">
      <t>シメ</t>
    </rPh>
    <rPh sb="10" eb="11">
      <t>ウエ</t>
    </rPh>
    <rPh sb="13" eb="16">
      <t>グタイテキ</t>
    </rPh>
    <rPh sb="17" eb="19">
      <t>トリクミ</t>
    </rPh>
    <phoneticPr fontId="20"/>
  </si>
  <si>
    <t>立面図、外観パース、景観の歴史性の資料　等</t>
  </si>
  <si>
    <t>【Q3】2
 まちなみ・景観への配慮　NO.4</t>
  </si>
  <si>
    <t>地域性のある素材を示した上で、景観形成への具体的な取組</t>
    <rPh sb="0" eb="3">
      <t>チイキセイ</t>
    </rPh>
    <rPh sb="6" eb="8">
      <t>ソザイ</t>
    </rPh>
    <rPh sb="9" eb="10">
      <t>シメ</t>
    </rPh>
    <rPh sb="12" eb="13">
      <t>ウエ</t>
    </rPh>
    <rPh sb="15" eb="17">
      <t>ケイカン</t>
    </rPh>
    <rPh sb="17" eb="19">
      <t>ケイセイ</t>
    </rPh>
    <rPh sb="21" eb="24">
      <t>グタイテキ</t>
    </rPh>
    <rPh sb="25" eb="27">
      <t>トリクミ</t>
    </rPh>
    <phoneticPr fontId="20"/>
  </si>
  <si>
    <t>立面図、外観パース、地域性のある素材の資料　等</t>
  </si>
  <si>
    <t>【Q3】2
 まちなみ・景観への配慮　NO.5</t>
  </si>
  <si>
    <t>(1)視点場の設定理由
(2)対象となる景観の状況や建物の条件と景観配慮の方針</t>
    <rPh sb="3" eb="5">
      <t>シテン</t>
    </rPh>
    <rPh sb="5" eb="6">
      <t>バ</t>
    </rPh>
    <rPh sb="7" eb="11">
      <t>セッテイリユウ</t>
    </rPh>
    <rPh sb="15" eb="17">
      <t>タイショウ</t>
    </rPh>
    <rPh sb="20" eb="22">
      <t>ケイカン</t>
    </rPh>
    <rPh sb="23" eb="25">
      <t>ジョウキョウ</t>
    </rPh>
    <rPh sb="26" eb="28">
      <t>タテモノ</t>
    </rPh>
    <rPh sb="29" eb="31">
      <t>ジョウケン</t>
    </rPh>
    <rPh sb="32" eb="34">
      <t>ケイカン</t>
    </rPh>
    <rPh sb="34" eb="36">
      <t>ハイリョ</t>
    </rPh>
    <rPh sb="37" eb="39">
      <t>ホウシン</t>
    </rPh>
    <phoneticPr fontId="20"/>
  </si>
  <si>
    <t>配置図、案内図、立面図、外観パース　等</t>
  </si>
  <si>
    <t>【Q3】2
 まちなみ・景観への配慮　NO.6</t>
  </si>
  <si>
    <t>No.1から5の他に行った独自的な取組の具体的な内容と説明</t>
    <rPh sb="8" eb="9">
      <t>ホカ</t>
    </rPh>
    <rPh sb="10" eb="11">
      <t>オコナ</t>
    </rPh>
    <rPh sb="13" eb="16">
      <t>ドクジテキ</t>
    </rPh>
    <rPh sb="17" eb="19">
      <t>トリクミ</t>
    </rPh>
    <rPh sb="20" eb="22">
      <t>グタイ</t>
    </rPh>
    <rPh sb="22" eb="23">
      <t>テキ</t>
    </rPh>
    <rPh sb="24" eb="26">
      <t>ナイヨウ</t>
    </rPh>
    <rPh sb="27" eb="29">
      <t>セツメイ</t>
    </rPh>
    <phoneticPr fontId="20"/>
  </si>
  <si>
    <t>Q3.3</t>
    <phoneticPr fontId="133"/>
  </si>
  <si>
    <t>3地域性・アメニティへの配慮</t>
    <rPh sb="1" eb="4">
      <t>ﾁｲｷｾｲ</t>
    </rPh>
    <rPh sb="12" eb="14">
      <t>ﾊｲﾘｮ</t>
    </rPh>
    <phoneticPr fontId="27" type="noConversion"/>
  </si>
  <si>
    <t>Q3.3.1</t>
    <phoneticPr fontId="133"/>
  </si>
  <si>
    <t>【Q3】3.1
地域性への配慮、快適性の向上</t>
  </si>
  <si>
    <t>【Q3】3.1
地域性への配慮、
快適性の向上　NO.1</t>
  </si>
  <si>
    <t>既存建物の歴史的な内外部空間や遺構を示した上で、保存・復元・再生の取組</t>
    <rPh sb="0" eb="4">
      <t>キゾンタテモノ</t>
    </rPh>
    <rPh sb="5" eb="8">
      <t>レキシテキ</t>
    </rPh>
    <rPh sb="9" eb="11">
      <t>ナイガイ</t>
    </rPh>
    <rPh sb="11" eb="12">
      <t>ブ</t>
    </rPh>
    <rPh sb="12" eb="14">
      <t>クウカン</t>
    </rPh>
    <rPh sb="15" eb="17">
      <t>イコウ</t>
    </rPh>
    <rPh sb="18" eb="19">
      <t>シメ</t>
    </rPh>
    <rPh sb="21" eb="22">
      <t>ウエ</t>
    </rPh>
    <rPh sb="24" eb="26">
      <t>ホゾン</t>
    </rPh>
    <rPh sb="27" eb="29">
      <t>フクゲン</t>
    </rPh>
    <rPh sb="30" eb="32">
      <t>サイセイ</t>
    </rPh>
    <rPh sb="33" eb="35">
      <t>トリクミ</t>
    </rPh>
    <phoneticPr fontId="20"/>
  </si>
  <si>
    <t>遺構等の資料、保存等の計画、パース　等</t>
  </si>
  <si>
    <t>【Q3】3.1
地域性への配慮、
快適性の向上　NO.2</t>
  </si>
  <si>
    <t>地域性のある材料を示した上で、活用等の取組</t>
    <rPh sb="0" eb="3">
      <t>チイキセイ</t>
    </rPh>
    <rPh sb="6" eb="8">
      <t>ザイリョウ</t>
    </rPh>
    <rPh sb="9" eb="10">
      <t>シメ</t>
    </rPh>
    <rPh sb="12" eb="13">
      <t>ウエ</t>
    </rPh>
    <rPh sb="15" eb="17">
      <t>カツヨウ</t>
    </rPh>
    <rPh sb="17" eb="18">
      <t>ナド</t>
    </rPh>
    <rPh sb="19" eb="21">
      <t>トリクミ</t>
    </rPh>
    <phoneticPr fontId="20"/>
  </si>
  <si>
    <t>地域性のある材料の資料、活用方法の資料</t>
  </si>
  <si>
    <t>【Q3】3.1
地域性への配慮、
快適性の向上　NO.3</t>
  </si>
  <si>
    <t>空間提供の箇所を示し、地域貢献が期待できる具体的な内容</t>
    <rPh sb="0" eb="2">
      <t>クウカン</t>
    </rPh>
    <rPh sb="2" eb="4">
      <t>テイキョウ</t>
    </rPh>
    <rPh sb="5" eb="7">
      <t>カショ</t>
    </rPh>
    <rPh sb="8" eb="9">
      <t>シメ</t>
    </rPh>
    <rPh sb="11" eb="15">
      <t>チイキコウケン</t>
    </rPh>
    <rPh sb="16" eb="18">
      <t>キタイ</t>
    </rPh>
    <rPh sb="21" eb="24">
      <t>グタイテキ</t>
    </rPh>
    <rPh sb="25" eb="27">
      <t>ナイヨウ</t>
    </rPh>
    <phoneticPr fontId="20"/>
  </si>
  <si>
    <t>平面図　等</t>
  </si>
  <si>
    <t>【Q3】3.1
地域性への配慮、
快適性の向上　NO.4</t>
  </si>
  <si>
    <t>施設提供の箇所を示し、地域貢献が期待できる具体的な内容</t>
    <rPh sb="0" eb="2">
      <t>シセツ</t>
    </rPh>
    <rPh sb="2" eb="4">
      <t>テイキョウ</t>
    </rPh>
    <rPh sb="5" eb="7">
      <t>カショ</t>
    </rPh>
    <rPh sb="8" eb="9">
      <t>シメ</t>
    </rPh>
    <rPh sb="11" eb="13">
      <t>チイキ</t>
    </rPh>
    <rPh sb="13" eb="15">
      <t>コウケン</t>
    </rPh>
    <rPh sb="16" eb="18">
      <t>キタイ</t>
    </rPh>
    <rPh sb="21" eb="24">
      <t>グタイテキ</t>
    </rPh>
    <rPh sb="25" eb="27">
      <t>ナイヨウ</t>
    </rPh>
    <phoneticPr fontId="20"/>
  </si>
  <si>
    <t>【Q3】3.1
地域性への配慮、
快適性の向上　NO.5</t>
  </si>
  <si>
    <t>中間領域の形成に関する取組</t>
    <rPh sb="0" eb="4">
      <t>チュウカンリョウイキ</t>
    </rPh>
    <rPh sb="5" eb="7">
      <t>ケイセイ</t>
    </rPh>
    <rPh sb="8" eb="9">
      <t>カン</t>
    </rPh>
    <phoneticPr fontId="20"/>
  </si>
  <si>
    <t>配置図、平面図　等</t>
  </si>
  <si>
    <t>【Q3】3.1
地域性への配慮、
快適性の向上　NO.6</t>
  </si>
  <si>
    <t>外構又は建物周りで、防犯性の取組</t>
    <rPh sb="0" eb="2">
      <t>ガイコウ</t>
    </rPh>
    <rPh sb="2" eb="3">
      <t>マタ</t>
    </rPh>
    <rPh sb="4" eb="6">
      <t>タテモノ</t>
    </rPh>
    <rPh sb="6" eb="7">
      <t>マワ</t>
    </rPh>
    <rPh sb="10" eb="13">
      <t>ボウハンセイ</t>
    </rPh>
    <rPh sb="14" eb="16">
      <t>トリクミ</t>
    </rPh>
    <phoneticPr fontId="20"/>
  </si>
  <si>
    <t>配置図、平面図、設備図　等</t>
  </si>
  <si>
    <t>【Q3】3.1
地域性への配慮、
快適性の向上　NO.7</t>
  </si>
  <si>
    <t>施設利用者からのニーズや問題点等を把握し、設計に反映していること</t>
    <rPh sb="0" eb="5">
      <t>シセツリヨウシャ</t>
    </rPh>
    <rPh sb="12" eb="15">
      <t>モンダイテン</t>
    </rPh>
    <rPh sb="15" eb="16">
      <t>ナド</t>
    </rPh>
    <rPh sb="17" eb="19">
      <t>ハアク</t>
    </rPh>
    <rPh sb="21" eb="23">
      <t>セッケイ</t>
    </rPh>
    <rPh sb="24" eb="26">
      <t>ハンエイ</t>
    </rPh>
    <phoneticPr fontId="20"/>
  </si>
  <si>
    <t>打合せやヒアリングの結果　等</t>
  </si>
  <si>
    <t>【Q3】3.1
地域性への配慮、
快適性の向上　NO.8</t>
  </si>
  <si>
    <t>No.1から7の他に行った独自的な取組の具体的な内容と説明</t>
    <rPh sb="8" eb="9">
      <t>ホカ</t>
    </rPh>
    <rPh sb="10" eb="11">
      <t>オコナ</t>
    </rPh>
    <rPh sb="13" eb="16">
      <t>ドクジテキ</t>
    </rPh>
    <rPh sb="17" eb="19">
      <t>トリクミ</t>
    </rPh>
    <rPh sb="20" eb="22">
      <t>グタイ</t>
    </rPh>
    <rPh sb="22" eb="23">
      <t>テキ</t>
    </rPh>
    <rPh sb="24" eb="26">
      <t>ナイヨウ</t>
    </rPh>
    <rPh sb="27" eb="29">
      <t>セツメイ</t>
    </rPh>
    <phoneticPr fontId="20"/>
  </si>
  <si>
    <t>【Q3】3.1　横浜市独自基準</t>
    <phoneticPr fontId="20"/>
  </si>
  <si>
    <t>Q3.3.2</t>
    <phoneticPr fontId="133"/>
  </si>
  <si>
    <t>【Q3】3.2
敷地内温熱環境の向上　</t>
  </si>
  <si>
    <t>【Q3】3.2
敷地内温熱環境の向上　NO.1</t>
  </si>
  <si>
    <t>敷地周辺の風の状況を示した上で、敷地内の歩行者空間等への取組</t>
    <rPh sb="0" eb="4">
      <t>シキチシュウヘン</t>
    </rPh>
    <rPh sb="5" eb="6">
      <t>カゼ</t>
    </rPh>
    <rPh sb="7" eb="9">
      <t>ジョウキョウ</t>
    </rPh>
    <rPh sb="10" eb="11">
      <t>シメ</t>
    </rPh>
    <rPh sb="13" eb="14">
      <t>ウエ</t>
    </rPh>
    <rPh sb="16" eb="18">
      <t>シキチ</t>
    </rPh>
    <rPh sb="18" eb="19">
      <t>ナイ</t>
    </rPh>
    <rPh sb="20" eb="23">
      <t>ホコウシャ</t>
    </rPh>
    <rPh sb="23" eb="26">
      <t>クウカンナド</t>
    </rPh>
    <rPh sb="28" eb="30">
      <t>トリクミ</t>
    </rPh>
    <phoneticPr fontId="20"/>
  </si>
  <si>
    <t>夏の卓越風向が分かる資料、配置図　等</t>
  </si>
  <si>
    <t>【Q3】3.2
敷地内温熱環境の向上　NO.2</t>
  </si>
  <si>
    <t>計算過程</t>
    <rPh sb="0" eb="2">
      <t>ケイサン</t>
    </rPh>
    <rPh sb="2" eb="4">
      <t>カテイ</t>
    </rPh>
    <phoneticPr fontId="20"/>
  </si>
  <si>
    <t>緑のチェックシート　等</t>
  </si>
  <si>
    <t>【Q3】3.2
敷地内温熱環境の向上　NO.3</t>
  </si>
  <si>
    <t>計算過程、ピロティ・庇等の水平投影面積（該当する場合）</t>
    <rPh sb="0" eb="2">
      <t>ケイサン</t>
    </rPh>
    <rPh sb="2" eb="4">
      <t>カテイ</t>
    </rPh>
    <rPh sb="10" eb="11">
      <t>ヒサシ</t>
    </rPh>
    <rPh sb="11" eb="12">
      <t>ナド</t>
    </rPh>
    <rPh sb="13" eb="19">
      <t>スイヘイトウエイメンセキ</t>
    </rPh>
    <rPh sb="20" eb="22">
      <t>ガイトウ</t>
    </rPh>
    <rPh sb="24" eb="26">
      <t>バアイ</t>
    </rPh>
    <phoneticPr fontId="20"/>
  </si>
  <si>
    <t>緑のチェックシート、該当面積を示した図面　等</t>
  </si>
  <si>
    <t>【Q3】3.2
敷地内温熱環境の向上　NO.4</t>
  </si>
  <si>
    <t>計算過程、水面面積（該当する場合）</t>
    <rPh sb="0" eb="2">
      <t>ケイサン</t>
    </rPh>
    <rPh sb="2" eb="4">
      <t>カテイ</t>
    </rPh>
    <rPh sb="5" eb="7">
      <t>スイメン</t>
    </rPh>
    <rPh sb="7" eb="9">
      <t>メンセキ</t>
    </rPh>
    <rPh sb="10" eb="12">
      <t>ガイトウ</t>
    </rPh>
    <rPh sb="14" eb="16">
      <t>バアイ</t>
    </rPh>
    <phoneticPr fontId="20"/>
  </si>
  <si>
    <t>【Q3】3.2
敷地内温熱環境の向上　NO.5</t>
  </si>
  <si>
    <t>計算過程、舗装面積（該当する場合）</t>
    <rPh sb="0" eb="2">
      <t>ケイサン</t>
    </rPh>
    <rPh sb="2" eb="4">
      <t>カテイ</t>
    </rPh>
    <rPh sb="5" eb="7">
      <t>ホソウ</t>
    </rPh>
    <rPh sb="7" eb="9">
      <t>メンセキ</t>
    </rPh>
    <rPh sb="10" eb="12">
      <t>ガイトウ</t>
    </rPh>
    <rPh sb="14" eb="16">
      <t>バアイ</t>
    </rPh>
    <phoneticPr fontId="20"/>
  </si>
  <si>
    <t>【Q3】3.2
敷地内温熱環境の向上　NO.6</t>
  </si>
  <si>
    <t>(1)人が出入りできる部分の緑化計画
(2)当該屋上面積の概ね80％以上の緑化であること（３ポイントの場合）</t>
    <rPh sb="3" eb="4">
      <t>ヒト</t>
    </rPh>
    <rPh sb="5" eb="7">
      <t>デイ</t>
    </rPh>
    <rPh sb="11" eb="13">
      <t>ブブン</t>
    </rPh>
    <rPh sb="14" eb="16">
      <t>リョクカ</t>
    </rPh>
    <rPh sb="16" eb="18">
      <t>ケイカク</t>
    </rPh>
    <rPh sb="51" eb="53">
      <t>バアイ</t>
    </rPh>
    <phoneticPr fontId="20"/>
  </si>
  <si>
    <t>緑地計画図、屋上平面図　等</t>
    <rPh sb="12" eb="13">
      <t>ナド</t>
    </rPh>
    <phoneticPr fontId="20"/>
  </si>
  <si>
    <t>【Q3】3.2
敷地内温熱環境の向上　NO.7</t>
  </si>
  <si>
    <t>計算過程、外壁緑化面積・保水性対策の壁面積（該当する場合）</t>
    <rPh sb="0" eb="2">
      <t>ケイサン</t>
    </rPh>
    <rPh sb="2" eb="4">
      <t>カテイ</t>
    </rPh>
    <rPh sb="5" eb="7">
      <t>ガイヘキ</t>
    </rPh>
    <rPh sb="7" eb="9">
      <t>リョクカ</t>
    </rPh>
    <rPh sb="9" eb="11">
      <t>メンセキ</t>
    </rPh>
    <rPh sb="12" eb="15">
      <t>ホスイセイ</t>
    </rPh>
    <rPh sb="15" eb="17">
      <t>タイサク</t>
    </rPh>
    <rPh sb="18" eb="19">
      <t>カベ</t>
    </rPh>
    <rPh sb="19" eb="21">
      <t>メンセキ</t>
    </rPh>
    <rPh sb="22" eb="24">
      <t>ガイトウ</t>
    </rPh>
    <rPh sb="26" eb="28">
      <t>バアイ</t>
    </rPh>
    <phoneticPr fontId="20"/>
  </si>
  <si>
    <t>緑のチェックシート、該当面積を示した図面　等</t>
    <phoneticPr fontId="20"/>
  </si>
  <si>
    <t>【Q3】3.2
敷地内温熱環境の向上　NO.8</t>
  </si>
  <si>
    <t>(1)建築設備（空調設備）に伴う排熱の位置
(2)【集合住宅の場合】2ポイント</t>
    <rPh sb="3" eb="7">
      <t>ケンチクセツビ</t>
    </rPh>
    <rPh sb="8" eb="10">
      <t>クウチョウ</t>
    </rPh>
    <rPh sb="10" eb="12">
      <t>セツビ</t>
    </rPh>
    <rPh sb="14" eb="15">
      <t>トモナ</t>
    </rPh>
    <rPh sb="16" eb="18">
      <t>ハイネツ</t>
    </rPh>
    <rPh sb="19" eb="21">
      <t>イチ</t>
    </rPh>
    <rPh sb="26" eb="30">
      <t>シュウゴウジュウタク</t>
    </rPh>
    <rPh sb="31" eb="33">
      <t>バアイ</t>
    </rPh>
    <phoneticPr fontId="20"/>
  </si>
  <si>
    <t>(1)設備図　等
(2)根拠資料必要なし</t>
    <rPh sb="12" eb="18">
      <t>コンキョシリョウヒツヨウ</t>
    </rPh>
    <phoneticPr fontId="20"/>
  </si>
  <si>
    <t>【Q3】3.2
敷地内温熱環境の向上　NO.9</t>
  </si>
  <si>
    <t>(1)建築設備（燃焼設備）に伴う排熱の位置
(2)【集合住宅の場合】2ポイント</t>
    <rPh sb="3" eb="7">
      <t>ケンチクセツビ</t>
    </rPh>
    <rPh sb="8" eb="10">
      <t>ネンショウ</t>
    </rPh>
    <rPh sb="10" eb="12">
      <t>セツビ</t>
    </rPh>
    <rPh sb="14" eb="15">
      <t>トモナ</t>
    </rPh>
    <rPh sb="16" eb="18">
      <t>ハイネツ</t>
    </rPh>
    <rPh sb="19" eb="21">
      <t>イチ</t>
    </rPh>
    <phoneticPr fontId="20"/>
  </si>
  <si>
    <t>LR１　エネルギー</t>
    <phoneticPr fontId="20"/>
  </si>
  <si>
    <t>LR1.1</t>
    <phoneticPr fontId="133"/>
  </si>
  <si>
    <t>【LR1】1
 建物外皮の熱負荷抑制</t>
  </si>
  <si>
    <t>省エネ計画書の評価根拠となる部分の計算書一式</t>
  </si>
  <si>
    <t>LR1.2</t>
    <phoneticPr fontId="133"/>
  </si>
  <si>
    <t>【LR1】2
自然エネルギー利用</t>
    <rPh sb="7" eb="9">
      <t>ｼｾﾞﾝ</t>
    </rPh>
    <rPh sb="14" eb="16">
      <t>ﾘﾖｳ</t>
    </rPh>
    <phoneticPr fontId="27" type="noConversion"/>
  </si>
  <si>
    <t>【LR1】2
 自然エネルギー利用　NO.1</t>
  </si>
  <si>
    <t>ライトシェルフ</t>
    <phoneticPr fontId="20"/>
  </si>
  <si>
    <t>平面図、計算書　等</t>
  </si>
  <si>
    <t>【LR1】2
 自然エネルギー利用　NO.2</t>
  </si>
  <si>
    <t>トップライト</t>
    <phoneticPr fontId="20"/>
  </si>
  <si>
    <t>【LR1】2
 自然エネルギー利用　NO.3</t>
  </si>
  <si>
    <t>ハイサイドライト</t>
    <phoneticPr fontId="20"/>
  </si>
  <si>
    <t>【LR1】2
 自然エネルギー利用　NO.4</t>
  </si>
  <si>
    <t>太陽光を利用した自然採光システムとして、NO.1～NO.3以外を採用していること</t>
    <rPh sb="0" eb="3">
      <t>タイヨウコウ</t>
    </rPh>
    <rPh sb="4" eb="6">
      <t>リヨウ</t>
    </rPh>
    <rPh sb="8" eb="12">
      <t>シゼンサイコウ</t>
    </rPh>
    <rPh sb="29" eb="31">
      <t>イガイ</t>
    </rPh>
    <rPh sb="32" eb="34">
      <t>サイヨウ</t>
    </rPh>
    <phoneticPr fontId="20"/>
  </si>
  <si>
    <t>【LR1】2
 自然エネルギー利用　NO.5</t>
  </si>
  <si>
    <t>自動ダンパ　等</t>
    <rPh sb="0" eb="2">
      <t>ジドウ</t>
    </rPh>
    <rPh sb="6" eb="7">
      <t>トウ</t>
    </rPh>
    <phoneticPr fontId="20"/>
  </si>
  <si>
    <t>【LR1】2
 自然エネルギー利用　NO.6</t>
  </si>
  <si>
    <t>ナイトパージ</t>
    <phoneticPr fontId="20"/>
  </si>
  <si>
    <t>【LR1】2
 自然エネルギー利用　NO.7</t>
  </si>
  <si>
    <t>アトリウムと連携した換気システム</t>
    <rPh sb="6" eb="8">
      <t>レンケイ</t>
    </rPh>
    <rPh sb="10" eb="12">
      <t>カンキ</t>
    </rPh>
    <phoneticPr fontId="20"/>
  </si>
  <si>
    <t>【LR1】2
 自然エネルギー利用　NO.8</t>
  </si>
  <si>
    <t>換気塔ソーラーチムニー</t>
    <rPh sb="0" eb="3">
      <t>カンキトウ</t>
    </rPh>
    <phoneticPr fontId="20"/>
  </si>
  <si>
    <t>【LR1】2
 自然エネルギー利用　NO.9</t>
  </si>
  <si>
    <t>２方向以上への開口</t>
    <rPh sb="1" eb="3">
      <t>ホウコウ</t>
    </rPh>
    <rPh sb="3" eb="5">
      <t>イジョウ</t>
    </rPh>
    <rPh sb="7" eb="9">
      <t>カイコウ</t>
    </rPh>
    <phoneticPr fontId="20"/>
  </si>
  <si>
    <t>【LR1】2
 自然エネルギー利用　NO.10</t>
  </si>
  <si>
    <t>冷房負荷低減に有効なシステムとして、NO.5～NO.9以外を採用していること</t>
    <rPh sb="27" eb="29">
      <t>イガイ</t>
    </rPh>
    <rPh sb="30" eb="32">
      <t>サイヨウ</t>
    </rPh>
    <phoneticPr fontId="20"/>
  </si>
  <si>
    <t>【LR1】2
 自然エネルギー利用　NO.11</t>
  </si>
  <si>
    <t>クール＆ヒートチューブ・ピット</t>
    <phoneticPr fontId="20"/>
  </si>
  <si>
    <t>【LR1】2
 自然エネルギー利用　NO.12</t>
  </si>
  <si>
    <t>冷暖負荷低減に有効なNo.１１以外を採用していることが分かる資料</t>
    <rPh sb="15" eb="17">
      <t>イガイ</t>
    </rPh>
    <phoneticPr fontId="20"/>
  </si>
  <si>
    <t>【LR1】2
 自然エネルギー利用　NO.13</t>
    <phoneticPr fontId="20"/>
  </si>
  <si>
    <t>No.1から12の他に行った独自的な取組の具体的な内容と説明</t>
    <rPh sb="9" eb="10">
      <t>ホカ</t>
    </rPh>
    <rPh sb="11" eb="12">
      <t>オコナ</t>
    </rPh>
    <rPh sb="14" eb="17">
      <t>ドクジテキ</t>
    </rPh>
    <rPh sb="18" eb="20">
      <t>トリクミ</t>
    </rPh>
    <rPh sb="21" eb="23">
      <t>グタイ</t>
    </rPh>
    <rPh sb="23" eb="24">
      <t>テキ</t>
    </rPh>
    <rPh sb="25" eb="27">
      <t>ナイヨウ</t>
    </rPh>
    <rPh sb="28" eb="30">
      <t>セツメイ</t>
    </rPh>
    <phoneticPr fontId="20"/>
  </si>
  <si>
    <t>LR1.3</t>
    <phoneticPr fontId="133"/>
  </si>
  <si>
    <t>3設備システムの高効率化</t>
    <rPh sb="1" eb="3">
      <t>ｾﾂﾋﾞ</t>
    </rPh>
    <rPh sb="8" eb="9">
      <t>ｺｳ</t>
    </rPh>
    <rPh sb="9" eb="11">
      <t>ｺｳﾘﾂ</t>
    </rPh>
    <rPh sb="11" eb="12">
      <t>ｶ</t>
    </rPh>
    <phoneticPr fontId="27" type="noConversion"/>
  </si>
  <si>
    <t>LR1.3</t>
    <phoneticPr fontId="20"/>
  </si>
  <si>
    <t>【LR1】3
設備システムの高効率化</t>
  </si>
  <si>
    <t>省エネ計画書の評価根拠となる部分の計算書一式</t>
    <rPh sb="0" eb="1">
      <t>ショウ</t>
    </rPh>
    <phoneticPr fontId="20"/>
  </si>
  <si>
    <t>【集合住宅以外の場合】
省エネ計画書の評価根拠となる部分の計算書一式</t>
    <rPh sb="1" eb="7">
      <t>シュウゴウジュウタクイガイ</t>
    </rPh>
    <rPh sb="8" eb="10">
      <t>バアイ</t>
    </rPh>
    <phoneticPr fontId="20"/>
  </si>
  <si>
    <t>LR1.4</t>
    <phoneticPr fontId="133"/>
  </si>
  <si>
    <t>【LR1】4
効率的運用</t>
  </si>
  <si>
    <t>【LR1】4.1
モニタリング</t>
  </si>
  <si>
    <t>計測・計量システムの取組</t>
    <rPh sb="0" eb="2">
      <t>ケイソク</t>
    </rPh>
    <rPh sb="3" eb="5">
      <t>ケイリョウ</t>
    </rPh>
    <phoneticPr fontId="20"/>
  </si>
  <si>
    <t>取扱説明書、パンフレット　等</t>
    <phoneticPr fontId="20"/>
  </si>
  <si>
    <t>【LR1】4.2
運用管理体制</t>
  </si>
  <si>
    <t>運用管理体制の有無やその内容</t>
    <rPh sb="0" eb="2">
      <t>ウンヨウ</t>
    </rPh>
    <rPh sb="2" eb="4">
      <t>カンリ</t>
    </rPh>
    <rPh sb="4" eb="6">
      <t>タイセイ</t>
    </rPh>
    <rPh sb="7" eb="9">
      <t>ウム</t>
    </rPh>
    <rPh sb="12" eb="14">
      <t>ナイヨウ</t>
    </rPh>
    <phoneticPr fontId="20"/>
  </si>
  <si>
    <t>エネルギー消費に関する表示機器や負荷低減装置等（前回検針時との差を計算する一般的な計量機は除く）</t>
    <rPh sb="5" eb="7">
      <t>ショウヒ</t>
    </rPh>
    <rPh sb="8" eb="9">
      <t>カン</t>
    </rPh>
    <rPh sb="11" eb="15">
      <t>ヒョウジキキ</t>
    </rPh>
    <rPh sb="16" eb="18">
      <t>フカ</t>
    </rPh>
    <rPh sb="18" eb="20">
      <t>テイゲン</t>
    </rPh>
    <rPh sb="20" eb="22">
      <t>ソウチ</t>
    </rPh>
    <rPh sb="22" eb="23">
      <t>ナド</t>
    </rPh>
    <rPh sb="24" eb="28">
      <t>ゼンカイケンシン</t>
    </rPh>
    <rPh sb="28" eb="29">
      <t>ジ</t>
    </rPh>
    <rPh sb="31" eb="32">
      <t>サ</t>
    </rPh>
    <rPh sb="33" eb="35">
      <t>ケイサン</t>
    </rPh>
    <rPh sb="37" eb="40">
      <t>イッパンテキ</t>
    </rPh>
    <rPh sb="41" eb="43">
      <t>ケイリョウ</t>
    </rPh>
    <rPh sb="43" eb="44">
      <t>キ</t>
    </rPh>
    <rPh sb="45" eb="46">
      <t>ノゾ</t>
    </rPh>
    <phoneticPr fontId="20"/>
  </si>
  <si>
    <t>住まい方や使用方法に関する住まい手への説明資料</t>
    <rPh sb="0" eb="1">
      <t>ス</t>
    </rPh>
    <rPh sb="3" eb="4">
      <t>カタ</t>
    </rPh>
    <rPh sb="5" eb="9">
      <t>シヨウホウホウ</t>
    </rPh>
    <rPh sb="10" eb="11">
      <t>カン</t>
    </rPh>
    <rPh sb="13" eb="14">
      <t>ス</t>
    </rPh>
    <rPh sb="16" eb="17">
      <t>テ</t>
    </rPh>
    <rPh sb="19" eb="21">
      <t>セツメイ</t>
    </rPh>
    <rPh sb="21" eb="23">
      <t>シリョウ</t>
    </rPh>
    <phoneticPr fontId="20"/>
  </si>
  <si>
    <t>LR２　資源・マテリアル</t>
    <rPh sb="4" eb="6">
      <t>シゲン</t>
    </rPh>
    <phoneticPr fontId="20"/>
  </si>
  <si>
    <t>LR2.1</t>
    <phoneticPr fontId="133"/>
  </si>
  <si>
    <t>1水資源保護</t>
    <rPh sb="1" eb="2">
      <t>ﾐｽﾞ</t>
    </rPh>
    <rPh sb="2" eb="4">
      <t>ｼｹﾞﾝ</t>
    </rPh>
    <rPh sb="4" eb="6">
      <t>ﾎｺﾞ</t>
    </rPh>
    <phoneticPr fontId="27" type="noConversion"/>
  </si>
  <si>
    <t>【LR2】1.1
節水</t>
  </si>
  <si>
    <t>節水コマや省水型機器などの設置</t>
    <rPh sb="0" eb="2">
      <t>セッスイ</t>
    </rPh>
    <rPh sb="5" eb="6">
      <t>ショウ</t>
    </rPh>
    <rPh sb="6" eb="7">
      <t>スイ</t>
    </rPh>
    <rPh sb="7" eb="8">
      <t>ガタ</t>
    </rPh>
    <rPh sb="8" eb="10">
      <t>キキ</t>
    </rPh>
    <rPh sb="13" eb="15">
      <t>セッチ</t>
    </rPh>
    <phoneticPr fontId="20"/>
  </si>
  <si>
    <t>機器表、カタログ　等</t>
    <phoneticPr fontId="20"/>
  </si>
  <si>
    <t>【LR2】1.2
雨水利用・雑排水等の利用</t>
  </si>
  <si>
    <t>1.2雨水利用・雑排水等の利用</t>
    <rPh sb="3" eb="5">
      <t>ｳｽｲ</t>
    </rPh>
    <rPh sb="5" eb="7">
      <t>ﾘﾖｳ</t>
    </rPh>
    <rPh sb="8" eb="11">
      <t>ｻﾞﾂﾊｲｽｲ</t>
    </rPh>
    <rPh sb="11" eb="12">
      <t>ﾄｳ</t>
    </rPh>
    <rPh sb="13" eb="15">
      <t>ﾘﾖｳ</t>
    </rPh>
    <phoneticPr fontId="27" type="noConversion"/>
  </si>
  <si>
    <t>【LR2】1.2.1
雨水利用システム導入の有無</t>
  </si>
  <si>
    <t>(1)雨水利用の仕組み
(2)雨水利用率の計算過程（レベル５の場合）</t>
    <rPh sb="3" eb="5">
      <t>ウスイ</t>
    </rPh>
    <rPh sb="5" eb="7">
      <t>リヨウ</t>
    </rPh>
    <rPh sb="8" eb="10">
      <t>シク</t>
    </rPh>
    <rPh sb="15" eb="20">
      <t>ウスイリヨウリツ</t>
    </rPh>
    <rPh sb="21" eb="23">
      <t>ケイサン</t>
    </rPh>
    <rPh sb="23" eb="25">
      <t>カテイ</t>
    </rPh>
    <rPh sb="31" eb="33">
      <t>バアイ</t>
    </rPh>
    <phoneticPr fontId="20"/>
  </si>
  <si>
    <t>(1)雨水利用図
(2)雨水利用率計算書</t>
    <rPh sb="3" eb="8">
      <t>ウスイリヨウズ</t>
    </rPh>
    <rPh sb="12" eb="14">
      <t>ウスイ</t>
    </rPh>
    <rPh sb="14" eb="19">
      <t>リヨウリツ</t>
    </rPh>
    <rPh sb="19" eb="20">
      <t>ショ</t>
    </rPh>
    <phoneticPr fontId="20"/>
  </si>
  <si>
    <t>【LR2】1.2.2
雑排水等利用システム導入の有無　</t>
  </si>
  <si>
    <t>雑排水等の利用に関する取組</t>
  </si>
  <si>
    <t>図面、仕様書　等</t>
    <rPh sb="0" eb="2">
      <t>ズメン</t>
    </rPh>
    <rPh sb="3" eb="6">
      <t>シヨウショ</t>
    </rPh>
    <rPh sb="7" eb="8">
      <t>ナド</t>
    </rPh>
    <phoneticPr fontId="20"/>
  </si>
  <si>
    <t>【LR2】1.2.2
雑排水等利用システム
導入の有無　NO.1</t>
  </si>
  <si>
    <t>この部分は、各取組ごとにチェックするが、それぞれの合計点で判定される明けではないため、まとめて上の部分に評価を書くことに変更する</t>
    <rPh sb="2" eb="4">
      <t>ブブン</t>
    </rPh>
    <rPh sb="25" eb="28">
      <t>ゴウケイテン</t>
    </rPh>
    <rPh sb="29" eb="31">
      <t>ハンテイ</t>
    </rPh>
    <rPh sb="34" eb="35">
      <t>ア</t>
    </rPh>
    <rPh sb="47" eb="48">
      <t>ウエ</t>
    </rPh>
    <phoneticPr fontId="20"/>
  </si>
  <si>
    <t>【LR2】1.2.2
雑排水等利用システム
導入の有無　NO.2</t>
  </si>
  <si>
    <t>【LR2】1.2.2
雑排水等利用システム
導入の有無　NO.3</t>
  </si>
  <si>
    <t>【LR2】1.2.2
雑排水等利用システム
導入の有無　NO.4</t>
  </si>
  <si>
    <t>【LR2】1.2.2
雑排水等利用システム
導入の有無　NO.5</t>
  </si>
  <si>
    <t>【LR2】1.2.2
雑排水等利用システム
導入の有無　NO.6</t>
  </si>
  <si>
    <t>【LR2】1.2.2
雑排水等利用システム
導入の有無　NO.7</t>
  </si>
  <si>
    <t>【LR2】1.2.2
雑排水等利用システム
導入の有無　NO.8</t>
  </si>
  <si>
    <t>LR2.2</t>
    <phoneticPr fontId="133"/>
  </si>
  <si>
    <t>2非再生性資源の使用量削減</t>
    <rPh sb="1" eb="2">
      <t>ヒ</t>
    </rPh>
    <rPh sb="2" eb="4">
      <t>サイセイ</t>
    </rPh>
    <rPh sb="4" eb="5">
      <t>セイ</t>
    </rPh>
    <rPh sb="5" eb="7">
      <t>シゲン</t>
    </rPh>
    <rPh sb="8" eb="11">
      <t>シヨウリョウ</t>
    </rPh>
    <rPh sb="11" eb="13">
      <t>サクゲン</t>
    </rPh>
    <phoneticPr fontId="20"/>
  </si>
  <si>
    <t>【LR2】2.1
材料使用量の削減　</t>
  </si>
  <si>
    <t>2.1材料使用量の削減</t>
    <rPh sb="3" eb="5">
      <t>ザイリョウ</t>
    </rPh>
    <rPh sb="5" eb="7">
      <t>シヨウ</t>
    </rPh>
    <rPh sb="7" eb="8">
      <t>リョウ</t>
    </rPh>
    <rPh sb="9" eb="11">
      <t>サクゲン</t>
    </rPh>
    <phoneticPr fontId="20"/>
  </si>
  <si>
    <t>【LR2】2.1
材料使用量の削減　NO.1</t>
  </si>
  <si>
    <t>強度が高い主要構造材を使用することによる材料使用量の削減</t>
    <phoneticPr fontId="20"/>
  </si>
  <si>
    <t>仕様書　等</t>
    <phoneticPr fontId="20"/>
  </si>
  <si>
    <t>【LR2】2.1
材料使用量の削減　NO.2</t>
  </si>
  <si>
    <t>【LR2】2.1
材料使用量の削減　NO.3</t>
  </si>
  <si>
    <t>【LR2】2.2
既存建築躯体等の継続使用</t>
  </si>
  <si>
    <t>既存の建築躯体の再利用の取組</t>
    <phoneticPr fontId="20"/>
  </si>
  <si>
    <t>仕様書、カタログ等</t>
  </si>
  <si>
    <t>【LR2】2.3
躯体材料におけるリサイクル材の使用　</t>
  </si>
  <si>
    <t>特定調達品目、エコマーク商品又は自治体が指定する特定品目等</t>
  </si>
  <si>
    <t>【LR2】2.3
躯体材料における
リサイクル材の使用　NO.1</t>
  </si>
  <si>
    <t>この部分は、各取組ごとにチェックするが、それぞれの合計点で判定される明けではないため、まとめて上の部分に評価を書くことに変更する</t>
  </si>
  <si>
    <t>【LR2】2.3
躯体材料における
リサイクル材の使用　NO.2</t>
  </si>
  <si>
    <t>【LR2】2.3
躯体材料における
リサイクル材の使用　NO.3</t>
  </si>
  <si>
    <t>【LR2】2.3
躯体材料における
リサイクル材の使用　NO.4</t>
  </si>
  <si>
    <t>【LR2】2.3
躯体材料における
リサイクル材の使用　NO.5</t>
  </si>
  <si>
    <t>【LR2】2.4
躯体材料以外におけるリサイクル材の使用</t>
  </si>
  <si>
    <t>躯体材料以外におけるリサイクル資材の使用状況</t>
  </si>
  <si>
    <t>【LR2】2.5
持続可能な森林から産出された木材</t>
  </si>
  <si>
    <t>持続持続可能な森林から産出された木材の使用割合可能な森林から産出された木材</t>
  </si>
  <si>
    <t>計算書　等</t>
    <phoneticPr fontId="20"/>
  </si>
  <si>
    <t>【LR2】2.6
部材の再利用可能性向上への取組み　</t>
  </si>
  <si>
    <t>【LR2】2.6
部材の再利用可能性向上への取組み　NO.1</t>
  </si>
  <si>
    <t>躯体と仕上げ材が容易に分別可能となる取組</t>
    <rPh sb="0" eb="2">
      <t>クタイ</t>
    </rPh>
    <rPh sb="3" eb="5">
      <t>シア</t>
    </rPh>
    <rPh sb="6" eb="7">
      <t>ザイ</t>
    </rPh>
    <rPh sb="8" eb="10">
      <t>ヨウイ</t>
    </rPh>
    <rPh sb="11" eb="13">
      <t>ブンベツ</t>
    </rPh>
    <rPh sb="13" eb="15">
      <t>カノウ</t>
    </rPh>
    <phoneticPr fontId="20"/>
  </si>
  <si>
    <t>仕上表　等</t>
    <phoneticPr fontId="20"/>
  </si>
  <si>
    <t>【LR2】2.6
部材の再利用可能性向上への取組み　NO.2</t>
  </si>
  <si>
    <t>配管・配線が躯体及び仕上材自体に打ち込まれていないこと</t>
    <rPh sb="0" eb="2">
      <t>ハイカン</t>
    </rPh>
    <rPh sb="3" eb="5">
      <t>ハイセン</t>
    </rPh>
    <rPh sb="6" eb="8">
      <t>クタイ</t>
    </rPh>
    <rPh sb="8" eb="9">
      <t>オヨ</t>
    </rPh>
    <rPh sb="10" eb="12">
      <t>シア</t>
    </rPh>
    <rPh sb="12" eb="13">
      <t>ザイ</t>
    </rPh>
    <rPh sb="13" eb="15">
      <t>ジタイ</t>
    </rPh>
    <rPh sb="16" eb="17">
      <t>ウ</t>
    </rPh>
    <rPh sb="18" eb="19">
      <t>コ</t>
    </rPh>
    <phoneticPr fontId="20"/>
  </si>
  <si>
    <t>【LR2】2.6
部材の再利用可能性向上への取組み　NO.3</t>
  </si>
  <si>
    <t>OAフロアや可動間仕切り等の再利用できるユニット部材の使用</t>
    <rPh sb="6" eb="8">
      <t>カドウ</t>
    </rPh>
    <rPh sb="8" eb="11">
      <t>マジキ</t>
    </rPh>
    <rPh sb="12" eb="13">
      <t>ナド</t>
    </rPh>
    <rPh sb="14" eb="17">
      <t>サイリヨウ</t>
    </rPh>
    <rPh sb="24" eb="26">
      <t>ブザイ</t>
    </rPh>
    <rPh sb="27" eb="29">
      <t>シヨウ</t>
    </rPh>
    <phoneticPr fontId="20"/>
  </si>
  <si>
    <t>【LR2】2.6
部材の再利用可能性向上への取組み　NO.4</t>
  </si>
  <si>
    <t>構造部材あるいはそのユニットが再利用できるような意図の設計</t>
    <rPh sb="0" eb="4">
      <t>コウゾウブザイ</t>
    </rPh>
    <rPh sb="15" eb="18">
      <t>サイリヨウ</t>
    </rPh>
    <rPh sb="24" eb="26">
      <t>イト</t>
    </rPh>
    <rPh sb="27" eb="29">
      <t>セッケイ</t>
    </rPh>
    <phoneticPr fontId="20"/>
  </si>
  <si>
    <t>LR2.3</t>
    <phoneticPr fontId="133"/>
  </si>
  <si>
    <t>【LR2】3
汚染物質含有材料の使用回避</t>
  </si>
  <si>
    <t>LR2.3.1</t>
    <phoneticPr fontId="133"/>
  </si>
  <si>
    <t>【LR2】3.1
有害物質を含まない材料の使用</t>
  </si>
  <si>
    <t>環境影響を及ぼす可能性のある化学物質の使用削減</t>
    <rPh sb="0" eb="2">
      <t>カンキョウ</t>
    </rPh>
    <rPh sb="2" eb="4">
      <t>エイキョウ</t>
    </rPh>
    <rPh sb="5" eb="6">
      <t>オヨ</t>
    </rPh>
    <rPh sb="8" eb="11">
      <t>カノウセイ</t>
    </rPh>
    <rPh sb="14" eb="16">
      <t>カガク</t>
    </rPh>
    <rPh sb="16" eb="18">
      <t>ブッシツ</t>
    </rPh>
    <rPh sb="19" eb="21">
      <t>シヨウ</t>
    </rPh>
    <rPh sb="21" eb="23">
      <t>サクゲン</t>
    </rPh>
    <phoneticPr fontId="20"/>
  </si>
  <si>
    <t>SDS（安全データシート）　等</t>
    <phoneticPr fontId="20"/>
  </si>
  <si>
    <t>LR2.3.2</t>
    <phoneticPr fontId="133"/>
  </si>
  <si>
    <t>【LR2】3.2
フロン・ハロンの回避</t>
  </si>
  <si>
    <t>【LR2】3.2.1
消火剤</t>
  </si>
  <si>
    <t>ODP及びGWPの数値</t>
    <rPh sb="3" eb="4">
      <t>オヨ</t>
    </rPh>
    <rPh sb="9" eb="11">
      <t>スウチ</t>
    </rPh>
    <phoneticPr fontId="20"/>
  </si>
  <si>
    <t>仕様書、カタログ　等</t>
    <phoneticPr fontId="20"/>
  </si>
  <si>
    <t>【LR2】3.2.2
発泡剤（断熱材等）</t>
  </si>
  <si>
    <t>【LR2】3.2.3
冷媒</t>
  </si>
  <si>
    <t>LR３　敷地外環境</t>
    <rPh sb="4" eb="9">
      <t>シキチガイカンキョウ</t>
    </rPh>
    <phoneticPr fontId="20"/>
  </si>
  <si>
    <t>LR3.1</t>
    <phoneticPr fontId="133"/>
  </si>
  <si>
    <t>1地球温暖化への配慮</t>
    <rPh sb="1" eb="3">
      <t>ﾁｷｭｳ</t>
    </rPh>
    <rPh sb="3" eb="6">
      <t>ｵﾝﾀﾞﾝｶ</t>
    </rPh>
    <rPh sb="8" eb="10">
      <t>ﾊｲﾘｮ</t>
    </rPh>
    <phoneticPr fontId="27" type="noConversion"/>
  </si>
  <si>
    <t>LR3.2</t>
    <phoneticPr fontId="133"/>
  </si>
  <si>
    <t>2地域環境への配慮</t>
    <rPh sb="1" eb="3">
      <t>ﾁｲｷ</t>
    </rPh>
    <rPh sb="3" eb="5">
      <t>ｶﾝｷｮｳ</t>
    </rPh>
    <rPh sb="7" eb="9">
      <t>ﾊｲﾘｮ</t>
    </rPh>
    <phoneticPr fontId="27" type="noConversion"/>
  </si>
  <si>
    <t>LR3.2.1</t>
    <phoneticPr fontId="133"/>
  </si>
  <si>
    <t>【LR3】2.1
大気汚染防止</t>
  </si>
  <si>
    <t>(1)NOx, SOx、煤塵について発生源の濃度を確認できる資料が必要
(2)燃焼機器を使用していないこと（レベル5の場合）</t>
    <rPh sb="39" eb="43">
      <t>ネンショウキキ</t>
    </rPh>
    <rPh sb="44" eb="46">
      <t>シヨウ</t>
    </rPh>
    <rPh sb="59" eb="61">
      <t>バアイ</t>
    </rPh>
    <phoneticPr fontId="20"/>
  </si>
  <si>
    <t>(1)発生源の濃度を確認できる資料及び低減率を確認できる資料
(2)平面図等</t>
    <rPh sb="17" eb="18">
      <t>オヨ</t>
    </rPh>
    <rPh sb="19" eb="21">
      <t>テイゲン</t>
    </rPh>
    <rPh sb="21" eb="22">
      <t>リツ</t>
    </rPh>
    <rPh sb="23" eb="25">
      <t>カクニン</t>
    </rPh>
    <rPh sb="28" eb="30">
      <t>シリョウ</t>
    </rPh>
    <rPh sb="34" eb="38">
      <t>ヘイメンズトウ</t>
    </rPh>
    <phoneticPr fontId="20"/>
  </si>
  <si>
    <t>LR3.2.2</t>
    <phoneticPr fontId="133"/>
  </si>
  <si>
    <t>【LR3】2.2
温熱環境悪化の改善　</t>
    <phoneticPr fontId="20"/>
  </si>
  <si>
    <t>【LR3】2.2
温熱環境悪化の改善　NO.1</t>
  </si>
  <si>
    <t>(1)調査した温熱環境のデータ（風速、風向、気温、湿度等、特に夏期の卓越風向）
(2)温熱環境のデータの詳細調査</t>
    <phoneticPr fontId="20"/>
  </si>
  <si>
    <t>(1)気象庁ホームページ　等
(2)調査内容に関する資料</t>
    <phoneticPr fontId="20"/>
  </si>
  <si>
    <t>【LR3】2.2
温熱環境悪化の改善　NO.2</t>
  </si>
  <si>
    <t>近隣地域への風の通り道を遮らない取組</t>
    <rPh sb="0" eb="2">
      <t>キンリン</t>
    </rPh>
    <rPh sb="2" eb="4">
      <t>チイキ</t>
    </rPh>
    <rPh sb="6" eb="7">
      <t>カゼ</t>
    </rPh>
    <rPh sb="8" eb="9">
      <t>トオ</t>
    </rPh>
    <rPh sb="10" eb="11">
      <t>ミチ</t>
    </rPh>
    <rPh sb="12" eb="13">
      <t>サエギ</t>
    </rPh>
    <phoneticPr fontId="20"/>
  </si>
  <si>
    <t>風環境データベース　等</t>
    <phoneticPr fontId="20"/>
  </si>
  <si>
    <t>【LR3】2.2
温熱環境悪化の改善　NO.3</t>
  </si>
  <si>
    <t>(1)夏期の卓越風向
(2)見付面積比</t>
    <rPh sb="14" eb="15">
      <t>ミ</t>
    </rPh>
    <rPh sb="15" eb="16">
      <t>ツ</t>
    </rPh>
    <rPh sb="16" eb="18">
      <t>メンセキ</t>
    </rPh>
    <rPh sb="18" eb="19">
      <t>ヒ</t>
    </rPh>
    <phoneticPr fontId="20"/>
  </si>
  <si>
    <t>(1)配置図
(2)緑のチェックシート</t>
    <rPh sb="3" eb="6">
      <t>ハイチズ</t>
    </rPh>
    <phoneticPr fontId="20"/>
  </si>
  <si>
    <t>【LR3】2.2
温熱環境悪化の改善　NO.4</t>
  </si>
  <si>
    <t>(1)夏期の卓越風向
(2)卓越風向に沿う方向の後退距離W1,W2</t>
    <phoneticPr fontId="20"/>
  </si>
  <si>
    <t>【LR3】2.2
温熱環境悪化の改善　NO.5</t>
  </si>
  <si>
    <t>地表面対策面積率</t>
    <phoneticPr fontId="20"/>
  </si>
  <si>
    <t>緑のチェックシート、配置図　等</t>
    <phoneticPr fontId="20"/>
  </si>
  <si>
    <t>【LR3】2.2
温熱環境悪化の改善　NO.6</t>
  </si>
  <si>
    <t>屋根面対策面積率</t>
    <phoneticPr fontId="20"/>
  </si>
  <si>
    <t>緑のチェックシート、屋根伏図　等</t>
    <phoneticPr fontId="20"/>
  </si>
  <si>
    <t>【LR3】2.2
温熱環境悪化の改善　NO.7</t>
  </si>
  <si>
    <t>外壁面積対策率</t>
    <rPh sb="0" eb="7">
      <t>ガイヘキメンセキタイサクリツ</t>
    </rPh>
    <phoneticPr fontId="20"/>
  </si>
  <si>
    <t>緑のチェックシート</t>
  </si>
  <si>
    <t>【LR3】2.2
温熱環境悪化の改善　NO.8</t>
  </si>
  <si>
    <t>根拠資料は必要ありません</t>
    <rPh sb="0" eb="4">
      <t>コンキョシリョウ</t>
    </rPh>
    <rPh sb="5" eb="7">
      <t>ヒツヨウ</t>
    </rPh>
    <phoneticPr fontId="20"/>
  </si>
  <si>
    <t>-</t>
  </si>
  <si>
    <t>【LR3】2.2
温熱環境悪化の改善　NO.9</t>
  </si>
  <si>
    <t>(1)建築設備に関する排熱抑制の工夫（給排気の位置等）
(2)【集合住宅の場合】３ポイント</t>
    <rPh sb="25" eb="26">
      <t>トウ</t>
    </rPh>
    <phoneticPr fontId="20"/>
  </si>
  <si>
    <t>(1)設備図　等　
(2)根拠資料必要なし</t>
    <rPh sb="13" eb="17">
      <t>コンキョシリョウ</t>
    </rPh>
    <rPh sb="17" eb="19">
      <t>ヒツヨウ</t>
    </rPh>
    <phoneticPr fontId="20"/>
  </si>
  <si>
    <t>【LR3】2.2
温熱環境悪化の改善　NO.10</t>
  </si>
  <si>
    <t>温熱環境改善のための各対策の効果確認のためのシミュレーション結果</t>
    <phoneticPr fontId="20"/>
  </si>
  <si>
    <t>シミュレーション資料</t>
    <rPh sb="8" eb="10">
      <t>シリョウ</t>
    </rPh>
    <phoneticPr fontId="20"/>
  </si>
  <si>
    <t>LR3.2.3</t>
    <phoneticPr fontId="133"/>
  </si>
  <si>
    <t>【LR3】2.3
地域インフラへの負荷抑制</t>
  </si>
  <si>
    <t>【LR3】2.3.1
雨水排水負荷低減</t>
  </si>
  <si>
    <t>(1)指導対策量以上の雨水流出抑制対策の実施
(2)敷地の雨水高の計算根拠（レベル５の場合）</t>
    <phoneticPr fontId="20"/>
  </si>
  <si>
    <t>(1)平面図、カタログ　等
(2)計算書　等</t>
    <rPh sb="21" eb="22">
      <t>トウ</t>
    </rPh>
    <phoneticPr fontId="20"/>
  </si>
  <si>
    <t>【LR3】2.3.2
汚水処理負荷抑制</t>
  </si>
  <si>
    <t>(1)排出基準を満たしているか確認できる資料
(2)特別な工夫</t>
    <rPh sb="3" eb="7">
      <t>ﾊｲｼｭﾂｷｼﾞｭﾝ</t>
    </rPh>
    <rPh sb="8" eb="9">
      <t>ﾐ</t>
    </rPh>
    <rPh sb="15" eb="17">
      <t>ｶｸﾆﾝ</t>
    </rPh>
    <rPh sb="20" eb="22">
      <t>ｼﾘｮｳ</t>
    </rPh>
    <rPh sb="26" eb="28">
      <t>ﾄｸﾍﾞﾂ</t>
    </rPh>
    <rPh sb="29" eb="31">
      <t>ｸﾌｳ</t>
    </rPh>
    <phoneticPr fontId="27" type="noConversion"/>
  </si>
  <si>
    <t>(1)図面、仕様書、カタログ　等
(2)図面、仕様書　等</t>
    <rPh sb="20" eb="22">
      <t>ズメン</t>
    </rPh>
    <rPh sb="23" eb="26">
      <t>シヨウショ</t>
    </rPh>
    <rPh sb="27" eb="28">
      <t>トウ</t>
    </rPh>
    <phoneticPr fontId="20"/>
  </si>
  <si>
    <t>【LR3】2.3.3
交通負荷抑制　</t>
  </si>
  <si>
    <t>【LR3】2.3.3
交通負荷抑制　NO.1</t>
  </si>
  <si>
    <t>駐輪可能台数、駐輪場の設置位置、駐輪方法等</t>
    <rPh sb="20" eb="21">
      <t>トウ</t>
    </rPh>
    <phoneticPr fontId="20"/>
  </si>
  <si>
    <t>【附置義務の場合】関係書類
【附置義務でない場合】想定数に対する適切な量を示した資料</t>
    <phoneticPr fontId="20"/>
  </si>
  <si>
    <t>【LR3】2.3.3
交通負荷抑制　NO.2</t>
  </si>
  <si>
    <t>NO.１以外に取り組んでいることが分かる資料</t>
    <rPh sb="4" eb="6">
      <t>イガイ</t>
    </rPh>
    <phoneticPr fontId="20"/>
  </si>
  <si>
    <t>図面、仕様書、カタログ　等</t>
  </si>
  <si>
    <t>【LR3】2.3.3
交通負荷抑制　NO.3</t>
  </si>
  <si>
    <t>駐車可能台数、駐車スペースの位置</t>
  </si>
  <si>
    <t>附置義務の場合、関係書類
附置義務でない場合、想定数に対する適切な量を示した資料</t>
    <rPh sb="39" eb="40">
      <t>リョウ</t>
    </rPh>
    <phoneticPr fontId="20"/>
  </si>
  <si>
    <t>【LR3】2.3.3
交通負荷抑制　NO.4</t>
  </si>
  <si>
    <t>管理車両や荷捌き用の駐車スペースの位置や規模</t>
  </si>
  <si>
    <t>配置図　等</t>
  </si>
  <si>
    <t>【LR3】2.3.3
交通負荷抑制　NO.5</t>
  </si>
  <si>
    <t>駐車場への導入路、出入り口の位置など</t>
  </si>
  <si>
    <t>【LR3】2.3.3
交通負荷抑制　NO.6</t>
  </si>
  <si>
    <t>【LR3】2.3.3　横浜市独自基準</t>
    <rPh sb="11" eb="18">
      <t>ヨコハマシドクジキジュン</t>
    </rPh>
    <phoneticPr fontId="20"/>
  </si>
  <si>
    <t>【LR3】2.3.4
廃棄物処理負荷抑制　</t>
  </si>
  <si>
    <t>【LR3】2.3.4
廃棄物処理負荷抑制　NO.1</t>
  </si>
  <si>
    <t>建物運用時に発生するゴミの種類や量の推計結果</t>
    <phoneticPr fontId="20"/>
  </si>
  <si>
    <t>推計した資料</t>
  </si>
  <si>
    <t>【LR3】2.3.4
廃棄物処理負荷抑制　NO.2</t>
  </si>
  <si>
    <t>ごみのストックスペースの位置、規模</t>
  </si>
  <si>
    <t>平面図、種類や量の根拠資料</t>
  </si>
  <si>
    <t>【LR3】2.3.4
廃棄物処理負荷抑制　NO.3</t>
  </si>
  <si>
    <t>ゴミの回収容器・ボックス等の設置箇所とその内容</t>
  </si>
  <si>
    <t>平面図、カタログ　等</t>
  </si>
  <si>
    <t>【LR3】2.3.4
廃棄物処理負荷抑制　NO.4</t>
  </si>
  <si>
    <t>ゴミの回収計画、リサイクル計画など</t>
  </si>
  <si>
    <t>計画書又は特記仕様書　等</t>
  </si>
  <si>
    <t>【LR3】2.3.4
廃棄物処理負荷抑制　NO.5</t>
  </si>
  <si>
    <t>【LR3】2.3.4
廃棄物処理負荷抑制　NO.6</t>
  </si>
  <si>
    <t>生ゴミの減容化・減量化、堆肥化の取組</t>
    <phoneticPr fontId="20"/>
  </si>
  <si>
    <t>【LR3】2.3.4
廃棄物処理負荷抑制　NO.7</t>
  </si>
  <si>
    <t>ビン・缶類などの減容化・減量化対策の取組</t>
    <phoneticPr fontId="20"/>
  </si>
  <si>
    <t>LR3.3</t>
    <phoneticPr fontId="133"/>
  </si>
  <si>
    <t>3周辺環境への配慮</t>
    <rPh sb="1" eb="3">
      <t>ｼｭｳﾍﾝ</t>
    </rPh>
    <rPh sb="3" eb="5">
      <t>ｶﾝｷｮｳ</t>
    </rPh>
    <rPh sb="7" eb="9">
      <t>ﾊｲﾘｮ</t>
    </rPh>
    <phoneticPr fontId="27" type="noConversion"/>
  </si>
  <si>
    <t>LR3.3.1</t>
    <phoneticPr fontId="133"/>
  </si>
  <si>
    <t>【LR3】3.1
騒音・振動・悪臭の防止</t>
  </si>
  <si>
    <t>【LR3】3.1.1
騒音</t>
  </si>
  <si>
    <t>騒音規制法、大規模小売店舗立地法に定める規制基準から10dB以上下回っていること（レベル５の場合）</t>
    <rPh sb="30" eb="32">
      <t>イジョウ</t>
    </rPh>
    <rPh sb="32" eb="34">
      <t>シタマワ</t>
    </rPh>
    <phoneticPr fontId="20"/>
  </si>
  <si>
    <t>騒音の関係書類</t>
  </si>
  <si>
    <t>【LR3】3.1.2
振動</t>
  </si>
  <si>
    <t>振動規制法に定める規制基準から5dB以上下回っていること</t>
    <rPh sb="18" eb="20">
      <t>イジョウ</t>
    </rPh>
    <rPh sb="20" eb="22">
      <t>シタマワ</t>
    </rPh>
    <phoneticPr fontId="20"/>
  </si>
  <si>
    <t>振動の関係書類</t>
  </si>
  <si>
    <t>【LR3】3.1.3
悪臭</t>
  </si>
  <si>
    <t>ー</t>
    <phoneticPr fontId="20"/>
  </si>
  <si>
    <t>悪臭の関係書類</t>
  </si>
  <si>
    <t>LR3.3.2</t>
    <phoneticPr fontId="133"/>
  </si>
  <si>
    <t>【LR3】3.2
風害、砂塵、日照阻害の抑制</t>
  </si>
  <si>
    <t>【LR3】3.2.1
風害の抑制</t>
  </si>
  <si>
    <t>風環境評価指数</t>
    <rPh sb="0" eb="3">
      <t>ｶｾﾞｶﾝｷｮｳ</t>
    </rPh>
    <rPh sb="3" eb="7">
      <t>ﾋｮｳｶｼｽｳ</t>
    </rPh>
    <phoneticPr fontId="27" type="noConversion"/>
  </si>
  <si>
    <t>事前調査による風環境データ、
机上予測に基づいた風力階級による評価の資料 等</t>
    <rPh sb="37" eb="38">
      <t>ナド</t>
    </rPh>
    <phoneticPr fontId="20"/>
  </si>
  <si>
    <t>【LR3】3.2.2
砂塵の抑制　</t>
  </si>
  <si>
    <t>【LR3】3.2.2
砂塵の抑制　NO.1</t>
  </si>
  <si>
    <t>砂塵を抑制するための評価する取組の内容</t>
  </si>
  <si>
    <t>図面、仕上表、カタログ　等</t>
  </si>
  <si>
    <t>【LR3】3.2.2
砂塵の抑制　NO.2</t>
  </si>
  <si>
    <t>【LR3】3.2.3
日照阻害の抑制</t>
  </si>
  <si>
    <t>ワンランク上の日影規制を達成していること（レベル４の場合）</t>
    <rPh sb="5" eb="6">
      <t>ｳｴ</t>
    </rPh>
    <rPh sb="7" eb="11">
      <t>ﾋｶｹﾞｷｾｲ</t>
    </rPh>
    <rPh sb="12" eb="14">
      <t>ﾀｯｾｲ</t>
    </rPh>
    <phoneticPr fontId="27" type="noConversion"/>
  </si>
  <si>
    <t>日影規制の関係書類</t>
  </si>
  <si>
    <t>LR3.3.3</t>
    <phoneticPr fontId="133"/>
  </si>
  <si>
    <t>【LR3】3.3
光害の抑制</t>
  </si>
  <si>
    <t>【LR3】3.3.1
屋外照明及び屋内照明のうち
外に漏れる光への対策　</t>
  </si>
  <si>
    <t>【LR3】3.3.1
屋外照明及び屋内照明のうち
外に漏れる光への対策　NO.1</t>
  </si>
  <si>
    <t>光害対策ガイドラインのチェックリストのどの項目を満たしているのか、適合状況が判る資料</t>
  </si>
  <si>
    <t>「光害対策ガイドライン」のチェックリスト</t>
  </si>
  <si>
    <t>【LR3】3.3.1
屋外照明及び屋内照明のうち
外に漏れる光への対策　NO.2</t>
  </si>
  <si>
    <t>広告物照明の扱いのどの項目を満たしているのか、適合状況が判る資料</t>
  </si>
  <si>
    <t>「広告物照明の扱い」の配慮事項</t>
  </si>
  <si>
    <t>【LR3】3.3.2
昼光の建物外壁による
反射光（グレア）への対策</t>
  </si>
  <si>
    <t>(1) 外壁の反射光の発生を低減させる取組
(2) (1)に加えて、シミュレーション等による低減効果（レベル５の場合）</t>
    <rPh sb="4" eb="6">
      <t>ガイヘキ</t>
    </rPh>
    <rPh sb="7" eb="10">
      <t>ハンシャコウ</t>
    </rPh>
    <rPh sb="11" eb="13">
      <t>ハッセイ</t>
    </rPh>
    <rPh sb="14" eb="16">
      <t>テイゲン</t>
    </rPh>
    <rPh sb="19" eb="21">
      <t>トリクミ</t>
    </rPh>
    <rPh sb="30" eb="31">
      <t>クワ</t>
    </rPh>
    <rPh sb="42" eb="43">
      <t>ナド</t>
    </rPh>
    <rPh sb="46" eb="48">
      <t>テイゲン</t>
    </rPh>
    <rPh sb="48" eb="50">
      <t>コウカ</t>
    </rPh>
    <rPh sb="56" eb="58">
      <t>バアイ</t>
    </rPh>
    <phoneticPr fontId="20"/>
  </si>
  <si>
    <t>(1)立面図、仕上表、カタログ等
(2)シミュレーション等の結果</t>
    <rPh sb="3" eb="6">
      <t>リツメンズ</t>
    </rPh>
    <rPh sb="7" eb="10">
      <t>シアゲヒョウ</t>
    </rPh>
    <rPh sb="15" eb="16">
      <t>ナド</t>
    </rPh>
    <rPh sb="28" eb="29">
      <t>ナド</t>
    </rPh>
    <rPh sb="30" eb="32">
      <t>ケッカ</t>
    </rPh>
    <phoneticPr fontId="20"/>
  </si>
  <si>
    <t>終了</t>
    <rPh sb="0" eb="2">
      <t>シュウリョウ</t>
    </rPh>
    <phoneticPr fontId="20"/>
  </si>
  <si>
    <t>CASBEE 根拠資料　チェックシート</t>
    <rPh sb="7" eb="11">
      <t>コンキョシリョウ</t>
    </rPh>
    <phoneticPr fontId="20"/>
  </si>
  <si>
    <t>必要な添付図書</t>
    <rPh sb="0" eb="2">
      <t>ヒツヨウ</t>
    </rPh>
    <rPh sb="3" eb="7">
      <t>テンプトショ</t>
    </rPh>
    <phoneticPr fontId="20"/>
  </si>
  <si>
    <t>１　建築物環境配慮計画届出書、一般図面 (委任状、案内図、配置図、平面図、立面図、断面図、面積表)、省エネルギー計画書の写し、根拠資料</t>
    <phoneticPr fontId="20"/>
  </si>
  <si>
    <t>２　【評価用ソフト】　メインシート、スコアシート、結果シート　※左記以外のシートは、印刷不要</t>
    <rPh sb="25" eb="27">
      <t>ケッカ</t>
    </rPh>
    <phoneticPr fontId="20"/>
  </si>
  <si>
    <t>３　【公表用ソフト】　重点項目シート、スコアシート</t>
    <rPh sb="3" eb="6">
      <t>コウヒョウヨウ</t>
    </rPh>
    <rPh sb="11" eb="15">
      <t>ジュウテンコウモク</t>
    </rPh>
    <phoneticPr fontId="20"/>
  </si>
  <si>
    <r>
      <rPr>
        <b/>
        <u/>
        <sz val="10"/>
        <rFont val="メイリオ"/>
        <family val="3"/>
        <charset val="128"/>
      </rPr>
      <t>根拠資料を作成する際の注意点について</t>
    </r>
    <r>
      <rPr>
        <b/>
        <sz val="10"/>
        <rFont val="メイリオ"/>
        <family val="3"/>
        <charset val="128"/>
      </rPr>
      <t xml:space="preserve">
下表に表示された レベル３を上回る採点をした評価項目及び【Q3】室外環境、【LR3】2.2 温熱環境悪化の改善 について、
根拠資料を求めています。
※追加で資料を求める場合があります。</t>
    </r>
    <rPh sb="0" eb="4">
      <t>コンキョシリョウ</t>
    </rPh>
    <rPh sb="5" eb="7">
      <t>サクセイ</t>
    </rPh>
    <rPh sb="9" eb="10">
      <t>サイ</t>
    </rPh>
    <rPh sb="11" eb="14">
      <t>チュウイテン</t>
    </rPh>
    <rPh sb="45" eb="46">
      <t>オヨ</t>
    </rPh>
    <rPh sb="51" eb="55">
      <t>シツガイカンキョウ</t>
    </rPh>
    <rPh sb="65" eb="69">
      <t>オンネツカンキョウ</t>
    </rPh>
    <rPh sb="69" eb="71">
      <t>アッカ</t>
    </rPh>
    <rPh sb="72" eb="74">
      <t>カイゼン</t>
    </rPh>
    <phoneticPr fontId="20"/>
  </si>
  <si>
    <t>■各根拠資料には　①評価項目の名称（Q1-1.1等）　②資料内の該当箇所　③配慮事項の説明
　の３点を記載してください。
■下表で(1)(2)・・・と番号が記されている資料は、それぞれ(1)(2)・・・の根拠資料が必要です。</t>
    <rPh sb="62" eb="64">
      <t>カヒョウ</t>
    </rPh>
    <phoneticPr fontId="20"/>
  </si>
  <si>
    <t>根拠資料に必要な内容</t>
    <rPh sb="0" eb="4">
      <t>コンキョシリョウ</t>
    </rPh>
    <phoneticPr fontId="20"/>
  </si>
  <si>
    <t>根拠資料の例</t>
    <rPh sb="0" eb="2">
      <t>コンキョ</t>
    </rPh>
    <rPh sb="2" eb="4">
      <t>シリョウ</t>
    </rPh>
    <rPh sb="5" eb="6">
      <t>レイ</t>
    </rPh>
    <phoneticPr fontId="20"/>
  </si>
  <si>
    <t>４　電子データ：CASBEE横浜評価用ソフト、CASBEE横浜公表用ソフト、外観パース（任意）※CD－R等のデータにより提出ください。</t>
    <rPh sb="2" eb="4">
      <t>デンシ</t>
    </rPh>
    <rPh sb="44" eb="46">
      <t>ニンイ</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</si>
</sst>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quot;－&quot;"/>
    <numFmt numFmtId="177" formatCode="0.0"/>
    <numFmt numFmtId="178" formatCode="0.0;0.0;&quot;-&quot;\ "/>
    <numFmt numFmtId="179" formatCode="0.00;0.00;&quot;-&quot;\ "/>
    <numFmt numFmtId="180" formatCode="0.00;0.00;&quot;-&quot;"/>
    <numFmt numFmtId="181" formatCode="[$-F800]dddd\,\ mmmm\ dd\,\ yyyy"/>
    <numFmt numFmtId="182" formatCode="&quot;レベル &quot;#.0"/>
    <numFmt numFmtId="183" formatCode=";;&quot;&quot;"/>
    <numFmt numFmtId="184" formatCode="#&quot; ポイント&quot;;0.0;&quot;0 ポイント&quot;"/>
    <numFmt numFmtId="185" formatCode="#&quot;ポイント&quot;"/>
    <numFmt numFmtId="186" formatCode="#&quot;点&quot;"/>
    <numFmt numFmtId="187" formatCode="0.00_ "/>
    <numFmt numFmtId="188" formatCode="&quot;レベル &quot;#0;&quot;対象外&quot;"/>
    <numFmt numFmtId="189" formatCode="0.00_);[Red]\(0.00\)"/>
    <numFmt numFmtId="190" formatCode="&quot;レベル &quot;#0.0;0.00;&quot;対象外&quot;"/>
    <numFmt numFmtId="191" formatCode="[$-F400]h:mm:ss\ AM/PM"/>
  </numFmts>
  <fonts count="166">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0"/>
      <color indexed="18"/>
      <name val="Arial"/>
      <family val="2"/>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trike/>
      <sz val="11"/>
      <name val="ＭＳ Ｐゴシック"/>
      <family val="3"/>
      <charset val="128"/>
    </font>
    <font>
      <b/>
      <sz val="9"/>
      <name val="ＭＳ Ｐゴシック"/>
      <family val="3"/>
      <charset val="128"/>
    </font>
    <font>
      <sz val="9"/>
      <name val="ＭＳ Ｐゴシック"/>
      <family val="3"/>
      <charset val="128"/>
    </font>
    <font>
      <sz val="9"/>
      <name val="Arial"/>
      <family val="2"/>
    </font>
    <font>
      <b/>
      <sz val="10"/>
      <color indexed="9"/>
      <name val="ＭＳ Ｐゴシック"/>
      <family val="3"/>
      <charset val="128"/>
    </font>
    <font>
      <sz val="10"/>
      <name val="ＭＳ Ｐゴシック"/>
      <family val="3"/>
      <charset val="128"/>
    </font>
    <font>
      <sz val="10"/>
      <name val="Arial"/>
      <family val="2"/>
    </font>
    <font>
      <b/>
      <sz val="9"/>
      <name val="Arial"/>
      <family val="2"/>
    </font>
    <font>
      <sz val="8"/>
      <name val="ＭＳ Ｐゴシック"/>
      <family val="3"/>
      <charset val="128"/>
    </font>
    <font>
      <sz val="12"/>
      <name val="Arial"/>
      <family val="2"/>
    </font>
    <font>
      <b/>
      <sz val="18"/>
      <name val="Arial"/>
      <family val="2"/>
    </font>
    <font>
      <b/>
      <sz val="12"/>
      <name val="Arial"/>
      <family val="2"/>
    </font>
    <font>
      <sz val="11"/>
      <name val="Arial"/>
      <family val="2"/>
    </font>
    <font>
      <b/>
      <i/>
      <sz val="9"/>
      <name val="ＭＳ Ｐ明朝"/>
      <family val="1"/>
      <charset val="128"/>
    </font>
    <font>
      <sz val="9"/>
      <color indexed="17"/>
      <name val="Arial"/>
      <family val="2"/>
    </font>
    <font>
      <sz val="9"/>
      <color indexed="10"/>
      <name val="Arial"/>
      <family val="2"/>
    </font>
    <font>
      <b/>
      <sz val="9"/>
      <color indexed="17"/>
      <name val="Arial"/>
      <family val="2"/>
    </font>
    <font>
      <b/>
      <sz val="9"/>
      <color indexed="17"/>
      <name val="ＭＳ Ｐゴシック"/>
      <family val="3"/>
      <charset val="128"/>
    </font>
    <font>
      <sz val="11"/>
      <color indexed="10"/>
      <name val="Arial"/>
      <family val="2"/>
    </font>
    <font>
      <b/>
      <i/>
      <sz val="9"/>
      <name val="Times New Roman"/>
      <family val="1"/>
    </font>
    <font>
      <b/>
      <i/>
      <sz val="9"/>
      <name val="Arial"/>
      <family val="2"/>
    </font>
    <font>
      <sz val="8"/>
      <color indexed="17"/>
      <name val="Arial"/>
      <family val="2"/>
    </font>
    <font>
      <b/>
      <sz val="8"/>
      <color indexed="17"/>
      <name val="Arial"/>
      <family val="2"/>
    </font>
    <font>
      <b/>
      <i/>
      <sz val="26"/>
      <color indexed="17"/>
      <name val="Arial"/>
      <family val="2"/>
    </font>
    <font>
      <b/>
      <i/>
      <sz val="8"/>
      <color indexed="17"/>
      <name val="Arial"/>
      <family val="2"/>
    </font>
    <font>
      <b/>
      <sz val="12"/>
      <color indexed="9"/>
      <name val="ＭＳ Ｐゴシック"/>
      <family val="3"/>
      <charset val="128"/>
    </font>
    <font>
      <b/>
      <sz val="12"/>
      <color indexed="9"/>
      <name val="Arial"/>
      <family val="2"/>
    </font>
    <font>
      <sz val="8"/>
      <name val="Arial"/>
      <family val="2"/>
    </font>
    <font>
      <sz val="9"/>
      <color indexed="8"/>
      <name val="ＭＳ Ｐゴシック"/>
      <family val="3"/>
      <charset val="128"/>
    </font>
    <font>
      <sz val="10"/>
      <color indexed="9"/>
      <name val="Arial"/>
      <family val="2"/>
    </font>
    <font>
      <b/>
      <i/>
      <sz val="11"/>
      <name val="ＭＳ Ｐゴシック"/>
      <family val="3"/>
      <charset val="128"/>
    </font>
    <font>
      <sz val="8"/>
      <color indexed="9"/>
      <name val="Arial"/>
      <family val="2"/>
    </font>
    <font>
      <b/>
      <sz val="8"/>
      <name val="ＭＳ Ｐゴシック"/>
      <family val="3"/>
      <charset val="128"/>
    </font>
    <font>
      <b/>
      <sz val="8"/>
      <name val="Arial"/>
      <family val="2"/>
    </font>
    <font>
      <sz val="6"/>
      <color indexed="23"/>
      <name val="Arial"/>
      <family val="2"/>
    </font>
    <font>
      <sz val="6"/>
      <name val="Arial"/>
      <family val="2"/>
    </font>
    <font>
      <b/>
      <sz val="14"/>
      <color indexed="9"/>
      <name val="ＭＳ Ｐゴシック"/>
      <family val="3"/>
      <charset val="128"/>
    </font>
    <font>
      <sz val="9"/>
      <color indexed="9"/>
      <name val="ＭＳ Ｐゴシック"/>
      <family val="3"/>
      <charset val="128"/>
    </font>
    <font>
      <b/>
      <sz val="8"/>
      <color indexed="9"/>
      <name val="ＭＳ Ｐゴシック"/>
      <family val="3"/>
      <charset val="128"/>
    </font>
    <font>
      <sz val="9"/>
      <color indexed="17"/>
      <name val="ＭＳ Ｐゴシック"/>
      <family val="3"/>
      <charset val="128"/>
    </font>
    <font>
      <b/>
      <sz val="8"/>
      <color indexed="17"/>
      <name val="ＭＳ Ｐゴシック"/>
      <family val="3"/>
      <charset val="128"/>
    </font>
    <font>
      <i/>
      <sz val="11"/>
      <name val="ＭＳ Ｐゴシック"/>
      <family val="3"/>
      <charset val="128"/>
    </font>
    <font>
      <i/>
      <sz val="9"/>
      <color indexed="8"/>
      <name val="ＭＳ Ｐゴシック"/>
      <family val="3"/>
      <charset val="128"/>
    </font>
    <font>
      <i/>
      <sz val="9"/>
      <name val="ＭＳ Ｐゴシック"/>
      <family val="3"/>
      <charset val="128"/>
    </font>
    <font>
      <b/>
      <sz val="11"/>
      <name val="ＭＳ Ｐゴシック"/>
      <family val="3"/>
      <charset val="128"/>
    </font>
    <font>
      <b/>
      <sz val="9"/>
      <color indexed="9"/>
      <name val="ＭＳ Ｐゴシック"/>
      <family val="3"/>
      <charset val="128"/>
    </font>
    <font>
      <b/>
      <sz val="9"/>
      <color indexed="8"/>
      <name val="ＭＳ Ｐゴシック"/>
      <family val="3"/>
      <charset val="128"/>
    </font>
    <font>
      <b/>
      <sz val="10"/>
      <name val="ＭＳ Ｐゴシック"/>
      <family val="3"/>
      <charset val="128"/>
    </font>
    <font>
      <b/>
      <sz val="9"/>
      <color indexed="63"/>
      <name val="Arial"/>
      <family val="2"/>
    </font>
    <font>
      <b/>
      <sz val="11"/>
      <color indexed="63"/>
      <name val="Arial"/>
      <family val="2"/>
    </font>
    <font>
      <b/>
      <sz val="10"/>
      <color indexed="17"/>
      <name val="ＭＳ Ｐゴシック"/>
      <family val="3"/>
      <charset val="128"/>
    </font>
    <font>
      <sz val="9"/>
      <color indexed="63"/>
      <name val="Arial"/>
      <family val="2"/>
    </font>
    <font>
      <b/>
      <sz val="10"/>
      <color indexed="18"/>
      <name val="Arial"/>
      <family val="2"/>
    </font>
    <font>
      <b/>
      <sz val="10"/>
      <color indexed="10"/>
      <name val="ＭＳ Ｐゴシック"/>
      <family val="3"/>
      <charset val="128"/>
    </font>
    <font>
      <b/>
      <sz val="10"/>
      <color indexed="10"/>
      <name val="Arial"/>
      <family val="2"/>
    </font>
    <font>
      <b/>
      <sz val="9"/>
      <color indexed="10"/>
      <name val="ＭＳ Ｐゴシック"/>
      <family val="3"/>
      <charset val="128"/>
    </font>
    <font>
      <vertAlign val="subscript"/>
      <sz val="10"/>
      <name val="ＭＳ Ｐゴシック"/>
      <family val="3"/>
      <charset val="128"/>
    </font>
    <font>
      <b/>
      <strike/>
      <sz val="10"/>
      <color indexed="18"/>
      <name val="Arial"/>
      <family val="2"/>
    </font>
    <font>
      <strike/>
      <sz val="10"/>
      <name val="ＭＳ Ｐゴシック"/>
      <family val="3"/>
      <charset val="128"/>
    </font>
    <font>
      <b/>
      <strike/>
      <sz val="10"/>
      <name val="ＭＳ Ｐゴシック"/>
      <family val="3"/>
      <charset val="128"/>
    </font>
    <font>
      <b/>
      <strike/>
      <sz val="9"/>
      <color indexed="8"/>
      <name val="ＭＳ Ｐゴシック"/>
      <family val="3"/>
      <charset val="128"/>
    </font>
    <font>
      <strike/>
      <sz val="9"/>
      <name val="ＭＳ Ｐゴシック"/>
      <family val="3"/>
      <charset val="128"/>
    </font>
    <font>
      <b/>
      <strike/>
      <sz val="8"/>
      <color indexed="17"/>
      <name val="ＭＳ Ｐゴシック"/>
      <family val="3"/>
      <charset val="128"/>
    </font>
    <font>
      <b/>
      <strike/>
      <sz val="11"/>
      <name val="ＭＳ Ｐゴシック"/>
      <family val="3"/>
      <charset val="128"/>
    </font>
    <font>
      <b/>
      <sz val="10"/>
      <color indexed="18"/>
      <name val="ＭＳ Ｐゴシック"/>
      <family val="3"/>
      <charset val="128"/>
    </font>
    <font>
      <sz val="12"/>
      <name val="ＭＳ Ｐゴシック"/>
      <family val="3"/>
      <charset val="128"/>
    </font>
    <font>
      <sz val="9"/>
      <color indexed="23"/>
      <name val="ＭＳ Ｐゴシック"/>
      <family val="3"/>
      <charset val="128"/>
    </font>
    <font>
      <b/>
      <sz val="20"/>
      <name val="ＭＳ Ｐゴシック"/>
      <family val="3"/>
      <charset val="128"/>
    </font>
    <font>
      <sz val="14"/>
      <name val="ＭＳ Ｐゴシック"/>
      <family val="3"/>
      <charset val="128"/>
    </font>
    <font>
      <b/>
      <i/>
      <sz val="24"/>
      <name val="ＭＳ Ｐ明朝"/>
      <family val="1"/>
      <charset val="128"/>
    </font>
    <font>
      <sz val="16"/>
      <name val="ＭＳ Ｐゴシック"/>
      <family val="3"/>
      <charset val="128"/>
    </font>
    <font>
      <b/>
      <sz val="14"/>
      <name val="ＭＳ Ｐゴシック"/>
      <family val="3"/>
      <charset val="128"/>
    </font>
    <font>
      <b/>
      <sz val="20"/>
      <color indexed="8"/>
      <name val="ＭＳ Ｐゴシック"/>
      <family val="3"/>
      <charset val="128"/>
    </font>
    <font>
      <sz val="11"/>
      <color rgb="FFFF0000"/>
      <name val="ＭＳ Ｐゴシック"/>
      <family val="3"/>
      <charset val="128"/>
    </font>
    <font>
      <b/>
      <sz val="10"/>
      <color indexed="9"/>
      <name val="Arial"/>
      <family val="2"/>
    </font>
    <font>
      <sz val="9"/>
      <color rgb="FFFF0000"/>
      <name val="ＭＳ Ｐゴシック"/>
      <family val="3"/>
      <charset val="128"/>
    </font>
    <font>
      <sz val="9"/>
      <color indexed="81"/>
      <name val="ＭＳ Ｐゴシック"/>
      <family val="3"/>
      <charset val="128"/>
    </font>
    <font>
      <b/>
      <sz val="11"/>
      <color rgb="FFFF0066"/>
      <name val="ＭＳ Ｐゴシック"/>
      <family val="3"/>
      <charset val="128"/>
    </font>
    <font>
      <b/>
      <sz val="12"/>
      <name val="ＭＳ Ｐゴシック"/>
      <family val="3"/>
      <charset val="128"/>
    </font>
    <font>
      <b/>
      <sz val="9"/>
      <color indexed="81"/>
      <name val="ＭＳ Ｐゴシック"/>
      <family val="3"/>
      <charset val="128"/>
    </font>
    <font>
      <sz val="11"/>
      <color theme="0" tint="-0.499984740745262"/>
      <name val="ＭＳ Ｐゴシック"/>
      <family val="3"/>
      <charset val="128"/>
    </font>
    <font>
      <b/>
      <sz val="26"/>
      <name val="ＭＳ Ｐゴシック"/>
      <family val="3"/>
      <charset val="128"/>
    </font>
    <font>
      <b/>
      <i/>
      <sz val="26"/>
      <name val="ＭＳ Ｐ明朝"/>
      <family val="1"/>
      <charset val="128"/>
    </font>
    <font>
      <b/>
      <sz val="10"/>
      <color rgb="FF002060"/>
      <name val="ＭＳ Ｐゴシック"/>
      <family val="3"/>
      <charset val="128"/>
    </font>
    <font>
      <b/>
      <i/>
      <sz val="12"/>
      <name val="ＭＳ Ｐゴシック"/>
      <family val="3"/>
      <charset val="128"/>
    </font>
    <font>
      <b/>
      <sz val="18"/>
      <name val="ＭＳ Ｐゴシック"/>
      <family val="3"/>
      <charset val="128"/>
    </font>
    <font>
      <b/>
      <i/>
      <sz val="22"/>
      <name val="ＭＳ Ｐ明朝"/>
      <family val="1"/>
      <charset val="128"/>
    </font>
    <font>
      <b/>
      <sz val="9"/>
      <color theme="0"/>
      <name val="ＭＳ Ｐゴシック"/>
      <family val="3"/>
      <charset val="128"/>
    </font>
    <font>
      <b/>
      <sz val="34"/>
      <name val="ＭＳ Ｐゴシック"/>
      <family val="3"/>
      <charset val="128"/>
    </font>
    <font>
      <sz val="7"/>
      <name val="Arial"/>
      <family val="2"/>
    </font>
    <font>
      <b/>
      <sz val="11"/>
      <color rgb="FF008000"/>
      <name val="ＭＳ Ｐゴシック"/>
      <family val="3"/>
      <charset val="128"/>
    </font>
    <font>
      <sz val="10"/>
      <color rgb="FF008000"/>
      <name val="ＭＳ Ｐゴシック"/>
      <family val="3"/>
      <charset val="128"/>
    </font>
    <font>
      <b/>
      <sz val="10"/>
      <color rgb="FF008000"/>
      <name val="ＭＳ Ｐゴシック"/>
      <family val="3"/>
      <charset val="128"/>
    </font>
    <font>
      <sz val="10"/>
      <color theme="5"/>
      <name val="ＭＳ Ｐゴシック"/>
      <family val="3"/>
      <charset val="128"/>
    </font>
    <font>
      <b/>
      <sz val="10"/>
      <color rgb="FF008000"/>
      <name val="Arial"/>
      <family val="2"/>
    </font>
    <font>
      <b/>
      <sz val="11"/>
      <color theme="5"/>
      <name val="ＭＳ Ｐゴシック"/>
      <family val="3"/>
      <charset val="128"/>
    </font>
    <font>
      <b/>
      <sz val="10"/>
      <color theme="5"/>
      <name val="ＭＳ Ｐゴシック"/>
      <family val="3"/>
      <charset val="128"/>
    </font>
    <font>
      <b/>
      <sz val="11"/>
      <color rgb="FFFF0000"/>
      <name val="ＭＳ Ｐゴシック"/>
      <family val="3"/>
      <charset val="128"/>
    </font>
    <font>
      <sz val="10"/>
      <color rgb="FFFF0000"/>
      <name val="ＭＳ Ｐゴシック"/>
      <family val="3"/>
      <charset val="128"/>
    </font>
    <font>
      <b/>
      <sz val="10"/>
      <color rgb="FFFF0000"/>
      <name val="ＭＳ Ｐゴシック"/>
      <family val="3"/>
      <charset val="128"/>
    </font>
    <font>
      <b/>
      <sz val="10"/>
      <color rgb="FFFF0000"/>
      <name val="Arial"/>
      <family val="2"/>
    </font>
    <font>
      <sz val="10"/>
      <name val="ＭＳ Ｐゴシック"/>
      <family val="2"/>
      <charset val="128"/>
    </font>
    <font>
      <b/>
      <sz val="10"/>
      <name val="Arial"/>
      <family val="2"/>
    </font>
    <font>
      <sz val="11"/>
      <color indexed="63"/>
      <name val="Arial"/>
      <family val="2"/>
    </font>
    <font>
      <b/>
      <sz val="12"/>
      <color rgb="FFFFFFFF"/>
      <name val="ＭＳ Ｐゴシック"/>
      <family val="2"/>
      <charset val="128"/>
    </font>
    <font>
      <b/>
      <sz val="12"/>
      <color indexed="9"/>
      <name val="ＭＳ Ｐゴシック"/>
      <family val="3"/>
      <charset val="128"/>
      <scheme val="major"/>
    </font>
    <font>
      <b/>
      <sz val="10"/>
      <name val="ＭＳ Ｐゴシック"/>
      <family val="3"/>
      <charset val="128"/>
      <scheme val="minor"/>
    </font>
    <font>
      <b/>
      <sz val="9"/>
      <color indexed="81"/>
      <name val="MS P ゴシック"/>
      <family val="3"/>
      <charset val="128"/>
    </font>
    <font>
      <b/>
      <sz val="11"/>
      <name val="ＭＳ Ｐゴシック"/>
      <family val="3"/>
      <charset val="128"/>
      <scheme val="major"/>
    </font>
    <font>
      <b/>
      <sz val="10"/>
      <name val="ＭＳ Ｐゴシック"/>
      <family val="3"/>
      <charset val="128"/>
      <scheme val="major"/>
    </font>
    <font>
      <sz val="11"/>
      <name val="UD Digi Kyokasho NP-B"/>
      <family val="1"/>
      <charset val="128"/>
    </font>
    <font>
      <b/>
      <sz val="18"/>
      <color theme="0"/>
      <name val="UD Digi Kyokasho NP-B"/>
      <family val="1"/>
      <charset val="128"/>
    </font>
    <font>
      <sz val="6"/>
      <name val="ＭＳ Ｐゴシック"/>
      <family val="2"/>
      <charset val="128"/>
      <scheme val="minor"/>
    </font>
    <font>
      <b/>
      <sz val="11"/>
      <color theme="0"/>
      <name val="UD Digi Kyokasho NP-B"/>
      <family val="1"/>
      <charset val="128"/>
    </font>
    <font>
      <b/>
      <sz val="9"/>
      <name val="メイリオ"/>
      <family val="3"/>
      <charset val="128"/>
    </font>
    <font>
      <sz val="16"/>
      <name val="UD Digi Kyokasho NP-B"/>
      <family val="1"/>
      <charset val="128"/>
    </font>
    <font>
      <sz val="18"/>
      <color theme="0"/>
      <name val="UD Digi Kyokasho NP-B"/>
      <family val="1"/>
      <charset val="128"/>
    </font>
    <font>
      <b/>
      <sz val="9"/>
      <color theme="0"/>
      <name val="メイリオ"/>
      <family val="3"/>
      <charset val="128"/>
    </font>
    <font>
      <sz val="14"/>
      <name val="UD Digi Kyokasho NP-B"/>
      <family val="1"/>
      <charset val="128"/>
    </font>
    <font>
      <b/>
      <sz val="11"/>
      <color theme="1"/>
      <name val="UD Digi Kyokasho NP-B"/>
      <family val="1"/>
      <charset val="128"/>
    </font>
    <font>
      <b/>
      <sz val="11"/>
      <name val="UD Digi Kyokasho NP-B"/>
      <family val="1"/>
      <charset val="128"/>
    </font>
    <font>
      <b/>
      <sz val="9"/>
      <color theme="1"/>
      <name val="メイリオ"/>
      <family val="3"/>
      <charset val="128"/>
    </font>
    <font>
      <b/>
      <sz val="20"/>
      <color theme="0"/>
      <name val="UD Digi Kyokasho NP-B"/>
      <family val="1"/>
      <charset val="128"/>
    </font>
    <font>
      <sz val="11"/>
      <color rgb="FFFF0000"/>
      <name val="UD Digi Kyokasho N-B"/>
      <family val="1"/>
      <charset val="128"/>
    </font>
    <font>
      <b/>
      <sz val="9"/>
      <color rgb="FF333333"/>
      <name val="游ゴシック"/>
      <family val="2"/>
      <charset val="128"/>
    </font>
    <font>
      <b/>
      <sz val="10"/>
      <color theme="1"/>
      <name val="UD Digi Kyokasho NP-B"/>
      <family val="1"/>
      <charset val="128"/>
    </font>
    <font>
      <b/>
      <sz val="9"/>
      <color rgb="FFFF0000"/>
      <name val="メイリオ"/>
      <family val="3"/>
      <charset val="128"/>
    </font>
    <font>
      <b/>
      <sz val="9"/>
      <color rgb="FFFF0000"/>
      <name val="Arial"/>
      <family val="2"/>
    </font>
    <font>
      <sz val="10"/>
      <color theme="1"/>
      <name val="ＭＳ Ｐゴシック"/>
      <family val="3"/>
      <charset val="128"/>
    </font>
    <font>
      <b/>
      <sz val="9"/>
      <color theme="1"/>
      <name val="Arial"/>
      <family val="2"/>
    </font>
    <font>
      <b/>
      <sz val="14"/>
      <color theme="1"/>
      <name val="UD Digi Kyokasho NP-B"/>
      <family val="1"/>
      <charset val="128"/>
    </font>
    <font>
      <b/>
      <sz val="20"/>
      <color theme="1"/>
      <name val="UD Digi Kyokasho NP-B"/>
      <family val="1"/>
      <charset val="128"/>
    </font>
    <font>
      <sz val="9"/>
      <name val="ＭＳ Ｐ明朝"/>
      <family val="1"/>
      <charset val="128"/>
    </font>
    <font>
      <sz val="10"/>
      <name val="UD Digi Kyokasho NP-B"/>
      <family val="1"/>
      <charset val="128"/>
    </font>
    <font>
      <sz val="11"/>
      <name val="メイリオ"/>
      <family val="3"/>
      <charset val="128"/>
    </font>
    <font>
      <sz val="10"/>
      <name val="メイリオ"/>
      <family val="3"/>
      <charset val="128"/>
    </font>
    <font>
      <u/>
      <sz val="20"/>
      <name val="メイリオ"/>
      <family val="3"/>
      <charset val="128"/>
    </font>
    <font>
      <b/>
      <sz val="14"/>
      <name val="メイリオ"/>
      <family val="3"/>
      <charset val="128"/>
    </font>
    <font>
      <b/>
      <sz val="11"/>
      <name val="メイリオ"/>
      <family val="3"/>
      <charset val="128"/>
    </font>
    <font>
      <b/>
      <sz val="10"/>
      <name val="メイリオ"/>
      <family val="3"/>
      <charset val="128"/>
    </font>
    <font>
      <b/>
      <u/>
      <sz val="10"/>
      <name val="メイリオ"/>
      <family val="3"/>
      <charset val="128"/>
    </font>
    <font>
      <b/>
      <sz val="9.5"/>
      <name val="メイリオ"/>
      <family val="3"/>
      <charset val="128"/>
    </font>
    <font>
      <sz val="8.5"/>
      <name val="メイリオ"/>
      <family val="3"/>
      <charset val="128"/>
    </font>
    <font>
      <b/>
      <sz val="8.5"/>
      <name val="メイリオ"/>
      <family val="3"/>
      <charset val="128"/>
    </font>
    <font>
      <sz val="8"/>
      <name val="メイリオ"/>
      <family val="3"/>
      <charset val="128"/>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3"/>
        <bgColor indexed="64"/>
      </patternFill>
    </fill>
    <fill>
      <patternFill patternType="solid">
        <fgColor indexed="26"/>
        <bgColor indexed="64"/>
      </patternFill>
    </fill>
    <fill>
      <patternFill patternType="solid">
        <fgColor indexed="23"/>
        <bgColor indexed="64"/>
      </patternFill>
    </fill>
    <fill>
      <patternFill patternType="solid">
        <fgColor indexed="22"/>
        <bgColor indexed="64"/>
      </patternFill>
    </fill>
    <fill>
      <patternFill patternType="solid">
        <fgColor indexed="52"/>
        <bgColor indexed="64"/>
      </patternFill>
    </fill>
    <fill>
      <patternFill patternType="solid">
        <fgColor indexed="38"/>
        <bgColor indexed="64"/>
      </patternFill>
    </fill>
    <fill>
      <patternFill patternType="solid">
        <fgColor indexed="34"/>
        <bgColor indexed="64"/>
      </patternFill>
    </fill>
    <fill>
      <patternFill patternType="solid">
        <fgColor indexed="27"/>
        <bgColor indexed="64"/>
      </patternFill>
    </fill>
    <fill>
      <patternFill patternType="solid">
        <fgColor indexed="8"/>
        <bgColor indexed="64"/>
      </patternFill>
    </fill>
    <fill>
      <patternFill patternType="solid">
        <fgColor rgb="FFFFFFCC"/>
        <bgColor indexed="64"/>
      </patternFill>
    </fill>
    <fill>
      <patternFill patternType="solid">
        <fgColor rgb="FFFF9900"/>
        <bgColor indexed="64"/>
      </patternFill>
    </fill>
    <fill>
      <patternFill patternType="solid">
        <fgColor theme="2" tint="-0.249977111117893"/>
        <bgColor indexed="64"/>
      </patternFill>
    </fill>
    <fill>
      <patternFill patternType="solid">
        <fgColor rgb="FFFFC000"/>
        <bgColor indexed="64"/>
      </patternFill>
    </fill>
    <fill>
      <patternFill patternType="solid">
        <fgColor rgb="FFFF99FF"/>
        <bgColor indexed="64"/>
      </patternFill>
    </fill>
    <fill>
      <patternFill patternType="solid">
        <fgColor rgb="FF99FF66"/>
        <bgColor indexed="64"/>
      </patternFill>
    </fill>
    <fill>
      <patternFill patternType="solid">
        <fgColor theme="0"/>
        <bgColor indexed="64"/>
      </patternFill>
    </fill>
    <fill>
      <patternFill patternType="solid">
        <fgColor rgb="FFFFFF66"/>
        <bgColor indexed="64"/>
      </patternFill>
    </fill>
    <fill>
      <patternFill patternType="solid">
        <fgColor rgb="FFCCFFFF"/>
        <bgColor indexed="64"/>
      </patternFill>
    </fill>
    <fill>
      <patternFill patternType="solid">
        <fgColor rgb="FFFF99FF"/>
        <bgColor indexed="45"/>
      </patternFill>
    </fill>
    <fill>
      <patternFill patternType="solid">
        <fgColor indexed="9"/>
        <bgColor indexed="64"/>
      </patternFill>
    </fill>
    <fill>
      <patternFill patternType="solid">
        <fgColor indexed="41"/>
        <bgColor indexed="64"/>
      </patternFill>
    </fill>
    <fill>
      <patternFill patternType="solid">
        <fgColor theme="9" tint="0.79998168889431442"/>
        <bgColor indexed="64"/>
      </patternFill>
    </fill>
    <fill>
      <patternFill patternType="solid">
        <fgColor theme="1"/>
        <bgColor indexed="64"/>
      </patternFill>
    </fill>
    <fill>
      <patternFill patternType="solid">
        <fgColor theme="3"/>
        <bgColor indexed="64"/>
      </patternFill>
    </fill>
    <fill>
      <patternFill patternType="solid">
        <fgColor theme="5"/>
        <bgColor indexed="64"/>
      </patternFill>
    </fill>
    <fill>
      <patternFill patternType="solid">
        <fgColor theme="5" tint="0.7999816888943144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6" tint="0.79998168889431442"/>
        <bgColor indexed="64"/>
      </patternFill>
    </fill>
  </fills>
  <borders count="18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dashed">
        <color indexed="64"/>
      </right>
      <top/>
      <bottom/>
      <diagonal/>
    </border>
    <border>
      <left style="medium">
        <color indexed="64"/>
      </left>
      <right/>
      <top/>
      <bottom style="medium">
        <color indexed="23"/>
      </bottom>
      <diagonal/>
    </border>
    <border>
      <left/>
      <right/>
      <top style="medium">
        <color indexed="23"/>
      </top>
      <bottom style="medium">
        <color indexed="23"/>
      </bottom>
      <diagonal/>
    </border>
    <border>
      <left/>
      <right style="medium">
        <color indexed="64"/>
      </right>
      <top style="medium">
        <color indexed="23"/>
      </top>
      <bottom style="medium">
        <color indexed="23"/>
      </bottom>
      <diagonal/>
    </border>
    <border>
      <left style="medium">
        <color indexed="64"/>
      </left>
      <right/>
      <top style="medium">
        <color indexed="23"/>
      </top>
      <bottom style="medium">
        <color indexed="23"/>
      </bottom>
      <diagonal/>
    </border>
    <border>
      <left style="thin">
        <color indexed="64"/>
      </left>
      <right style="dashed">
        <color indexed="64"/>
      </right>
      <top style="medium">
        <color indexed="23"/>
      </top>
      <bottom style="medium">
        <color indexed="23"/>
      </bottom>
      <diagonal/>
    </border>
    <border>
      <left style="dashed">
        <color indexed="64"/>
      </left>
      <right style="thin">
        <color indexed="64"/>
      </right>
      <top style="medium">
        <color indexed="23"/>
      </top>
      <bottom style="medium">
        <color indexed="23"/>
      </bottom>
      <diagonal/>
    </border>
    <border>
      <left style="dashed">
        <color indexed="64"/>
      </left>
      <right/>
      <top style="medium">
        <color indexed="23"/>
      </top>
      <bottom style="medium">
        <color indexed="23"/>
      </bottom>
      <diagonal/>
    </border>
    <border>
      <left/>
      <right/>
      <top style="medium">
        <color indexed="23"/>
      </top>
      <bottom style="thin">
        <color indexed="64"/>
      </bottom>
      <diagonal/>
    </border>
    <border>
      <left style="dashed">
        <color indexed="64"/>
      </left>
      <right style="thin">
        <color indexed="64"/>
      </right>
      <top/>
      <bottom/>
      <diagonal/>
    </border>
    <border>
      <left style="dashed">
        <color indexed="64"/>
      </left>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style="medium">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thin">
        <color indexed="64"/>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23"/>
      </bottom>
      <diagonal/>
    </border>
    <border>
      <left/>
      <right/>
      <top style="medium">
        <color indexed="64"/>
      </top>
      <bottom style="medium">
        <color indexed="23"/>
      </bottom>
      <diagonal/>
    </border>
    <border>
      <left/>
      <right style="medium">
        <color indexed="64"/>
      </right>
      <top style="medium">
        <color indexed="64"/>
      </top>
      <bottom style="medium">
        <color indexed="23"/>
      </bottom>
      <diagonal/>
    </border>
    <border>
      <left style="dashed">
        <color indexed="64"/>
      </left>
      <right style="thin">
        <color indexed="64"/>
      </right>
      <top style="medium">
        <color indexed="64"/>
      </top>
      <bottom style="medium">
        <color indexed="23"/>
      </bottom>
      <diagonal/>
    </border>
    <border>
      <left style="dashed">
        <color indexed="64"/>
      </left>
      <right/>
      <top style="medium">
        <color indexed="64"/>
      </top>
      <bottom style="medium">
        <color indexed="23"/>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dashed">
        <color indexed="64"/>
      </left>
      <right/>
      <top/>
      <bottom style="medium">
        <color indexed="64"/>
      </bottom>
      <diagonal/>
    </border>
    <border>
      <left style="dashed">
        <color indexed="64"/>
      </left>
      <right style="medium">
        <color indexed="64"/>
      </right>
      <top/>
      <bottom/>
      <diagonal/>
    </border>
    <border>
      <left style="dashed">
        <color indexed="64"/>
      </left>
      <right style="thin">
        <color indexed="64"/>
      </right>
      <top style="medium">
        <color indexed="64"/>
      </top>
      <bottom/>
      <diagonal/>
    </border>
    <border>
      <left style="dashed">
        <color indexed="64"/>
      </left>
      <right/>
      <top style="medium">
        <color indexed="64"/>
      </top>
      <bottom/>
      <diagonal/>
    </border>
    <border>
      <left/>
      <right style="thin">
        <color indexed="64"/>
      </right>
      <top style="thin">
        <color indexed="64"/>
      </top>
      <bottom/>
      <diagonal/>
    </border>
    <border>
      <left style="medium">
        <color indexed="64"/>
      </left>
      <right/>
      <top style="medium">
        <color indexed="23"/>
      </top>
      <bottom/>
      <diagonal/>
    </border>
    <border>
      <left style="medium">
        <color indexed="64"/>
      </left>
      <right/>
      <top style="medium">
        <color indexed="23"/>
      </top>
      <bottom style="thin">
        <color indexed="64"/>
      </bottom>
      <diagonal/>
    </border>
    <border>
      <left/>
      <right style="thin">
        <color indexed="64"/>
      </right>
      <top style="medium">
        <color indexed="23"/>
      </top>
      <bottom style="thin">
        <color indexed="64"/>
      </bottom>
      <diagonal/>
    </border>
    <border>
      <left style="medium">
        <color indexed="64"/>
      </left>
      <right style="thin">
        <color indexed="64"/>
      </right>
      <top/>
      <bottom style="medium">
        <color indexed="64"/>
      </bottom>
      <diagonal/>
    </border>
    <border>
      <left style="thin">
        <color indexed="64"/>
      </left>
      <right style="dashed">
        <color indexed="64"/>
      </right>
      <top style="medium">
        <color indexed="23"/>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medium">
        <color indexed="64"/>
      </top>
      <bottom style="medium">
        <color indexed="64"/>
      </bottom>
      <diagonal/>
    </border>
    <border>
      <left style="thin">
        <color indexed="64"/>
      </left>
      <right style="dashed">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ashed">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dashed">
        <color indexed="64"/>
      </right>
      <top style="medium">
        <color indexed="64"/>
      </top>
      <bottom style="medium">
        <color indexed="23"/>
      </bottom>
      <diagonal/>
    </border>
    <border>
      <left style="medium">
        <color indexed="64"/>
      </left>
      <right style="medium">
        <color indexed="64"/>
      </right>
      <top/>
      <bottom/>
      <diagonal/>
    </border>
    <border>
      <left style="thin">
        <color indexed="64"/>
      </left>
      <right style="dashed">
        <color indexed="64"/>
      </right>
      <top style="medium">
        <color indexed="64"/>
      </top>
      <bottom/>
      <diagonal/>
    </border>
    <border>
      <left style="thin">
        <color indexed="64"/>
      </left>
      <right style="dashed">
        <color indexed="64"/>
      </right>
      <top style="medium">
        <color indexed="23"/>
      </top>
      <bottom/>
      <diagonal/>
    </border>
    <border>
      <left style="hair">
        <color indexed="64"/>
      </left>
      <right style="medium">
        <color indexed="64"/>
      </right>
      <top style="thin">
        <color indexed="64"/>
      </top>
      <bottom style="thin">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medium">
        <color indexed="64"/>
      </bottom>
      <diagonal/>
    </border>
    <border>
      <left style="double">
        <color indexed="64"/>
      </left>
      <right/>
      <top style="hair">
        <color indexed="64"/>
      </top>
      <bottom style="medium">
        <color indexed="64"/>
      </bottom>
      <diagonal/>
    </border>
    <border>
      <left style="medium">
        <color indexed="64"/>
      </left>
      <right style="medium">
        <color indexed="64"/>
      </right>
      <top style="medium">
        <color indexed="23"/>
      </top>
      <bottom style="medium">
        <color indexed="23"/>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23"/>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medium">
        <color indexed="64"/>
      </top>
      <bottom style="thin">
        <color indexed="64"/>
      </bottom>
      <diagonal/>
    </border>
    <border>
      <left/>
      <right/>
      <top/>
      <bottom style="hair">
        <color indexed="64"/>
      </bottom>
      <diagonal/>
    </border>
    <border>
      <left/>
      <right/>
      <top style="hair">
        <color indexed="64"/>
      </top>
      <bottom/>
      <diagonal/>
    </border>
    <border>
      <left/>
      <right/>
      <top style="hair">
        <color indexed="64"/>
      </top>
      <bottom style="medium">
        <color indexed="64"/>
      </bottom>
      <diagonal/>
    </border>
    <border>
      <left/>
      <right style="medium">
        <color indexed="64"/>
      </right>
      <top style="double">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23"/>
      </top>
      <bottom style="thin">
        <color indexed="64"/>
      </bottom>
      <diagonal/>
    </border>
    <border>
      <left/>
      <right/>
      <top style="double">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thin">
        <color indexed="64"/>
      </top>
      <bottom style="hair">
        <color indexed="64"/>
      </bottom>
      <diagonal/>
    </border>
    <border>
      <left/>
      <right/>
      <top style="medium">
        <color indexed="23"/>
      </top>
      <bottom style="medium">
        <color indexed="64"/>
      </bottom>
      <diagonal/>
    </border>
    <border>
      <left style="dashed">
        <color indexed="64"/>
      </left>
      <right style="thin">
        <color indexed="64"/>
      </right>
      <top/>
      <bottom style="medium">
        <color indexed="64"/>
      </bottom>
      <diagonal/>
    </border>
    <border>
      <left style="thin">
        <color indexed="64"/>
      </left>
      <right style="dashed">
        <color indexed="64"/>
      </right>
      <top style="medium">
        <color indexed="23"/>
      </top>
      <bottom style="medium">
        <color indexed="64"/>
      </bottom>
      <diagonal/>
    </border>
    <border>
      <left style="medium">
        <color indexed="64"/>
      </left>
      <right style="medium">
        <color indexed="64"/>
      </right>
      <top style="medium">
        <color indexed="23"/>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hair">
        <color indexed="64"/>
      </bottom>
      <diagonal/>
    </border>
    <border>
      <left/>
      <right style="medium">
        <color indexed="64"/>
      </right>
      <top style="hair">
        <color indexed="64"/>
      </top>
      <bottom/>
      <diagonal/>
    </border>
    <border>
      <left/>
      <right style="medium">
        <color indexed="64"/>
      </right>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medium">
        <color indexed="64"/>
      </left>
      <right/>
      <top style="hair">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medium">
        <color indexed="64"/>
      </right>
      <top style="medium">
        <color indexed="23"/>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hair">
        <color indexed="64"/>
      </top>
      <bottom/>
      <diagonal/>
    </border>
    <border>
      <left style="thin">
        <color indexed="64"/>
      </left>
      <right style="dashed">
        <color indexed="64"/>
      </right>
      <top style="thin">
        <color indexed="64"/>
      </top>
      <bottom style="medium">
        <color indexed="64"/>
      </bottom>
      <diagonal/>
    </border>
    <border>
      <left style="thin">
        <color indexed="64"/>
      </left>
      <right style="dashed">
        <color indexed="64"/>
      </right>
      <top style="medium">
        <color theme="0" tint="-0.499984740745262"/>
      </top>
      <bottom style="medium">
        <color indexed="64"/>
      </bottom>
      <diagonal/>
    </border>
    <border>
      <left style="thin">
        <color indexed="64"/>
      </left>
      <right/>
      <top style="medium">
        <color indexed="64"/>
      </top>
      <bottom style="medium">
        <color indexed="23"/>
      </bottom>
      <diagonal/>
    </border>
    <border>
      <left/>
      <right style="thin">
        <color indexed="64"/>
      </right>
      <top style="medium">
        <color indexed="64"/>
      </top>
      <bottom style="medium">
        <color indexed="23"/>
      </bottom>
      <diagonal/>
    </border>
    <border>
      <left/>
      <right style="thin">
        <color indexed="64"/>
      </right>
      <top style="medium">
        <color indexed="23"/>
      </top>
      <bottom style="medium">
        <color indexed="23"/>
      </bottom>
      <diagonal/>
    </border>
    <border>
      <left/>
      <right style="dashed">
        <color indexed="64"/>
      </right>
      <top style="medium">
        <color indexed="23"/>
      </top>
      <bottom/>
      <diagonal/>
    </border>
    <border>
      <left/>
      <right style="dashed">
        <color indexed="64"/>
      </right>
      <top style="medium">
        <color indexed="64"/>
      </top>
      <bottom style="medium">
        <color indexed="64"/>
      </bottom>
      <diagonal/>
    </border>
    <border>
      <left/>
      <right style="dashed">
        <color indexed="64"/>
      </right>
      <top/>
      <bottom style="thin">
        <color indexed="64"/>
      </bottom>
      <diagonal/>
    </border>
    <border>
      <left/>
      <right style="dashed">
        <color indexed="64"/>
      </right>
      <top style="thin">
        <color indexed="64"/>
      </top>
      <bottom/>
      <diagonal/>
    </border>
    <border>
      <left/>
      <right style="dashed">
        <color indexed="64"/>
      </right>
      <top style="medium">
        <color indexed="64"/>
      </top>
      <bottom style="thin">
        <color indexed="64"/>
      </bottom>
      <diagonal/>
    </border>
    <border>
      <left/>
      <right style="dashed">
        <color indexed="64"/>
      </right>
      <top/>
      <bottom/>
      <diagonal/>
    </border>
    <border>
      <left/>
      <right style="dashed">
        <color indexed="64"/>
      </right>
      <top style="thin">
        <color indexed="64"/>
      </top>
      <bottom style="thin">
        <color indexed="64"/>
      </bottom>
      <diagonal/>
    </border>
    <border>
      <left/>
      <right style="dashed">
        <color indexed="64"/>
      </right>
      <top style="medium">
        <color theme="0" tint="-0.499984740745262"/>
      </top>
      <bottom style="medium">
        <color indexed="64"/>
      </bottom>
      <diagonal/>
    </border>
    <border>
      <left/>
      <right style="dashed">
        <color indexed="64"/>
      </right>
      <top style="medium">
        <color indexed="64"/>
      </top>
      <bottom/>
      <diagonal/>
    </border>
    <border>
      <left/>
      <right style="dashed">
        <color indexed="64"/>
      </right>
      <top style="medium">
        <color indexed="64"/>
      </top>
      <bottom style="medium">
        <color indexed="23"/>
      </bottom>
      <diagonal/>
    </border>
    <border>
      <left/>
      <right style="dashed">
        <color indexed="64"/>
      </right>
      <top style="medium">
        <color indexed="23"/>
      </top>
      <bottom style="medium">
        <color indexed="23"/>
      </bottom>
      <diagonal/>
    </border>
    <border>
      <left/>
      <right style="dashed">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s>
  <cellStyleXfs count="4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6"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19" fillId="4" borderId="0" applyNumberFormat="0" applyBorder="0" applyAlignment="0" applyProtection="0">
      <alignment vertical="center"/>
    </xf>
    <xf numFmtId="0" fontId="6" fillId="0" borderId="0">
      <alignment vertical="center"/>
    </xf>
  </cellStyleXfs>
  <cellXfs count="1412">
    <xf numFmtId="0" fontId="0" fillId="0" borderId="0" xfId="0">
      <alignment vertical="center"/>
    </xf>
    <xf numFmtId="0" fontId="30" fillId="0" borderId="0" xfId="0" applyFont="1" applyProtection="1">
      <alignment vertical="center"/>
      <protection hidden="1"/>
    </xf>
    <xf numFmtId="0" fontId="30" fillId="0" borderId="0" xfId="0" applyFont="1" applyAlignment="1" applyProtection="1">
      <alignment horizontal="left" vertical="center"/>
      <protection hidden="1"/>
    </xf>
    <xf numFmtId="0" fontId="31" fillId="0" borderId="0" xfId="0" applyFont="1" applyAlignment="1" applyProtection="1">
      <alignment horizontal="left" vertical="center"/>
      <protection hidden="1"/>
    </xf>
    <xf numFmtId="0" fontId="30" fillId="0" borderId="0" xfId="0" applyFont="1" applyAlignment="1" applyProtection="1">
      <alignment horizontal="right" vertical="center"/>
      <protection hidden="1"/>
    </xf>
    <xf numFmtId="0" fontId="32" fillId="0" borderId="0" xfId="0" applyFont="1" applyProtection="1">
      <alignment vertical="center"/>
      <protection hidden="1"/>
    </xf>
    <xf numFmtId="0" fontId="32" fillId="0" borderId="0" xfId="0" applyFont="1" applyAlignment="1" applyProtection="1">
      <alignment horizontal="center" vertical="center"/>
      <protection hidden="1"/>
    </xf>
    <xf numFmtId="14" fontId="33" fillId="0" borderId="0" xfId="0" applyNumberFormat="1" applyFont="1" applyAlignment="1" applyProtection="1">
      <alignment horizontal="center" vertical="center"/>
      <protection hidden="1"/>
    </xf>
    <xf numFmtId="0" fontId="33" fillId="0" borderId="0" xfId="0" applyFont="1" applyProtection="1">
      <alignment vertical="center"/>
      <protection hidden="1"/>
    </xf>
    <xf numFmtId="0" fontId="22" fillId="0" borderId="0" xfId="0" applyFont="1" applyAlignment="1" applyProtection="1">
      <protection hidden="1"/>
    </xf>
    <xf numFmtId="0" fontId="34" fillId="0" borderId="0" xfId="0" applyFont="1" applyAlignment="1" applyProtection="1">
      <alignment horizontal="left" vertical="center"/>
      <protection hidden="1"/>
    </xf>
    <xf numFmtId="0" fontId="35" fillId="0" borderId="0" xfId="0" applyFont="1" applyAlignment="1" applyProtection="1">
      <alignment horizontal="right" vertical="center"/>
      <protection hidden="1"/>
    </xf>
    <xf numFmtId="0" fontId="35" fillId="0" borderId="0" xfId="0" applyFont="1" applyProtection="1">
      <alignment vertical="center"/>
      <protection hidden="1"/>
    </xf>
    <xf numFmtId="0" fontId="36" fillId="0" borderId="0" xfId="0" applyFont="1" applyProtection="1">
      <alignment vertical="center"/>
      <protection hidden="1"/>
    </xf>
    <xf numFmtId="0" fontId="37" fillId="0" borderId="0" xfId="0" applyFont="1" applyProtection="1">
      <alignment vertical="center"/>
      <protection hidden="1"/>
    </xf>
    <xf numFmtId="0" fontId="38" fillId="0" borderId="0" xfId="0" applyFont="1" applyAlignment="1" applyProtection="1">
      <alignment horizontal="center" vertical="center"/>
      <protection hidden="1"/>
    </xf>
    <xf numFmtId="0" fontId="23" fillId="0" borderId="0" xfId="0" applyFont="1" applyAlignment="1" applyProtection="1">
      <alignment horizontal="left" vertical="center"/>
      <protection hidden="1"/>
    </xf>
    <xf numFmtId="0" fontId="24" fillId="0" borderId="0" xfId="0" applyFont="1" applyAlignment="1" applyProtection="1">
      <alignment horizontal="left" vertical="center"/>
      <protection hidden="1"/>
    </xf>
    <xf numFmtId="0" fontId="38" fillId="0" borderId="0" xfId="0" applyFont="1" applyAlignment="1" applyProtection="1">
      <alignment horizontal="right" vertical="center"/>
      <protection hidden="1"/>
    </xf>
    <xf numFmtId="0" fontId="40" fillId="0" borderId="0" xfId="0" applyFont="1" applyAlignment="1" applyProtection="1">
      <alignment horizontal="left" vertical="top"/>
      <protection hidden="1"/>
    </xf>
    <xf numFmtId="0" fontId="35" fillId="0" borderId="0" xfId="0" applyFont="1" applyAlignment="1" applyProtection="1">
      <alignment horizontal="left" vertical="center"/>
      <protection hidden="1"/>
    </xf>
    <xf numFmtId="0" fontId="37" fillId="0" borderId="0" xfId="0" applyFont="1" applyAlignment="1" applyProtection="1">
      <alignment horizontal="center" vertical="center"/>
      <protection hidden="1"/>
    </xf>
    <xf numFmtId="0" fontId="41" fillId="0" borderId="0" xfId="0" applyFont="1" applyProtection="1">
      <alignment vertical="center"/>
      <protection hidden="1"/>
    </xf>
    <xf numFmtId="0" fontId="42" fillId="0" borderId="0" xfId="0" applyFont="1" applyAlignment="1" applyProtection="1">
      <alignment horizontal="left" vertical="center"/>
      <protection hidden="1"/>
    </xf>
    <xf numFmtId="0" fontId="42" fillId="0" borderId="0" xfId="0" applyFont="1" applyAlignment="1" applyProtection="1">
      <alignment horizontal="right" vertical="center"/>
      <protection hidden="1"/>
    </xf>
    <xf numFmtId="0" fontId="42" fillId="0" borderId="0" xfId="0" applyFont="1" applyProtection="1">
      <alignment vertical="center"/>
      <protection hidden="1"/>
    </xf>
    <xf numFmtId="0" fontId="43" fillId="0" borderId="0" xfId="0" applyFont="1" applyProtection="1">
      <alignment vertical="center"/>
      <protection hidden="1"/>
    </xf>
    <xf numFmtId="0" fontId="43" fillId="0" borderId="0" xfId="0" applyFont="1" applyAlignment="1" applyProtection="1">
      <alignment horizontal="center" vertical="center"/>
      <protection hidden="1"/>
    </xf>
    <xf numFmtId="0" fontId="44" fillId="0" borderId="0" xfId="0" applyFont="1" applyAlignment="1" applyProtection="1">
      <alignment horizontal="center" vertical="center"/>
      <protection hidden="1"/>
    </xf>
    <xf numFmtId="0" fontId="45" fillId="0" borderId="0" xfId="0" applyFont="1" applyProtection="1">
      <alignment vertical="center"/>
      <protection hidden="1"/>
    </xf>
    <xf numFmtId="0" fontId="48" fillId="0" borderId="0" xfId="0" applyFont="1" applyProtection="1">
      <alignment vertical="center"/>
      <protection hidden="1"/>
    </xf>
    <xf numFmtId="0" fontId="48" fillId="0" borderId="0" xfId="0" applyFont="1" applyAlignment="1" applyProtection="1">
      <alignment horizontal="right" vertical="center"/>
      <protection hidden="1"/>
    </xf>
    <xf numFmtId="0" fontId="46" fillId="24" borderId="10" xfId="0" applyFont="1" applyFill="1" applyBorder="1" applyAlignment="1" applyProtection="1">
      <alignment horizontal="left" vertical="center"/>
      <protection hidden="1"/>
    </xf>
    <xf numFmtId="0" fontId="39" fillId="0" borderId="0" xfId="0" applyFont="1" applyProtection="1">
      <alignment vertical="center"/>
      <protection hidden="1"/>
    </xf>
    <xf numFmtId="0" fontId="48" fillId="0" borderId="0" xfId="0" quotePrefix="1" applyFont="1" applyAlignment="1" applyProtection="1">
      <alignment horizontal="left" vertical="center"/>
      <protection hidden="1"/>
    </xf>
    <xf numFmtId="0" fontId="54" fillId="0" borderId="0" xfId="0" quotePrefix="1" applyFont="1" applyAlignment="1" applyProtection="1">
      <alignment horizontal="center" vertical="center"/>
      <protection hidden="1"/>
    </xf>
    <xf numFmtId="0" fontId="54" fillId="0" borderId="0" xfId="0" applyFont="1" applyAlignment="1" applyProtection="1">
      <alignment horizontal="center" vertical="center"/>
      <protection hidden="1"/>
    </xf>
    <xf numFmtId="0" fontId="54" fillId="0" borderId="0" xfId="0" applyFont="1" applyProtection="1">
      <alignment vertical="center"/>
      <protection hidden="1"/>
    </xf>
    <xf numFmtId="0" fontId="48" fillId="0" borderId="0" xfId="0" applyFont="1" applyAlignment="1" applyProtection="1">
      <alignment horizontal="left" vertical="center"/>
      <protection hidden="1"/>
    </xf>
    <xf numFmtId="0" fontId="55" fillId="0" borderId="0" xfId="0" quotePrefix="1" applyFont="1" applyAlignment="1" applyProtection="1">
      <alignment horizontal="left" vertical="center"/>
      <protection hidden="1"/>
    </xf>
    <xf numFmtId="0" fontId="56" fillId="0" borderId="0" xfId="0" quotePrefix="1" applyFont="1" applyAlignment="1" applyProtection="1">
      <alignment horizontal="left" vertical="center"/>
      <protection hidden="1"/>
    </xf>
    <xf numFmtId="0" fontId="56" fillId="0" borderId="0" xfId="0" quotePrefix="1" applyFont="1" applyAlignment="1" applyProtection="1">
      <alignment horizontal="right" vertical="center"/>
      <protection hidden="1"/>
    </xf>
    <xf numFmtId="0" fontId="55" fillId="0" borderId="0" xfId="0" quotePrefix="1" applyFont="1" applyAlignment="1" applyProtection="1">
      <alignment horizontal="right" vertical="center"/>
      <protection hidden="1"/>
    </xf>
    <xf numFmtId="0" fontId="57" fillId="24" borderId="11" xfId="0" applyFont="1" applyFill="1" applyBorder="1" applyProtection="1">
      <alignment vertical="center"/>
      <protection hidden="1"/>
    </xf>
    <xf numFmtId="0" fontId="58" fillId="24" borderId="12" xfId="0" applyFont="1" applyFill="1" applyBorder="1" applyAlignment="1" applyProtection="1">
      <alignment horizontal="left" vertical="center"/>
      <protection hidden="1"/>
    </xf>
    <xf numFmtId="0" fontId="58" fillId="24" borderId="12" xfId="0" applyFont="1" applyFill="1" applyBorder="1" applyProtection="1">
      <alignment vertical="center"/>
      <protection hidden="1"/>
    </xf>
    <xf numFmtId="0" fontId="57" fillId="24" borderId="12" xfId="0" applyFont="1" applyFill="1" applyBorder="1" applyProtection="1">
      <alignment vertical="center"/>
      <protection hidden="1"/>
    </xf>
    <xf numFmtId="0" fontId="59" fillId="24" borderId="13" xfId="0" applyFont="1" applyFill="1" applyBorder="1" applyProtection="1">
      <alignment vertical="center"/>
      <protection hidden="1"/>
    </xf>
    <xf numFmtId="0" fontId="23" fillId="0" borderId="0" xfId="0" applyFont="1" applyProtection="1">
      <alignment vertical="center"/>
      <protection hidden="1"/>
    </xf>
    <xf numFmtId="176" fontId="29" fillId="0" borderId="0" xfId="0" applyNumberFormat="1" applyFont="1" applyAlignment="1" applyProtection="1">
      <alignment horizontal="left"/>
      <protection hidden="1"/>
    </xf>
    <xf numFmtId="0" fontId="51" fillId="0" borderId="14" xfId="0" applyFont="1" applyBorder="1" applyProtection="1">
      <alignment vertical="center"/>
      <protection hidden="1"/>
    </xf>
    <xf numFmtId="0" fontId="49" fillId="0" borderId="15" xfId="0" applyFont="1" applyBorder="1" applyAlignment="1" applyProtection="1">
      <alignment horizontal="left" vertical="center"/>
      <protection hidden="1"/>
    </xf>
    <xf numFmtId="0" fontId="60" fillId="0" borderId="15" xfId="0" applyFont="1" applyBorder="1" applyProtection="1">
      <alignment vertical="center"/>
      <protection hidden="1"/>
    </xf>
    <xf numFmtId="0" fontId="61" fillId="0" borderId="15" xfId="0" applyFont="1" applyBorder="1" applyProtection="1">
      <alignment vertical="center"/>
      <protection hidden="1"/>
    </xf>
    <xf numFmtId="0" fontId="61" fillId="0" borderId="16" xfId="0" applyFont="1" applyBorder="1" applyProtection="1">
      <alignment vertical="center"/>
      <protection hidden="1"/>
    </xf>
    <xf numFmtId="0" fontId="22" fillId="0" borderId="0" xfId="0" applyFont="1" applyAlignment="1" applyProtection="1">
      <alignment horizontal="center" vertical="justify"/>
      <protection hidden="1"/>
    </xf>
    <xf numFmtId="0" fontId="62" fillId="0" borderId="0" xfId="0" applyFont="1" applyProtection="1">
      <alignment vertical="center"/>
      <protection hidden="1"/>
    </xf>
    <xf numFmtId="0" fontId="63" fillId="0" borderId="0" xfId="0" applyFont="1" applyAlignment="1" applyProtection="1">
      <alignment horizontal="left"/>
      <protection hidden="1"/>
    </xf>
    <xf numFmtId="0" fontId="64" fillId="0" borderId="0" xfId="0" applyFont="1" applyProtection="1">
      <alignment vertical="center"/>
      <protection hidden="1"/>
    </xf>
    <xf numFmtId="0" fontId="6" fillId="0" borderId="0" xfId="0" applyFont="1" applyProtection="1">
      <alignment vertical="center"/>
      <protection hidden="1"/>
    </xf>
    <xf numFmtId="0" fontId="49" fillId="24" borderId="17" xfId="0" applyFont="1" applyFill="1" applyBorder="1" applyAlignment="1" applyProtection="1">
      <alignment horizontal="left" vertical="center"/>
      <protection hidden="1"/>
    </xf>
    <xf numFmtId="0" fontId="66" fillId="24" borderId="17" xfId="0" applyFont="1" applyFill="1" applyBorder="1" applyProtection="1">
      <alignment vertical="center"/>
      <protection hidden="1"/>
    </xf>
    <xf numFmtId="0" fontId="25" fillId="24" borderId="17" xfId="0" applyFont="1" applyFill="1" applyBorder="1" applyAlignment="1" applyProtection="1">
      <alignment horizontal="left" vertical="center"/>
      <protection hidden="1"/>
    </xf>
    <xf numFmtId="0" fontId="65" fillId="25" borderId="11" xfId="0" applyFont="1" applyFill="1" applyBorder="1" applyProtection="1">
      <alignment vertical="center"/>
      <protection hidden="1"/>
    </xf>
    <xf numFmtId="0" fontId="49" fillId="25" borderId="12" xfId="0" applyFont="1" applyFill="1" applyBorder="1" applyAlignment="1" applyProtection="1">
      <alignment horizontal="left" vertical="center"/>
      <protection hidden="1"/>
    </xf>
    <xf numFmtId="0" fontId="60" fillId="25" borderId="12" xfId="0" applyFont="1" applyFill="1" applyBorder="1" applyProtection="1">
      <alignment vertical="center"/>
      <protection hidden="1"/>
    </xf>
    <xf numFmtId="0" fontId="61" fillId="25" borderId="12" xfId="0" applyFont="1" applyFill="1" applyBorder="1" applyProtection="1">
      <alignment vertical="center"/>
      <protection hidden="1"/>
    </xf>
    <xf numFmtId="0" fontId="61" fillId="25" borderId="13" xfId="0" applyFont="1" applyFill="1" applyBorder="1" applyProtection="1">
      <alignment vertical="center"/>
      <protection hidden="1"/>
    </xf>
    <xf numFmtId="176" fontId="65" fillId="25" borderId="12" xfId="0" applyNumberFormat="1" applyFont="1" applyFill="1" applyBorder="1" applyAlignment="1" applyProtection="1">
      <alignment horizontal="centerContinuous" vertical="center"/>
      <protection hidden="1"/>
    </xf>
    <xf numFmtId="0" fontId="65" fillId="25" borderId="23" xfId="0" applyFont="1" applyFill="1" applyBorder="1" applyAlignment="1" applyProtection="1">
      <alignment vertical="top"/>
      <protection hidden="1"/>
    </xf>
    <xf numFmtId="0" fontId="49" fillId="25" borderId="24" xfId="0" applyFont="1" applyFill="1" applyBorder="1" applyAlignment="1" applyProtection="1">
      <alignment horizontal="left" vertical="top"/>
      <protection hidden="1"/>
    </xf>
    <xf numFmtId="0" fontId="60" fillId="25" borderId="24" xfId="0" applyFont="1" applyFill="1" applyBorder="1" applyAlignment="1" applyProtection="1">
      <alignment vertical="top"/>
      <protection hidden="1"/>
    </xf>
    <xf numFmtId="0" fontId="61" fillId="25" borderId="24" xfId="0" applyFont="1" applyFill="1" applyBorder="1" applyAlignment="1" applyProtection="1">
      <alignment vertical="top"/>
      <protection hidden="1"/>
    </xf>
    <xf numFmtId="0" fontId="61" fillId="25" borderId="25" xfId="0" applyFont="1" applyFill="1" applyBorder="1" applyAlignment="1" applyProtection="1">
      <alignment vertical="top"/>
      <protection hidden="1"/>
    </xf>
    <xf numFmtId="0" fontId="65" fillId="27" borderId="34" xfId="0" applyFont="1" applyFill="1" applyBorder="1" applyProtection="1">
      <alignment vertical="center"/>
      <protection hidden="1"/>
    </xf>
    <xf numFmtId="0" fontId="65" fillId="27" borderId="35" xfId="0" applyFont="1" applyFill="1" applyBorder="1" applyAlignment="1" applyProtection="1">
      <alignment horizontal="left" vertical="center"/>
      <protection hidden="1"/>
    </xf>
    <xf numFmtId="0" fontId="26" fillId="27" borderId="36" xfId="0" applyFont="1" applyFill="1" applyBorder="1" applyAlignment="1" applyProtection="1">
      <alignment horizontal="left" vertical="center"/>
      <protection hidden="1"/>
    </xf>
    <xf numFmtId="176" fontId="29" fillId="27" borderId="35" xfId="0" applyNumberFormat="1" applyFont="1" applyFill="1" applyBorder="1" applyAlignment="1" applyProtection="1">
      <alignment horizontal="left" vertical="center"/>
      <protection hidden="1"/>
    </xf>
    <xf numFmtId="176" fontId="29" fillId="27" borderId="35" xfId="0" applyNumberFormat="1" applyFont="1" applyFill="1" applyBorder="1" applyAlignment="1" applyProtection="1">
      <alignment horizontal="left"/>
      <protection hidden="1"/>
    </xf>
    <xf numFmtId="0" fontId="71" fillId="25" borderId="31" xfId="0" applyFont="1" applyFill="1" applyBorder="1" applyProtection="1">
      <alignment vertical="center"/>
      <protection hidden="1"/>
    </xf>
    <xf numFmtId="180" fontId="72" fillId="25" borderId="43" xfId="0" applyNumberFormat="1" applyFont="1" applyFill="1" applyBorder="1" applyAlignment="1" applyProtection="1">
      <alignment horizontal="center" vertical="center"/>
      <protection hidden="1"/>
    </xf>
    <xf numFmtId="0" fontId="26" fillId="25" borderId="21" xfId="0" applyFont="1" applyFill="1" applyBorder="1" applyProtection="1">
      <alignment vertical="center"/>
      <protection hidden="1"/>
    </xf>
    <xf numFmtId="0" fontId="65" fillId="25" borderId="19" xfId="0" applyFont="1" applyFill="1" applyBorder="1" applyProtection="1">
      <alignment vertical="center"/>
      <protection hidden="1"/>
    </xf>
    <xf numFmtId="180" fontId="72" fillId="25" borderId="54" xfId="0" applyNumberFormat="1" applyFont="1" applyFill="1" applyBorder="1" applyAlignment="1" applyProtection="1">
      <alignment horizontal="center" vertical="center"/>
      <protection hidden="1"/>
    </xf>
    <xf numFmtId="0" fontId="71" fillId="25" borderId="46" xfId="0" applyFont="1" applyFill="1" applyBorder="1" applyProtection="1">
      <alignment vertical="center"/>
      <protection hidden="1"/>
    </xf>
    <xf numFmtId="0" fontId="68" fillId="25" borderId="32" xfId="0" applyFont="1" applyFill="1" applyBorder="1" applyAlignment="1" applyProtection="1">
      <alignment horizontal="center" vertical="center"/>
      <protection hidden="1"/>
    </xf>
    <xf numFmtId="0" fontId="26" fillId="25" borderId="59" xfId="0" applyFont="1" applyFill="1" applyBorder="1" applyProtection="1">
      <alignment vertical="center"/>
      <protection hidden="1"/>
    </xf>
    <xf numFmtId="0" fontId="71" fillId="25" borderId="60" xfId="0" applyFont="1" applyFill="1" applyBorder="1" applyProtection="1">
      <alignment vertical="center"/>
      <protection hidden="1"/>
    </xf>
    <xf numFmtId="0" fontId="65" fillId="27" borderId="61" xfId="0" applyFont="1" applyFill="1" applyBorder="1" applyProtection="1">
      <alignment vertical="center"/>
      <protection hidden="1"/>
    </xf>
    <xf numFmtId="176" fontId="29" fillId="27" borderId="62" xfId="0" applyNumberFormat="1" applyFont="1" applyFill="1" applyBorder="1" applyAlignment="1" applyProtection="1">
      <alignment horizontal="left" vertical="center"/>
      <protection hidden="1"/>
    </xf>
    <xf numFmtId="176" fontId="29" fillId="27" borderId="62" xfId="0" applyNumberFormat="1" applyFont="1" applyFill="1" applyBorder="1" applyAlignment="1" applyProtection="1">
      <alignment horizontal="left"/>
      <protection hidden="1"/>
    </xf>
    <xf numFmtId="0" fontId="68" fillId="25" borderId="0" xfId="0" applyFont="1" applyFill="1" applyAlignment="1" applyProtection="1">
      <alignment horizontal="left" vertical="center"/>
      <protection hidden="1"/>
    </xf>
    <xf numFmtId="0" fontId="26" fillId="25" borderId="21" xfId="0" applyFont="1" applyFill="1" applyBorder="1" applyAlignment="1" applyProtection="1">
      <alignment horizontal="left" vertical="center"/>
      <protection hidden="1"/>
    </xf>
    <xf numFmtId="180" fontId="72" fillId="25" borderId="71" xfId="0" applyNumberFormat="1" applyFont="1" applyFill="1" applyBorder="1" applyAlignment="1" applyProtection="1">
      <alignment horizontal="center" vertical="center"/>
      <protection hidden="1"/>
    </xf>
    <xf numFmtId="0" fontId="65" fillId="27" borderId="62" xfId="0" applyFont="1" applyFill="1" applyBorder="1" applyAlignment="1" applyProtection="1">
      <alignment horizontal="left" vertical="center"/>
      <protection hidden="1"/>
    </xf>
    <xf numFmtId="0" fontId="26" fillId="27" borderId="63" xfId="0" applyFont="1" applyFill="1" applyBorder="1" applyAlignment="1" applyProtection="1">
      <alignment horizontal="left" vertical="center"/>
      <protection hidden="1"/>
    </xf>
    <xf numFmtId="176" fontId="29" fillId="26" borderId="12" xfId="0" applyNumberFormat="1" applyFont="1" applyFill="1" applyBorder="1" applyAlignment="1" applyProtection="1">
      <alignment horizontal="left" vertical="center"/>
      <protection hidden="1"/>
    </xf>
    <xf numFmtId="176" fontId="29" fillId="26" borderId="12" xfId="0" applyNumberFormat="1" applyFont="1" applyFill="1" applyBorder="1" applyAlignment="1" applyProtection="1">
      <alignment horizontal="left"/>
      <protection hidden="1"/>
    </xf>
    <xf numFmtId="0" fontId="65" fillId="25" borderId="32" xfId="0" applyFont="1" applyFill="1" applyBorder="1" applyProtection="1">
      <alignment vertical="center"/>
      <protection hidden="1"/>
    </xf>
    <xf numFmtId="0" fontId="66" fillId="24" borderId="17" xfId="0" applyFont="1" applyFill="1" applyBorder="1" applyAlignment="1" applyProtection="1">
      <alignment horizontal="left" vertical="center"/>
      <protection hidden="1"/>
    </xf>
    <xf numFmtId="0" fontId="30" fillId="0" borderId="0" xfId="0" applyFont="1">
      <alignment vertical="center"/>
    </xf>
    <xf numFmtId="0" fontId="30" fillId="0" borderId="0" xfId="0" applyFont="1" applyAlignment="1">
      <alignment horizontal="left" vertical="center"/>
    </xf>
    <xf numFmtId="0" fontId="31" fillId="0" borderId="0" xfId="0" applyFont="1" applyAlignment="1">
      <alignment horizontal="left" vertical="center"/>
    </xf>
    <xf numFmtId="0" fontId="30" fillId="0" borderId="0" xfId="0" applyFont="1" applyAlignment="1">
      <alignment horizontal="right" vertical="center"/>
    </xf>
    <xf numFmtId="0" fontId="32" fillId="0" borderId="0" xfId="0" applyFont="1">
      <alignment vertical="center"/>
    </xf>
    <xf numFmtId="0" fontId="32" fillId="0" borderId="0" xfId="0" applyFont="1" applyAlignment="1">
      <alignment horizontal="center" vertical="center"/>
    </xf>
    <xf numFmtId="14" fontId="33" fillId="0" borderId="0" xfId="0" applyNumberFormat="1" applyFont="1" applyAlignment="1">
      <alignment horizontal="center" vertical="center"/>
    </xf>
    <xf numFmtId="0" fontId="33" fillId="0" borderId="0" xfId="0" applyFont="1">
      <alignment vertical="center"/>
    </xf>
    <xf numFmtId="0" fontId="22" fillId="0" borderId="0" xfId="0" applyFont="1" applyAlignment="1"/>
    <xf numFmtId="0" fontId="90" fillId="0" borderId="0" xfId="0" applyFont="1" applyAlignment="1">
      <alignment horizontal="left" vertical="center"/>
    </xf>
    <xf numFmtId="0" fontId="35" fillId="0" borderId="0" xfId="0" applyFont="1" applyAlignment="1">
      <alignment horizontal="right" vertical="center"/>
    </xf>
    <xf numFmtId="0" fontId="35" fillId="0" borderId="0" xfId="0" applyFont="1">
      <alignment vertical="center"/>
    </xf>
    <xf numFmtId="0" fontId="36" fillId="0" borderId="0" xfId="0" applyFont="1">
      <alignment vertical="center"/>
    </xf>
    <xf numFmtId="0" fontId="88" fillId="0" borderId="0" xfId="0" applyFont="1">
      <alignment vertical="center"/>
    </xf>
    <xf numFmtId="0" fontId="37" fillId="0" borderId="0" xfId="0" applyFont="1">
      <alignment vertical="center"/>
    </xf>
    <xf numFmtId="0" fontId="38" fillId="0" borderId="0" xfId="0" applyFont="1" applyAlignment="1">
      <alignment horizontal="center" vertical="center"/>
    </xf>
    <xf numFmtId="0" fontId="23" fillId="0" borderId="0" xfId="0" applyFont="1" applyAlignment="1">
      <alignment horizontal="left" vertical="center"/>
    </xf>
    <xf numFmtId="0" fontId="42" fillId="0" borderId="0" xfId="0" applyFont="1" applyAlignment="1">
      <alignment horizontal="left" vertical="center"/>
    </xf>
    <xf numFmtId="0" fontId="24" fillId="0" borderId="0" xfId="0" applyFont="1" applyAlignment="1">
      <alignment horizontal="left" vertical="center"/>
    </xf>
    <xf numFmtId="0" fontId="91" fillId="0" borderId="24" xfId="0" applyFont="1" applyBorder="1">
      <alignment vertical="center"/>
    </xf>
    <xf numFmtId="0" fontId="40" fillId="0" borderId="0" xfId="0" applyFont="1" applyAlignment="1">
      <alignment horizontal="left" vertical="top"/>
    </xf>
    <xf numFmtId="0" fontId="41" fillId="0" borderId="0" xfId="0" applyFont="1">
      <alignment vertical="center"/>
    </xf>
    <xf numFmtId="0" fontId="42" fillId="0" borderId="0" xfId="0" applyFont="1" applyAlignment="1">
      <alignment horizontal="right" vertical="center"/>
    </xf>
    <xf numFmtId="0" fontId="42" fillId="0" borderId="0" xfId="0" applyFont="1">
      <alignment vertical="center"/>
    </xf>
    <xf numFmtId="0" fontId="4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5" fillId="0" borderId="0" xfId="0" applyFont="1">
      <alignment vertical="center"/>
    </xf>
    <xf numFmtId="0" fontId="47" fillId="32" borderId="11" xfId="0" applyFont="1" applyFill="1" applyBorder="1">
      <alignment vertical="center"/>
    </xf>
    <xf numFmtId="0" fontId="50" fillId="32" borderId="12" xfId="0" applyFont="1" applyFill="1" applyBorder="1">
      <alignment vertical="center"/>
    </xf>
    <xf numFmtId="0" fontId="50" fillId="32" borderId="12" xfId="0" applyFont="1" applyFill="1" applyBorder="1" applyAlignment="1">
      <alignment horizontal="right" vertical="center"/>
    </xf>
    <xf numFmtId="0" fontId="52" fillId="32" borderId="12" xfId="0" applyFont="1" applyFill="1" applyBorder="1" applyAlignment="1">
      <alignment horizontal="right" vertical="top"/>
    </xf>
    <xf numFmtId="0" fontId="43" fillId="32" borderId="12" xfId="0" applyFont="1" applyFill="1" applyBorder="1" applyAlignment="1">
      <alignment horizontal="center" vertical="center"/>
    </xf>
    <xf numFmtId="0" fontId="52" fillId="32" borderId="13" xfId="0" applyFont="1" applyFill="1" applyBorder="1" applyAlignment="1">
      <alignment horizontal="right" vertical="center"/>
    </xf>
    <xf numFmtId="0" fontId="0" fillId="0" borderId="32" xfId="0" applyBorder="1">
      <alignment vertical="center"/>
    </xf>
    <xf numFmtId="0" fontId="0" fillId="0" borderId="31" xfId="0" applyBorder="1">
      <alignment vertical="center"/>
    </xf>
    <xf numFmtId="0" fontId="0" fillId="30" borderId="52" xfId="0" applyFill="1" applyBorder="1">
      <alignment vertical="center"/>
    </xf>
    <xf numFmtId="0" fontId="86" fillId="30" borderId="21" xfId="0" applyFont="1" applyFill="1" applyBorder="1">
      <alignment vertical="center"/>
    </xf>
    <xf numFmtId="0" fontId="0" fillId="30" borderId="21" xfId="0" applyFill="1" applyBorder="1">
      <alignment vertical="center"/>
    </xf>
    <xf numFmtId="0" fontId="0" fillId="0" borderId="93" xfId="0" applyBorder="1">
      <alignment vertical="center"/>
    </xf>
    <xf numFmtId="0" fontId="0" fillId="0" borderId="94" xfId="0" applyBorder="1">
      <alignment vertical="center"/>
    </xf>
    <xf numFmtId="0" fontId="0" fillId="28" borderId="52" xfId="0" applyFill="1" applyBorder="1">
      <alignment vertical="center"/>
    </xf>
    <xf numFmtId="0" fontId="86" fillId="28" borderId="21" xfId="0" applyFont="1" applyFill="1" applyBorder="1">
      <alignment vertical="center"/>
    </xf>
    <xf numFmtId="0" fontId="0" fillId="28" borderId="21" xfId="0" applyFill="1" applyBorder="1">
      <alignment vertical="center"/>
    </xf>
    <xf numFmtId="0" fontId="88" fillId="28" borderId="92" xfId="0" applyFont="1" applyFill="1" applyBorder="1" applyAlignment="1">
      <alignment horizontal="center" vertical="center"/>
    </xf>
    <xf numFmtId="0" fontId="0" fillId="29" borderId="52" xfId="0" applyFill="1" applyBorder="1">
      <alignment vertical="center"/>
    </xf>
    <xf numFmtId="0" fontId="86" fillId="29" borderId="21" xfId="0" applyFont="1" applyFill="1" applyBorder="1">
      <alignment vertical="center"/>
    </xf>
    <xf numFmtId="0" fontId="0" fillId="29" borderId="21" xfId="0" applyFill="1" applyBorder="1">
      <alignment vertical="center"/>
    </xf>
    <xf numFmtId="0" fontId="0" fillId="27" borderId="95" xfId="0" applyFill="1" applyBorder="1">
      <alignment vertical="center"/>
    </xf>
    <xf numFmtId="0" fontId="86" fillId="27" borderId="96" xfId="0" applyFont="1" applyFill="1" applyBorder="1">
      <alignment vertical="center"/>
    </xf>
    <xf numFmtId="0" fontId="0" fillId="27" borderId="96" xfId="0" applyFill="1" applyBorder="1">
      <alignment vertical="center"/>
    </xf>
    <xf numFmtId="0" fontId="26" fillId="27" borderId="97" xfId="0" applyFont="1" applyFill="1" applyBorder="1">
      <alignment vertical="center"/>
    </xf>
    <xf numFmtId="0" fontId="86" fillId="27" borderId="98" xfId="0" applyFont="1" applyFill="1" applyBorder="1">
      <alignment vertical="center"/>
    </xf>
    <xf numFmtId="0" fontId="0" fillId="0" borderId="45" xfId="0" applyBorder="1">
      <alignment vertical="center"/>
    </xf>
    <xf numFmtId="0" fontId="0" fillId="0" borderId="99" xfId="0" applyBorder="1">
      <alignment vertical="center"/>
    </xf>
    <xf numFmtId="0" fontId="0" fillId="0" borderId="100" xfId="0" applyBorder="1">
      <alignment vertical="center"/>
    </xf>
    <xf numFmtId="0" fontId="0" fillId="0" borderId="14" xfId="0" applyBorder="1">
      <alignment vertical="center"/>
    </xf>
    <xf numFmtId="0" fontId="0" fillId="0" borderId="15" xfId="0" applyBorder="1">
      <alignment vertical="center"/>
    </xf>
    <xf numFmtId="0" fontId="0" fillId="0" borderId="101" xfId="0" applyBorder="1">
      <alignment vertical="center"/>
    </xf>
    <xf numFmtId="0" fontId="0" fillId="0" borderId="16" xfId="0" applyBorder="1">
      <alignment vertical="center"/>
    </xf>
    <xf numFmtId="0" fontId="0" fillId="0" borderId="102" xfId="0" applyBorder="1">
      <alignment vertical="center"/>
    </xf>
    <xf numFmtId="178" fontId="70" fillId="27" borderId="103" xfId="0" applyNumberFormat="1" applyFont="1" applyFill="1" applyBorder="1" applyAlignment="1" applyProtection="1">
      <alignment horizontal="center" vertical="center"/>
      <protection hidden="1"/>
    </xf>
    <xf numFmtId="178" fontId="69" fillId="25" borderId="89" xfId="0" applyNumberFormat="1" applyFont="1" applyFill="1" applyBorder="1" applyAlignment="1" applyProtection="1">
      <alignment horizontal="center" vertical="center"/>
      <protection hidden="1"/>
    </xf>
    <xf numFmtId="178" fontId="69" fillId="25" borderId="105" xfId="0" applyNumberFormat="1" applyFont="1" applyFill="1" applyBorder="1" applyAlignment="1" applyProtection="1">
      <alignment horizontal="center" vertical="center"/>
      <protection hidden="1"/>
    </xf>
    <xf numFmtId="178" fontId="69" fillId="25" borderId="87" xfId="0" applyNumberFormat="1" applyFont="1" applyFill="1" applyBorder="1" applyAlignment="1" applyProtection="1">
      <alignment horizontal="center" vertical="center"/>
      <protection hidden="1"/>
    </xf>
    <xf numFmtId="178" fontId="70" fillId="27" borderId="106" xfId="0" applyNumberFormat="1" applyFont="1" applyFill="1" applyBorder="1" applyAlignment="1" applyProtection="1">
      <alignment horizontal="center" vertical="center"/>
      <protection hidden="1"/>
    </xf>
    <xf numFmtId="178" fontId="47" fillId="26" borderId="22" xfId="0" applyNumberFormat="1" applyFont="1" applyFill="1" applyBorder="1" applyAlignment="1" applyProtection="1">
      <alignment horizontal="center" vertical="center"/>
      <protection hidden="1"/>
    </xf>
    <xf numFmtId="0" fontId="6" fillId="0" borderId="0" xfId="0" applyFont="1">
      <alignment vertical="center"/>
    </xf>
    <xf numFmtId="176" fontId="29" fillId="24" borderId="17" xfId="0" applyNumberFormat="1" applyFont="1" applyFill="1" applyBorder="1" applyAlignment="1">
      <alignment horizontal="left" vertical="center"/>
    </xf>
    <xf numFmtId="176" fontId="23" fillId="0" borderId="45" xfId="0" applyNumberFormat="1" applyFont="1" applyBorder="1" applyAlignment="1">
      <alignment horizontal="left" vertical="center" wrapText="1"/>
    </xf>
    <xf numFmtId="176" fontId="23" fillId="0" borderId="21" xfId="0" applyNumberFormat="1" applyFont="1" applyBorder="1" applyAlignment="1">
      <alignment horizontal="left" vertical="center" wrapText="1"/>
    </xf>
    <xf numFmtId="176" fontId="29" fillId="0" borderId="21" xfId="0" applyNumberFormat="1" applyFont="1" applyBorder="1" applyAlignment="1">
      <alignment horizontal="left" wrapText="1"/>
    </xf>
    <xf numFmtId="0" fontId="0" fillId="0" borderId="0" xfId="0" applyProtection="1">
      <alignment vertical="center"/>
      <protection locked="0"/>
    </xf>
    <xf numFmtId="0" fontId="0" fillId="0" borderId="49" xfId="0" applyBorder="1">
      <alignment vertical="center"/>
    </xf>
    <xf numFmtId="0" fontId="0" fillId="0" borderId="21" xfId="0" applyBorder="1" applyProtection="1">
      <alignment vertical="center"/>
      <protection hidden="1"/>
    </xf>
    <xf numFmtId="0" fontId="1" fillId="6" borderId="49" xfId="5" applyBorder="1" applyAlignment="1" applyProtection="1">
      <alignment horizontal="center" vertical="center"/>
    </xf>
    <xf numFmtId="0" fontId="86" fillId="27" borderId="117" xfId="0" applyFont="1" applyFill="1" applyBorder="1">
      <alignment vertical="center"/>
    </xf>
    <xf numFmtId="0" fontId="0" fillId="27" borderId="117" xfId="0" applyFill="1" applyBorder="1">
      <alignment vertical="center"/>
    </xf>
    <xf numFmtId="0" fontId="91" fillId="31" borderId="108" xfId="0" applyFont="1" applyFill="1" applyBorder="1" applyProtection="1">
      <alignment vertical="center"/>
      <protection locked="0"/>
    </xf>
    <xf numFmtId="0" fontId="92" fillId="0" borderId="0" xfId="0" applyFont="1" applyAlignment="1">
      <alignment horizontal="center" vertical="center"/>
    </xf>
    <xf numFmtId="49" fontId="91" fillId="31" borderId="108" xfId="0" applyNumberFormat="1" applyFont="1" applyFill="1" applyBorder="1" applyProtection="1">
      <alignment vertical="center"/>
      <protection locked="0"/>
    </xf>
    <xf numFmtId="0" fontId="94" fillId="0" borderId="31" xfId="0" applyFont="1" applyBorder="1" applyAlignment="1">
      <alignment horizontal="right" vertical="center"/>
    </xf>
    <xf numFmtId="0" fontId="0" fillId="0" borderId="49" xfId="0" applyBorder="1" applyProtection="1">
      <alignment vertical="center"/>
      <protection hidden="1"/>
    </xf>
    <xf numFmtId="0" fontId="0" fillId="0" borderId="0" xfId="0" applyAlignment="1">
      <alignment horizontal="right" vertical="center"/>
    </xf>
    <xf numFmtId="0" fontId="0" fillId="0" borderId="0" xfId="0" applyAlignment="1">
      <alignment horizontal="left" vertical="center"/>
    </xf>
    <xf numFmtId="176" fontId="29" fillId="27" borderId="38" xfId="43" applyNumberFormat="1" applyFont="1" applyFill="1" applyBorder="1" applyAlignment="1" applyProtection="1">
      <alignment horizontal="left"/>
      <protection hidden="1"/>
    </xf>
    <xf numFmtId="180" fontId="69" fillId="27" borderId="39" xfId="43" applyNumberFormat="1" applyFont="1" applyFill="1" applyBorder="1" applyAlignment="1" applyProtection="1">
      <alignment horizontal="center" vertical="center"/>
      <protection hidden="1"/>
    </xf>
    <xf numFmtId="178" fontId="70" fillId="27" borderId="35" xfId="43" applyNumberFormat="1" applyFont="1" applyFill="1" applyBorder="1" applyAlignment="1" applyProtection="1">
      <alignment horizontal="center" vertical="center"/>
      <protection hidden="1"/>
    </xf>
    <xf numFmtId="178" fontId="24" fillId="0" borderId="108" xfId="43" applyNumberFormat="1" applyFont="1" applyBorder="1" applyAlignment="1" applyProtection="1">
      <alignment horizontal="center" vertical="center"/>
      <protection hidden="1"/>
    </xf>
    <xf numFmtId="178" fontId="24" fillId="0" borderId="22" xfId="43" applyNumberFormat="1" applyFont="1" applyBorder="1" applyAlignment="1" applyProtection="1">
      <alignment horizontal="center" vertical="center"/>
      <protection hidden="1"/>
    </xf>
    <xf numFmtId="178" fontId="24" fillId="0" borderId="87" xfId="43" applyNumberFormat="1" applyFont="1" applyBorder="1" applyAlignment="1" applyProtection="1">
      <alignment horizontal="center" vertical="center"/>
      <protection hidden="1"/>
    </xf>
    <xf numFmtId="178" fontId="24" fillId="0" borderId="89" xfId="43" applyNumberFormat="1" applyFont="1" applyBorder="1" applyAlignment="1" applyProtection="1">
      <alignment horizontal="center" vertical="center"/>
      <protection hidden="1"/>
    </xf>
    <xf numFmtId="180" fontId="72" fillId="25" borderId="53" xfId="43" applyNumberFormat="1" applyFont="1" applyFill="1" applyBorder="1" applyAlignment="1" applyProtection="1">
      <alignment horizontal="center" vertical="center"/>
      <protection hidden="1"/>
    </xf>
    <xf numFmtId="178" fontId="28" fillId="25" borderId="33" xfId="43" applyNumberFormat="1" applyFont="1" applyFill="1" applyBorder="1" applyAlignment="1" applyProtection="1">
      <alignment horizontal="center" vertical="center"/>
      <protection hidden="1"/>
    </xf>
    <xf numFmtId="180" fontId="69" fillId="27" borderId="64" xfId="43" applyNumberFormat="1" applyFont="1" applyFill="1" applyBorder="1" applyAlignment="1" applyProtection="1">
      <alignment horizontal="center" vertical="center"/>
      <protection hidden="1"/>
    </xf>
    <xf numFmtId="178" fontId="70" fillId="27" borderId="62" xfId="43" applyNumberFormat="1" applyFont="1" applyFill="1" applyBorder="1" applyAlignment="1" applyProtection="1">
      <alignment horizontal="center" vertical="center"/>
      <protection hidden="1"/>
    </xf>
    <xf numFmtId="180" fontId="72" fillId="25" borderId="67" xfId="43" applyNumberFormat="1" applyFont="1" applyFill="1" applyBorder="1" applyAlignment="1" applyProtection="1">
      <alignment horizontal="center" vertical="center"/>
      <protection hidden="1"/>
    </xf>
    <xf numFmtId="180" fontId="72" fillId="25" borderId="70" xfId="43" applyNumberFormat="1" applyFont="1" applyFill="1" applyBorder="1" applyAlignment="1" applyProtection="1">
      <alignment horizontal="center" vertical="center"/>
      <protection hidden="1"/>
    </xf>
    <xf numFmtId="178" fontId="24" fillId="26" borderId="12" xfId="43" applyNumberFormat="1" applyFont="1" applyFill="1" applyBorder="1" applyAlignment="1" applyProtection="1">
      <alignment horizontal="center" vertical="center"/>
      <protection hidden="1"/>
    </xf>
    <xf numFmtId="0" fontId="26" fillId="30" borderId="119" xfId="0" applyFont="1" applyFill="1" applyBorder="1" applyAlignment="1" applyProtection="1">
      <alignment horizontal="center" vertical="center"/>
      <protection hidden="1"/>
    </xf>
    <xf numFmtId="0" fontId="26" fillId="30" borderId="120" xfId="0" applyFont="1" applyFill="1" applyBorder="1" applyAlignment="1" applyProtection="1">
      <alignment horizontal="center" vertical="center"/>
      <protection hidden="1"/>
    </xf>
    <xf numFmtId="0" fontId="0" fillId="31" borderId="93" xfId="0" applyFill="1" applyBorder="1" applyProtection="1">
      <alignment vertical="center"/>
      <protection locked="0"/>
    </xf>
    <xf numFmtId="178" fontId="24" fillId="33" borderId="0" xfId="43" applyNumberFormat="1" applyFont="1" applyFill="1" applyAlignment="1" applyProtection="1">
      <alignment horizontal="center" vertical="center"/>
      <protection hidden="1"/>
    </xf>
    <xf numFmtId="178" fontId="24" fillId="33" borderId="15" xfId="43" applyNumberFormat="1" applyFont="1" applyFill="1" applyBorder="1" applyAlignment="1" applyProtection="1">
      <alignment horizontal="center" vertical="center"/>
      <protection hidden="1"/>
    </xf>
    <xf numFmtId="178" fontId="28" fillId="33" borderId="21" xfId="43" applyNumberFormat="1" applyFont="1" applyFill="1" applyBorder="1" applyAlignment="1" applyProtection="1">
      <alignment horizontal="center" vertical="center"/>
      <protection hidden="1"/>
    </xf>
    <xf numFmtId="0" fontId="29" fillId="27" borderId="96" xfId="0" applyFont="1" applyFill="1" applyBorder="1">
      <alignment vertical="center"/>
    </xf>
    <xf numFmtId="0" fontId="23" fillId="27" borderId="96" xfId="0" applyFont="1" applyFill="1" applyBorder="1">
      <alignment vertical="center"/>
    </xf>
    <xf numFmtId="0" fontId="46" fillId="26" borderId="61" xfId="0" applyFont="1" applyFill="1" applyBorder="1" applyProtection="1">
      <alignment vertical="center"/>
      <protection hidden="1"/>
    </xf>
    <xf numFmtId="0" fontId="67" fillId="26" borderId="12" xfId="0" applyFont="1" applyFill="1" applyBorder="1" applyAlignment="1" applyProtection="1">
      <alignment horizontal="left" vertical="center"/>
      <protection hidden="1"/>
    </xf>
    <xf numFmtId="177" fontId="66" fillId="26" borderId="12" xfId="0" applyNumberFormat="1" applyFont="1" applyFill="1" applyBorder="1" applyAlignment="1" applyProtection="1">
      <alignment horizontal="center" vertical="center"/>
      <protection hidden="1"/>
    </xf>
    <xf numFmtId="177" fontId="46" fillId="26" borderId="12" xfId="0" applyNumberFormat="1" applyFont="1" applyFill="1" applyBorder="1" applyAlignment="1" applyProtection="1">
      <alignment horizontal="center" vertical="center"/>
      <protection hidden="1"/>
    </xf>
    <xf numFmtId="177" fontId="46" fillId="26" borderId="13" xfId="0" applyNumberFormat="1" applyFont="1" applyFill="1" applyBorder="1" applyAlignment="1" applyProtection="1">
      <alignment horizontal="center" vertical="center"/>
      <protection hidden="1"/>
    </xf>
    <xf numFmtId="176" fontId="29" fillId="26" borderId="22" xfId="0" applyNumberFormat="1" applyFont="1" applyFill="1" applyBorder="1" applyAlignment="1" applyProtection="1">
      <alignment horizontal="left" vertical="center"/>
      <protection hidden="1"/>
    </xf>
    <xf numFmtId="176" fontId="29" fillId="26" borderId="90" xfId="43" applyNumberFormat="1" applyFont="1" applyFill="1" applyBorder="1" applyAlignment="1" applyProtection="1">
      <alignment horizontal="left"/>
      <protection hidden="1"/>
    </xf>
    <xf numFmtId="180" fontId="95" fillId="26" borderId="73" xfId="43" applyNumberFormat="1" applyFont="1" applyFill="1" applyBorder="1" applyAlignment="1" applyProtection="1">
      <alignment horizontal="center" vertical="center"/>
      <protection hidden="1"/>
    </xf>
    <xf numFmtId="180" fontId="95" fillId="26" borderId="74" xfId="43" applyNumberFormat="1" applyFont="1" applyFill="1" applyBorder="1" applyAlignment="1" applyProtection="1">
      <alignment horizontal="center" vertical="center"/>
      <protection hidden="1"/>
    </xf>
    <xf numFmtId="176" fontId="29" fillId="27" borderId="103" xfId="0" applyNumberFormat="1" applyFont="1" applyFill="1" applyBorder="1" applyAlignment="1" applyProtection="1">
      <alignment horizontal="left" vertical="center"/>
      <protection hidden="1"/>
    </xf>
    <xf numFmtId="0" fontId="65" fillId="25" borderId="14" xfId="0" quotePrefix="1" applyFont="1" applyFill="1" applyBorder="1" applyProtection="1">
      <alignment vertical="center"/>
      <protection hidden="1"/>
    </xf>
    <xf numFmtId="0" fontId="68" fillId="25" borderId="122" xfId="0" applyFont="1" applyFill="1" applyBorder="1" applyAlignment="1" applyProtection="1">
      <alignment horizontal="left" vertical="center"/>
      <protection hidden="1"/>
    </xf>
    <xf numFmtId="0" fontId="68" fillId="25" borderId="15" xfId="0" applyFont="1" applyFill="1" applyBorder="1" applyAlignment="1" applyProtection="1">
      <alignment horizontal="left" vertical="center"/>
      <protection hidden="1"/>
    </xf>
    <xf numFmtId="0" fontId="68" fillId="25" borderId="15" xfId="0" applyFont="1" applyFill="1" applyBorder="1" applyProtection="1">
      <alignment vertical="center"/>
      <protection hidden="1"/>
    </xf>
    <xf numFmtId="0" fontId="71" fillId="25" borderId="16" xfId="0" applyFont="1" applyFill="1" applyBorder="1" applyProtection="1">
      <alignment vertical="center"/>
      <protection hidden="1"/>
    </xf>
    <xf numFmtId="180" fontId="72" fillId="25" borderId="123" xfId="43" applyNumberFormat="1" applyFont="1" applyFill="1" applyBorder="1" applyAlignment="1" applyProtection="1">
      <alignment horizontal="center" vertical="center"/>
      <protection hidden="1"/>
    </xf>
    <xf numFmtId="178" fontId="28" fillId="25" borderId="124" xfId="43" applyNumberFormat="1" applyFont="1" applyFill="1" applyBorder="1" applyAlignment="1" applyProtection="1">
      <alignment horizontal="center" vertical="center"/>
      <protection hidden="1"/>
    </xf>
    <xf numFmtId="180" fontId="72" fillId="25" borderId="71" xfId="43" applyNumberFormat="1" applyFont="1" applyFill="1" applyBorder="1" applyAlignment="1" applyProtection="1">
      <alignment horizontal="center" vertical="center"/>
      <protection hidden="1"/>
    </xf>
    <xf numFmtId="176" fontId="29" fillId="27" borderId="106" xfId="0" applyNumberFormat="1" applyFont="1" applyFill="1" applyBorder="1" applyAlignment="1" applyProtection="1">
      <alignment horizontal="left" vertical="center"/>
      <protection hidden="1"/>
    </xf>
    <xf numFmtId="176" fontId="29" fillId="27" borderId="88" xfId="43" applyNumberFormat="1" applyFont="1" applyFill="1" applyBorder="1" applyAlignment="1" applyProtection="1">
      <alignment horizontal="left"/>
      <protection hidden="1"/>
    </xf>
    <xf numFmtId="0" fontId="68" fillId="25" borderId="14" xfId="0" applyFont="1" applyFill="1" applyBorder="1" applyAlignment="1" applyProtection="1">
      <alignment horizontal="center" vertical="center"/>
      <protection hidden="1"/>
    </xf>
    <xf numFmtId="0" fontId="65" fillId="25" borderId="115" xfId="0" applyFont="1" applyFill="1" applyBorder="1" applyProtection="1">
      <alignment vertical="center"/>
      <protection hidden="1"/>
    </xf>
    <xf numFmtId="0" fontId="26" fillId="25" borderId="59" xfId="0" applyFont="1" applyFill="1" applyBorder="1" applyAlignment="1" applyProtection="1">
      <alignment horizontal="left" vertical="center"/>
      <protection hidden="1"/>
    </xf>
    <xf numFmtId="0" fontId="0" fillId="0" borderId="89" xfId="0" applyBorder="1" applyProtection="1">
      <alignment vertical="center"/>
      <protection hidden="1"/>
    </xf>
    <xf numFmtId="0" fontId="0" fillId="0" borderId="119" xfId="0" applyBorder="1" applyProtection="1">
      <alignment vertical="center"/>
      <protection hidden="1"/>
    </xf>
    <xf numFmtId="0" fontId="65" fillId="34" borderId="105" xfId="0" applyFont="1" applyFill="1" applyBorder="1" applyAlignment="1" applyProtection="1">
      <alignment horizontal="center" vertical="center"/>
      <protection hidden="1"/>
    </xf>
    <xf numFmtId="0" fontId="65" fillId="34" borderId="125" xfId="0" applyFont="1" applyFill="1" applyBorder="1" applyAlignment="1" applyProtection="1">
      <alignment horizontal="center" vertical="center"/>
      <protection hidden="1"/>
    </xf>
    <xf numFmtId="176" fontId="65" fillId="37" borderId="105" xfId="0" applyNumberFormat="1" applyFont="1" applyFill="1" applyBorder="1" applyAlignment="1" applyProtection="1">
      <alignment horizontal="center" vertical="center" wrapText="1"/>
      <protection hidden="1"/>
    </xf>
    <xf numFmtId="0" fontId="0" fillId="0" borderId="105" xfId="0" applyBorder="1" applyProtection="1">
      <alignment vertical="center"/>
      <protection hidden="1"/>
    </xf>
    <xf numFmtId="0" fontId="26" fillId="30" borderId="118" xfId="0" applyFont="1" applyFill="1" applyBorder="1" applyAlignment="1" applyProtection="1">
      <alignment horizontal="center" vertical="center"/>
      <protection hidden="1"/>
    </xf>
    <xf numFmtId="0" fontId="86" fillId="0" borderId="0" xfId="0" applyFont="1" applyAlignment="1">
      <alignment horizontal="right" vertical="center"/>
    </xf>
    <xf numFmtId="0" fontId="0" fillId="30" borderId="21" xfId="0" applyFill="1" applyBorder="1" applyAlignment="1">
      <alignment horizontal="right" vertical="center"/>
    </xf>
    <xf numFmtId="0" fontId="68" fillId="40" borderId="21" xfId="0" applyFont="1" applyFill="1" applyBorder="1" applyAlignment="1">
      <alignment horizontal="left" vertical="center"/>
    </xf>
    <xf numFmtId="0" fontId="0" fillId="0" borderId="110" xfId="0" applyBorder="1">
      <alignment vertical="center"/>
    </xf>
    <xf numFmtId="0" fontId="0" fillId="0" borderId="93" xfId="0" applyBorder="1" applyAlignment="1">
      <alignment horizontal="left" vertical="center"/>
    </xf>
    <xf numFmtId="176" fontId="22" fillId="25" borderId="30" xfId="0" applyNumberFormat="1" applyFont="1" applyFill="1" applyBorder="1" applyAlignment="1" applyProtection="1">
      <alignment horizontal="center" vertical="center" wrapText="1"/>
      <protection hidden="1"/>
    </xf>
    <xf numFmtId="0" fontId="0" fillId="40" borderId="19" xfId="0" applyFill="1" applyBorder="1" applyAlignment="1">
      <alignment horizontal="centerContinuous" vertical="center"/>
    </xf>
    <xf numFmtId="0" fontId="0" fillId="40" borderId="114" xfId="0" applyFill="1" applyBorder="1" applyAlignment="1">
      <alignment horizontal="centerContinuous" vertical="center"/>
    </xf>
    <xf numFmtId="0" fontId="0" fillId="28" borderId="19" xfId="0" applyFill="1" applyBorder="1" applyAlignment="1">
      <alignment horizontal="centerContinuous" vertical="center"/>
    </xf>
    <xf numFmtId="0" fontId="0" fillId="28" borderId="114" xfId="0" applyFill="1" applyBorder="1" applyAlignment="1">
      <alignment horizontal="centerContinuous" vertical="center"/>
    </xf>
    <xf numFmtId="0" fontId="0" fillId="29" borderId="19" xfId="0" applyFill="1" applyBorder="1" applyAlignment="1">
      <alignment horizontal="centerContinuous" vertical="center"/>
    </xf>
    <xf numFmtId="0" fontId="6" fillId="29" borderId="114" xfId="0" applyFont="1" applyFill="1" applyBorder="1" applyAlignment="1">
      <alignment horizontal="centerContinuous" vertical="center"/>
    </xf>
    <xf numFmtId="0" fontId="0" fillId="0" borderId="111" xfId="0" applyBorder="1">
      <alignment vertical="center"/>
    </xf>
    <xf numFmtId="0" fontId="0" fillId="0" borderId="21" xfId="0" applyBorder="1">
      <alignment vertical="center"/>
    </xf>
    <xf numFmtId="0" fontId="26" fillId="0" borderId="93" xfId="0" applyFont="1" applyBorder="1">
      <alignment vertical="center"/>
    </xf>
    <xf numFmtId="0" fontId="101" fillId="0" borderId="93" xfId="0" applyFont="1" applyBorder="1" applyAlignment="1">
      <alignment horizontal="right" vertical="center"/>
    </xf>
    <xf numFmtId="0" fontId="42" fillId="0" borderId="31" xfId="0" applyFont="1" applyBorder="1" applyAlignment="1" applyProtection="1">
      <alignment horizontal="left" vertical="center"/>
      <protection hidden="1"/>
    </xf>
    <xf numFmtId="0" fontId="0" fillId="0" borderId="25" xfId="0" applyBorder="1">
      <alignment vertical="center"/>
    </xf>
    <xf numFmtId="0" fontId="26" fillId="0" borderId="93" xfId="0" applyFont="1" applyBorder="1" applyAlignment="1">
      <alignment horizontal="right" vertical="center"/>
    </xf>
    <xf numFmtId="0" fontId="0" fillId="0" borderId="131" xfId="0" applyBorder="1">
      <alignment vertical="center"/>
    </xf>
    <xf numFmtId="0" fontId="43" fillId="0" borderId="131" xfId="0" applyFont="1" applyBorder="1" applyProtection="1">
      <alignment vertical="center"/>
      <protection hidden="1"/>
    </xf>
    <xf numFmtId="0" fontId="43" fillId="0" borderId="131" xfId="0" applyFont="1" applyBorder="1" applyAlignment="1" applyProtection="1">
      <alignment horizontal="center" vertical="center"/>
      <protection hidden="1"/>
    </xf>
    <xf numFmtId="0" fontId="26" fillId="0" borderId="32" xfId="0" applyFont="1" applyBorder="1">
      <alignment vertical="center"/>
    </xf>
    <xf numFmtId="0" fontId="26" fillId="0" borderId="0" xfId="0" applyFont="1">
      <alignment vertical="center"/>
    </xf>
    <xf numFmtId="0" fontId="23" fillId="27" borderId="113" xfId="0" applyFont="1" applyFill="1" applyBorder="1" applyAlignment="1">
      <alignment horizontal="right" vertical="center"/>
    </xf>
    <xf numFmtId="0" fontId="11" fillId="0" borderId="0" xfId="0" applyFont="1" applyProtection="1">
      <alignment vertical="center"/>
      <protection hidden="1"/>
    </xf>
    <xf numFmtId="0" fontId="11" fillId="0" borderId="49" xfId="0" applyFont="1" applyBorder="1" applyProtection="1">
      <alignment vertical="center"/>
      <protection hidden="1"/>
    </xf>
    <xf numFmtId="0" fontId="39" fillId="0" borderId="49" xfId="0" applyFont="1" applyBorder="1" applyProtection="1">
      <alignment vertical="center"/>
      <protection hidden="1"/>
    </xf>
    <xf numFmtId="0" fontId="0" fillId="42" borderId="21" xfId="0" applyFill="1" applyBorder="1">
      <alignment vertical="center"/>
    </xf>
    <xf numFmtId="0" fontId="0" fillId="42" borderId="52" xfId="0" applyFill="1" applyBorder="1">
      <alignment vertical="center"/>
    </xf>
    <xf numFmtId="0" fontId="86" fillId="42" borderId="21" xfId="0" applyFont="1" applyFill="1" applyBorder="1">
      <alignment vertical="center"/>
    </xf>
    <xf numFmtId="0" fontId="0" fillId="37" borderId="19" xfId="0" applyFill="1" applyBorder="1" applyAlignment="1">
      <alignment horizontal="centerContinuous" vertical="center"/>
    </xf>
    <xf numFmtId="0" fontId="0" fillId="37" borderId="114" xfId="0" applyFill="1" applyBorder="1" applyAlignment="1">
      <alignment horizontal="centerContinuous" vertical="center"/>
    </xf>
    <xf numFmtId="0" fontId="26" fillId="37" borderId="119" xfId="0" applyFont="1" applyFill="1" applyBorder="1" applyAlignment="1" applyProtection="1">
      <alignment horizontal="center" vertical="center"/>
      <protection hidden="1"/>
    </xf>
    <xf numFmtId="0" fontId="26" fillId="37" borderId="126" xfId="0" applyFont="1" applyFill="1" applyBorder="1" applyAlignment="1" applyProtection="1">
      <alignment horizontal="center" vertical="center"/>
      <protection hidden="1"/>
    </xf>
    <xf numFmtId="0" fontId="0" fillId="0" borderId="110" xfId="0" applyBorder="1" applyAlignment="1">
      <alignment horizontal="right" vertical="center"/>
    </xf>
    <xf numFmtId="0" fontId="42" fillId="0" borderId="110" xfId="0" applyFont="1" applyBorder="1" applyProtection="1">
      <alignment vertical="center"/>
      <protection hidden="1"/>
    </xf>
    <xf numFmtId="0" fontId="43" fillId="0" borderId="110" xfId="0" applyFont="1" applyBorder="1" applyProtection="1">
      <alignment vertical="center"/>
      <protection hidden="1"/>
    </xf>
    <xf numFmtId="0" fontId="43" fillId="0" borderId="93" xfId="0" applyFont="1" applyBorder="1" applyProtection="1">
      <alignment vertical="center"/>
      <protection hidden="1"/>
    </xf>
    <xf numFmtId="0" fontId="42" fillId="0" borderId="93" xfId="0" applyFont="1" applyBorder="1" applyAlignment="1" applyProtection="1">
      <alignment horizontal="left" vertical="center"/>
      <protection hidden="1"/>
    </xf>
    <xf numFmtId="0" fontId="68" fillId="0" borderId="94" xfId="0" applyFont="1" applyBorder="1" applyAlignment="1">
      <alignment horizontal="right" vertical="center"/>
    </xf>
    <xf numFmtId="0" fontId="68" fillId="28" borderId="21" xfId="0" applyFont="1" applyFill="1" applyBorder="1" applyAlignment="1">
      <alignment horizontal="left" vertical="center"/>
    </xf>
    <xf numFmtId="0" fontId="0" fillId="28" borderId="45" xfId="0" applyFill="1" applyBorder="1">
      <alignment vertical="center"/>
    </xf>
    <xf numFmtId="0" fontId="99" fillId="42" borderId="21" xfId="0" applyFont="1" applyFill="1" applyBorder="1">
      <alignment vertical="center"/>
    </xf>
    <xf numFmtId="0" fontId="99" fillId="29" borderId="21" xfId="0" applyFont="1" applyFill="1" applyBorder="1">
      <alignment vertical="center"/>
    </xf>
    <xf numFmtId="0" fontId="23" fillId="40" borderId="19" xfId="0" applyFont="1" applyFill="1" applyBorder="1" applyAlignment="1">
      <alignment horizontal="right" vertical="center"/>
    </xf>
    <xf numFmtId="0" fontId="23" fillId="28" borderId="19" xfId="0" applyFont="1" applyFill="1" applyBorder="1" applyAlignment="1">
      <alignment horizontal="right" vertical="center"/>
    </xf>
    <xf numFmtId="0" fontId="23" fillId="37" borderId="19" xfId="0" applyFont="1" applyFill="1" applyBorder="1" applyAlignment="1">
      <alignment horizontal="right" vertical="center"/>
    </xf>
    <xf numFmtId="0" fontId="23" fillId="29" borderId="19" xfId="0" applyFont="1" applyFill="1" applyBorder="1" applyAlignment="1">
      <alignment horizontal="right" vertical="center"/>
    </xf>
    <xf numFmtId="0" fontId="42" fillId="0" borderId="24" xfId="0" applyFont="1" applyBorder="1" applyAlignment="1" applyProtection="1">
      <alignment horizontal="right" vertical="center"/>
      <protection hidden="1"/>
    </xf>
    <xf numFmtId="0" fontId="89" fillId="0" borderId="24" xfId="0" applyFont="1" applyBorder="1">
      <alignment vertical="center"/>
    </xf>
    <xf numFmtId="0" fontId="103" fillId="0" borderId="0" xfId="0" applyFont="1" applyAlignment="1">
      <alignment horizontal="left" vertical="center"/>
    </xf>
    <xf numFmtId="181" fontId="26" fillId="31" borderId="108" xfId="0" applyNumberFormat="1" applyFont="1" applyFill="1" applyBorder="1" applyAlignment="1" applyProtection="1">
      <alignment vertical="center" shrinkToFit="1"/>
      <protection locked="0"/>
    </xf>
    <xf numFmtId="0" fontId="0" fillId="0" borderId="140" xfId="0" applyBorder="1">
      <alignment vertical="center"/>
    </xf>
    <xf numFmtId="0" fontId="0" fillId="0" borderId="84" xfId="0" applyBorder="1">
      <alignment vertical="center"/>
    </xf>
    <xf numFmtId="0" fontId="65" fillId="39" borderId="0" xfId="0" applyFont="1" applyFill="1">
      <alignment vertical="center"/>
    </xf>
    <xf numFmtId="0" fontId="0" fillId="39" borderId="0" xfId="0" applyFill="1">
      <alignment vertical="center"/>
    </xf>
    <xf numFmtId="0" fontId="29" fillId="0" borderId="0" xfId="0" applyFont="1" applyProtection="1">
      <alignment vertical="center"/>
      <protection hidden="1"/>
    </xf>
    <xf numFmtId="0" fontId="43" fillId="0" borderId="15" xfId="0" applyFont="1" applyBorder="1" applyProtection="1">
      <alignment vertical="center"/>
      <protection hidden="1"/>
    </xf>
    <xf numFmtId="0" fontId="43" fillId="0" borderId="15" xfId="0" applyFont="1" applyBorder="1" applyAlignment="1" applyProtection="1">
      <alignment horizontal="center" vertical="center"/>
      <protection hidden="1"/>
    </xf>
    <xf numFmtId="0" fontId="48" fillId="0" borderId="15" xfId="0" applyFont="1" applyBorder="1" applyProtection="1">
      <alignment vertical="center"/>
      <protection hidden="1"/>
    </xf>
    <xf numFmtId="0" fontId="0" fillId="27" borderId="141" xfId="0" applyFill="1" applyBorder="1">
      <alignment vertical="center"/>
    </xf>
    <xf numFmtId="0" fontId="99" fillId="27" borderId="117" xfId="0" applyFont="1" applyFill="1" applyBorder="1">
      <alignment vertical="center"/>
    </xf>
    <xf numFmtId="0" fontId="96" fillId="27" borderId="117" xfId="0" applyFont="1" applyFill="1" applyBorder="1">
      <alignment vertical="center"/>
    </xf>
    <xf numFmtId="0" fontId="29" fillId="27" borderId="117" xfId="0" applyFont="1" applyFill="1" applyBorder="1">
      <alignment vertical="center"/>
    </xf>
    <xf numFmtId="0" fontId="23" fillId="27" borderId="117" xfId="0" applyFont="1" applyFill="1" applyBorder="1">
      <alignment vertical="center"/>
    </xf>
    <xf numFmtId="0" fontId="23" fillId="27" borderId="142" xfId="0" applyFont="1" applyFill="1" applyBorder="1">
      <alignment vertical="center"/>
    </xf>
    <xf numFmtId="0" fontId="43" fillId="0" borderId="21" xfId="0" applyFont="1" applyBorder="1" applyProtection="1">
      <alignment vertical="center"/>
      <protection hidden="1"/>
    </xf>
    <xf numFmtId="0" fontId="43" fillId="0" borderId="20" xfId="0" applyFont="1" applyBorder="1" applyProtection="1">
      <alignment vertical="center"/>
      <protection hidden="1"/>
    </xf>
    <xf numFmtId="0" fontId="0" fillId="0" borderId="130" xfId="0" applyBorder="1" applyAlignment="1">
      <alignment horizontal="right" vertical="center"/>
    </xf>
    <xf numFmtId="0" fontId="42" fillId="0" borderId="15" xfId="0" applyFont="1" applyBorder="1" applyAlignment="1" applyProtection="1">
      <alignment horizontal="left" vertical="center"/>
      <protection hidden="1"/>
    </xf>
    <xf numFmtId="0" fontId="42" fillId="0" borderId="15" xfId="0" applyFont="1" applyBorder="1" applyProtection="1">
      <alignment vertical="center"/>
      <protection hidden="1"/>
    </xf>
    <xf numFmtId="0" fontId="104" fillId="0" borderId="93" xfId="0" applyFont="1" applyBorder="1">
      <alignment vertical="center"/>
    </xf>
    <xf numFmtId="1" fontId="0" fillId="0" borderId="49" xfId="0" applyNumberFormat="1" applyBorder="1">
      <alignment vertical="center"/>
    </xf>
    <xf numFmtId="1" fontId="88" fillId="30" borderId="46" xfId="0" applyNumberFormat="1" applyFont="1" applyFill="1" applyBorder="1" applyAlignment="1">
      <alignment horizontal="center" vertical="center"/>
    </xf>
    <xf numFmtId="1" fontId="88" fillId="42" borderId="92" xfId="0" applyNumberFormat="1" applyFont="1" applyFill="1" applyBorder="1" applyAlignment="1">
      <alignment horizontal="center" vertical="center"/>
    </xf>
    <xf numFmtId="1" fontId="88" fillId="29" borderId="92" xfId="0" applyNumberFormat="1" applyFont="1" applyFill="1" applyBorder="1" applyAlignment="1">
      <alignment horizontal="center" vertical="center"/>
    </xf>
    <xf numFmtId="0" fontId="0" fillId="0" borderId="84" xfId="0" applyBorder="1" applyProtection="1">
      <alignment vertical="center"/>
      <protection hidden="1"/>
    </xf>
    <xf numFmtId="0" fontId="0" fillId="0" borderId="140" xfId="0" applyBorder="1" applyProtection="1">
      <alignment vertical="center"/>
      <protection hidden="1"/>
    </xf>
    <xf numFmtId="0" fontId="0" fillId="0" borderId="137" xfId="0" applyBorder="1" applyAlignment="1">
      <alignment horizontal="right" vertical="center"/>
    </xf>
    <xf numFmtId="0" fontId="0" fillId="0" borderId="132" xfId="0" applyBorder="1">
      <alignment vertical="center"/>
    </xf>
    <xf numFmtId="0" fontId="99" fillId="0" borderId="0" xfId="0" applyFont="1" applyProtection="1">
      <alignment vertical="center"/>
      <protection hidden="1"/>
    </xf>
    <xf numFmtId="0" fontId="89" fillId="0" borderId="0" xfId="0" applyFont="1" applyProtection="1">
      <alignment vertical="center"/>
      <protection hidden="1"/>
    </xf>
    <xf numFmtId="0" fontId="89" fillId="0" borderId="0" xfId="0" applyFont="1" applyAlignment="1" applyProtection="1">
      <alignment horizontal="left" vertical="top"/>
      <protection hidden="1"/>
    </xf>
    <xf numFmtId="0" fontId="32" fillId="0" borderId="0" xfId="0" applyFont="1" applyAlignment="1" applyProtection="1">
      <alignment horizontal="left" vertical="center"/>
      <protection hidden="1"/>
    </xf>
    <xf numFmtId="182" fontId="22" fillId="27" borderId="108" xfId="0" applyNumberFormat="1" applyFont="1" applyFill="1" applyBorder="1" applyAlignment="1" applyProtection="1">
      <alignment horizontal="center" vertical="center"/>
      <protection hidden="1"/>
    </xf>
    <xf numFmtId="183" fontId="22" fillId="25" borderId="144" xfId="0" applyNumberFormat="1" applyFont="1" applyFill="1" applyBorder="1" applyAlignment="1" applyProtection="1">
      <alignment horizontal="center" vertical="center"/>
      <protection hidden="1"/>
    </xf>
    <xf numFmtId="183" fontId="23" fillId="25" borderId="132" xfId="0" applyNumberFormat="1" applyFont="1" applyFill="1" applyBorder="1" applyAlignment="1" applyProtection="1">
      <alignment horizontal="left" vertical="center"/>
      <protection hidden="1"/>
    </xf>
    <xf numFmtId="183" fontId="23" fillId="25" borderId="131" xfId="0" applyNumberFormat="1" applyFont="1" applyFill="1" applyBorder="1" applyAlignment="1" applyProtection="1">
      <alignment horizontal="left" vertical="center"/>
      <protection hidden="1"/>
    </xf>
    <xf numFmtId="183" fontId="23" fillId="25" borderId="133" xfId="0" applyNumberFormat="1" applyFont="1" applyFill="1" applyBorder="1" applyAlignment="1" applyProtection="1">
      <alignment horizontal="left" vertical="center"/>
      <protection hidden="1"/>
    </xf>
    <xf numFmtId="183" fontId="22" fillId="25" borderId="145" xfId="0" applyNumberFormat="1" applyFont="1" applyFill="1" applyBorder="1" applyAlignment="1" applyProtection="1">
      <alignment horizontal="center" vertical="center"/>
      <protection hidden="1"/>
    </xf>
    <xf numFmtId="183" fontId="23" fillId="25" borderId="146" xfId="0" applyNumberFormat="1" applyFont="1" applyFill="1" applyBorder="1" applyAlignment="1" applyProtection="1">
      <alignment horizontal="left" vertical="center"/>
      <protection hidden="1"/>
    </xf>
    <xf numFmtId="183" fontId="23" fillId="25" borderId="93" xfId="0" applyNumberFormat="1" applyFont="1" applyFill="1" applyBorder="1" applyAlignment="1" applyProtection="1">
      <alignment horizontal="left" vertical="center"/>
      <protection hidden="1"/>
    </xf>
    <xf numFmtId="183" fontId="23" fillId="25" borderId="147" xfId="0" applyNumberFormat="1" applyFont="1" applyFill="1" applyBorder="1" applyAlignment="1" applyProtection="1">
      <alignment horizontal="left" vertical="center"/>
      <protection hidden="1"/>
    </xf>
    <xf numFmtId="183" fontId="22" fillId="25" borderId="139" xfId="0" applyNumberFormat="1" applyFont="1" applyFill="1" applyBorder="1" applyAlignment="1" applyProtection="1">
      <alignment horizontal="center" vertical="center"/>
      <protection hidden="1"/>
    </xf>
    <xf numFmtId="183" fontId="23" fillId="25" borderId="134" xfId="0" applyNumberFormat="1" applyFont="1" applyFill="1" applyBorder="1" applyAlignment="1" applyProtection="1">
      <alignment horizontal="left" vertical="center"/>
      <protection hidden="1"/>
    </xf>
    <xf numFmtId="183" fontId="23" fillId="25" borderId="135" xfId="0" applyNumberFormat="1" applyFont="1" applyFill="1" applyBorder="1" applyAlignment="1" applyProtection="1">
      <alignment horizontal="left" vertical="center"/>
      <protection hidden="1"/>
    </xf>
    <xf numFmtId="183" fontId="23" fillId="25" borderId="136" xfId="0" applyNumberFormat="1" applyFont="1" applyFill="1" applyBorder="1" applyAlignment="1" applyProtection="1">
      <alignment horizontal="left" vertical="center"/>
      <protection hidden="1"/>
    </xf>
    <xf numFmtId="0" fontId="68" fillId="0" borderId="0" xfId="0" applyFont="1" applyProtection="1">
      <alignment vertical="center"/>
      <protection hidden="1"/>
    </xf>
    <xf numFmtId="0" fontId="65" fillId="0" borderId="0" xfId="0" applyFont="1" applyProtection="1">
      <alignment vertical="center"/>
      <protection hidden="1"/>
    </xf>
    <xf numFmtId="0" fontId="23" fillId="0" borderId="0" xfId="0" applyFont="1" applyAlignment="1" applyProtection="1">
      <alignment horizontal="left" vertical="top"/>
      <protection hidden="1"/>
    </xf>
    <xf numFmtId="0" fontId="23" fillId="25" borderId="68" xfId="0" applyFont="1" applyFill="1" applyBorder="1" applyAlignment="1" applyProtection="1">
      <alignment horizontal="center" vertical="center" wrapText="1"/>
      <protection hidden="1"/>
    </xf>
    <xf numFmtId="0" fontId="23" fillId="25" borderId="68" xfId="0" applyFont="1" applyFill="1" applyBorder="1" applyAlignment="1" applyProtection="1">
      <alignment horizontal="center" vertical="center"/>
      <protection hidden="1"/>
    </xf>
    <xf numFmtId="184" fontId="65" fillId="41" borderId="22" xfId="0" applyNumberFormat="1" applyFont="1" applyFill="1" applyBorder="1" applyAlignment="1" applyProtection="1">
      <alignment horizontal="center" vertical="center"/>
      <protection locked="0" hidden="1"/>
    </xf>
    <xf numFmtId="0" fontId="6" fillId="25" borderId="137" xfId="0" quotePrefix="1" applyFont="1" applyFill="1" applyBorder="1" applyAlignment="1" applyProtection="1">
      <alignment horizontal="center" vertical="center" wrapText="1"/>
      <protection hidden="1"/>
    </xf>
    <xf numFmtId="184" fontId="65" fillId="41" borderId="119" xfId="0" applyNumberFormat="1" applyFont="1" applyFill="1" applyBorder="1" applyAlignment="1" applyProtection="1">
      <alignment horizontal="center" vertical="center"/>
      <protection locked="0" hidden="1"/>
    </xf>
    <xf numFmtId="0" fontId="23" fillId="25" borderId="146" xfId="0" applyFont="1" applyFill="1" applyBorder="1" applyProtection="1">
      <alignment vertical="center"/>
      <protection hidden="1"/>
    </xf>
    <xf numFmtId="0" fontId="23" fillId="25" borderId="93" xfId="0" applyFont="1" applyFill="1" applyBorder="1" applyAlignment="1" applyProtection="1">
      <alignment vertical="center" wrapText="1"/>
      <protection hidden="1"/>
    </xf>
    <xf numFmtId="0" fontId="23" fillId="25" borderId="147" xfId="0" applyFont="1" applyFill="1" applyBorder="1" applyAlignment="1" applyProtection="1">
      <alignment vertical="center" wrapText="1"/>
      <protection hidden="1"/>
    </xf>
    <xf numFmtId="0" fontId="6" fillId="25" borderId="138" xfId="0" quotePrefix="1" applyFont="1" applyFill="1" applyBorder="1" applyAlignment="1" applyProtection="1">
      <alignment horizontal="center" vertical="center" wrapText="1"/>
      <protection hidden="1"/>
    </xf>
    <xf numFmtId="0" fontId="23" fillId="25" borderId="152" xfId="0" applyFont="1" applyFill="1" applyBorder="1" applyProtection="1">
      <alignment vertical="center"/>
      <protection hidden="1"/>
    </xf>
    <xf numFmtId="0" fontId="23" fillId="25" borderId="110" xfId="0" applyFont="1" applyFill="1" applyBorder="1" applyAlignment="1" applyProtection="1">
      <alignment vertical="center" wrapText="1"/>
      <protection hidden="1"/>
    </xf>
    <xf numFmtId="0" fontId="23" fillId="25" borderId="151" xfId="0" applyFont="1" applyFill="1" applyBorder="1" applyAlignment="1" applyProtection="1">
      <alignment vertical="center" wrapText="1"/>
      <protection hidden="1"/>
    </xf>
    <xf numFmtId="0" fontId="23" fillId="25" borderId="150" xfId="0" applyFont="1" applyFill="1" applyBorder="1">
      <alignment vertical="center"/>
    </xf>
    <xf numFmtId="0" fontId="23" fillId="25" borderId="151" xfId="0" applyFont="1" applyFill="1" applyBorder="1">
      <alignment vertical="center"/>
    </xf>
    <xf numFmtId="0" fontId="23" fillId="25" borderId="152" xfId="0" applyFont="1" applyFill="1" applyBorder="1" applyAlignment="1" applyProtection="1">
      <alignment horizontal="left" vertical="center"/>
      <protection hidden="1"/>
    </xf>
    <xf numFmtId="0" fontId="23" fillId="25" borderId="110" xfId="0" applyFont="1" applyFill="1" applyBorder="1" applyAlignment="1" applyProtection="1">
      <alignment horizontal="left" vertical="center" wrapText="1"/>
      <protection hidden="1"/>
    </xf>
    <xf numFmtId="0" fontId="23" fillId="25" borderId="151" xfId="0" applyFont="1" applyFill="1" applyBorder="1" applyAlignment="1" applyProtection="1">
      <alignment horizontal="left" vertical="center" wrapText="1"/>
      <protection hidden="1"/>
    </xf>
    <xf numFmtId="184" fontId="65" fillId="41" borderId="87" xfId="0" applyNumberFormat="1" applyFont="1" applyFill="1" applyBorder="1" applyAlignment="1" applyProtection="1">
      <alignment horizontal="center" vertical="center"/>
      <protection locked="0" hidden="1"/>
    </xf>
    <xf numFmtId="0" fontId="23" fillId="25" borderId="153" xfId="0" applyFont="1" applyFill="1" applyBorder="1" applyAlignment="1" applyProtection="1">
      <alignment vertical="center" wrapText="1"/>
      <protection hidden="1"/>
    </xf>
    <xf numFmtId="0" fontId="6" fillId="25" borderId="147" xfId="0" quotePrefix="1" applyFont="1" applyFill="1" applyBorder="1" applyAlignment="1" applyProtection="1">
      <alignment horizontal="center" vertical="center" wrapText="1"/>
      <protection hidden="1"/>
    </xf>
    <xf numFmtId="0" fontId="86" fillId="25" borderId="50" xfId="0" applyFont="1" applyFill="1" applyBorder="1" applyAlignment="1" applyProtection="1">
      <alignment horizontal="center" vertical="center"/>
      <protection hidden="1"/>
    </xf>
    <xf numFmtId="0" fontId="23" fillId="25" borderId="21" xfId="0" applyFont="1" applyFill="1" applyBorder="1" applyAlignment="1" applyProtection="1">
      <alignment horizontal="center" vertical="center"/>
      <protection hidden="1"/>
    </xf>
    <xf numFmtId="186" fontId="22" fillId="25" borderId="21" xfId="0" applyNumberFormat="1" applyFont="1" applyFill="1" applyBorder="1" applyAlignment="1" applyProtection="1">
      <alignment horizontal="center" vertical="center" wrapText="1"/>
      <protection hidden="1"/>
    </xf>
    <xf numFmtId="187" fontId="22" fillId="25" borderId="20" xfId="0" applyNumberFormat="1" applyFont="1" applyFill="1" applyBorder="1" applyAlignment="1" applyProtection="1">
      <alignment horizontal="center" vertical="center" wrapText="1"/>
      <protection hidden="1"/>
    </xf>
    <xf numFmtId="0" fontId="99" fillId="43" borderId="0" xfId="0" applyFont="1" applyFill="1" applyAlignment="1" applyProtection="1">
      <alignment horizontal="left" vertical="center"/>
      <protection hidden="1"/>
    </xf>
    <xf numFmtId="0" fontId="86" fillId="43" borderId="0" xfId="0" applyFont="1" applyFill="1" applyProtection="1">
      <alignment vertical="center"/>
      <protection hidden="1"/>
    </xf>
    <xf numFmtId="0" fontId="86" fillId="43" borderId="0" xfId="0" applyFont="1" applyFill="1" applyAlignment="1" applyProtection="1">
      <alignment vertical="center" wrapText="1"/>
      <protection hidden="1"/>
    </xf>
    <xf numFmtId="0" fontId="32" fillId="0" borderId="0" xfId="0" quotePrefix="1" applyFont="1" applyAlignment="1">
      <alignment horizontal="right" vertical="center"/>
    </xf>
    <xf numFmtId="0" fontId="99" fillId="0" borderId="0" xfId="0" applyFont="1">
      <alignment vertical="center"/>
    </xf>
    <xf numFmtId="0" fontId="23" fillId="0" borderId="0" xfId="0" applyFont="1">
      <alignment vertical="center"/>
    </xf>
    <xf numFmtId="0" fontId="32" fillId="43" borderId="0" xfId="0" applyFont="1" applyFill="1" applyAlignment="1" applyProtection="1">
      <alignment horizontal="center" vertical="center"/>
      <protection hidden="1"/>
    </xf>
    <xf numFmtId="188" fontId="22" fillId="41" borderId="22" xfId="0" applyNumberFormat="1" applyFont="1" applyFill="1" applyBorder="1" applyAlignment="1" applyProtection="1">
      <alignment horizontal="center" vertical="center"/>
      <protection locked="0" hidden="1"/>
    </xf>
    <xf numFmtId="0" fontId="23" fillId="25" borderId="110" xfId="0" applyFont="1" applyFill="1" applyBorder="1" applyAlignment="1" applyProtection="1">
      <alignment horizontal="left" vertical="center"/>
      <protection hidden="1"/>
    </xf>
    <xf numFmtId="0" fontId="23" fillId="25" borderId="151" xfId="0" applyFont="1" applyFill="1" applyBorder="1" applyAlignment="1" applyProtection="1">
      <alignment horizontal="left" vertical="center"/>
      <protection hidden="1"/>
    </xf>
    <xf numFmtId="0" fontId="23" fillId="25" borderId="146" xfId="0" applyFont="1" applyFill="1" applyBorder="1" applyAlignment="1" applyProtection="1">
      <alignment horizontal="left" vertical="center"/>
      <protection hidden="1"/>
    </xf>
    <xf numFmtId="0" fontId="23" fillId="25" borderId="93" xfId="0" applyFont="1" applyFill="1" applyBorder="1" applyAlignment="1" applyProtection="1">
      <alignment horizontal="left" vertical="center"/>
      <protection hidden="1"/>
    </xf>
    <xf numFmtId="0" fontId="23" fillId="25" borderId="147" xfId="0" applyFont="1" applyFill="1" applyBorder="1" applyAlignment="1" applyProtection="1">
      <alignment horizontal="left" vertical="center"/>
      <protection hidden="1"/>
    </xf>
    <xf numFmtId="0" fontId="6" fillId="25" borderId="93" xfId="0" applyFont="1" applyFill="1" applyBorder="1">
      <alignment vertical="center"/>
    </xf>
    <xf numFmtId="0" fontId="6" fillId="25" borderId="147" xfId="0" applyFont="1" applyFill="1" applyBorder="1">
      <alignment vertical="center"/>
    </xf>
    <xf numFmtId="0" fontId="23" fillId="25" borderId="134" xfId="0" applyFont="1" applyFill="1" applyBorder="1" applyProtection="1">
      <alignment vertical="center"/>
      <protection hidden="1"/>
    </xf>
    <xf numFmtId="0" fontId="6" fillId="25" borderId="135" xfId="0" applyFont="1" applyFill="1" applyBorder="1">
      <alignment vertical="center"/>
    </xf>
    <xf numFmtId="0" fontId="6" fillId="25" borderId="136" xfId="0" applyFont="1" applyFill="1" applyBorder="1">
      <alignment vertical="center"/>
    </xf>
    <xf numFmtId="0" fontId="86" fillId="43" borderId="0" xfId="0" applyFont="1" applyFill="1" applyAlignment="1" applyProtection="1">
      <alignment horizontal="left" vertical="center"/>
      <protection hidden="1"/>
    </xf>
    <xf numFmtId="0" fontId="22" fillId="43" borderId="0" xfId="0" applyFont="1" applyFill="1">
      <alignment vertical="center"/>
    </xf>
    <xf numFmtId="0" fontId="23" fillId="43" borderId="0" xfId="0" applyFont="1" applyFill="1">
      <alignment vertical="center"/>
    </xf>
    <xf numFmtId="0" fontId="86" fillId="0" borderId="0" xfId="0" applyFont="1">
      <alignment vertical="center"/>
    </xf>
    <xf numFmtId="0" fontId="23" fillId="43" borderId="0" xfId="0" applyFont="1" applyFill="1" applyAlignment="1" applyProtection="1">
      <alignment vertical="top"/>
      <protection hidden="1"/>
    </xf>
    <xf numFmtId="0" fontId="23" fillId="43" borderId="0" xfId="0" applyFont="1" applyFill="1" applyProtection="1">
      <alignment vertical="center"/>
      <protection hidden="1"/>
    </xf>
    <xf numFmtId="0" fontId="23" fillId="43" borderId="0" xfId="0" applyFont="1" applyFill="1" applyAlignment="1">
      <alignment horizontal="center" vertical="center"/>
    </xf>
    <xf numFmtId="0" fontId="86" fillId="43" borderId="0" xfId="0" applyFont="1" applyFill="1">
      <alignment vertical="center"/>
    </xf>
    <xf numFmtId="0" fontId="0" fillId="0" borderId="0" xfId="0" applyAlignment="1">
      <alignment horizontal="center" vertical="center"/>
    </xf>
    <xf numFmtId="0" fontId="99" fillId="0" borderId="0" xfId="0" applyFont="1" applyAlignment="1">
      <alignment horizontal="left" vertical="center"/>
    </xf>
    <xf numFmtId="0" fontId="105" fillId="43" borderId="24" xfId="0" applyFont="1" applyFill="1" applyBorder="1" applyProtection="1">
      <alignment vertical="center"/>
      <protection hidden="1"/>
    </xf>
    <xf numFmtId="0" fontId="99" fillId="43" borderId="24" xfId="0" applyFont="1" applyFill="1" applyBorder="1" applyProtection="1">
      <alignment vertical="center"/>
      <protection hidden="1"/>
    </xf>
    <xf numFmtId="0" fontId="29" fillId="27" borderId="19" xfId="0" applyFont="1" applyFill="1" applyBorder="1" applyAlignment="1" applyProtection="1">
      <alignment horizontal="right" vertical="center"/>
      <protection hidden="1"/>
    </xf>
    <xf numFmtId="189" fontId="23" fillId="27" borderId="20" xfId="0" applyNumberFormat="1" applyFont="1" applyFill="1" applyBorder="1" applyAlignment="1" applyProtection="1">
      <alignment horizontal="left" vertical="center"/>
      <protection hidden="1"/>
    </xf>
    <xf numFmtId="188" fontId="22" fillId="27" borderId="22" xfId="0" applyNumberFormat="1" applyFont="1" applyFill="1" applyBorder="1" applyAlignment="1" applyProtection="1">
      <alignment horizontal="center" vertical="center"/>
      <protection locked="0" hidden="1"/>
    </xf>
    <xf numFmtId="188" fontId="22" fillId="27" borderId="108" xfId="0" applyNumberFormat="1" applyFont="1" applyFill="1" applyBorder="1" applyAlignment="1" applyProtection="1">
      <alignment horizontal="center" vertical="center"/>
      <protection hidden="1"/>
    </xf>
    <xf numFmtId="0" fontId="68" fillId="43" borderId="0" xfId="0" applyFont="1" applyFill="1" applyProtection="1">
      <alignment vertical="center"/>
      <protection hidden="1"/>
    </xf>
    <xf numFmtId="0" fontId="23" fillId="25" borderId="44" xfId="0" applyFont="1" applyFill="1" applyBorder="1" applyAlignment="1" applyProtection="1">
      <alignment horizontal="center" vertical="center"/>
      <protection hidden="1"/>
    </xf>
    <xf numFmtId="190" fontId="22" fillId="27" borderId="22" xfId="0" applyNumberFormat="1" applyFont="1" applyFill="1" applyBorder="1" applyAlignment="1" applyProtection="1">
      <alignment horizontal="center" vertical="center"/>
      <protection locked="0" hidden="1"/>
    </xf>
    <xf numFmtId="0" fontId="23" fillId="25" borderId="52" xfId="0" applyFont="1" applyFill="1" applyBorder="1" applyAlignment="1" applyProtection="1">
      <alignment horizontal="left" vertical="center"/>
      <protection hidden="1"/>
    </xf>
    <xf numFmtId="0" fontId="23" fillId="25" borderId="45" xfId="0" applyFont="1" applyFill="1" applyBorder="1" applyAlignment="1" applyProtection="1">
      <alignment horizontal="centerContinuous" vertical="center"/>
      <protection hidden="1"/>
    </xf>
    <xf numFmtId="0" fontId="23" fillId="25" borderId="75" xfId="0" applyFont="1" applyFill="1" applyBorder="1" applyAlignment="1" applyProtection="1">
      <alignment horizontal="centerContinuous" vertical="center"/>
      <protection hidden="1"/>
    </xf>
    <xf numFmtId="0" fontId="65" fillId="44" borderId="128" xfId="0" applyFont="1" applyFill="1" applyBorder="1" applyAlignment="1" applyProtection="1">
      <alignment horizontal="center" vertical="center"/>
      <protection locked="0" hidden="1"/>
    </xf>
    <xf numFmtId="0" fontId="65" fillId="44" borderId="127" xfId="0" applyFont="1" applyFill="1" applyBorder="1" applyAlignment="1" applyProtection="1">
      <alignment horizontal="center" vertical="center"/>
      <protection locked="0" hidden="1"/>
    </xf>
    <xf numFmtId="0" fontId="65" fillId="44" borderId="87" xfId="0" applyFont="1" applyFill="1" applyBorder="1" applyAlignment="1" applyProtection="1">
      <alignment horizontal="center" vertical="center"/>
      <protection locked="0" hidden="1"/>
    </xf>
    <xf numFmtId="0" fontId="23" fillId="25" borderId="135" xfId="0" applyFont="1" applyFill="1" applyBorder="1" applyAlignment="1" applyProtection="1">
      <alignment horizontal="left" vertical="center"/>
      <protection hidden="1"/>
    </xf>
    <xf numFmtId="0" fontId="22" fillId="25" borderId="24" xfId="0" applyFont="1" applyFill="1" applyBorder="1" applyAlignment="1" applyProtection="1">
      <alignment horizontal="center" vertical="center" wrapText="1"/>
      <protection hidden="1"/>
    </xf>
    <xf numFmtId="0" fontId="23" fillId="25" borderId="50" xfId="0" applyFont="1" applyFill="1" applyBorder="1" applyAlignment="1" applyProtection="1">
      <alignment horizontal="center" vertical="center"/>
      <protection hidden="1"/>
    </xf>
    <xf numFmtId="0" fontId="23" fillId="25" borderId="49" xfId="0" applyFont="1" applyFill="1" applyBorder="1" applyAlignment="1" applyProtection="1">
      <alignment horizontal="center" vertical="center"/>
      <protection hidden="1"/>
    </xf>
    <xf numFmtId="0" fontId="23" fillId="25" borderId="75" xfId="0" applyFont="1" applyFill="1" applyBorder="1" applyAlignment="1" applyProtection="1">
      <alignment horizontal="center" vertical="center" wrapText="1"/>
      <protection hidden="1"/>
    </xf>
    <xf numFmtId="185" fontId="23" fillId="25" borderId="48" xfId="0" applyNumberFormat="1" applyFont="1" applyFill="1" applyBorder="1" applyAlignment="1" applyProtection="1">
      <alignment horizontal="center" vertical="center" wrapText="1"/>
      <protection hidden="1"/>
    </xf>
    <xf numFmtId="0" fontId="23" fillId="25" borderId="111" xfId="0" applyFont="1" applyFill="1" applyBorder="1" applyProtection="1">
      <alignment vertical="center"/>
      <protection hidden="1"/>
    </xf>
    <xf numFmtId="0" fontId="23" fillId="25" borderId="149" xfId="0" applyFont="1" applyFill="1" applyBorder="1" applyProtection="1">
      <alignment vertical="center"/>
      <protection hidden="1"/>
    </xf>
    <xf numFmtId="185" fontId="23" fillId="25" borderId="50" xfId="0" applyNumberFormat="1" applyFont="1" applyFill="1" applyBorder="1" applyAlignment="1" applyProtection="1">
      <alignment horizontal="center" vertical="center" wrapText="1"/>
      <protection hidden="1"/>
    </xf>
    <xf numFmtId="0" fontId="23" fillId="25" borderId="136" xfId="0" applyFont="1" applyFill="1" applyBorder="1" applyAlignment="1" applyProtection="1">
      <alignment horizontal="left" vertical="center"/>
      <protection hidden="1"/>
    </xf>
    <xf numFmtId="1" fontId="88" fillId="28" borderId="92" xfId="0" applyNumberFormat="1" applyFont="1" applyFill="1" applyBorder="1" applyAlignment="1">
      <alignment horizontal="center" vertical="center"/>
    </xf>
    <xf numFmtId="0" fontId="86" fillId="0" borderId="0" xfId="0" applyFont="1" applyAlignment="1">
      <alignment horizontal="left" vertical="top"/>
    </xf>
    <xf numFmtId="0" fontId="106" fillId="0" borderId="0" xfId="0" applyFont="1">
      <alignment vertical="center"/>
    </xf>
    <xf numFmtId="0" fontId="107" fillId="0" borderId="0" xfId="0" applyFont="1" applyAlignment="1">
      <alignment horizontal="left" vertical="center"/>
    </xf>
    <xf numFmtId="177" fontId="0" fillId="0" borderId="0" xfId="0" applyNumberFormat="1">
      <alignment vertical="center"/>
    </xf>
    <xf numFmtId="0" fontId="0" fillId="0" borderId="110" xfId="0" applyBorder="1" applyAlignment="1">
      <alignment horizontal="center" vertical="center"/>
    </xf>
    <xf numFmtId="0" fontId="0" fillId="36" borderId="0" xfId="0" applyFill="1" applyAlignment="1" applyProtection="1">
      <alignment horizontal="center" vertical="center"/>
      <protection hidden="1"/>
    </xf>
    <xf numFmtId="0" fontId="0" fillId="0" borderId="89" xfId="0" applyBorder="1" applyAlignment="1" applyProtection="1">
      <alignment horizontal="center" vertical="center"/>
      <protection hidden="1"/>
    </xf>
    <xf numFmtId="0" fontId="0" fillId="34" borderId="119" xfId="0" applyFill="1" applyBorder="1" applyAlignment="1" applyProtection="1">
      <alignment horizontal="center" vertical="center"/>
      <protection hidden="1"/>
    </xf>
    <xf numFmtId="0" fontId="0" fillId="0" borderId="119" xfId="0" applyBorder="1" applyAlignment="1" applyProtection="1">
      <alignment horizontal="center" vertical="center"/>
      <protection hidden="1"/>
    </xf>
    <xf numFmtId="0" fontId="33" fillId="0" borderId="49" xfId="0" applyFont="1" applyBorder="1" applyProtection="1">
      <alignment vertical="center"/>
      <protection hidden="1"/>
    </xf>
    <xf numFmtId="0" fontId="0" fillId="0" borderId="0" xfId="0" applyAlignment="1" applyProtection="1">
      <alignment horizontal="right" vertical="center"/>
      <protection hidden="1"/>
    </xf>
    <xf numFmtId="0" fontId="0" fillId="0" borderId="108" xfId="0" applyBorder="1" applyAlignment="1">
      <alignment horizontal="center" vertical="center"/>
    </xf>
    <xf numFmtId="1" fontId="0" fillId="0" borderId="108" xfId="0" applyNumberFormat="1" applyBorder="1" applyAlignment="1">
      <alignment horizontal="center" vertical="center"/>
    </xf>
    <xf numFmtId="2" fontId="0" fillId="0" borderId="49" xfId="0" applyNumberFormat="1" applyBorder="1">
      <alignment vertical="center"/>
    </xf>
    <xf numFmtId="2" fontId="0" fillId="0" borderId="84" xfId="0" applyNumberFormat="1" applyBorder="1">
      <alignment vertical="center"/>
    </xf>
    <xf numFmtId="2" fontId="6" fillId="0" borderId="49" xfId="0" applyNumberFormat="1" applyFont="1" applyBorder="1">
      <alignment vertical="center"/>
    </xf>
    <xf numFmtId="2" fontId="89" fillId="41" borderId="137" xfId="0" applyNumberFormat="1" applyFont="1" applyFill="1" applyBorder="1" applyProtection="1">
      <alignment vertical="center"/>
      <protection locked="0"/>
    </xf>
    <xf numFmtId="0" fontId="86" fillId="41" borderId="49" xfId="0" applyFont="1" applyFill="1" applyBorder="1" applyAlignment="1" applyProtection="1">
      <alignment horizontal="center" vertical="center"/>
      <protection locked="0"/>
    </xf>
    <xf numFmtId="0" fontId="0" fillId="41" borderId="49" xfId="0" applyFill="1" applyBorder="1" applyProtection="1">
      <alignment vertical="center"/>
      <protection locked="0"/>
    </xf>
    <xf numFmtId="0" fontId="0" fillId="41" borderId="19" xfId="0" applyFill="1" applyBorder="1" applyProtection="1">
      <alignment vertical="center"/>
      <protection locked="0"/>
    </xf>
    <xf numFmtId="1" fontId="93" fillId="40" borderId="108" xfId="5" applyNumberFormat="1" applyFont="1" applyFill="1" applyBorder="1" applyAlignment="1" applyProtection="1">
      <alignment horizontal="center" vertical="center"/>
    </xf>
    <xf numFmtId="0" fontId="0" fillId="0" borderId="130" xfId="0" applyBorder="1">
      <alignment vertical="center"/>
    </xf>
    <xf numFmtId="0" fontId="29" fillId="0" borderId="93" xfId="0" applyFont="1" applyBorder="1">
      <alignment vertical="center"/>
    </xf>
    <xf numFmtId="0" fontId="0" fillId="0" borderId="129" xfId="0" applyBorder="1">
      <alignment vertical="center"/>
    </xf>
    <xf numFmtId="1" fontId="93" fillId="34" borderId="108" xfId="5" applyNumberFormat="1" applyFont="1" applyFill="1" applyBorder="1" applyAlignment="1" applyProtection="1">
      <alignment horizontal="center" vertical="center"/>
    </xf>
    <xf numFmtId="1" fontId="93" fillId="37" borderId="108" xfId="5" applyNumberFormat="1" applyFont="1" applyFill="1" applyBorder="1" applyAlignment="1" applyProtection="1">
      <alignment horizontal="center" vertical="center"/>
    </xf>
    <xf numFmtId="0" fontId="0" fillId="0" borderId="135" xfId="0" applyBorder="1">
      <alignment vertical="center"/>
    </xf>
    <xf numFmtId="1" fontId="93" fillId="38" borderId="108" xfId="5" applyNumberFormat="1" applyFont="1" applyFill="1" applyBorder="1" applyAlignment="1" applyProtection="1">
      <alignment horizontal="center" vertical="center"/>
    </xf>
    <xf numFmtId="0" fontId="65" fillId="0" borderId="0" xfId="0" applyFont="1">
      <alignment vertical="center"/>
    </xf>
    <xf numFmtId="0" fontId="0" fillId="0" borderId="0" xfId="0" applyProtection="1">
      <alignment vertical="center"/>
      <protection hidden="1"/>
    </xf>
    <xf numFmtId="0" fontId="68" fillId="0" borderId="0" xfId="0" applyFont="1" applyAlignment="1">
      <alignment horizontal="center" vertical="center"/>
    </xf>
    <xf numFmtId="0" fontId="86" fillId="31" borderId="24" xfId="0" applyFont="1" applyFill="1" applyBorder="1" applyAlignment="1" applyProtection="1">
      <alignment horizontal="center" vertical="center"/>
      <protection locked="0"/>
    </xf>
    <xf numFmtId="0" fontId="0" fillId="34" borderId="89" xfId="0" applyFill="1" applyBorder="1" applyAlignment="1" applyProtection="1">
      <alignment horizontal="center" vertical="center"/>
      <protection hidden="1"/>
    </xf>
    <xf numFmtId="2" fontId="39" fillId="0" borderId="49" xfId="0" applyNumberFormat="1" applyFont="1" applyBorder="1" applyProtection="1">
      <alignment vertical="center"/>
      <protection hidden="1"/>
    </xf>
    <xf numFmtId="0" fontId="0" fillId="38" borderId="52" xfId="0" applyFill="1" applyBorder="1">
      <alignment vertical="center"/>
    </xf>
    <xf numFmtId="0" fontId="23" fillId="25" borderId="154" xfId="0" applyFont="1" applyFill="1" applyBorder="1" applyProtection="1">
      <alignment vertical="center"/>
      <protection hidden="1"/>
    </xf>
    <xf numFmtId="0" fontId="23" fillId="25" borderId="155" xfId="0" applyFont="1" applyFill="1" applyBorder="1" applyProtection="1">
      <alignment vertical="center"/>
      <protection hidden="1"/>
    </xf>
    <xf numFmtId="0" fontId="23" fillId="25" borderId="156" xfId="0" applyFont="1" applyFill="1" applyBorder="1" applyProtection="1">
      <alignment vertical="center"/>
      <protection hidden="1"/>
    </xf>
    <xf numFmtId="0" fontId="23" fillId="25" borderId="157" xfId="0" applyFont="1" applyFill="1" applyBorder="1" applyProtection="1">
      <alignment vertical="center"/>
      <protection hidden="1"/>
    </xf>
    <xf numFmtId="0" fontId="0" fillId="33" borderId="17" xfId="0" applyFill="1" applyBorder="1" applyAlignment="1">
      <alignment vertical="center" wrapText="1"/>
    </xf>
    <xf numFmtId="0" fontId="23" fillId="25" borderId="17" xfId="0" applyFont="1" applyFill="1" applyBorder="1" applyProtection="1">
      <alignment vertical="center"/>
      <protection hidden="1"/>
    </xf>
    <xf numFmtId="0" fontId="23" fillId="25" borderId="18" xfId="0" applyFont="1" applyFill="1" applyBorder="1" applyProtection="1">
      <alignment vertical="center"/>
      <protection hidden="1"/>
    </xf>
    <xf numFmtId="0" fontId="23" fillId="25" borderId="112" xfId="0" applyFont="1" applyFill="1" applyBorder="1" applyAlignment="1" applyProtection="1">
      <alignment horizontal="left" vertical="center"/>
      <protection hidden="1"/>
    </xf>
    <xf numFmtId="185" fontId="22" fillId="25" borderId="84" xfId="0" applyNumberFormat="1" applyFont="1" applyFill="1" applyBorder="1" applyAlignment="1" applyProtection="1">
      <alignment horizontal="center" vertical="center" wrapText="1"/>
      <protection hidden="1"/>
    </xf>
    <xf numFmtId="185" fontId="22" fillId="25" borderId="24" xfId="0" applyNumberFormat="1" applyFont="1" applyFill="1" applyBorder="1" applyAlignment="1" applyProtection="1">
      <alignment horizontal="center" vertical="center" wrapText="1"/>
      <protection hidden="1"/>
    </xf>
    <xf numFmtId="186" fontId="22" fillId="25" borderId="24" xfId="0" applyNumberFormat="1" applyFont="1" applyFill="1" applyBorder="1" applyAlignment="1" applyProtection="1">
      <alignment horizontal="center" vertical="center" wrapText="1"/>
      <protection hidden="1"/>
    </xf>
    <xf numFmtId="187" fontId="22" fillId="25" borderId="26" xfId="0" applyNumberFormat="1" applyFont="1" applyFill="1" applyBorder="1" applyAlignment="1" applyProtection="1">
      <alignment horizontal="center" vertical="center" wrapText="1"/>
      <protection hidden="1"/>
    </xf>
    <xf numFmtId="0" fontId="65" fillId="44" borderId="161" xfId="0" applyFont="1" applyFill="1" applyBorder="1" applyAlignment="1" applyProtection="1">
      <alignment horizontal="center" vertical="center"/>
      <protection locked="0" hidden="1"/>
    </xf>
    <xf numFmtId="0" fontId="23" fillId="25" borderId="86" xfId="0" applyFont="1" applyFill="1" applyBorder="1" applyProtection="1">
      <alignment vertical="center"/>
      <protection hidden="1"/>
    </xf>
    <xf numFmtId="0" fontId="26" fillId="33" borderId="10" xfId="0" applyFont="1" applyFill="1" applyBorder="1" applyAlignment="1">
      <alignment horizontal="left" vertical="center" wrapText="1"/>
    </xf>
    <xf numFmtId="0" fontId="65" fillId="44" borderId="154" xfId="0" applyFont="1" applyFill="1" applyBorder="1" applyAlignment="1" applyProtection="1">
      <alignment horizontal="center" vertical="center"/>
      <protection locked="0" hidden="1"/>
    </xf>
    <xf numFmtId="0" fontId="65" fillId="44" borderId="159" xfId="0" applyFont="1" applyFill="1" applyBorder="1" applyAlignment="1" applyProtection="1">
      <alignment horizontal="center" vertical="center"/>
      <protection locked="0" hidden="1"/>
    </xf>
    <xf numFmtId="0" fontId="23" fillId="25" borderId="161" xfId="0" applyFont="1" applyFill="1" applyBorder="1" applyProtection="1">
      <alignment vertical="center"/>
      <protection hidden="1"/>
    </xf>
    <xf numFmtId="0" fontId="65" fillId="44" borderId="155" xfId="0" applyFont="1" applyFill="1" applyBorder="1" applyAlignment="1" applyProtection="1">
      <alignment horizontal="center" vertical="center"/>
      <protection locked="0" hidden="1"/>
    </xf>
    <xf numFmtId="0" fontId="65" fillId="44" borderId="162" xfId="0" applyFont="1" applyFill="1" applyBorder="1" applyAlignment="1" applyProtection="1">
      <alignment horizontal="center" vertical="center"/>
      <protection locked="0" hidden="1"/>
    </xf>
    <xf numFmtId="0" fontId="23" fillId="25" borderId="58" xfId="0" applyFont="1" applyFill="1" applyBorder="1" applyProtection="1">
      <alignment vertical="center"/>
      <protection hidden="1"/>
    </xf>
    <xf numFmtId="0" fontId="23" fillId="25" borderId="15" xfId="0" applyFont="1" applyFill="1" applyBorder="1" applyProtection="1">
      <alignment vertical="center"/>
      <protection hidden="1"/>
    </xf>
    <xf numFmtId="0" fontId="23" fillId="25" borderId="13" xfId="0" applyFont="1" applyFill="1" applyBorder="1" applyProtection="1">
      <alignment vertical="center"/>
      <protection hidden="1"/>
    </xf>
    <xf numFmtId="0" fontId="23" fillId="25" borderId="158" xfId="0" applyFont="1" applyFill="1" applyBorder="1" applyProtection="1">
      <alignment vertical="center"/>
      <protection hidden="1"/>
    </xf>
    <xf numFmtId="0" fontId="23" fillId="25" borderId="44" xfId="0" applyFont="1" applyFill="1" applyBorder="1" applyAlignment="1" applyProtection="1">
      <alignment horizontal="centerContinuous" vertical="center"/>
      <protection hidden="1"/>
    </xf>
    <xf numFmtId="0" fontId="58" fillId="24" borderId="12" xfId="0" applyFont="1" applyFill="1" applyBorder="1" applyAlignment="1">
      <alignment horizontal="left" vertical="center"/>
    </xf>
    <xf numFmtId="0" fontId="58" fillId="24" borderId="12" xfId="0" applyFont="1" applyFill="1" applyBorder="1">
      <alignment vertical="center"/>
    </xf>
    <xf numFmtId="0" fontId="57" fillId="24" borderId="12" xfId="0" applyFont="1" applyFill="1" applyBorder="1">
      <alignment vertical="center"/>
    </xf>
    <xf numFmtId="0" fontId="59" fillId="24" borderId="13" xfId="0" applyFont="1" applyFill="1" applyBorder="1">
      <alignment vertical="center"/>
    </xf>
    <xf numFmtId="176" fontId="29" fillId="0" borderId="0" xfId="0" applyNumberFormat="1" applyFont="1" applyAlignment="1">
      <alignment horizontal="left"/>
    </xf>
    <xf numFmtId="0" fontId="54" fillId="0" borderId="0" xfId="0" applyFont="1" applyAlignment="1">
      <alignment horizontal="right" vertical="top"/>
    </xf>
    <xf numFmtId="0" fontId="22" fillId="0" borderId="0" xfId="0" applyFont="1" applyAlignment="1">
      <alignment horizontal="center" vertical="justify"/>
    </xf>
    <xf numFmtId="0" fontId="62" fillId="0" borderId="0" xfId="0" applyFont="1" applyAlignment="1">
      <alignment horizontal="left" vertical="center"/>
    </xf>
    <xf numFmtId="0" fontId="63" fillId="0" borderId="0" xfId="0" applyFont="1" applyAlignment="1">
      <alignment horizontal="left"/>
    </xf>
    <xf numFmtId="0" fontId="64" fillId="0" borderId="0" xfId="0" applyFont="1">
      <alignment vertical="center"/>
    </xf>
    <xf numFmtId="176" fontId="53" fillId="0" borderId="0" xfId="0" applyNumberFormat="1" applyFont="1" applyAlignment="1">
      <alignment horizontal="left"/>
    </xf>
    <xf numFmtId="0" fontId="46" fillId="24" borderId="10" xfId="0" applyFont="1" applyFill="1" applyBorder="1" applyAlignment="1">
      <alignment horizontal="left" vertical="center"/>
    </xf>
    <xf numFmtId="0" fontId="49" fillId="24" borderId="17" xfId="0" applyFont="1" applyFill="1" applyBorder="1" applyAlignment="1">
      <alignment horizontal="left" vertical="center"/>
    </xf>
    <xf numFmtId="0" fontId="66" fillId="24" borderId="17" xfId="0" applyFont="1" applyFill="1" applyBorder="1">
      <alignment vertical="center"/>
    </xf>
    <xf numFmtId="176" fontId="29" fillId="24" borderId="10" xfId="0" applyNumberFormat="1" applyFont="1" applyFill="1" applyBorder="1" applyAlignment="1">
      <alignment horizontal="left" vertical="center"/>
    </xf>
    <xf numFmtId="0" fontId="65" fillId="25" borderId="32" xfId="0" applyFont="1" applyFill="1" applyBorder="1" applyAlignment="1">
      <alignment horizontal="left" vertical="center"/>
    </xf>
    <xf numFmtId="0" fontId="49" fillId="25" borderId="0" xfId="0" applyFont="1" applyFill="1" applyAlignment="1">
      <alignment horizontal="left" vertical="center"/>
    </xf>
    <xf numFmtId="0" fontId="60" fillId="25" borderId="0" xfId="0" applyFont="1" applyFill="1">
      <alignment vertical="center"/>
    </xf>
    <xf numFmtId="0" fontId="61" fillId="25" borderId="0" xfId="0" applyFont="1" applyFill="1">
      <alignment vertical="center"/>
    </xf>
    <xf numFmtId="0" fontId="65" fillId="25" borderId="32" xfId="0" applyFont="1" applyFill="1" applyBorder="1" applyAlignment="1">
      <alignment horizontal="left" vertical="top"/>
    </xf>
    <xf numFmtId="0" fontId="49" fillId="25" borderId="0" xfId="0" applyFont="1" applyFill="1" applyAlignment="1">
      <alignment horizontal="left" vertical="top"/>
    </xf>
    <xf numFmtId="0" fontId="60" fillId="25" borderId="0" xfId="0" applyFont="1" applyFill="1" applyAlignment="1">
      <alignment vertical="top"/>
    </xf>
    <xf numFmtId="0" fontId="61" fillId="25" borderId="0" xfId="0" applyFont="1" applyFill="1" applyAlignment="1">
      <alignment vertical="top"/>
    </xf>
    <xf numFmtId="0" fontId="46" fillId="26" borderId="61" xfId="0" applyFont="1" applyFill="1" applyBorder="1" applyAlignment="1">
      <alignment horizontal="left" vertical="center"/>
    </xf>
    <xf numFmtId="0" fontId="67" fillId="26" borderId="62" xfId="0" applyFont="1" applyFill="1" applyBorder="1" applyAlignment="1">
      <alignment horizontal="left" vertical="center"/>
    </xf>
    <xf numFmtId="177" fontId="66" fillId="26" borderId="62" xfId="0" applyNumberFormat="1" applyFont="1" applyFill="1" applyBorder="1" applyAlignment="1">
      <alignment horizontal="center" vertical="center"/>
    </xf>
    <xf numFmtId="177" fontId="46" fillId="26" borderId="62" xfId="0" applyNumberFormat="1" applyFont="1" applyFill="1" applyBorder="1" applyAlignment="1">
      <alignment horizontal="center" vertical="center"/>
    </xf>
    <xf numFmtId="177" fontId="46" fillId="26" borderId="61" xfId="0" applyNumberFormat="1" applyFont="1" applyFill="1" applyBorder="1" applyAlignment="1">
      <alignment horizontal="center" vertical="center"/>
    </xf>
    <xf numFmtId="177" fontId="46" fillId="26" borderId="106" xfId="0" applyNumberFormat="1" applyFont="1" applyFill="1" applyBorder="1" applyAlignment="1">
      <alignment horizontal="center" vertical="center"/>
    </xf>
    <xf numFmtId="0" fontId="65" fillId="27" borderId="34" xfId="0" applyFont="1" applyFill="1" applyBorder="1" applyAlignment="1">
      <alignment horizontal="left" vertical="center"/>
    </xf>
    <xf numFmtId="0" fontId="65" fillId="27" borderId="35" xfId="0" applyFont="1" applyFill="1" applyBorder="1" applyAlignment="1">
      <alignment horizontal="left" vertical="center"/>
    </xf>
    <xf numFmtId="0" fontId="65" fillId="27" borderId="76" xfId="0" applyFont="1" applyFill="1" applyBorder="1" applyAlignment="1">
      <alignment horizontal="left" vertical="center"/>
    </xf>
    <xf numFmtId="0" fontId="26" fillId="27" borderId="164" xfId="0" applyFont="1" applyFill="1" applyBorder="1" applyAlignment="1">
      <alignment horizontal="left" vertical="center"/>
    </xf>
    <xf numFmtId="176" fontId="23" fillId="27" borderId="37" xfId="0" applyNumberFormat="1" applyFont="1" applyFill="1" applyBorder="1" applyAlignment="1">
      <alignment horizontal="left" vertical="center"/>
    </xf>
    <xf numFmtId="0" fontId="65" fillId="25" borderId="32" xfId="0" quotePrefix="1" applyFont="1" applyFill="1" applyBorder="1" applyAlignment="1">
      <alignment horizontal="left" vertical="center"/>
    </xf>
    <xf numFmtId="0" fontId="68" fillId="25" borderId="41" xfId="0" applyFont="1" applyFill="1" applyBorder="1" applyAlignment="1">
      <alignment horizontal="left" vertical="center"/>
    </xf>
    <xf numFmtId="0" fontId="68" fillId="25" borderId="0" xfId="0" applyFont="1" applyFill="1" applyAlignment="1">
      <alignment horizontal="left" vertical="center"/>
    </xf>
    <xf numFmtId="0" fontId="68" fillId="25" borderId="0" xfId="0" applyFont="1" applyFill="1">
      <alignment vertical="center"/>
    </xf>
    <xf numFmtId="0" fontId="68" fillId="0" borderId="165" xfId="0" applyFont="1" applyBorder="1">
      <alignment vertical="center"/>
    </xf>
    <xf numFmtId="0" fontId="71" fillId="0" borderId="165" xfId="0" applyFont="1" applyBorder="1">
      <alignment vertical="center"/>
    </xf>
    <xf numFmtId="0" fontId="68" fillId="25" borderId="32" xfId="0" applyFont="1" applyFill="1" applyBorder="1" applyAlignment="1">
      <alignment horizontal="left"/>
    </xf>
    <xf numFmtId="0" fontId="65" fillId="25" borderId="44" xfId="0" applyFont="1" applyFill="1" applyBorder="1">
      <alignment vertical="center"/>
    </xf>
    <xf numFmtId="0" fontId="26" fillId="25" borderId="45" xfId="0" applyFont="1" applyFill="1" applyBorder="1">
      <alignment vertical="center"/>
    </xf>
    <xf numFmtId="0" fontId="26" fillId="25" borderId="21" xfId="0" applyFont="1" applyFill="1" applyBorder="1">
      <alignment vertical="center"/>
    </xf>
    <xf numFmtId="0" fontId="26" fillId="0" borderId="127" xfId="0" applyFont="1" applyBorder="1">
      <alignment vertical="center"/>
    </xf>
    <xf numFmtId="0" fontId="68" fillId="39" borderId="32" xfId="0" applyFont="1" applyFill="1" applyBorder="1" applyAlignment="1">
      <alignment horizontal="left"/>
    </xf>
    <xf numFmtId="0" fontId="73" fillId="39" borderId="48" xfId="28" applyFont="1" applyFill="1" applyBorder="1" applyAlignment="1" applyProtection="1">
      <alignment horizontal="center" vertical="center"/>
    </xf>
    <xf numFmtId="0" fontId="79" fillId="39" borderId="49" xfId="0" applyFont="1" applyFill="1" applyBorder="1" applyAlignment="1">
      <alignment horizontal="center" vertical="center"/>
    </xf>
    <xf numFmtId="0" fontId="79" fillId="39" borderId="24" xfId="0" applyFont="1" applyFill="1" applyBorder="1">
      <alignment vertical="center"/>
    </xf>
    <xf numFmtId="0" fontId="79" fillId="0" borderId="119" xfId="0" applyFont="1" applyBorder="1">
      <alignment vertical="center"/>
    </xf>
    <xf numFmtId="0" fontId="26" fillId="0" borderId="119" xfId="0" applyFont="1" applyBorder="1">
      <alignment vertical="center"/>
    </xf>
    <xf numFmtId="0" fontId="68" fillId="0" borderId="32" xfId="0" applyFont="1" applyBorder="1" applyAlignment="1">
      <alignment horizontal="left"/>
    </xf>
    <xf numFmtId="0" fontId="73" fillId="0" borderId="50" xfId="28" applyFont="1" applyFill="1" applyBorder="1" applyAlignment="1" applyProtection="1">
      <alignment horizontal="center" vertical="center"/>
    </xf>
    <xf numFmtId="0" fontId="79" fillId="0" borderId="49" xfId="0" applyFont="1" applyBorder="1" applyAlignment="1">
      <alignment horizontal="center" vertical="center"/>
    </xf>
    <xf numFmtId="0" fontId="79" fillId="0" borderId="21" xfId="0" applyFont="1" applyBorder="1">
      <alignment vertical="center"/>
    </xf>
    <xf numFmtId="0" fontId="71" fillId="0" borderId="119" xfId="0" applyFont="1" applyBorder="1">
      <alignment vertical="center"/>
    </xf>
    <xf numFmtId="0" fontId="26" fillId="25" borderId="0" xfId="0" applyFont="1" applyFill="1">
      <alignment vertical="center"/>
    </xf>
    <xf numFmtId="0" fontId="65" fillId="25" borderId="48" xfId="0" applyFont="1" applyFill="1" applyBorder="1">
      <alignment vertical="center"/>
    </xf>
    <xf numFmtId="0" fontId="26" fillId="25" borderId="49" xfId="0" applyFont="1" applyFill="1" applyBorder="1" applyAlignment="1">
      <alignment horizontal="center" vertical="center"/>
    </xf>
    <xf numFmtId="0" fontId="26" fillId="25" borderId="19" xfId="0" applyFont="1" applyFill="1" applyBorder="1">
      <alignment vertical="center"/>
    </xf>
    <xf numFmtId="0" fontId="73" fillId="25" borderId="48" xfId="28" applyFont="1" applyFill="1" applyBorder="1" applyAlignment="1" applyProtection="1">
      <alignment horizontal="center" vertical="center"/>
    </xf>
    <xf numFmtId="0" fontId="73" fillId="25" borderId="50" xfId="28" applyFont="1" applyFill="1" applyBorder="1" applyAlignment="1" applyProtection="1">
      <alignment horizontal="center" vertical="center"/>
    </xf>
    <xf numFmtId="0" fontId="68" fillId="25" borderId="51" xfId="0" applyFont="1" applyFill="1" applyBorder="1" applyAlignment="1">
      <alignment horizontal="left"/>
    </xf>
    <xf numFmtId="0" fontId="65" fillId="25" borderId="19" xfId="0" applyFont="1" applyFill="1" applyBorder="1">
      <alignment vertical="center"/>
    </xf>
    <xf numFmtId="0" fontId="26" fillId="0" borderId="166" xfId="0" applyFont="1" applyBorder="1">
      <alignment vertical="center"/>
    </xf>
    <xf numFmtId="0" fontId="65" fillId="25" borderId="47" xfId="0" quotePrefix="1" applyFont="1" applyFill="1" applyBorder="1" applyAlignment="1">
      <alignment horizontal="left" vertical="center"/>
    </xf>
    <xf numFmtId="0" fontId="68" fillId="25" borderId="21" xfId="0" applyFont="1" applyFill="1" applyBorder="1" applyAlignment="1">
      <alignment horizontal="left" vertical="center"/>
    </xf>
    <xf numFmtId="0" fontId="68" fillId="25" borderId="45" xfId="0" applyFont="1" applyFill="1" applyBorder="1" applyAlignment="1">
      <alignment horizontal="left" vertical="center"/>
    </xf>
    <xf numFmtId="0" fontId="71" fillId="25" borderId="45" xfId="0" applyFont="1" applyFill="1" applyBorder="1">
      <alignment vertical="center"/>
    </xf>
    <xf numFmtId="176" fontId="23" fillId="0" borderId="52" xfId="0" applyNumberFormat="1" applyFont="1" applyBorder="1" applyAlignment="1" applyProtection="1">
      <alignment horizontal="left" vertical="center" wrapText="1"/>
      <protection hidden="1"/>
    </xf>
    <xf numFmtId="0" fontId="26" fillId="25" borderId="45" xfId="0" applyFont="1" applyFill="1" applyBorder="1" applyAlignment="1">
      <alignment horizontal="left" vertical="center"/>
    </xf>
    <xf numFmtId="0" fontId="73" fillId="25" borderId="48" xfId="28" applyNumberFormat="1" applyFont="1" applyFill="1" applyBorder="1" applyAlignment="1" applyProtection="1">
      <alignment horizontal="center" vertical="center"/>
    </xf>
    <xf numFmtId="0" fontId="73" fillId="0" borderId="48" xfId="28" applyNumberFormat="1" applyFont="1" applyFill="1" applyBorder="1" applyAlignment="1" applyProtection="1">
      <alignment horizontal="center" vertical="center"/>
    </xf>
    <xf numFmtId="0" fontId="71" fillId="25" borderId="21" xfId="0" applyFont="1" applyFill="1" applyBorder="1">
      <alignment vertical="center"/>
    </xf>
    <xf numFmtId="0" fontId="111" fillId="25" borderId="44" xfId="0" applyFont="1" applyFill="1" applyBorder="1">
      <alignment vertical="center"/>
    </xf>
    <xf numFmtId="0" fontId="112" fillId="25" borderId="21" xfId="0" applyFont="1" applyFill="1" applyBorder="1">
      <alignment vertical="center"/>
    </xf>
    <xf numFmtId="0" fontId="75" fillId="25" borderId="48" xfId="28" applyFont="1" applyFill="1" applyBorder="1" applyAlignment="1" applyProtection="1">
      <alignment horizontal="center" vertical="center"/>
    </xf>
    <xf numFmtId="0" fontId="112" fillId="25" borderId="49" xfId="0" applyFont="1" applyFill="1" applyBorder="1" applyAlignment="1">
      <alignment horizontal="center" vertical="center"/>
    </xf>
    <xf numFmtId="0" fontId="112" fillId="0" borderId="119" xfId="0" applyFont="1" applyBorder="1">
      <alignment vertical="center"/>
    </xf>
    <xf numFmtId="0" fontId="113" fillId="0" borderId="119" xfId="0" applyFont="1" applyBorder="1">
      <alignment vertical="center"/>
    </xf>
    <xf numFmtId="0" fontId="76" fillId="0" borderId="0" xfId="0" applyFont="1" applyAlignment="1">
      <alignment horizontal="center" vertical="justify"/>
    </xf>
    <xf numFmtId="0" fontId="74" fillId="25" borderId="51" xfId="0" applyFont="1" applyFill="1" applyBorder="1" applyAlignment="1">
      <alignment horizontal="left" vertical="center"/>
    </xf>
    <xf numFmtId="0" fontId="75" fillId="25" borderId="50" xfId="28" applyFont="1" applyFill="1" applyBorder="1" applyAlignment="1" applyProtection="1">
      <alignment horizontal="center" vertical="center"/>
    </xf>
    <xf numFmtId="0" fontId="112" fillId="0" borderId="166" xfId="0" applyFont="1" applyBorder="1">
      <alignment vertical="center"/>
    </xf>
    <xf numFmtId="0" fontId="113" fillId="0" borderId="166" xfId="0" applyFont="1" applyBorder="1">
      <alignment vertical="center"/>
    </xf>
    <xf numFmtId="176" fontId="23" fillId="0" borderId="105" xfId="0" applyNumberFormat="1" applyFont="1" applyBorder="1" applyAlignment="1" applyProtection="1">
      <alignment horizontal="left" vertical="center" wrapText="1"/>
      <protection hidden="1"/>
    </xf>
    <xf numFmtId="0" fontId="73" fillId="25" borderId="50" xfId="28" applyNumberFormat="1" applyFont="1" applyFill="1" applyBorder="1" applyAlignment="1" applyProtection="1">
      <alignment horizontal="center" vertical="center"/>
    </xf>
    <xf numFmtId="0" fontId="68" fillId="25" borderId="32" xfId="0" quotePrefix="1" applyFont="1" applyFill="1" applyBorder="1" applyAlignment="1">
      <alignment horizontal="left" vertical="center"/>
    </xf>
    <xf numFmtId="0" fontId="68" fillId="0" borderId="32" xfId="0" quotePrefix="1" applyFont="1" applyBorder="1" applyAlignment="1">
      <alignment horizontal="left" vertical="center"/>
    </xf>
    <xf numFmtId="0" fontId="68" fillId="25" borderId="32" xfId="0" applyFont="1" applyFill="1" applyBorder="1" applyAlignment="1">
      <alignment horizontal="left" vertical="center"/>
    </xf>
    <xf numFmtId="0" fontId="68" fillId="0" borderId="32" xfId="0" applyFont="1" applyBorder="1" applyAlignment="1">
      <alignment horizontal="left" vertical="center"/>
    </xf>
    <xf numFmtId="0" fontId="73" fillId="0" borderId="48" xfId="28" applyFont="1" applyFill="1" applyBorder="1" applyAlignment="1" applyProtection="1">
      <alignment horizontal="center" vertical="center"/>
    </xf>
    <xf numFmtId="0" fontId="68" fillId="25" borderId="23" xfId="0" applyFont="1" applyFill="1" applyBorder="1" applyAlignment="1">
      <alignment horizontal="left" vertical="center"/>
    </xf>
    <xf numFmtId="0" fontId="73" fillId="0" borderId="50" xfId="28" applyNumberFormat="1" applyFont="1" applyFill="1" applyBorder="1" applyAlignment="1" applyProtection="1">
      <alignment horizontal="center" vertical="center"/>
    </xf>
    <xf numFmtId="0" fontId="65" fillId="0" borderId="119" xfId="0" applyFont="1" applyBorder="1" applyAlignment="1" applyProtection="1">
      <alignment horizontal="center" vertical="center"/>
      <protection hidden="1"/>
    </xf>
    <xf numFmtId="0" fontId="26" fillId="25" borderId="68" xfId="0" applyFont="1" applyFill="1" applyBorder="1" applyAlignment="1">
      <alignment horizontal="center" vertical="center"/>
    </xf>
    <xf numFmtId="0" fontId="65" fillId="27" borderId="61" xfId="0" applyFont="1" applyFill="1" applyBorder="1" applyAlignment="1">
      <alignment horizontal="left" vertical="center"/>
    </xf>
    <xf numFmtId="0" fontId="65" fillId="27" borderId="62" xfId="0" applyFont="1" applyFill="1" applyBorder="1" applyAlignment="1">
      <alignment horizontal="left" vertical="center"/>
    </xf>
    <xf numFmtId="0" fontId="65" fillId="27" borderId="62" xfId="0" applyFont="1" applyFill="1" applyBorder="1" applyAlignment="1">
      <alignment horizontal="left"/>
    </xf>
    <xf numFmtId="0" fontId="71" fillId="25" borderId="0" xfId="0" applyFont="1" applyFill="1">
      <alignment vertical="center"/>
    </xf>
    <xf numFmtId="176" fontId="23" fillId="0" borderId="30" xfId="0" applyNumberFormat="1" applyFont="1" applyBorder="1" applyAlignment="1" applyProtection="1">
      <alignment horizontal="left" vertical="center" wrapText="1"/>
      <protection hidden="1"/>
    </xf>
    <xf numFmtId="0" fontId="114" fillId="25" borderId="49" xfId="0" applyFont="1" applyFill="1" applyBorder="1" applyAlignment="1">
      <alignment horizontal="center" vertical="center"/>
    </xf>
    <xf numFmtId="0" fontId="114" fillId="25" borderId="21" xfId="0" applyFont="1" applyFill="1" applyBorder="1">
      <alignment vertical="center"/>
    </xf>
    <xf numFmtId="0" fontId="114" fillId="25" borderId="84" xfId="0" applyFont="1" applyFill="1" applyBorder="1" applyAlignment="1">
      <alignment horizontal="center" vertical="center"/>
    </xf>
    <xf numFmtId="0" fontId="114" fillId="25" borderId="24" xfId="0" applyFont="1" applyFill="1" applyBorder="1">
      <alignment vertical="center"/>
    </xf>
    <xf numFmtId="0" fontId="114" fillId="25" borderId="0" xfId="0" applyFont="1" applyFill="1">
      <alignment vertical="center"/>
    </xf>
    <xf numFmtId="0" fontId="68" fillId="25" borderId="66" xfId="0" quotePrefix="1" applyFont="1" applyFill="1" applyBorder="1" applyAlignment="1">
      <alignment horizontal="left" vertical="center"/>
    </xf>
    <xf numFmtId="0" fontId="65" fillId="0" borderId="89" xfId="0" applyFont="1" applyBorder="1" applyAlignment="1" applyProtection="1">
      <alignment horizontal="center" vertical="center"/>
      <protection hidden="1"/>
    </xf>
    <xf numFmtId="0" fontId="26" fillId="25" borderId="19" xfId="0" applyFont="1" applyFill="1" applyBorder="1" applyAlignment="1">
      <alignment vertical="center" shrinkToFit="1"/>
    </xf>
    <xf numFmtId="0" fontId="26" fillId="25" borderId="21" xfId="0" applyFont="1" applyFill="1" applyBorder="1" applyAlignment="1">
      <alignment vertical="center" shrinkToFit="1"/>
    </xf>
    <xf numFmtId="0" fontId="111" fillId="25" borderId="48" xfId="0" applyFont="1" applyFill="1" applyBorder="1">
      <alignment vertical="center"/>
    </xf>
    <xf numFmtId="0" fontId="112" fillId="25" borderId="45" xfId="0" applyFont="1" applyFill="1" applyBorder="1">
      <alignment vertical="center"/>
    </xf>
    <xf numFmtId="0" fontId="113" fillId="25" borderId="45" xfId="0" applyFont="1" applyFill="1" applyBorder="1">
      <alignment vertical="center"/>
    </xf>
    <xf numFmtId="0" fontId="115" fillId="25" borderId="48" xfId="28" applyFont="1" applyFill="1" applyBorder="1" applyAlignment="1" applyProtection="1">
      <alignment horizontal="center" vertical="center"/>
    </xf>
    <xf numFmtId="0" fontId="115" fillId="25" borderId="50" xfId="28" applyFont="1" applyFill="1" applyBorder="1" applyAlignment="1" applyProtection="1">
      <alignment horizontal="center" vertical="center"/>
    </xf>
    <xf numFmtId="0" fontId="68" fillId="25" borderId="23" xfId="0" applyFont="1" applyFill="1" applyBorder="1" applyAlignment="1">
      <alignment horizontal="left"/>
    </xf>
    <xf numFmtId="0" fontId="78" fillId="25" borderId="0" xfId="28" applyNumberFormat="1" applyFont="1" applyFill="1" applyBorder="1" applyAlignment="1" applyProtection="1">
      <alignment horizontal="center" vertical="center"/>
    </xf>
    <xf numFmtId="0" fontId="79" fillId="25" borderId="0" xfId="0" applyFont="1" applyFill="1" applyAlignment="1">
      <alignment horizontal="left" vertical="center"/>
    </xf>
    <xf numFmtId="0" fontId="79" fillId="25" borderId="0" xfId="0" applyFont="1" applyFill="1" applyAlignment="1">
      <alignment horizontal="center" vertical="center"/>
    </xf>
    <xf numFmtId="0" fontId="79" fillId="0" borderId="166" xfId="0" applyFont="1" applyBorder="1" applyAlignment="1">
      <alignment horizontal="center" vertical="center"/>
    </xf>
    <xf numFmtId="0" fontId="71" fillId="0" borderId="166" xfId="0" applyFont="1" applyBorder="1">
      <alignment vertical="center"/>
    </xf>
    <xf numFmtId="0" fontId="68" fillId="0" borderId="105" xfId="0" applyFont="1" applyBorder="1" applyAlignment="1">
      <alignment horizontal="left" vertical="center"/>
    </xf>
    <xf numFmtId="0" fontId="71" fillId="0" borderId="105" xfId="0" applyFont="1" applyBorder="1">
      <alignment vertical="center"/>
    </xf>
    <xf numFmtId="0" fontId="71" fillId="0" borderId="127" xfId="0" applyFont="1" applyBorder="1">
      <alignment vertical="center"/>
    </xf>
    <xf numFmtId="0" fontId="26" fillId="25" borderId="21" xfId="0" applyFont="1" applyFill="1" applyBorder="1" applyAlignment="1">
      <alignment horizontal="left" vertical="center"/>
    </xf>
    <xf numFmtId="0" fontId="68" fillId="25" borderId="14" xfId="0" quotePrefix="1" applyFont="1" applyFill="1" applyBorder="1" applyAlignment="1">
      <alignment horizontal="left" vertical="center"/>
    </xf>
    <xf numFmtId="0" fontId="73" fillId="25" borderId="58" xfId="28" applyNumberFormat="1" applyFont="1" applyFill="1" applyBorder="1" applyAlignment="1" applyProtection="1">
      <alignment horizontal="center" vertical="center"/>
    </xf>
    <xf numFmtId="0" fontId="26" fillId="25" borderId="69" xfId="0" applyFont="1" applyFill="1" applyBorder="1" applyAlignment="1">
      <alignment horizontal="center" vertical="center"/>
    </xf>
    <xf numFmtId="0" fontId="26" fillId="25" borderId="59" xfId="0" applyFont="1" applyFill="1" applyBorder="1">
      <alignment vertical="center"/>
    </xf>
    <xf numFmtId="176" fontId="23" fillId="27" borderId="61" xfId="0" applyNumberFormat="1" applyFont="1" applyFill="1" applyBorder="1" applyAlignment="1">
      <alignment horizontal="left" vertical="center"/>
    </xf>
    <xf numFmtId="0" fontId="26" fillId="38" borderId="125" xfId="0" applyFont="1" applyFill="1" applyBorder="1" applyAlignment="1" applyProtection="1">
      <alignment horizontal="center" vertical="center"/>
      <protection hidden="1"/>
    </xf>
    <xf numFmtId="0" fontId="116" fillId="25" borderId="47" xfId="0" quotePrefix="1" applyFont="1" applyFill="1" applyBorder="1" applyAlignment="1">
      <alignment horizontal="left" vertical="center"/>
    </xf>
    <xf numFmtId="0" fontId="117" fillId="25" borderId="21" xfId="0" applyFont="1" applyFill="1" applyBorder="1" applyAlignment="1">
      <alignment horizontal="left" vertical="center"/>
    </xf>
    <xf numFmtId="0" fontId="26" fillId="38" borderId="104" xfId="0" applyFont="1" applyFill="1" applyBorder="1" applyAlignment="1" applyProtection="1">
      <alignment horizontal="center" vertical="center"/>
      <protection hidden="1"/>
    </xf>
    <xf numFmtId="0" fontId="26" fillId="38" borderId="47" xfId="0" applyFont="1" applyFill="1" applyBorder="1" applyAlignment="1" applyProtection="1">
      <alignment horizontal="center" vertical="center"/>
      <protection hidden="1"/>
    </xf>
    <xf numFmtId="0" fontId="116" fillId="25" borderId="32" xfId="0" quotePrefix="1" applyFont="1" applyFill="1" applyBorder="1" applyAlignment="1">
      <alignment horizontal="left" vertical="center"/>
    </xf>
    <xf numFmtId="0" fontId="116" fillId="25" borderId="48" xfId="0" applyFont="1" applyFill="1" applyBorder="1">
      <alignment vertical="center"/>
    </xf>
    <xf numFmtId="0" fontId="114" fillId="25" borderId="24" xfId="0" applyFont="1" applyFill="1" applyBorder="1" applyAlignment="1">
      <alignment horizontal="left" vertical="center"/>
    </xf>
    <xf numFmtId="0" fontId="26" fillId="25" borderId="24" xfId="0" applyFont="1" applyFill="1" applyBorder="1">
      <alignment vertical="center"/>
    </xf>
    <xf numFmtId="0" fontId="26" fillId="38" borderId="89" xfId="0" applyFont="1" applyFill="1" applyBorder="1" applyAlignment="1" applyProtection="1">
      <alignment horizontal="center" vertical="center"/>
      <protection hidden="1"/>
    </xf>
    <xf numFmtId="0" fontId="26" fillId="38" borderId="32" xfId="0" applyFont="1" applyFill="1" applyBorder="1" applyAlignment="1" applyProtection="1">
      <alignment horizontal="center" vertical="center"/>
      <protection hidden="1"/>
    </xf>
    <xf numFmtId="0" fontId="65" fillId="25" borderId="52" xfId="0" quotePrefix="1" applyFont="1" applyFill="1" applyBorder="1" applyAlignment="1">
      <alignment horizontal="left" vertical="center"/>
    </xf>
    <xf numFmtId="0" fontId="26" fillId="38" borderId="127" xfId="0" applyFont="1" applyFill="1" applyBorder="1" applyAlignment="1" applyProtection="1">
      <alignment horizontal="center" vertical="center"/>
      <protection hidden="1"/>
    </xf>
    <xf numFmtId="0" fontId="26" fillId="38" borderId="150" xfId="0" applyFont="1" applyFill="1" applyBorder="1" applyAlignment="1" applyProtection="1">
      <alignment horizontal="center" vertical="center"/>
      <protection hidden="1"/>
    </xf>
    <xf numFmtId="0" fontId="68" fillId="25" borderId="24" xfId="0" applyFont="1" applyFill="1" applyBorder="1" applyAlignment="1">
      <alignment horizontal="left" vertical="center"/>
    </xf>
    <xf numFmtId="0" fontId="0" fillId="0" borderId="52" xfId="0" applyBorder="1" applyProtection="1">
      <alignment vertical="center"/>
      <protection hidden="1"/>
    </xf>
    <xf numFmtId="0" fontId="26" fillId="25" borderId="24" xfId="0" applyFont="1" applyFill="1" applyBorder="1" applyAlignment="1">
      <alignment horizontal="left" vertical="center"/>
    </xf>
    <xf numFmtId="0" fontId="26" fillId="38" borderId="118" xfId="0" applyFont="1" applyFill="1" applyBorder="1" applyAlignment="1" applyProtection="1">
      <alignment horizontal="center" vertical="center"/>
      <protection hidden="1"/>
    </xf>
    <xf numFmtId="0" fontId="26" fillId="38" borderId="121" xfId="0" applyFont="1" applyFill="1" applyBorder="1" applyAlignment="1" applyProtection="1">
      <alignment horizontal="center" vertical="center"/>
      <protection hidden="1"/>
    </xf>
    <xf numFmtId="0" fontId="26" fillId="28" borderId="30" xfId="0" applyFont="1" applyFill="1" applyBorder="1" applyAlignment="1" applyProtection="1">
      <alignment horizontal="center" vertical="center"/>
      <protection hidden="1"/>
    </xf>
    <xf numFmtId="0" fontId="68" fillId="39" borderId="23" xfId="0" applyFont="1" applyFill="1" applyBorder="1" applyAlignment="1" applyProtection="1">
      <alignment horizontal="center" vertical="center"/>
      <protection hidden="1"/>
    </xf>
    <xf numFmtId="0" fontId="80" fillId="0" borderId="32" xfId="0" quotePrefix="1" applyFont="1" applyBorder="1" applyAlignment="1">
      <alignment horizontal="left" vertical="center"/>
    </xf>
    <xf numFmtId="0" fontId="81" fillId="0" borderId="0" xfId="0" applyFont="1" applyAlignment="1">
      <alignment horizontal="left"/>
    </xf>
    <xf numFmtId="0" fontId="82" fillId="0" borderId="0" xfId="0" applyFont="1">
      <alignment vertical="center"/>
    </xf>
    <xf numFmtId="0" fontId="21" fillId="0" borderId="0" xfId="0" applyFont="1">
      <alignment vertical="center"/>
    </xf>
    <xf numFmtId="0" fontId="21" fillId="0" borderId="119" xfId="0" applyFont="1" applyBorder="1">
      <alignment vertical="center"/>
    </xf>
    <xf numFmtId="0" fontId="83" fillId="0" borderId="119" xfId="0" applyFont="1" applyBorder="1">
      <alignment vertical="center"/>
    </xf>
    <xf numFmtId="0" fontId="46" fillId="26" borderId="11" xfId="0" applyFont="1" applyFill="1" applyBorder="1" applyAlignment="1">
      <alignment horizontal="left" vertical="center"/>
    </xf>
    <xf numFmtId="0" fontId="46" fillId="26" borderId="12" xfId="0" applyFont="1" applyFill="1" applyBorder="1" applyAlignment="1">
      <alignment horizontal="left" vertical="center"/>
    </xf>
    <xf numFmtId="176" fontId="23" fillId="26" borderId="11" xfId="0" applyNumberFormat="1" applyFont="1" applyFill="1" applyBorder="1" applyAlignment="1">
      <alignment horizontal="left" vertical="center"/>
    </xf>
    <xf numFmtId="0" fontId="65" fillId="27" borderId="37" xfId="0" applyFont="1" applyFill="1" applyBorder="1" applyAlignment="1">
      <alignment horizontal="left" vertical="center"/>
    </xf>
    <xf numFmtId="0" fontId="65" fillId="25" borderId="47" xfId="0" applyFont="1" applyFill="1" applyBorder="1" applyAlignment="1">
      <alignment horizontal="left" vertical="center"/>
    </xf>
    <xf numFmtId="0" fontId="68" fillId="0" borderId="127" xfId="0" applyFont="1" applyBorder="1" applyAlignment="1">
      <alignment horizontal="left" vertical="center"/>
    </xf>
    <xf numFmtId="0" fontId="68" fillId="0" borderId="127" xfId="0" applyFont="1" applyBorder="1" applyAlignment="1">
      <alignment horizontal="right" vertical="center"/>
    </xf>
    <xf numFmtId="0" fontId="68" fillId="0" borderId="119" xfId="0" applyFont="1" applyBorder="1" applyAlignment="1">
      <alignment horizontal="left" vertical="center"/>
    </xf>
    <xf numFmtId="0" fontId="68" fillId="0" borderId="119" xfId="0" applyFont="1" applyBorder="1" applyAlignment="1">
      <alignment horizontal="right" vertical="center"/>
    </xf>
    <xf numFmtId="0" fontId="65" fillId="25" borderId="19" xfId="0" applyFont="1" applyFill="1" applyBorder="1" applyAlignment="1">
      <alignment horizontal="right" vertical="center"/>
    </xf>
    <xf numFmtId="0" fontId="65" fillId="25" borderId="51" xfId="0" applyFont="1" applyFill="1" applyBorder="1" applyAlignment="1">
      <alignment horizontal="left" vertical="center"/>
    </xf>
    <xf numFmtId="0" fontId="68" fillId="0" borderId="126" xfId="0" applyFont="1" applyBorder="1" applyAlignment="1">
      <alignment horizontal="left" vertical="center"/>
    </xf>
    <xf numFmtId="0" fontId="68" fillId="0" borderId="126" xfId="0" applyFont="1" applyBorder="1" applyAlignment="1">
      <alignment horizontal="right" vertical="center"/>
    </xf>
    <xf numFmtId="0" fontId="85" fillId="0" borderId="32" xfId="0" applyFont="1" applyBorder="1" applyAlignment="1">
      <alignment horizontal="left" vertical="center"/>
    </xf>
    <xf numFmtId="0" fontId="84" fillId="0" borderId="19" xfId="0" applyFont="1" applyBorder="1">
      <alignment vertical="center"/>
    </xf>
    <xf numFmtId="0" fontId="79" fillId="0" borderId="21" xfId="0" applyFont="1" applyBorder="1" applyAlignment="1">
      <alignment horizontal="left" vertical="center"/>
    </xf>
    <xf numFmtId="0" fontId="26" fillId="0" borderId="21" xfId="0" applyFont="1" applyBorder="1">
      <alignment vertical="center"/>
    </xf>
    <xf numFmtId="0" fontId="85" fillId="0" borderId="23" xfId="0" applyFont="1" applyBorder="1" applyAlignment="1">
      <alignment horizontal="left" vertical="center"/>
    </xf>
    <xf numFmtId="0" fontId="71" fillId="0" borderId="126" xfId="0" applyFont="1" applyBorder="1">
      <alignment vertical="center"/>
    </xf>
    <xf numFmtId="0" fontId="73" fillId="25" borderId="48" xfId="28" quotePrefix="1" applyNumberFormat="1" applyFont="1" applyFill="1" applyBorder="1" applyAlignment="1" applyProtection="1">
      <alignment horizontal="center" vertical="center"/>
    </xf>
    <xf numFmtId="0" fontId="73" fillId="25" borderId="50" xfId="28" quotePrefix="1" applyNumberFormat="1" applyFont="1" applyFill="1" applyBorder="1" applyAlignment="1" applyProtection="1">
      <alignment horizontal="center" vertical="center"/>
    </xf>
    <xf numFmtId="0" fontId="68" fillId="25" borderId="23" xfId="0" quotePrefix="1" applyFont="1" applyFill="1" applyBorder="1" applyAlignment="1">
      <alignment horizontal="left" vertical="center"/>
    </xf>
    <xf numFmtId="0" fontId="65" fillId="25" borderId="76" xfId="0" quotePrefix="1" applyFont="1" applyFill="1" applyBorder="1" applyAlignment="1">
      <alignment horizontal="left" vertical="center"/>
    </xf>
    <xf numFmtId="0" fontId="68" fillId="0" borderId="125" xfId="0" applyFont="1" applyBorder="1" applyAlignment="1">
      <alignment horizontal="left" vertical="center"/>
    </xf>
    <xf numFmtId="0" fontId="71" fillId="0" borderId="125" xfId="0" applyFont="1" applyBorder="1">
      <alignment vertical="center"/>
    </xf>
    <xf numFmtId="0" fontId="65" fillId="25" borderId="48" xfId="0" quotePrefix="1" applyFont="1" applyFill="1" applyBorder="1">
      <alignment vertical="center"/>
    </xf>
    <xf numFmtId="0" fontId="26" fillId="0" borderId="166" xfId="0" applyFont="1" applyBorder="1" applyAlignment="1">
      <alignment vertical="center" shrinkToFit="1"/>
    </xf>
    <xf numFmtId="0" fontId="0" fillId="0" borderId="166" xfId="0" applyBorder="1" applyAlignment="1">
      <alignment vertical="center" shrinkToFit="1"/>
    </xf>
    <xf numFmtId="0" fontId="0" fillId="0" borderId="21" xfId="0" applyBorder="1" applyAlignment="1">
      <alignment vertical="center" shrinkToFit="1"/>
    </xf>
    <xf numFmtId="0" fontId="0" fillId="0" borderId="119" xfId="0" applyBorder="1" applyAlignment="1">
      <alignment vertical="center" shrinkToFit="1"/>
    </xf>
    <xf numFmtId="0" fontId="118" fillId="25" borderId="44" xfId="0" applyFont="1" applyFill="1" applyBorder="1">
      <alignment vertical="center"/>
    </xf>
    <xf numFmtId="0" fontId="119" fillId="25" borderId="21" xfId="0" applyFont="1" applyFill="1" applyBorder="1" applyAlignment="1">
      <alignment horizontal="left" vertical="center"/>
    </xf>
    <xf numFmtId="0" fontId="119" fillId="25" borderId="21" xfId="0" applyFont="1" applyFill="1" applyBorder="1">
      <alignment vertical="center"/>
    </xf>
    <xf numFmtId="0" fontId="119" fillId="0" borderId="119" xfId="0" applyFont="1" applyBorder="1">
      <alignment vertical="center"/>
    </xf>
    <xf numFmtId="0" fontId="120" fillId="0" borderId="119" xfId="0" applyFont="1" applyBorder="1">
      <alignment vertical="center"/>
    </xf>
    <xf numFmtId="0" fontId="121" fillId="25" borderId="48" xfId="28" applyFont="1" applyFill="1" applyBorder="1" applyAlignment="1" applyProtection="1">
      <alignment horizontal="center" vertical="center"/>
    </xf>
    <xf numFmtId="0" fontId="119" fillId="25" borderId="49" xfId="0" applyFont="1" applyFill="1" applyBorder="1" applyAlignment="1">
      <alignment horizontal="center" vertical="center"/>
    </xf>
    <xf numFmtId="0" fontId="118" fillId="25" borderId="19" xfId="0" applyFont="1" applyFill="1" applyBorder="1">
      <alignment vertical="center"/>
    </xf>
    <xf numFmtId="0" fontId="119" fillId="0" borderId="166" xfId="0" applyFont="1" applyBorder="1">
      <alignment vertical="center"/>
    </xf>
    <xf numFmtId="0" fontId="120" fillId="0" borderId="166" xfId="0" applyFont="1" applyBorder="1">
      <alignment vertical="center"/>
    </xf>
    <xf numFmtId="0" fontId="26" fillId="0" borderId="105" xfId="0" applyFont="1" applyBorder="1">
      <alignment vertical="center"/>
    </xf>
    <xf numFmtId="0" fontId="68" fillId="25" borderId="79" xfId="0" applyFont="1" applyFill="1" applyBorder="1" applyAlignment="1">
      <alignment horizontal="left" vertical="center"/>
    </xf>
    <xf numFmtId="0" fontId="73" fillId="25" borderId="58" xfId="28" applyFont="1" applyFill="1" applyBorder="1" applyAlignment="1" applyProtection="1">
      <alignment horizontal="center" vertical="center"/>
    </xf>
    <xf numFmtId="0" fontId="26" fillId="25" borderId="0" xfId="0" applyFont="1" applyFill="1" applyAlignment="1">
      <alignment horizontal="left" vertical="center"/>
    </xf>
    <xf numFmtId="0" fontId="26" fillId="0" borderId="119" xfId="0" applyFont="1" applyBorder="1" applyAlignment="1">
      <alignment horizontal="left" vertical="center"/>
    </xf>
    <xf numFmtId="0" fontId="116" fillId="25" borderId="19" xfId="0" applyFont="1" applyFill="1" applyBorder="1">
      <alignment vertical="center"/>
    </xf>
    <xf numFmtId="0" fontId="26" fillId="0" borderId="166" xfId="0" applyFont="1" applyBorder="1" applyAlignment="1">
      <alignment horizontal="left" vertical="center"/>
    </xf>
    <xf numFmtId="0" fontId="85" fillId="25" borderId="32" xfId="0" applyFont="1" applyFill="1" applyBorder="1" applyAlignment="1">
      <alignment horizontal="left"/>
    </xf>
    <xf numFmtId="0" fontId="26" fillId="0" borderId="119" xfId="0" applyFont="1" applyBorder="1" applyAlignment="1">
      <alignment vertical="center" shrinkToFit="1"/>
    </xf>
    <xf numFmtId="0" fontId="26" fillId="25" borderId="44" xfId="0" applyFont="1" applyFill="1" applyBorder="1" applyAlignment="1">
      <alignment vertical="center" shrinkToFit="1"/>
    </xf>
    <xf numFmtId="0" fontId="26" fillId="25" borderId="45" xfId="0" applyFont="1" applyFill="1" applyBorder="1" applyAlignment="1">
      <alignment vertical="center" shrinkToFit="1"/>
    </xf>
    <xf numFmtId="0" fontId="26" fillId="0" borderId="120" xfId="0" applyFont="1" applyBorder="1" applyAlignment="1">
      <alignment vertical="center" shrinkToFit="1"/>
    </xf>
    <xf numFmtId="0" fontId="0" fillId="0" borderId="120" xfId="0" applyBorder="1" applyAlignment="1">
      <alignment vertical="center" shrinkToFit="1"/>
    </xf>
    <xf numFmtId="0" fontId="0" fillId="0" borderId="12" xfId="0" applyBorder="1" applyAlignment="1">
      <alignment horizontal="left" vertical="center"/>
    </xf>
    <xf numFmtId="0" fontId="0" fillId="0" borderId="12" xfId="0" applyBorder="1">
      <alignment vertical="center"/>
    </xf>
    <xf numFmtId="176" fontId="22" fillId="25" borderId="12" xfId="0" applyNumberFormat="1" applyFont="1" applyFill="1" applyBorder="1" applyAlignment="1" applyProtection="1">
      <alignment horizontal="center" vertical="center" wrapText="1"/>
      <protection hidden="1"/>
    </xf>
    <xf numFmtId="0" fontId="65" fillId="34" borderId="52" xfId="0" applyFont="1" applyFill="1" applyBorder="1" applyAlignment="1" applyProtection="1">
      <alignment horizontal="center" vertical="center"/>
      <protection hidden="1"/>
    </xf>
    <xf numFmtId="176" fontId="23" fillId="0" borderId="21" xfId="0" applyNumberFormat="1" applyFont="1" applyBorder="1" applyAlignment="1" applyProtection="1">
      <alignment horizontal="left" vertical="center" wrapText="1"/>
      <protection hidden="1"/>
    </xf>
    <xf numFmtId="0" fontId="0" fillId="34" borderId="52" xfId="0" applyFill="1" applyBorder="1" applyAlignment="1" applyProtection="1">
      <alignment horizontal="center" vertical="center"/>
      <protection hidden="1"/>
    </xf>
    <xf numFmtId="0" fontId="0" fillId="0" borderId="52" xfId="0" applyBorder="1" applyAlignment="1" applyProtection="1">
      <alignment horizontal="center" vertical="center"/>
      <protection hidden="1"/>
    </xf>
    <xf numFmtId="0" fontId="0" fillId="34" borderId="21" xfId="0" applyFill="1" applyBorder="1" applyAlignment="1" applyProtection="1">
      <alignment horizontal="center" vertical="center"/>
      <protection hidden="1"/>
    </xf>
    <xf numFmtId="0" fontId="0" fillId="0" borderId="21" xfId="0" applyBorder="1" applyAlignment="1" applyProtection="1">
      <alignment horizontal="center" vertical="center"/>
      <protection hidden="1"/>
    </xf>
    <xf numFmtId="0" fontId="65" fillId="0" borderId="52" xfId="0" applyFont="1" applyBorder="1" applyAlignment="1" applyProtection="1">
      <alignment horizontal="center" vertical="center"/>
      <protection hidden="1"/>
    </xf>
    <xf numFmtId="0" fontId="65" fillId="0" borderId="21" xfId="0" applyFont="1" applyBorder="1" applyAlignment="1" applyProtection="1">
      <alignment horizontal="center" vertical="center"/>
      <protection hidden="1"/>
    </xf>
    <xf numFmtId="176" fontId="65" fillId="37" borderId="52" xfId="0" applyNumberFormat="1" applyFont="1" applyFill="1" applyBorder="1" applyAlignment="1" applyProtection="1">
      <alignment horizontal="center" vertical="center" wrapText="1"/>
      <protection hidden="1"/>
    </xf>
    <xf numFmtId="176" fontId="65" fillId="37" borderId="21" xfId="0" applyNumberFormat="1" applyFont="1" applyFill="1" applyBorder="1" applyAlignment="1" applyProtection="1">
      <alignment horizontal="center" vertical="center" wrapText="1"/>
      <protection hidden="1"/>
    </xf>
    <xf numFmtId="0" fontId="26" fillId="37" borderId="52" xfId="0" applyFont="1" applyFill="1" applyBorder="1" applyAlignment="1" applyProtection="1">
      <alignment horizontal="center" vertical="center"/>
      <protection hidden="1"/>
    </xf>
    <xf numFmtId="176" fontId="65" fillId="0" borderId="21" xfId="0" applyNumberFormat="1" applyFont="1" applyBorder="1" applyAlignment="1" applyProtection="1">
      <alignment horizontal="center" vertical="center" wrapText="1"/>
      <protection hidden="1"/>
    </xf>
    <xf numFmtId="0" fontId="26" fillId="38" borderId="52" xfId="0" applyFont="1" applyFill="1" applyBorder="1" applyAlignment="1" applyProtection="1">
      <alignment horizontal="center" vertical="center"/>
      <protection hidden="1"/>
    </xf>
    <xf numFmtId="0" fontId="26" fillId="28" borderId="52" xfId="0" applyFont="1" applyFill="1" applyBorder="1" applyAlignment="1" applyProtection="1">
      <alignment horizontal="center" vertical="center"/>
      <protection hidden="1"/>
    </xf>
    <xf numFmtId="0" fontId="68" fillId="39" borderId="21" xfId="0" applyFont="1" applyFill="1" applyBorder="1" applyAlignment="1" applyProtection="1">
      <alignment horizontal="center" vertical="center"/>
      <protection hidden="1"/>
    </xf>
    <xf numFmtId="0" fontId="26" fillId="30" borderId="52" xfId="0" applyFont="1" applyFill="1" applyBorder="1" applyAlignment="1" applyProtection="1">
      <alignment horizontal="center" vertical="center"/>
      <protection hidden="1"/>
    </xf>
    <xf numFmtId="176" fontId="65" fillId="25" borderId="13" xfId="0" applyNumberFormat="1" applyFont="1" applyFill="1" applyBorder="1" applyAlignment="1" applyProtection="1">
      <alignment horizontal="centerContinuous" vertical="center"/>
      <protection hidden="1"/>
    </xf>
    <xf numFmtId="176" fontId="68" fillId="25" borderId="15" xfId="0" applyNumberFormat="1" applyFont="1" applyFill="1" applyBorder="1" applyAlignment="1" applyProtection="1">
      <alignment horizontal="center" vertical="center"/>
      <protection hidden="1"/>
    </xf>
    <xf numFmtId="176" fontId="68" fillId="25" borderId="16" xfId="0" applyNumberFormat="1" applyFont="1" applyFill="1" applyBorder="1" applyAlignment="1" applyProtection="1">
      <alignment horizontal="center" vertical="center"/>
      <protection hidden="1"/>
    </xf>
    <xf numFmtId="0" fontId="110" fillId="0" borderId="0" xfId="0" applyFont="1" applyAlignment="1">
      <alignment horizontal="left" vertical="center"/>
    </xf>
    <xf numFmtId="0" fontId="6" fillId="0" borderId="0" xfId="0" applyFont="1" applyAlignment="1">
      <alignment horizontal="left" vertical="center"/>
    </xf>
    <xf numFmtId="176" fontId="29" fillId="24" borderId="18" xfId="0" applyNumberFormat="1" applyFont="1" applyFill="1" applyBorder="1" applyAlignment="1">
      <alignment horizontal="left" vertical="center"/>
    </xf>
    <xf numFmtId="178" fontId="25" fillId="24" borderId="18" xfId="0" applyNumberFormat="1" applyFont="1" applyFill="1" applyBorder="1">
      <alignment vertical="center"/>
    </xf>
    <xf numFmtId="0" fontId="23" fillId="25" borderId="24" xfId="0" applyFont="1" applyFill="1" applyBorder="1" applyAlignment="1">
      <alignment horizontal="centerContinuous" vertical="center"/>
    </xf>
    <xf numFmtId="0" fontId="6" fillId="25" borderId="26" xfId="0" applyFont="1" applyFill="1" applyBorder="1" applyAlignment="1">
      <alignment horizontal="centerContinuous" vertical="center"/>
    </xf>
    <xf numFmtId="0" fontId="23" fillId="25" borderId="50" xfId="0" applyFont="1" applyFill="1" applyBorder="1" applyAlignment="1">
      <alignment horizontal="centerContinuous" vertical="center"/>
    </xf>
    <xf numFmtId="0" fontId="6" fillId="25" borderId="24" xfId="0" applyFont="1" applyFill="1" applyBorder="1" applyAlignment="1">
      <alignment horizontal="centerContinuous" vertical="center"/>
    </xf>
    <xf numFmtId="0" fontId="6" fillId="25" borderId="89" xfId="0" applyFont="1" applyFill="1" applyBorder="1" applyAlignment="1">
      <alignment horizontal="center" vertical="distributed"/>
    </xf>
    <xf numFmtId="178" fontId="22" fillId="25" borderId="183" xfId="0" applyNumberFormat="1" applyFont="1" applyFill="1" applyBorder="1" applyAlignment="1">
      <alignment horizontal="center" vertical="center" wrapText="1"/>
    </xf>
    <xf numFmtId="178" fontId="49" fillId="25" borderId="123" xfId="0" applyNumberFormat="1" applyFont="1" applyFill="1" applyBorder="1" applyAlignment="1">
      <alignment horizontal="center" vertical="center" wrapText="1"/>
    </xf>
    <xf numFmtId="178" fontId="22" fillId="25" borderId="15" xfId="0" applyNumberFormat="1" applyFont="1" applyFill="1" applyBorder="1" applyAlignment="1">
      <alignment horizontal="center" vertical="center" wrapText="1"/>
    </xf>
    <xf numFmtId="178" fontId="49" fillId="25" borderId="71" xfId="0" applyNumberFormat="1" applyFont="1" applyFill="1" applyBorder="1" applyAlignment="1">
      <alignment horizontal="center" vertical="center" wrapText="1"/>
    </xf>
    <xf numFmtId="178" fontId="15" fillId="25" borderId="87" xfId="0" applyNumberFormat="1" applyFont="1" applyFill="1" applyBorder="1" applyAlignment="1">
      <alignment horizontal="center" vertical="top" wrapText="1"/>
    </xf>
    <xf numFmtId="177" fontId="46" fillId="26" borderId="63" xfId="0" applyNumberFormat="1" applyFont="1" applyFill="1" applyBorder="1" applyAlignment="1">
      <alignment horizontal="center" vertical="center"/>
    </xf>
    <xf numFmtId="178" fontId="24" fillId="26" borderId="0" xfId="0" applyNumberFormat="1" applyFont="1" applyFill="1" applyAlignment="1">
      <alignment horizontal="center" vertical="center"/>
    </xf>
    <xf numFmtId="178" fontId="47" fillId="26" borderId="89" xfId="0" applyNumberFormat="1" applyFont="1" applyFill="1" applyBorder="1" applyAlignment="1">
      <alignment horizontal="center" vertical="center"/>
    </xf>
    <xf numFmtId="0" fontId="65" fillId="27" borderId="36" xfId="0" applyFont="1" applyFill="1" applyBorder="1" applyAlignment="1">
      <alignment horizontal="left" vertical="center"/>
    </xf>
    <xf numFmtId="180" fontId="69" fillId="27" borderId="39" xfId="0" applyNumberFormat="1" applyFont="1" applyFill="1" applyBorder="1" applyAlignment="1">
      <alignment horizontal="center" vertical="center"/>
    </xf>
    <xf numFmtId="178" fontId="70" fillId="27" borderId="35" xfId="0" applyNumberFormat="1" applyFont="1" applyFill="1" applyBorder="1" applyAlignment="1">
      <alignment horizontal="center" vertical="center"/>
    </xf>
    <xf numFmtId="178" fontId="70" fillId="27" borderId="103" xfId="0" applyNumberFormat="1" applyFont="1" applyFill="1" applyBorder="1" applyAlignment="1">
      <alignment horizontal="center" vertical="center"/>
    </xf>
    <xf numFmtId="0" fontId="68" fillId="25" borderId="31" xfId="0" applyFont="1" applyFill="1" applyBorder="1">
      <alignment vertical="center"/>
    </xf>
    <xf numFmtId="0" fontId="68" fillId="0" borderId="52" xfId="0" applyFont="1" applyBorder="1">
      <alignment vertical="center"/>
    </xf>
    <xf numFmtId="0" fontId="68" fillId="0" borderId="21" xfId="0" applyFont="1" applyBorder="1">
      <alignment vertical="center"/>
    </xf>
    <xf numFmtId="176" fontId="23" fillId="0" borderId="46" xfId="0" applyNumberFormat="1" applyFont="1" applyBorder="1" applyAlignment="1">
      <alignment horizontal="left" vertical="center" wrapText="1"/>
    </xf>
    <xf numFmtId="178" fontId="28" fillId="25" borderId="172" xfId="0" applyNumberFormat="1" applyFont="1" applyFill="1" applyBorder="1" applyAlignment="1">
      <alignment horizontal="center" vertical="center"/>
    </xf>
    <xf numFmtId="180" fontId="72" fillId="25" borderId="42" xfId="0" applyNumberFormat="1" applyFont="1" applyFill="1" applyBorder="1" applyAlignment="1">
      <alignment horizontal="center" vertical="center"/>
    </xf>
    <xf numFmtId="178" fontId="28" fillId="25" borderId="91" xfId="0" applyNumberFormat="1" applyFont="1" applyFill="1" applyBorder="1" applyAlignment="1">
      <alignment horizontal="center" vertical="center"/>
    </xf>
    <xf numFmtId="180" fontId="72" fillId="25" borderId="43" xfId="0" applyNumberFormat="1" applyFont="1" applyFill="1" applyBorder="1" applyAlignment="1">
      <alignment horizontal="center" vertical="center"/>
    </xf>
    <xf numFmtId="178" fontId="69" fillId="25" borderId="89" xfId="0" applyNumberFormat="1" applyFont="1" applyFill="1" applyBorder="1" applyAlignment="1">
      <alignment horizontal="center" vertical="center"/>
    </xf>
    <xf numFmtId="0" fontId="26" fillId="25" borderId="46" xfId="0" applyFont="1" applyFill="1" applyBorder="1">
      <alignment vertical="center"/>
    </xf>
    <xf numFmtId="0" fontId="26" fillId="0" borderId="52" xfId="0" applyFont="1" applyBorder="1">
      <alignment vertical="center"/>
    </xf>
    <xf numFmtId="176" fontId="23" fillId="0" borderId="21" xfId="0" applyNumberFormat="1" applyFont="1" applyBorder="1" applyAlignment="1">
      <alignment horizontal="left" vertical="top" wrapText="1"/>
    </xf>
    <xf numFmtId="176" fontId="23" fillId="0" borderId="46" xfId="0" applyNumberFormat="1" applyFont="1" applyBorder="1" applyAlignment="1">
      <alignment horizontal="left" vertical="top" wrapText="1"/>
    </xf>
    <xf numFmtId="178" fontId="28" fillId="0" borderId="13" xfId="0" applyNumberFormat="1" applyFont="1" applyBorder="1" applyAlignment="1">
      <alignment horizontal="center" vertical="center"/>
    </xf>
    <xf numFmtId="180" fontId="72" fillId="25" borderId="45" xfId="0" applyNumberFormat="1" applyFont="1" applyFill="1" applyBorder="1" applyAlignment="1">
      <alignment horizontal="center" vertical="center"/>
    </xf>
    <xf numFmtId="178" fontId="28" fillId="0" borderId="22" xfId="0" applyNumberFormat="1" applyFont="1" applyBorder="1" applyAlignment="1">
      <alignment horizontal="center" vertical="center"/>
    </xf>
    <xf numFmtId="178" fontId="69" fillId="25" borderId="104" xfId="0" applyNumberFormat="1" applyFont="1" applyFill="1" applyBorder="1" applyAlignment="1">
      <alignment horizontal="center" vertical="center"/>
    </xf>
    <xf numFmtId="0" fontId="79" fillId="39" borderId="25" xfId="0" applyFont="1" applyFill="1" applyBorder="1">
      <alignment vertical="center"/>
    </xf>
    <xf numFmtId="0" fontId="79" fillId="0" borderId="52" xfId="0" applyFont="1" applyBorder="1">
      <alignment vertical="center"/>
    </xf>
    <xf numFmtId="178" fontId="24" fillId="0" borderId="31" xfId="0" applyNumberFormat="1" applyFont="1" applyBorder="1" applyAlignment="1">
      <alignment horizontal="center" vertical="center"/>
    </xf>
    <xf numFmtId="180" fontId="72" fillId="25" borderId="0" xfId="0" applyNumberFormat="1" applyFont="1" applyFill="1" applyAlignment="1">
      <alignment horizontal="center" vertical="center"/>
    </xf>
    <xf numFmtId="178" fontId="24" fillId="0" borderId="89" xfId="0" applyNumberFormat="1" applyFont="1" applyBorder="1" applyAlignment="1">
      <alignment horizontal="center" vertical="center"/>
    </xf>
    <xf numFmtId="0" fontId="79" fillId="0" borderId="46" xfId="0" applyFont="1" applyBorder="1">
      <alignment vertical="center"/>
    </xf>
    <xf numFmtId="178" fontId="24" fillId="0" borderId="16" xfId="0" applyNumberFormat="1" applyFont="1" applyBorder="1" applyAlignment="1">
      <alignment horizontal="center" vertical="center"/>
    </xf>
    <xf numFmtId="178" fontId="24" fillId="0" borderId="87" xfId="0" applyNumberFormat="1" applyFont="1" applyBorder="1" applyAlignment="1">
      <alignment horizontal="center" vertical="center"/>
    </xf>
    <xf numFmtId="0" fontId="26" fillId="25" borderId="31" xfId="0" applyFont="1" applyFill="1" applyBorder="1">
      <alignment vertical="center"/>
    </xf>
    <xf numFmtId="178" fontId="28" fillId="25" borderId="173" xfId="0" applyNumberFormat="1" applyFont="1" applyFill="1" applyBorder="1" applyAlignment="1">
      <alignment horizontal="center" vertical="center"/>
    </xf>
    <xf numFmtId="178" fontId="28" fillId="25" borderId="82" xfId="0" applyNumberFormat="1" applyFont="1" applyFill="1" applyBorder="1" applyAlignment="1">
      <alignment horizontal="center" vertical="center"/>
    </xf>
    <xf numFmtId="178" fontId="24" fillId="0" borderId="13" xfId="0" applyNumberFormat="1" applyFont="1" applyBorder="1" applyAlignment="1">
      <alignment horizontal="center" vertical="center"/>
    </xf>
    <xf numFmtId="178" fontId="24" fillId="0" borderId="22" xfId="0" applyNumberFormat="1" applyFont="1" applyBorder="1" applyAlignment="1">
      <alignment horizontal="center" vertical="center"/>
    </xf>
    <xf numFmtId="178" fontId="28" fillId="0" borderId="16" xfId="0" applyNumberFormat="1" applyFont="1" applyBorder="1" applyAlignment="1">
      <alignment horizontal="center" vertical="center"/>
    </xf>
    <xf numFmtId="178" fontId="28" fillId="0" borderId="87" xfId="0" applyNumberFormat="1" applyFont="1" applyBorder="1" applyAlignment="1">
      <alignment horizontal="center" vertical="center"/>
    </xf>
    <xf numFmtId="0" fontId="71" fillId="25" borderId="55" xfId="0" applyFont="1" applyFill="1" applyBorder="1">
      <alignment vertical="center"/>
    </xf>
    <xf numFmtId="178" fontId="28" fillId="25" borderId="174" xfId="0" applyNumberFormat="1" applyFont="1" applyFill="1" applyBorder="1" applyAlignment="1">
      <alignment horizontal="center" vertical="center"/>
    </xf>
    <xf numFmtId="180" fontId="72" fillId="25" borderId="53" xfId="0" applyNumberFormat="1" applyFont="1" applyFill="1" applyBorder="1" applyAlignment="1">
      <alignment horizontal="center" vertical="center"/>
    </xf>
    <xf numFmtId="178" fontId="28" fillId="25" borderId="80" xfId="0" applyNumberFormat="1" applyFont="1" applyFill="1" applyBorder="1" applyAlignment="1">
      <alignment horizontal="center" vertical="center"/>
    </xf>
    <xf numFmtId="180" fontId="72" fillId="25" borderId="54" xfId="0" applyNumberFormat="1" applyFont="1" applyFill="1" applyBorder="1" applyAlignment="1">
      <alignment horizontal="center" vertical="center"/>
    </xf>
    <xf numFmtId="178" fontId="69" fillId="25" borderId="105" xfId="0" applyNumberFormat="1" applyFont="1" applyFill="1" applyBorder="1" applyAlignment="1">
      <alignment horizontal="center" vertical="center"/>
    </xf>
    <xf numFmtId="178" fontId="28" fillId="25" borderId="175" xfId="0" applyNumberFormat="1" applyFont="1" applyFill="1" applyBorder="1" applyAlignment="1">
      <alignment horizontal="center" vertical="center"/>
    </xf>
    <xf numFmtId="180" fontId="72" fillId="25" borderId="56" xfId="0" applyNumberFormat="1" applyFont="1" applyFill="1" applyBorder="1" applyAlignment="1">
      <alignment horizontal="center" vertical="center"/>
    </xf>
    <xf numFmtId="178" fontId="28" fillId="25" borderId="167" xfId="0" applyNumberFormat="1" applyFont="1" applyFill="1" applyBorder="1" applyAlignment="1">
      <alignment horizontal="center" vertical="center"/>
    </xf>
    <xf numFmtId="180" fontId="72" fillId="25" borderId="57" xfId="0" applyNumberFormat="1" applyFont="1" applyFill="1" applyBorder="1" applyAlignment="1">
      <alignment horizontal="center" vertical="center"/>
    </xf>
    <xf numFmtId="0" fontId="26" fillId="34" borderId="21" xfId="0" applyFont="1" applyFill="1" applyBorder="1" applyAlignment="1">
      <alignment horizontal="center" vertical="center"/>
    </xf>
    <xf numFmtId="0" fontId="87" fillId="0" borderId="21" xfId="0" applyFont="1" applyBorder="1">
      <alignment vertical="center"/>
    </xf>
    <xf numFmtId="0" fontId="0" fillId="0" borderId="46" xfId="0" applyBorder="1">
      <alignment vertical="center"/>
    </xf>
    <xf numFmtId="180" fontId="72" fillId="0" borderId="0" xfId="0" applyNumberFormat="1" applyFont="1" applyAlignment="1">
      <alignment horizontal="center" vertical="center"/>
    </xf>
    <xf numFmtId="178" fontId="69" fillId="0" borderId="89" xfId="0" applyNumberFormat="1" applyFont="1" applyBorder="1" applyAlignment="1">
      <alignment horizontal="center" vertical="center"/>
    </xf>
    <xf numFmtId="0" fontId="87" fillId="0" borderId="46" xfId="0" applyFont="1" applyBorder="1">
      <alignment vertical="center"/>
    </xf>
    <xf numFmtId="0" fontId="71" fillId="25" borderId="46" xfId="0" applyFont="1" applyFill="1" applyBorder="1">
      <alignment vertical="center"/>
    </xf>
    <xf numFmtId="178" fontId="28" fillId="0" borderId="31" xfId="0" applyNumberFormat="1" applyFont="1" applyBorder="1" applyAlignment="1">
      <alignment horizontal="center" vertical="center"/>
    </xf>
    <xf numFmtId="178" fontId="28" fillId="0" borderId="89" xfId="0" applyNumberFormat="1" applyFont="1" applyBorder="1" applyAlignment="1">
      <alignment horizontal="center" vertical="center"/>
    </xf>
    <xf numFmtId="0" fontId="71" fillId="0" borderId="52" xfId="0" applyFont="1" applyBorder="1">
      <alignment vertical="center"/>
    </xf>
    <xf numFmtId="0" fontId="112" fillId="25" borderId="46" xfId="0" applyFont="1" applyFill="1" applyBorder="1">
      <alignment vertical="center"/>
    </xf>
    <xf numFmtId="0" fontId="112" fillId="0" borderId="52" xfId="0" applyFont="1" applyBorder="1">
      <alignment vertical="center"/>
    </xf>
    <xf numFmtId="178" fontId="28" fillId="25" borderId="176" xfId="0" applyNumberFormat="1" applyFont="1" applyFill="1" applyBorder="1" applyAlignment="1">
      <alignment horizontal="center" vertical="center"/>
    </xf>
    <xf numFmtId="178" fontId="28" fillId="25" borderId="109" xfId="0" applyNumberFormat="1" applyFont="1" applyFill="1" applyBorder="1" applyAlignment="1">
      <alignment horizontal="center" vertical="center"/>
    </xf>
    <xf numFmtId="178" fontId="28" fillId="25" borderId="177" xfId="0" applyNumberFormat="1" applyFont="1" applyFill="1" applyBorder="1" applyAlignment="1">
      <alignment horizontal="center" vertical="center"/>
    </xf>
    <xf numFmtId="0" fontId="26" fillId="25" borderId="55" xfId="0" applyFont="1" applyFill="1" applyBorder="1">
      <alignment vertical="center"/>
    </xf>
    <xf numFmtId="0" fontId="65" fillId="27" borderId="63" xfId="0" applyFont="1" applyFill="1" applyBorder="1" applyAlignment="1">
      <alignment horizontal="left"/>
    </xf>
    <xf numFmtId="0" fontId="65" fillId="27" borderId="61" xfId="0" applyFont="1" applyFill="1" applyBorder="1" applyAlignment="1">
      <alignment horizontal="left"/>
    </xf>
    <xf numFmtId="176" fontId="29" fillId="27" borderId="181" xfId="0" applyNumberFormat="1" applyFont="1" applyFill="1" applyBorder="1" applyAlignment="1">
      <alignment horizontal="center"/>
    </xf>
    <xf numFmtId="180" fontId="69" fillId="27" borderId="64" xfId="0" applyNumberFormat="1" applyFont="1" applyFill="1" applyBorder="1" applyAlignment="1">
      <alignment horizontal="center" vertical="center"/>
    </xf>
    <xf numFmtId="178" fontId="70" fillId="27" borderId="88" xfId="0" applyNumberFormat="1" applyFont="1" applyFill="1" applyBorder="1" applyAlignment="1">
      <alignment horizontal="center" vertical="center"/>
    </xf>
    <xf numFmtId="180" fontId="69" fillId="27" borderId="65" xfId="0" applyNumberFormat="1" applyFont="1" applyFill="1" applyBorder="1" applyAlignment="1">
      <alignment horizontal="center" vertical="center"/>
    </xf>
    <xf numFmtId="178" fontId="70" fillId="27" borderId="106" xfId="0" applyNumberFormat="1" applyFont="1" applyFill="1" applyBorder="1" applyAlignment="1">
      <alignment horizontal="center" vertical="center"/>
    </xf>
    <xf numFmtId="0" fontId="71" fillId="25" borderId="31" xfId="0" applyFont="1" applyFill="1" applyBorder="1">
      <alignment vertical="center"/>
    </xf>
    <xf numFmtId="180" fontId="72" fillId="25" borderId="28" xfId="0" applyNumberFormat="1" applyFont="1" applyFill="1" applyBorder="1" applyAlignment="1">
      <alignment horizontal="center" vertical="center"/>
    </xf>
    <xf numFmtId="180" fontId="72" fillId="25" borderId="29" xfId="0" applyNumberFormat="1" applyFont="1" applyFill="1" applyBorder="1" applyAlignment="1">
      <alignment horizontal="center" vertical="center"/>
    </xf>
    <xf numFmtId="178" fontId="69" fillId="25" borderId="30" xfId="0" applyNumberFormat="1" applyFont="1" applyFill="1" applyBorder="1" applyAlignment="1">
      <alignment horizontal="center" vertical="center"/>
    </xf>
    <xf numFmtId="178" fontId="28" fillId="25" borderId="85" xfId="0" applyNumberFormat="1" applyFont="1" applyFill="1" applyBorder="1" applyAlignment="1">
      <alignment horizontal="center" vertical="center"/>
    </xf>
    <xf numFmtId="0" fontId="114" fillId="25" borderId="46" xfId="0" applyFont="1" applyFill="1" applyBorder="1">
      <alignment vertical="center"/>
    </xf>
    <xf numFmtId="0" fontId="114" fillId="25" borderId="31" xfId="0" applyFont="1" applyFill="1" applyBorder="1">
      <alignment vertical="center"/>
    </xf>
    <xf numFmtId="178" fontId="28" fillId="25" borderId="161" xfId="0" applyNumberFormat="1" applyFont="1" applyFill="1" applyBorder="1" applyAlignment="1">
      <alignment horizontal="center" vertical="center"/>
    </xf>
    <xf numFmtId="0" fontId="68" fillId="25" borderId="55" xfId="0" applyFont="1" applyFill="1" applyBorder="1" applyAlignment="1">
      <alignment horizontal="left" vertical="center"/>
    </xf>
    <xf numFmtId="178" fontId="28" fillId="33" borderId="33" xfId="0" applyNumberFormat="1" applyFont="1" applyFill="1" applyBorder="1" applyAlignment="1">
      <alignment horizontal="center" vertical="center"/>
    </xf>
    <xf numFmtId="180" fontId="72" fillId="25" borderId="67" xfId="0" applyNumberFormat="1" applyFont="1" applyFill="1" applyBorder="1" applyAlignment="1">
      <alignment horizontal="center" vertical="center"/>
    </xf>
    <xf numFmtId="178" fontId="24" fillId="33" borderId="33" xfId="0" applyNumberFormat="1" applyFont="1" applyFill="1" applyBorder="1" applyAlignment="1">
      <alignment horizontal="center" vertical="center"/>
    </xf>
    <xf numFmtId="180" fontId="72" fillId="25" borderId="26" xfId="0" applyNumberFormat="1" applyFont="1" applyFill="1" applyBorder="1" applyAlignment="1">
      <alignment horizontal="center" vertical="center"/>
    </xf>
    <xf numFmtId="178" fontId="24" fillId="33" borderId="27" xfId="0" applyNumberFormat="1" applyFont="1" applyFill="1" applyBorder="1" applyAlignment="1">
      <alignment horizontal="center" vertical="center"/>
    </xf>
    <xf numFmtId="0" fontId="113" fillId="25" borderId="55" xfId="0" applyFont="1" applyFill="1" applyBorder="1">
      <alignment vertical="center"/>
    </xf>
    <xf numFmtId="0" fontId="113" fillId="0" borderId="52" xfId="0" applyFont="1" applyBorder="1">
      <alignment vertical="center"/>
    </xf>
    <xf numFmtId="178" fontId="28" fillId="33" borderId="81" xfId="0" applyNumberFormat="1" applyFont="1" applyFill="1" applyBorder="1" applyAlignment="1">
      <alignment horizontal="center" vertical="center"/>
    </xf>
    <xf numFmtId="180" fontId="72" fillId="25" borderId="51" xfId="0" applyNumberFormat="1" applyFont="1" applyFill="1" applyBorder="1" applyAlignment="1">
      <alignment horizontal="center" vertical="center"/>
    </xf>
    <xf numFmtId="0" fontId="79" fillId="25" borderId="31" xfId="0" applyFont="1" applyFill="1" applyBorder="1" applyAlignment="1">
      <alignment horizontal="center" vertical="center"/>
    </xf>
    <xf numFmtId="0" fontId="79" fillId="0" borderId="52" xfId="0" applyFont="1" applyBorder="1" applyAlignment="1">
      <alignment horizontal="center" vertical="center"/>
    </xf>
    <xf numFmtId="0" fontId="79" fillId="0" borderId="21" xfId="0" applyFont="1" applyBorder="1" applyAlignment="1">
      <alignment horizontal="center" vertical="center"/>
    </xf>
    <xf numFmtId="178" fontId="24" fillId="0" borderId="177" xfId="0" applyNumberFormat="1" applyFont="1" applyBorder="1" applyAlignment="1">
      <alignment horizontal="center" vertical="center"/>
    </xf>
    <xf numFmtId="178" fontId="24" fillId="0" borderId="33" xfId="0" applyNumberFormat="1" applyFont="1" applyBorder="1" applyAlignment="1">
      <alignment horizontal="center" vertical="center"/>
    </xf>
    <xf numFmtId="0" fontId="68" fillId="0" borderId="52" xfId="0" applyFont="1" applyBorder="1" applyAlignment="1">
      <alignment horizontal="left" vertical="center"/>
    </xf>
    <xf numFmtId="0" fontId="68" fillId="0" borderId="21" xfId="0" applyFont="1" applyBorder="1" applyAlignment="1">
      <alignment horizontal="left" vertical="center"/>
    </xf>
    <xf numFmtId="178" fontId="28" fillId="25" borderId="178" xfId="0" applyNumberFormat="1" applyFont="1" applyFill="1" applyBorder="1" applyAlignment="1">
      <alignment horizontal="center" vertical="center"/>
    </xf>
    <xf numFmtId="178" fontId="28" fillId="25" borderId="83" xfId="0" applyNumberFormat="1" applyFont="1" applyFill="1" applyBorder="1" applyAlignment="1">
      <alignment horizontal="center" vertical="center"/>
    </xf>
    <xf numFmtId="178" fontId="28" fillId="25" borderId="90" xfId="0" applyNumberFormat="1" applyFont="1" applyFill="1" applyBorder="1" applyAlignment="1">
      <alignment horizontal="center" vertical="center"/>
    </xf>
    <xf numFmtId="0" fontId="26" fillId="25" borderId="60" xfId="0" applyFont="1" applyFill="1" applyBorder="1">
      <alignment vertical="center"/>
    </xf>
    <xf numFmtId="180" fontId="72" fillId="25" borderId="70" xfId="0" applyNumberFormat="1" applyFont="1" applyFill="1" applyBorder="1" applyAlignment="1">
      <alignment horizontal="center" vertical="center"/>
    </xf>
    <xf numFmtId="178" fontId="24" fillId="33" borderId="85" xfId="0" applyNumberFormat="1" applyFont="1" applyFill="1" applyBorder="1" applyAlignment="1">
      <alignment horizontal="center" vertical="center"/>
    </xf>
    <xf numFmtId="180" fontId="72" fillId="25" borderId="71" xfId="0" applyNumberFormat="1" applyFont="1" applyFill="1" applyBorder="1" applyAlignment="1">
      <alignment horizontal="center" vertical="center"/>
    </xf>
    <xf numFmtId="178" fontId="69" fillId="25" borderId="87" xfId="0" applyNumberFormat="1" applyFont="1" applyFill="1" applyBorder="1" applyAlignment="1">
      <alignment horizontal="center" vertical="center"/>
    </xf>
    <xf numFmtId="0" fontId="65" fillId="27" borderId="63" xfId="0" applyFont="1" applyFill="1" applyBorder="1" applyAlignment="1">
      <alignment horizontal="left" vertical="center"/>
    </xf>
    <xf numFmtId="176" fontId="29" fillId="27" borderId="180" xfId="0" applyNumberFormat="1" applyFont="1" applyFill="1" applyBorder="1" applyAlignment="1">
      <alignment horizontal="center"/>
    </xf>
    <xf numFmtId="178" fontId="28" fillId="33" borderId="91" xfId="0" applyNumberFormat="1" applyFont="1" applyFill="1" applyBorder="1" applyAlignment="1">
      <alignment horizontal="center" vertical="center"/>
    </xf>
    <xf numFmtId="178" fontId="28" fillId="25" borderId="179" xfId="0" applyNumberFormat="1" applyFont="1" applyFill="1" applyBorder="1" applyAlignment="1">
      <alignment horizontal="center" vertical="center"/>
    </xf>
    <xf numFmtId="178" fontId="28" fillId="25" borderId="81" xfId="0" applyNumberFormat="1" applyFont="1" applyFill="1" applyBorder="1" applyAlignment="1">
      <alignment horizontal="center" vertical="center"/>
    </xf>
    <xf numFmtId="0" fontId="26" fillId="25" borderId="25" xfId="0" applyFont="1" applyFill="1" applyBorder="1">
      <alignment vertical="center"/>
    </xf>
    <xf numFmtId="180" fontId="72" fillId="25" borderId="143" xfId="0" applyNumberFormat="1" applyFont="1" applyFill="1" applyBorder="1" applyAlignment="1">
      <alignment horizontal="center" vertical="center"/>
    </xf>
    <xf numFmtId="178" fontId="28" fillId="33" borderId="83" xfId="0" applyNumberFormat="1" applyFont="1" applyFill="1" applyBorder="1" applyAlignment="1">
      <alignment horizontal="center" vertical="center"/>
    </xf>
    <xf numFmtId="180" fontId="72" fillId="25" borderId="20" xfId="0" applyNumberFormat="1" applyFont="1" applyFill="1" applyBorder="1" applyAlignment="1">
      <alignment horizontal="center" vertical="center"/>
    </xf>
    <xf numFmtId="178" fontId="28" fillId="33" borderId="27" xfId="0" applyNumberFormat="1" applyFont="1" applyFill="1" applyBorder="1" applyAlignment="1">
      <alignment horizontal="center" vertical="center"/>
    </xf>
    <xf numFmtId="180" fontId="72" fillId="25" borderId="72" xfId="0" applyNumberFormat="1" applyFont="1" applyFill="1" applyBorder="1" applyAlignment="1">
      <alignment horizontal="center" vertical="center"/>
    </xf>
    <xf numFmtId="0" fontId="21" fillId="0" borderId="31" xfId="0" applyFont="1" applyBorder="1">
      <alignment vertical="center"/>
    </xf>
    <xf numFmtId="0" fontId="21" fillId="0" borderId="127" xfId="0" applyFont="1" applyBorder="1">
      <alignment vertical="center"/>
    </xf>
    <xf numFmtId="0" fontId="83" fillId="0" borderId="127" xfId="0" applyFont="1" applyBorder="1">
      <alignment vertical="center"/>
    </xf>
    <xf numFmtId="176" fontId="23" fillId="0" borderId="14" xfId="0" applyNumberFormat="1" applyFont="1" applyBorder="1" applyAlignment="1">
      <alignment horizontal="left" vertical="top" wrapText="1"/>
    </xf>
    <xf numFmtId="176" fontId="23" fillId="0" borderId="15" xfId="0" applyNumberFormat="1" applyFont="1" applyBorder="1" applyAlignment="1">
      <alignment horizontal="left" vertical="top" wrapText="1"/>
    </xf>
    <xf numFmtId="180" fontId="69" fillId="25" borderId="42" xfId="0" applyNumberFormat="1" applyFont="1" applyFill="1" applyBorder="1" applyAlignment="1">
      <alignment horizontal="center" vertical="center"/>
    </xf>
    <xf numFmtId="178" fontId="24" fillId="0" borderId="85" xfId="0" applyNumberFormat="1" applyFont="1" applyBorder="1" applyAlignment="1">
      <alignment horizontal="center" vertical="center"/>
    </xf>
    <xf numFmtId="180" fontId="69" fillId="25" borderId="43" xfId="0" applyNumberFormat="1" applyFont="1" applyFill="1" applyBorder="1" applyAlignment="1">
      <alignment horizontal="center" vertical="center"/>
    </xf>
    <xf numFmtId="0" fontId="46" fillId="26" borderId="13" xfId="0" applyFont="1" applyFill="1" applyBorder="1" applyAlignment="1">
      <alignment horizontal="left" vertical="center"/>
    </xf>
    <xf numFmtId="176" fontId="29" fillId="26" borderId="90" xfId="0" applyNumberFormat="1" applyFont="1" applyFill="1" applyBorder="1" applyAlignment="1">
      <alignment horizontal="center"/>
    </xf>
    <xf numFmtId="180" fontId="72" fillId="26" borderId="73" xfId="0" applyNumberFormat="1" applyFont="1" applyFill="1" applyBorder="1" applyAlignment="1">
      <alignment horizontal="center" vertical="center"/>
    </xf>
    <xf numFmtId="178" fontId="24" fillId="26" borderId="12" xfId="0" applyNumberFormat="1" applyFont="1" applyFill="1" applyBorder="1" applyAlignment="1">
      <alignment horizontal="center" vertical="center"/>
    </xf>
    <xf numFmtId="180" fontId="72" fillId="26" borderId="74" xfId="0" applyNumberFormat="1" applyFont="1" applyFill="1" applyBorder="1" applyAlignment="1">
      <alignment horizontal="center" vertical="center"/>
    </xf>
    <xf numFmtId="178" fontId="47" fillId="26" borderId="22" xfId="0" applyNumberFormat="1" applyFont="1" applyFill="1" applyBorder="1" applyAlignment="1">
      <alignment horizontal="center" vertical="center"/>
    </xf>
    <xf numFmtId="176" fontId="29" fillId="27" borderId="91" xfId="0" applyNumberFormat="1" applyFont="1" applyFill="1" applyBorder="1" applyAlignment="1">
      <alignment horizontal="center"/>
    </xf>
    <xf numFmtId="180" fontId="69" fillId="27" borderId="40" xfId="0" applyNumberFormat="1" applyFont="1" applyFill="1" applyBorder="1" applyAlignment="1">
      <alignment horizontal="center" vertical="center"/>
    </xf>
    <xf numFmtId="0" fontId="68" fillId="25" borderId="31" xfId="0" applyFont="1" applyFill="1" applyBorder="1" applyAlignment="1">
      <alignment horizontal="left" vertical="center"/>
    </xf>
    <xf numFmtId="178" fontId="28" fillId="0" borderId="18" xfId="0" applyNumberFormat="1" applyFont="1" applyBorder="1" applyAlignment="1">
      <alignment horizontal="center" vertical="center"/>
    </xf>
    <xf numFmtId="178" fontId="28" fillId="33" borderId="80" xfId="0" applyNumberFormat="1" applyFont="1" applyFill="1" applyBorder="1" applyAlignment="1">
      <alignment horizontal="center" vertical="center"/>
    </xf>
    <xf numFmtId="0" fontId="68" fillId="25" borderId="46" xfId="0" applyFont="1" applyFill="1" applyBorder="1" applyAlignment="1">
      <alignment horizontal="left" vertical="center"/>
    </xf>
    <xf numFmtId="0" fontId="68" fillId="0" borderId="21" xfId="0" applyFont="1" applyBorder="1" applyAlignment="1">
      <alignment horizontal="right" vertical="center"/>
    </xf>
    <xf numFmtId="0" fontId="26" fillId="30" borderId="21" xfId="0" applyFont="1" applyFill="1" applyBorder="1" applyAlignment="1">
      <alignment horizontal="centerContinuous" vertical="center"/>
    </xf>
    <xf numFmtId="178" fontId="24" fillId="33" borderId="48" xfId="0" applyNumberFormat="1" applyFont="1" applyFill="1" applyBorder="1" applyAlignment="1">
      <alignment horizontal="center" vertical="center"/>
    </xf>
    <xf numFmtId="0" fontId="26" fillId="0" borderId="46" xfId="0" applyFont="1" applyBorder="1">
      <alignment vertical="center"/>
    </xf>
    <xf numFmtId="180" fontId="72" fillId="0" borderId="43" xfId="0" applyNumberFormat="1" applyFont="1" applyBorder="1" applyAlignment="1">
      <alignment horizontal="center" vertical="center"/>
    </xf>
    <xf numFmtId="180" fontId="72" fillId="0" borderId="67" xfId="0" applyNumberFormat="1" applyFont="1" applyBorder="1" applyAlignment="1">
      <alignment horizontal="center" vertical="center"/>
    </xf>
    <xf numFmtId="180" fontId="72" fillId="0" borderId="42" xfId="0" applyNumberFormat="1" applyFont="1" applyBorder="1" applyAlignment="1">
      <alignment horizontal="center" vertical="center"/>
    </xf>
    <xf numFmtId="178" fontId="28" fillId="33" borderId="48" xfId="0" applyNumberFormat="1" applyFont="1" applyFill="1" applyBorder="1" applyAlignment="1">
      <alignment horizontal="center" vertical="center"/>
    </xf>
    <xf numFmtId="0" fontId="65" fillId="27" borderId="11" xfId="0" applyFont="1" applyFill="1" applyBorder="1" applyAlignment="1">
      <alignment horizontal="left" vertical="center"/>
    </xf>
    <xf numFmtId="0" fontId="65" fillId="27" borderId="12" xfId="0" applyFont="1" applyFill="1" applyBorder="1" applyAlignment="1">
      <alignment horizontal="left" vertical="center"/>
    </xf>
    <xf numFmtId="0" fontId="65" fillId="27" borderId="13" xfId="0" applyFont="1" applyFill="1" applyBorder="1" applyAlignment="1">
      <alignment horizontal="left" vertical="center"/>
    </xf>
    <xf numFmtId="178" fontId="70" fillId="27" borderId="169" xfId="0" applyNumberFormat="1" applyFont="1" applyFill="1" applyBorder="1" applyAlignment="1">
      <alignment horizontal="center" vertical="center"/>
    </xf>
    <xf numFmtId="180" fontId="72" fillId="25" borderId="75" xfId="0" applyNumberFormat="1" applyFont="1" applyFill="1" applyBorder="1" applyAlignment="1">
      <alignment horizontal="center" vertical="center"/>
    </xf>
    <xf numFmtId="178" fontId="28" fillId="33" borderId="44" xfId="0" applyNumberFormat="1" applyFont="1" applyFill="1" applyBorder="1" applyAlignment="1">
      <alignment horizontal="center" vertical="center"/>
    </xf>
    <xf numFmtId="0" fontId="26" fillId="0" borderId="52" xfId="0" applyFont="1" applyBorder="1" applyAlignment="1">
      <alignment vertical="center" shrinkToFit="1"/>
    </xf>
    <xf numFmtId="0" fontId="26" fillId="0" borderId="21" xfId="0" applyFont="1" applyBorder="1" applyAlignment="1">
      <alignment vertical="center" shrinkToFit="1"/>
    </xf>
    <xf numFmtId="178" fontId="28" fillId="33" borderId="19" xfId="0" applyNumberFormat="1" applyFont="1" applyFill="1" applyBorder="1" applyAlignment="1">
      <alignment horizontal="center" vertical="center"/>
    </xf>
    <xf numFmtId="0" fontId="0" fillId="0" borderId="52" xfId="0" applyBorder="1" applyAlignment="1">
      <alignment vertical="center" shrinkToFit="1"/>
    </xf>
    <xf numFmtId="0" fontId="119" fillId="25" borderId="46" xfId="0" applyFont="1" applyFill="1" applyBorder="1">
      <alignment vertical="center"/>
    </xf>
    <xf numFmtId="0" fontId="119" fillId="0" borderId="52" xfId="0" applyFont="1" applyBorder="1">
      <alignment vertical="center"/>
    </xf>
    <xf numFmtId="0" fontId="119" fillId="0" borderId="21" xfId="0" applyFont="1" applyBorder="1">
      <alignment vertical="center"/>
    </xf>
    <xf numFmtId="0" fontId="120" fillId="0" borderId="21" xfId="0" applyFont="1" applyBorder="1">
      <alignment vertical="center"/>
    </xf>
    <xf numFmtId="178" fontId="24" fillId="33" borderId="58" xfId="0" applyNumberFormat="1" applyFont="1" applyFill="1" applyBorder="1" applyAlignment="1">
      <alignment horizontal="center" vertical="center"/>
    </xf>
    <xf numFmtId="176" fontId="29" fillId="27" borderId="82" xfId="0" applyNumberFormat="1" applyFont="1" applyFill="1" applyBorder="1" applyAlignment="1">
      <alignment horizontal="center"/>
    </xf>
    <xf numFmtId="0" fontId="68" fillId="25" borderId="25" xfId="0" applyFont="1" applyFill="1" applyBorder="1" applyAlignment="1">
      <alignment horizontal="left" vertical="center"/>
    </xf>
    <xf numFmtId="0" fontId="68" fillId="0" borderId="77" xfId="0" applyFont="1" applyBorder="1" applyAlignment="1">
      <alignment horizontal="left" vertical="center"/>
    </xf>
    <xf numFmtId="0" fontId="68" fillId="0" borderId="41" xfId="0" applyFont="1" applyBorder="1" applyAlignment="1">
      <alignment horizontal="left" vertical="center"/>
    </xf>
    <xf numFmtId="0" fontId="71" fillId="0" borderId="41" xfId="0" applyFont="1" applyBorder="1">
      <alignment vertical="center"/>
    </xf>
    <xf numFmtId="176" fontId="23" fillId="0" borderId="41" xfId="0" applyNumberFormat="1" applyFont="1" applyBorder="1" applyAlignment="1">
      <alignment horizontal="left" vertical="top" wrapText="1"/>
    </xf>
    <xf numFmtId="176" fontId="23" fillId="0" borderId="116" xfId="0" applyNumberFormat="1" applyFont="1" applyBorder="1" applyAlignment="1">
      <alignment horizontal="left" vertical="top" wrapText="1"/>
    </xf>
    <xf numFmtId="180" fontId="72" fillId="25" borderId="21" xfId="0" applyNumberFormat="1" applyFont="1" applyFill="1" applyBorder="1" applyAlignment="1">
      <alignment horizontal="center" vertical="center"/>
    </xf>
    <xf numFmtId="180" fontId="72" fillId="25" borderId="48" xfId="0" applyNumberFormat="1" applyFont="1" applyFill="1" applyBorder="1" applyAlignment="1">
      <alignment horizontal="center" vertical="center"/>
    </xf>
    <xf numFmtId="0" fontId="26" fillId="25" borderId="46" xfId="0" applyFont="1" applyFill="1" applyBorder="1" applyAlignment="1">
      <alignment horizontal="left" vertical="center"/>
    </xf>
    <xf numFmtId="0" fontId="26" fillId="0" borderId="52" xfId="0" applyFont="1" applyBorder="1" applyAlignment="1">
      <alignment horizontal="left" vertical="center"/>
    </xf>
    <xf numFmtId="0" fontId="26" fillId="0" borderId="21" xfId="0" applyFont="1" applyBorder="1" applyAlignment="1">
      <alignment horizontal="left" vertical="center"/>
    </xf>
    <xf numFmtId="180" fontId="72" fillId="25" borderId="24" xfId="0" applyNumberFormat="1" applyFont="1" applyFill="1" applyBorder="1" applyAlignment="1">
      <alignment horizontal="center" vertical="center"/>
    </xf>
    <xf numFmtId="178" fontId="28" fillId="25" borderId="183" xfId="0" applyNumberFormat="1" applyFont="1" applyFill="1" applyBorder="1" applyAlignment="1">
      <alignment horizontal="center" vertical="center"/>
    </xf>
    <xf numFmtId="180" fontId="72" fillId="25" borderId="66" xfId="0" applyNumberFormat="1" applyFont="1" applyFill="1" applyBorder="1" applyAlignment="1">
      <alignment horizontal="center" vertical="center"/>
    </xf>
    <xf numFmtId="0" fontId="26" fillId="0" borderId="184" xfId="0" applyFont="1" applyBorder="1" applyAlignment="1">
      <alignment vertical="center" shrinkToFit="1"/>
    </xf>
    <xf numFmtId="0" fontId="26" fillId="0" borderId="59" xfId="0" applyFont="1" applyBorder="1" applyAlignment="1">
      <alignment vertical="center" shrinkToFit="1"/>
    </xf>
    <xf numFmtId="0" fontId="0" fillId="0" borderId="59" xfId="0" applyBorder="1" applyAlignment="1">
      <alignment vertical="center" shrinkToFit="1"/>
    </xf>
    <xf numFmtId="176" fontId="23" fillId="0" borderId="59" xfId="0" applyNumberFormat="1" applyFont="1" applyBorder="1" applyAlignment="1">
      <alignment horizontal="left" vertical="top" wrapText="1"/>
    </xf>
    <xf numFmtId="176" fontId="23" fillId="0" borderId="60" xfId="0" applyNumberFormat="1" applyFont="1" applyBorder="1" applyAlignment="1">
      <alignment horizontal="left" vertical="top" wrapText="1"/>
    </xf>
    <xf numFmtId="178" fontId="28" fillId="33" borderId="58" xfId="0" applyNumberFormat="1" applyFont="1" applyFill="1" applyBorder="1" applyAlignment="1">
      <alignment horizontal="center" vertical="center"/>
    </xf>
    <xf numFmtId="0" fontId="98" fillId="0" borderId="105" xfId="0" applyFont="1" applyBorder="1">
      <alignment vertical="center"/>
    </xf>
    <xf numFmtId="0" fontId="26" fillId="34" borderId="21" xfId="0" applyFont="1" applyFill="1" applyBorder="1">
      <alignment vertical="center"/>
    </xf>
    <xf numFmtId="0" fontId="87" fillId="0" borderId="59" xfId="0" applyFont="1" applyBorder="1">
      <alignment vertical="center"/>
    </xf>
    <xf numFmtId="176" fontId="29" fillId="0" borderId="15" xfId="0" applyNumberFormat="1" applyFont="1" applyBorder="1" applyAlignment="1">
      <alignment horizontal="left" wrapText="1"/>
    </xf>
    <xf numFmtId="0" fontId="0" fillId="0" borderId="105" xfId="0" applyBorder="1">
      <alignment vertical="center"/>
    </xf>
    <xf numFmtId="0" fontId="0" fillId="35" borderId="21" xfId="0" applyFill="1" applyBorder="1">
      <alignment vertical="center"/>
    </xf>
    <xf numFmtId="0" fontId="0" fillId="0" borderId="107" xfId="0" applyBorder="1">
      <alignment vertical="center"/>
    </xf>
    <xf numFmtId="0" fontId="0" fillId="0" borderId="59" xfId="0" applyBorder="1">
      <alignment vertical="center"/>
    </xf>
    <xf numFmtId="0" fontId="0" fillId="35" borderId="59" xfId="0" applyFill="1" applyBorder="1">
      <alignment vertical="center"/>
    </xf>
    <xf numFmtId="0" fontId="26" fillId="34" borderId="59" xfId="0" applyFont="1" applyFill="1" applyBorder="1" applyAlignment="1">
      <alignment horizontal="center" vertical="center"/>
    </xf>
    <xf numFmtId="0" fontId="26" fillId="0" borderId="49" xfId="0" applyFont="1" applyBorder="1" applyAlignment="1">
      <alignment horizontal="right" vertical="center"/>
    </xf>
    <xf numFmtId="0" fontId="27" fillId="0" borderId="49" xfId="0" applyFont="1" applyBorder="1" applyProtection="1">
      <alignment vertical="center"/>
      <protection hidden="1"/>
    </xf>
    <xf numFmtId="0" fontId="122" fillId="0" borderId="49" xfId="0" applyFont="1" applyBorder="1" applyAlignment="1" applyProtection="1">
      <alignment horizontal="right" vertical="center"/>
      <protection hidden="1"/>
    </xf>
    <xf numFmtId="0" fontId="94" fillId="0" borderId="0" xfId="0" applyFont="1">
      <alignment vertical="center"/>
    </xf>
    <xf numFmtId="176" fontId="29" fillId="26" borderId="177" xfId="0" applyNumberFormat="1" applyFont="1" applyFill="1" applyBorder="1" applyAlignment="1">
      <alignment horizontal="center"/>
    </xf>
    <xf numFmtId="176" fontId="29" fillId="27" borderId="182" xfId="0" applyNumberFormat="1" applyFont="1" applyFill="1" applyBorder="1" applyAlignment="1">
      <alignment horizontal="center"/>
    </xf>
    <xf numFmtId="180" fontId="123" fillId="26" borderId="42" xfId="0" applyNumberFormat="1" applyFont="1" applyFill="1" applyBorder="1" applyAlignment="1">
      <alignment horizontal="center" vertical="center"/>
    </xf>
    <xf numFmtId="180" fontId="123" fillId="26" borderId="43" xfId="0" applyNumberFormat="1" applyFont="1" applyFill="1" applyBorder="1" applyAlignment="1">
      <alignment horizontal="center" vertical="center"/>
    </xf>
    <xf numFmtId="178" fontId="124" fillId="27" borderId="35" xfId="0" applyNumberFormat="1" applyFont="1" applyFill="1" applyBorder="1" applyAlignment="1">
      <alignment horizontal="center" vertical="center"/>
    </xf>
    <xf numFmtId="0" fontId="108" fillId="24" borderId="17" xfId="0" applyFont="1" applyFill="1" applyBorder="1" applyAlignment="1" applyProtection="1">
      <alignment horizontal="left" vertical="center"/>
      <protection hidden="1"/>
    </xf>
    <xf numFmtId="179" fontId="25" fillId="24" borderId="11" xfId="0" applyNumberFormat="1" applyFont="1" applyFill="1" applyBorder="1" applyAlignment="1">
      <alignment horizontal="left" vertical="center"/>
    </xf>
    <xf numFmtId="0" fontId="113" fillId="0" borderId="21" xfId="0" applyFont="1" applyBorder="1">
      <alignment vertical="center"/>
    </xf>
    <xf numFmtId="0" fontId="26" fillId="30" borderId="21" xfId="0" applyFont="1" applyFill="1" applyBorder="1" applyAlignment="1" applyProtection="1">
      <alignment horizontal="center" vertical="center"/>
      <protection hidden="1"/>
    </xf>
    <xf numFmtId="0" fontId="112" fillId="0" borderId="21" xfId="0" applyFont="1" applyBorder="1">
      <alignment vertical="center"/>
    </xf>
    <xf numFmtId="0" fontId="71" fillId="0" borderId="21" xfId="0" applyFont="1" applyBorder="1">
      <alignment vertical="center"/>
    </xf>
    <xf numFmtId="2" fontId="27" fillId="0" borderId="49" xfId="0" applyNumberFormat="1" applyFont="1" applyBorder="1" applyProtection="1">
      <alignment vertical="center"/>
      <protection hidden="1"/>
    </xf>
    <xf numFmtId="0" fontId="94" fillId="0" borderId="0" xfId="0" applyFont="1" applyAlignment="1">
      <alignment horizontal="right" vertical="center"/>
    </xf>
    <xf numFmtId="2" fontId="0" fillId="0" borderId="140" xfId="0" applyNumberFormat="1" applyBorder="1">
      <alignment vertical="center"/>
    </xf>
    <xf numFmtId="0" fontId="125" fillId="32" borderId="12" xfId="0" applyFont="1" applyFill="1" applyBorder="1" applyAlignment="1">
      <alignment horizontal="right" vertical="distributed"/>
    </xf>
    <xf numFmtId="9" fontId="0" fillId="0" borderId="94" xfId="0" applyNumberFormat="1" applyBorder="1" applyAlignment="1">
      <alignment horizontal="left" vertical="center"/>
    </xf>
    <xf numFmtId="2" fontId="0" fillId="0" borderId="94" xfId="0" applyNumberFormat="1" applyBorder="1" applyAlignment="1">
      <alignment horizontal="left" vertical="center"/>
    </xf>
    <xf numFmtId="0" fontId="0" fillId="0" borderId="49" xfId="0" applyBorder="1" applyAlignment="1">
      <alignment horizontal="center" vertical="center"/>
    </xf>
    <xf numFmtId="9" fontId="0" fillId="0" borderId="49" xfId="0" applyNumberFormat="1" applyBorder="1" applyAlignment="1">
      <alignment horizontal="center" vertical="center"/>
    </xf>
    <xf numFmtId="2" fontId="0" fillId="0" borderId="49" xfId="0" applyNumberFormat="1" applyBorder="1" applyAlignment="1">
      <alignment horizontal="center" vertical="center"/>
    </xf>
    <xf numFmtId="0" fontId="119" fillId="0" borderId="111" xfId="0" applyFont="1" applyBorder="1">
      <alignment vertical="center"/>
    </xf>
    <xf numFmtId="0" fontId="119" fillId="0" borderId="111" xfId="0" applyFont="1" applyBorder="1" applyAlignment="1">
      <alignment horizontal="left" vertical="center"/>
    </xf>
    <xf numFmtId="0" fontId="119" fillId="0" borderId="111" xfId="0" applyFont="1" applyBorder="1" applyAlignment="1">
      <alignment horizontal="right" vertical="center"/>
    </xf>
    <xf numFmtId="2" fontId="0" fillId="41" borderId="137" xfId="0" applyNumberFormat="1" applyFill="1" applyBorder="1" applyAlignment="1" applyProtection="1">
      <alignment horizontal="center" vertical="center"/>
      <protection locked="0"/>
    </xf>
    <xf numFmtId="2" fontId="89" fillId="41" borderId="49" xfId="0" applyNumberFormat="1" applyFont="1" applyFill="1" applyBorder="1" applyProtection="1">
      <alignment vertical="center"/>
      <protection locked="0"/>
    </xf>
    <xf numFmtId="0" fontId="23" fillId="0" borderId="93" xfId="0" applyFont="1" applyBorder="1" applyAlignment="1">
      <alignment horizontal="left" vertical="center" indent="1"/>
    </xf>
    <xf numFmtId="0" fontId="33" fillId="0" borderId="49" xfId="0" applyFont="1" applyBorder="1" applyAlignment="1" applyProtection="1">
      <alignment horizontal="right" vertical="center"/>
      <protection hidden="1"/>
    </xf>
    <xf numFmtId="0" fontId="68" fillId="0" borderId="93" xfId="0" applyFont="1" applyBorder="1">
      <alignment vertical="center"/>
    </xf>
    <xf numFmtId="0" fontId="127" fillId="0" borderId="93" xfId="0" applyFont="1" applyBorder="1" applyAlignment="1" applyProtection="1">
      <alignment horizontal="left" vertical="center"/>
      <protection hidden="1"/>
    </xf>
    <xf numFmtId="0" fontId="23" fillId="0" borderId="0" xfId="0" applyFont="1" applyProtection="1">
      <alignment vertical="center"/>
      <protection locked="0"/>
    </xf>
    <xf numFmtId="0" fontId="110"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179" fontId="27" fillId="0" borderId="0" xfId="0" applyNumberFormat="1" applyFont="1" applyProtection="1">
      <alignment vertical="center"/>
      <protection locked="0"/>
    </xf>
    <xf numFmtId="0" fontId="23" fillId="0" borderId="0" xfId="0" applyFont="1" applyAlignment="1" applyProtection="1">
      <alignment horizontal="center" vertical="justify"/>
      <protection locked="0"/>
    </xf>
    <xf numFmtId="176" fontId="53" fillId="0" borderId="0" xfId="0" applyNumberFormat="1" applyFont="1" applyAlignment="1" applyProtection="1">
      <alignment horizontal="left"/>
      <protection locked="0"/>
    </xf>
    <xf numFmtId="0" fontId="6" fillId="0" borderId="0" xfId="0" applyFont="1" applyProtection="1">
      <alignment vertical="center"/>
      <protection locked="0"/>
    </xf>
    <xf numFmtId="0" fontId="65" fillId="0" borderId="0" xfId="0" applyFont="1" applyProtection="1">
      <alignment vertical="center"/>
      <protection locked="0"/>
    </xf>
    <xf numFmtId="176" fontId="29" fillId="24" borderId="17" xfId="0" applyNumberFormat="1" applyFont="1" applyFill="1" applyBorder="1" applyAlignment="1" applyProtection="1">
      <alignment horizontal="left" vertical="center"/>
      <protection locked="0"/>
    </xf>
    <xf numFmtId="178" fontId="25" fillId="24" borderId="18" xfId="0" applyNumberFormat="1" applyFont="1" applyFill="1" applyBorder="1" applyProtection="1">
      <alignment vertical="center"/>
      <protection locked="0"/>
    </xf>
    <xf numFmtId="0" fontId="6" fillId="25" borderId="89" xfId="0" applyFont="1" applyFill="1" applyBorder="1" applyAlignment="1" applyProtection="1">
      <alignment horizontal="center" vertical="distributed"/>
      <protection locked="0"/>
    </xf>
    <xf numFmtId="178" fontId="22" fillId="25" borderId="85" xfId="0" applyNumberFormat="1" applyFont="1" applyFill="1" applyBorder="1" applyAlignment="1" applyProtection="1">
      <alignment horizontal="center" vertical="center" wrapText="1"/>
      <protection locked="0"/>
    </xf>
    <xf numFmtId="178" fontId="49" fillId="25" borderId="123" xfId="0" applyNumberFormat="1" applyFont="1" applyFill="1" applyBorder="1" applyAlignment="1" applyProtection="1">
      <alignment horizontal="center" vertical="center" wrapText="1"/>
      <protection locked="0"/>
    </xf>
    <xf numFmtId="178" fontId="49" fillId="25" borderId="15" xfId="0" applyNumberFormat="1" applyFont="1" applyFill="1" applyBorder="1" applyAlignment="1" applyProtection="1">
      <alignment horizontal="center" vertical="center" wrapText="1"/>
      <protection locked="0"/>
    </xf>
    <xf numFmtId="178" fontId="22" fillId="25" borderId="15" xfId="0" applyNumberFormat="1" applyFont="1" applyFill="1" applyBorder="1" applyAlignment="1" applyProtection="1">
      <alignment horizontal="center" vertical="center" wrapText="1"/>
      <protection locked="0"/>
    </xf>
    <xf numFmtId="178" fontId="49" fillId="25" borderId="71" xfId="0" applyNumberFormat="1" applyFont="1" applyFill="1" applyBorder="1" applyAlignment="1" applyProtection="1">
      <alignment horizontal="center" vertical="center" wrapText="1"/>
      <protection locked="0"/>
    </xf>
    <xf numFmtId="178" fontId="15" fillId="25" borderId="87" xfId="0" applyNumberFormat="1" applyFont="1" applyFill="1" applyBorder="1" applyAlignment="1" applyProtection="1">
      <alignment horizontal="center" vertical="top" wrapText="1"/>
      <protection locked="0"/>
    </xf>
    <xf numFmtId="176" fontId="29" fillId="26" borderId="33" xfId="0" applyNumberFormat="1" applyFont="1" applyFill="1" applyBorder="1" applyAlignment="1" applyProtection="1">
      <alignment horizontal="left"/>
      <protection locked="0"/>
    </xf>
    <xf numFmtId="180" fontId="95" fillId="26" borderId="42" xfId="0" applyNumberFormat="1" applyFont="1" applyFill="1" applyBorder="1" applyAlignment="1" applyProtection="1">
      <alignment horizontal="center" vertical="center"/>
      <protection locked="0"/>
    </xf>
    <xf numFmtId="180" fontId="95" fillId="26" borderId="0" xfId="0" applyNumberFormat="1" applyFont="1" applyFill="1" applyAlignment="1" applyProtection="1">
      <alignment horizontal="center" vertical="center"/>
      <protection locked="0"/>
    </xf>
    <xf numFmtId="178" fontId="24" fillId="26" borderId="0" xfId="0" applyNumberFormat="1" applyFont="1" applyFill="1" applyAlignment="1" applyProtection="1">
      <alignment horizontal="center" vertical="center"/>
      <protection locked="0"/>
    </xf>
    <xf numFmtId="180" fontId="95" fillId="26" borderId="43" xfId="0" applyNumberFormat="1" applyFont="1" applyFill="1" applyBorder="1" applyAlignment="1" applyProtection="1">
      <alignment horizontal="center" vertical="center"/>
      <protection locked="0"/>
    </xf>
    <xf numFmtId="178" fontId="47" fillId="26" borderId="89" xfId="0" applyNumberFormat="1" applyFont="1" applyFill="1" applyBorder="1" applyAlignment="1" applyProtection="1">
      <alignment horizontal="center" vertical="center"/>
      <protection locked="0"/>
    </xf>
    <xf numFmtId="176" fontId="29" fillId="27" borderId="38" xfId="0" applyNumberFormat="1" applyFont="1" applyFill="1" applyBorder="1" applyAlignment="1" applyProtection="1">
      <alignment horizontal="left"/>
      <protection locked="0"/>
    </xf>
    <xf numFmtId="180" fontId="69" fillId="27" borderId="39" xfId="0" applyNumberFormat="1" applyFont="1" applyFill="1" applyBorder="1" applyAlignment="1" applyProtection="1">
      <alignment horizontal="center" vertical="center"/>
      <protection locked="0"/>
    </xf>
    <xf numFmtId="180" fontId="69" fillId="27" borderId="35" xfId="0" applyNumberFormat="1" applyFont="1" applyFill="1" applyBorder="1" applyAlignment="1" applyProtection="1">
      <alignment horizontal="center" vertical="center"/>
      <protection locked="0"/>
    </xf>
    <xf numFmtId="178" fontId="70" fillId="27" borderId="35" xfId="0" applyNumberFormat="1" applyFont="1" applyFill="1" applyBorder="1" applyAlignment="1" applyProtection="1">
      <alignment horizontal="center" vertical="center"/>
      <protection locked="0"/>
    </xf>
    <xf numFmtId="178" fontId="70" fillId="27" borderId="103" xfId="0" applyNumberFormat="1" applyFont="1" applyFill="1" applyBorder="1" applyAlignment="1" applyProtection="1">
      <alignment horizontal="center" vertical="center"/>
      <protection locked="0"/>
    </xf>
    <xf numFmtId="178" fontId="28" fillId="25" borderId="91" xfId="0" applyNumberFormat="1" applyFont="1" applyFill="1" applyBorder="1" applyAlignment="1" applyProtection="1">
      <alignment horizontal="center" vertical="center"/>
      <protection locked="0"/>
    </xf>
    <xf numFmtId="180" fontId="72" fillId="25" borderId="42" xfId="0" applyNumberFormat="1" applyFont="1" applyFill="1" applyBorder="1" applyAlignment="1" applyProtection="1">
      <alignment horizontal="center" vertical="center"/>
      <protection locked="0"/>
    </xf>
    <xf numFmtId="180" fontId="72" fillId="25" borderId="0" xfId="0" applyNumberFormat="1" applyFont="1" applyFill="1" applyAlignment="1" applyProtection="1">
      <alignment horizontal="center" vertical="center"/>
      <protection locked="0"/>
    </xf>
    <xf numFmtId="180" fontId="72" fillId="25" borderId="43" xfId="0" applyNumberFormat="1" applyFont="1" applyFill="1" applyBorder="1" applyAlignment="1" applyProtection="1">
      <alignment horizontal="center" vertical="center"/>
      <protection locked="0"/>
    </xf>
    <xf numFmtId="178" fontId="69" fillId="25" borderId="89" xfId="0" applyNumberFormat="1" applyFont="1" applyFill="1" applyBorder="1" applyAlignment="1" applyProtection="1">
      <alignment horizontal="center" vertical="center"/>
      <protection locked="0"/>
    </xf>
    <xf numFmtId="178" fontId="28" fillId="0" borderId="22" xfId="0" applyNumberFormat="1" applyFont="1" applyBorder="1" applyAlignment="1" applyProtection="1">
      <alignment horizontal="center" vertical="center"/>
      <protection locked="0"/>
    </xf>
    <xf numFmtId="180" fontId="72" fillId="25" borderId="45" xfId="0" applyNumberFormat="1" applyFont="1" applyFill="1" applyBorder="1" applyAlignment="1" applyProtection="1">
      <alignment horizontal="center" vertical="center"/>
      <protection locked="0"/>
    </xf>
    <xf numFmtId="178" fontId="69" fillId="25" borderId="104" xfId="0" applyNumberFormat="1" applyFont="1" applyFill="1" applyBorder="1" applyAlignment="1" applyProtection="1">
      <alignment horizontal="center" vertical="center"/>
      <protection locked="0"/>
    </xf>
    <xf numFmtId="178" fontId="24" fillId="0" borderId="89" xfId="0" applyNumberFormat="1" applyFont="1" applyBorder="1" applyAlignment="1" applyProtection="1">
      <alignment horizontal="center" vertical="center"/>
      <protection locked="0"/>
    </xf>
    <xf numFmtId="178" fontId="24" fillId="0" borderId="87" xfId="0" applyNumberFormat="1" applyFont="1" applyBorder="1" applyAlignment="1" applyProtection="1">
      <alignment horizontal="center" vertical="center"/>
      <protection locked="0"/>
    </xf>
    <xf numFmtId="178" fontId="28" fillId="25" borderId="82" xfId="0" applyNumberFormat="1" applyFont="1" applyFill="1" applyBorder="1" applyAlignment="1" applyProtection="1">
      <alignment horizontal="center" vertical="center"/>
      <protection locked="0"/>
    </xf>
    <xf numFmtId="178" fontId="24" fillId="0" borderId="22" xfId="0" applyNumberFormat="1" applyFont="1" applyBorder="1" applyAlignment="1" applyProtection="1">
      <alignment horizontal="center" vertical="center"/>
      <protection locked="0"/>
    </xf>
    <xf numFmtId="178" fontId="28" fillId="0" borderId="87" xfId="0" applyNumberFormat="1" applyFont="1" applyBorder="1" applyAlignment="1" applyProtection="1">
      <alignment horizontal="center" vertical="center"/>
      <protection locked="0"/>
    </xf>
    <xf numFmtId="178" fontId="28" fillId="25" borderId="27" xfId="0" applyNumberFormat="1" applyFont="1" applyFill="1" applyBorder="1" applyAlignment="1" applyProtection="1">
      <alignment horizontal="center" vertical="center"/>
      <protection locked="0"/>
    </xf>
    <xf numFmtId="180" fontId="72" fillId="25" borderId="53" xfId="0" applyNumberFormat="1" applyFont="1" applyFill="1" applyBorder="1" applyAlignment="1" applyProtection="1">
      <alignment horizontal="center" vertical="center"/>
      <protection locked="0"/>
    </xf>
    <xf numFmtId="180" fontId="72" fillId="25" borderId="24" xfId="0" applyNumberFormat="1" applyFont="1" applyFill="1" applyBorder="1" applyAlignment="1" applyProtection="1">
      <alignment horizontal="center" vertical="center"/>
      <protection locked="0"/>
    </xf>
    <xf numFmtId="178" fontId="28" fillId="25" borderId="80" xfId="0" applyNumberFormat="1" applyFont="1" applyFill="1" applyBorder="1" applyAlignment="1" applyProtection="1">
      <alignment horizontal="center" vertical="center"/>
      <protection locked="0"/>
    </xf>
    <xf numFmtId="180" fontId="72" fillId="25" borderId="54" xfId="0" applyNumberFormat="1" applyFont="1" applyFill="1" applyBorder="1" applyAlignment="1" applyProtection="1">
      <alignment horizontal="center" vertical="center"/>
      <protection locked="0"/>
    </xf>
    <xf numFmtId="178" fontId="69" fillId="25" borderId="105" xfId="0" applyNumberFormat="1" applyFont="1" applyFill="1" applyBorder="1" applyAlignment="1" applyProtection="1">
      <alignment horizontal="center" vertical="center"/>
      <protection locked="0"/>
    </xf>
    <xf numFmtId="178" fontId="28" fillId="25" borderId="81" xfId="0" applyNumberFormat="1" applyFont="1" applyFill="1" applyBorder="1" applyAlignment="1" applyProtection="1">
      <alignment horizontal="center" vertical="center"/>
      <protection locked="0"/>
    </xf>
    <xf numFmtId="180" fontId="72" fillId="25" borderId="56" xfId="0" applyNumberFormat="1" applyFont="1" applyFill="1" applyBorder="1" applyAlignment="1" applyProtection="1">
      <alignment horizontal="center" vertical="center"/>
      <protection locked="0"/>
    </xf>
    <xf numFmtId="178" fontId="28" fillId="25" borderId="167" xfId="0" applyNumberFormat="1" applyFont="1" applyFill="1" applyBorder="1" applyAlignment="1" applyProtection="1">
      <alignment horizontal="center" vertical="center"/>
      <protection locked="0"/>
    </xf>
    <xf numFmtId="180" fontId="72" fillId="25" borderId="57" xfId="0" applyNumberFormat="1" applyFont="1" applyFill="1" applyBorder="1" applyAlignment="1" applyProtection="1">
      <alignment horizontal="center" vertical="center"/>
      <protection locked="0"/>
    </xf>
    <xf numFmtId="180" fontId="72" fillId="0" borderId="0" xfId="0" applyNumberFormat="1" applyFont="1" applyAlignment="1" applyProtection="1">
      <alignment horizontal="center" vertical="center"/>
      <protection locked="0"/>
    </xf>
    <xf numFmtId="178" fontId="69" fillId="0" borderId="89" xfId="0" applyNumberFormat="1" applyFont="1" applyBorder="1" applyAlignment="1" applyProtection="1">
      <alignment horizontal="center" vertical="center"/>
      <protection locked="0"/>
    </xf>
    <xf numFmtId="178" fontId="28" fillId="0" borderId="89" xfId="0" applyNumberFormat="1" applyFont="1" applyBorder="1" applyAlignment="1" applyProtection="1">
      <alignment horizontal="center" vertical="center"/>
      <protection locked="0"/>
    </xf>
    <xf numFmtId="178" fontId="28" fillId="25" borderId="109" xfId="0" applyNumberFormat="1" applyFont="1" applyFill="1" applyBorder="1" applyAlignment="1" applyProtection="1">
      <alignment horizontal="center" vertical="center"/>
      <protection locked="0"/>
    </xf>
    <xf numFmtId="178" fontId="28" fillId="25" borderId="33" xfId="0" applyNumberFormat="1" applyFont="1" applyFill="1" applyBorder="1" applyAlignment="1" applyProtection="1">
      <alignment horizontal="center" vertical="center"/>
      <protection locked="0"/>
    </xf>
    <xf numFmtId="176" fontId="29" fillId="27" borderId="88" xfId="0" applyNumberFormat="1" applyFont="1" applyFill="1" applyBorder="1" applyAlignment="1" applyProtection="1">
      <alignment horizontal="center"/>
      <protection locked="0"/>
    </xf>
    <xf numFmtId="180" fontId="69" fillId="27" borderId="64" xfId="0" applyNumberFormat="1" applyFont="1" applyFill="1" applyBorder="1" applyAlignment="1" applyProtection="1">
      <alignment horizontal="center" vertical="center"/>
      <protection locked="0"/>
    </xf>
    <xf numFmtId="180" fontId="69" fillId="27" borderId="62" xfId="0" applyNumberFormat="1" applyFont="1" applyFill="1" applyBorder="1" applyAlignment="1" applyProtection="1">
      <alignment horizontal="center" vertical="center"/>
      <protection locked="0"/>
    </xf>
    <xf numFmtId="178" fontId="70" fillId="27" borderId="88" xfId="0" applyNumberFormat="1" applyFont="1" applyFill="1" applyBorder="1" applyAlignment="1" applyProtection="1">
      <alignment horizontal="center" vertical="center"/>
      <protection locked="0"/>
    </xf>
    <xf numFmtId="180" fontId="69" fillId="27" borderId="65" xfId="0" applyNumberFormat="1" applyFont="1" applyFill="1" applyBorder="1" applyAlignment="1" applyProtection="1">
      <alignment horizontal="center" vertical="center"/>
      <protection locked="0"/>
    </xf>
    <xf numFmtId="178" fontId="70" fillId="27" borderId="106" xfId="0" applyNumberFormat="1" applyFont="1" applyFill="1" applyBorder="1" applyAlignment="1" applyProtection="1">
      <alignment horizontal="center" vertical="center"/>
      <protection locked="0"/>
    </xf>
    <xf numFmtId="180" fontId="72" fillId="25" borderId="28" xfId="0" applyNumberFormat="1" applyFont="1" applyFill="1" applyBorder="1" applyAlignment="1" applyProtection="1">
      <alignment horizontal="center" vertical="center"/>
      <protection locked="0"/>
    </xf>
    <xf numFmtId="180" fontId="72" fillId="25" borderId="29" xfId="0" applyNumberFormat="1" applyFont="1" applyFill="1" applyBorder="1" applyAlignment="1" applyProtection="1">
      <alignment horizontal="center" vertical="center"/>
      <protection locked="0"/>
    </xf>
    <xf numFmtId="178" fontId="69" fillId="25" borderId="30" xfId="0" applyNumberFormat="1" applyFont="1" applyFill="1" applyBorder="1" applyAlignment="1" applyProtection="1">
      <alignment horizontal="center" vertical="center"/>
      <protection locked="0"/>
    </xf>
    <xf numFmtId="178" fontId="28" fillId="25" borderId="85" xfId="0" applyNumberFormat="1" applyFont="1" applyFill="1" applyBorder="1" applyAlignment="1" applyProtection="1">
      <alignment horizontal="center" vertical="center"/>
      <protection locked="0"/>
    </xf>
    <xf numFmtId="178" fontId="28" fillId="25" borderId="161" xfId="0" applyNumberFormat="1" applyFont="1" applyFill="1" applyBorder="1" applyAlignment="1" applyProtection="1">
      <alignment horizontal="center" vertical="center"/>
      <protection locked="0"/>
    </xf>
    <xf numFmtId="178" fontId="28" fillId="33" borderId="33" xfId="0" applyNumberFormat="1" applyFont="1" applyFill="1" applyBorder="1" applyAlignment="1" applyProtection="1">
      <alignment horizontal="center" vertical="center"/>
      <protection locked="0"/>
    </xf>
    <xf numFmtId="180" fontId="72" fillId="25" borderId="67" xfId="0" applyNumberFormat="1" applyFont="1" applyFill="1" applyBorder="1" applyAlignment="1" applyProtection="1">
      <alignment horizontal="center" vertical="center"/>
      <protection locked="0"/>
    </xf>
    <xf numFmtId="178" fontId="24" fillId="33" borderId="33" xfId="0" applyNumberFormat="1" applyFont="1" applyFill="1" applyBorder="1" applyAlignment="1" applyProtection="1">
      <alignment horizontal="center" vertical="center"/>
      <protection locked="0"/>
    </xf>
    <xf numFmtId="180" fontId="72" fillId="25" borderId="26" xfId="0" applyNumberFormat="1" applyFont="1" applyFill="1" applyBorder="1" applyAlignment="1" applyProtection="1">
      <alignment horizontal="center" vertical="center"/>
      <protection locked="0"/>
    </xf>
    <xf numFmtId="178" fontId="24" fillId="33" borderId="27" xfId="0" applyNumberFormat="1" applyFont="1" applyFill="1" applyBorder="1" applyAlignment="1" applyProtection="1">
      <alignment horizontal="center" vertical="center"/>
      <protection locked="0"/>
    </xf>
    <xf numFmtId="178" fontId="28" fillId="33" borderId="81" xfId="0" applyNumberFormat="1" applyFont="1" applyFill="1" applyBorder="1" applyAlignment="1" applyProtection="1">
      <alignment horizontal="center" vertical="center"/>
      <protection locked="0"/>
    </xf>
    <xf numFmtId="180" fontId="72" fillId="25" borderId="51" xfId="0" applyNumberFormat="1" applyFont="1" applyFill="1" applyBorder="1" applyAlignment="1" applyProtection="1">
      <alignment horizontal="center" vertical="center"/>
      <protection locked="0"/>
    </xf>
    <xf numFmtId="178" fontId="24" fillId="0" borderId="33" xfId="0" applyNumberFormat="1" applyFont="1" applyBorder="1" applyAlignment="1" applyProtection="1">
      <alignment horizontal="center" vertical="center"/>
      <protection locked="0"/>
    </xf>
    <xf numFmtId="178" fontId="28" fillId="25" borderId="83" xfId="0" applyNumberFormat="1" applyFont="1" applyFill="1" applyBorder="1" applyAlignment="1" applyProtection="1">
      <alignment horizontal="center" vertical="center"/>
      <protection locked="0"/>
    </xf>
    <xf numFmtId="180" fontId="72" fillId="25" borderId="21" xfId="0" applyNumberFormat="1" applyFont="1" applyFill="1" applyBorder="1" applyAlignment="1" applyProtection="1">
      <alignment horizontal="center" vertical="center"/>
      <protection locked="0"/>
    </xf>
    <xf numFmtId="178" fontId="28" fillId="25" borderId="90" xfId="0" applyNumberFormat="1" applyFont="1" applyFill="1" applyBorder="1" applyAlignment="1" applyProtection="1">
      <alignment horizontal="center" vertical="center"/>
      <protection locked="0"/>
    </xf>
    <xf numFmtId="180" fontId="72" fillId="25" borderId="70" xfId="0" applyNumberFormat="1" applyFont="1" applyFill="1" applyBorder="1" applyAlignment="1" applyProtection="1">
      <alignment horizontal="center" vertical="center"/>
      <protection locked="0"/>
    </xf>
    <xf numFmtId="180" fontId="72" fillId="25" borderId="15" xfId="0" applyNumberFormat="1" applyFont="1" applyFill="1" applyBorder="1" applyAlignment="1" applyProtection="1">
      <alignment horizontal="center" vertical="center"/>
      <protection locked="0"/>
    </xf>
    <xf numFmtId="178" fontId="24" fillId="33" borderId="85" xfId="0" applyNumberFormat="1" applyFont="1" applyFill="1" applyBorder="1" applyAlignment="1" applyProtection="1">
      <alignment horizontal="center" vertical="center"/>
      <protection locked="0"/>
    </xf>
    <xf numFmtId="180" fontId="72" fillId="25" borderId="71" xfId="0" applyNumberFormat="1" applyFont="1" applyFill="1" applyBorder="1" applyAlignment="1" applyProtection="1">
      <alignment horizontal="center" vertical="center"/>
      <protection locked="0"/>
    </xf>
    <xf numFmtId="178" fontId="69" fillId="25" borderId="87" xfId="0" applyNumberFormat="1" applyFont="1" applyFill="1" applyBorder="1" applyAlignment="1" applyProtection="1">
      <alignment horizontal="center" vertical="center"/>
      <protection locked="0"/>
    </xf>
    <xf numFmtId="176" fontId="29" fillId="27" borderId="90" xfId="0" applyNumberFormat="1" applyFont="1" applyFill="1" applyBorder="1" applyAlignment="1" applyProtection="1">
      <alignment horizontal="center"/>
      <protection locked="0"/>
    </xf>
    <xf numFmtId="178" fontId="28" fillId="33" borderId="91" xfId="0" applyNumberFormat="1" applyFont="1" applyFill="1" applyBorder="1" applyAlignment="1" applyProtection="1">
      <alignment horizontal="center" vertical="center"/>
      <protection locked="0"/>
    </xf>
    <xf numFmtId="178" fontId="28" fillId="25" borderId="168" xfId="0" applyNumberFormat="1" applyFont="1" applyFill="1" applyBorder="1" applyAlignment="1" applyProtection="1">
      <alignment horizontal="center" vertical="center"/>
      <protection locked="0"/>
    </xf>
    <xf numFmtId="180" fontId="72" fillId="25" borderId="143" xfId="0" applyNumberFormat="1" applyFont="1" applyFill="1" applyBorder="1" applyAlignment="1" applyProtection="1">
      <alignment horizontal="center" vertical="center"/>
      <protection locked="0"/>
    </xf>
    <xf numFmtId="178" fontId="28" fillId="33" borderId="83" xfId="0" applyNumberFormat="1" applyFont="1" applyFill="1" applyBorder="1" applyAlignment="1" applyProtection="1">
      <alignment horizontal="center" vertical="center"/>
      <protection locked="0"/>
    </xf>
    <xf numFmtId="180" fontId="72" fillId="25" borderId="20" xfId="0" applyNumberFormat="1" applyFont="1" applyFill="1" applyBorder="1" applyAlignment="1" applyProtection="1">
      <alignment horizontal="center" vertical="center"/>
      <protection locked="0"/>
    </xf>
    <xf numFmtId="178" fontId="28" fillId="33" borderId="27" xfId="0" applyNumberFormat="1" applyFont="1" applyFill="1" applyBorder="1" applyAlignment="1" applyProtection="1">
      <alignment horizontal="center" vertical="center"/>
      <protection locked="0"/>
    </xf>
    <xf numFmtId="180" fontId="72" fillId="25" borderId="72" xfId="0" applyNumberFormat="1" applyFont="1" applyFill="1" applyBorder="1" applyAlignment="1" applyProtection="1">
      <alignment horizontal="center" vertical="center"/>
      <protection locked="0"/>
    </xf>
    <xf numFmtId="180" fontId="69" fillId="25" borderId="42" xfId="0" applyNumberFormat="1" applyFont="1" applyFill="1" applyBorder="1" applyAlignment="1" applyProtection="1">
      <alignment horizontal="center" vertical="center"/>
      <protection locked="0"/>
    </xf>
    <xf numFmtId="180" fontId="69" fillId="25" borderId="0" xfId="0" applyNumberFormat="1" applyFont="1" applyFill="1" applyAlignment="1" applyProtection="1">
      <alignment horizontal="center" vertical="center"/>
      <protection locked="0"/>
    </xf>
    <xf numFmtId="178" fontId="24" fillId="0" borderId="85" xfId="0" applyNumberFormat="1" applyFont="1" applyBorder="1" applyAlignment="1" applyProtection="1">
      <alignment horizontal="center" vertical="center"/>
      <protection locked="0"/>
    </xf>
    <xf numFmtId="180" fontId="69" fillId="25" borderId="43" xfId="0" applyNumberFormat="1" applyFont="1" applyFill="1" applyBorder="1" applyAlignment="1" applyProtection="1">
      <alignment horizontal="center" vertical="center"/>
      <protection locked="0"/>
    </xf>
    <xf numFmtId="176" fontId="29" fillId="26" borderId="90" xfId="0" applyNumberFormat="1" applyFont="1" applyFill="1" applyBorder="1" applyAlignment="1" applyProtection="1">
      <alignment horizontal="center"/>
      <protection locked="0"/>
    </xf>
    <xf numFmtId="180" fontId="72" fillId="26" borderId="73" xfId="0" applyNumberFormat="1" applyFont="1" applyFill="1" applyBorder="1" applyAlignment="1" applyProtection="1">
      <alignment horizontal="center" vertical="center"/>
      <protection locked="0"/>
    </xf>
    <xf numFmtId="180" fontId="72" fillId="26" borderId="12" xfId="0" applyNumberFormat="1" applyFont="1" applyFill="1" applyBorder="1" applyAlignment="1" applyProtection="1">
      <alignment horizontal="center" vertical="center"/>
      <protection locked="0"/>
    </xf>
    <xf numFmtId="178" fontId="24" fillId="26" borderId="12" xfId="0" applyNumberFormat="1" applyFont="1" applyFill="1" applyBorder="1" applyAlignment="1" applyProtection="1">
      <alignment horizontal="center" vertical="center"/>
      <protection locked="0"/>
    </xf>
    <xf numFmtId="180" fontId="72" fillId="26" borderId="74" xfId="0" applyNumberFormat="1" applyFont="1" applyFill="1" applyBorder="1" applyAlignment="1" applyProtection="1">
      <alignment horizontal="center" vertical="center"/>
      <protection locked="0"/>
    </xf>
    <xf numFmtId="178" fontId="47" fillId="26" borderId="22" xfId="0" applyNumberFormat="1" applyFont="1" applyFill="1" applyBorder="1" applyAlignment="1" applyProtection="1">
      <alignment horizontal="center" vertical="center"/>
      <protection locked="0"/>
    </xf>
    <xf numFmtId="176" fontId="29" fillId="27" borderId="91" xfId="0" applyNumberFormat="1" applyFont="1" applyFill="1" applyBorder="1" applyAlignment="1" applyProtection="1">
      <alignment horizontal="center"/>
      <protection locked="0"/>
    </xf>
    <xf numFmtId="180" fontId="69" fillId="27" borderId="40" xfId="0" applyNumberFormat="1" applyFont="1" applyFill="1" applyBorder="1" applyAlignment="1" applyProtection="1">
      <alignment horizontal="center" vertical="center"/>
      <protection locked="0"/>
    </xf>
    <xf numFmtId="178" fontId="28" fillId="0" borderId="108" xfId="0" applyNumberFormat="1" applyFont="1" applyBorder="1" applyAlignment="1" applyProtection="1">
      <alignment horizontal="center" vertical="center"/>
      <protection locked="0"/>
    </xf>
    <xf numFmtId="178" fontId="28" fillId="33" borderId="80" xfId="0" applyNumberFormat="1" applyFont="1" applyFill="1" applyBorder="1" applyAlignment="1" applyProtection="1">
      <alignment horizontal="center" vertical="center"/>
      <protection locked="0"/>
    </xf>
    <xf numFmtId="178" fontId="24" fillId="33" borderId="48" xfId="0" applyNumberFormat="1" applyFont="1" applyFill="1" applyBorder="1" applyAlignment="1" applyProtection="1">
      <alignment horizontal="center" vertical="center"/>
      <protection locked="0"/>
    </xf>
    <xf numFmtId="180" fontId="72" fillId="0" borderId="43" xfId="0" applyNumberFormat="1" applyFont="1" applyBorder="1" applyAlignment="1" applyProtection="1">
      <alignment horizontal="center" vertical="center"/>
      <protection locked="0"/>
    </xf>
    <xf numFmtId="180" fontId="72" fillId="0" borderId="67" xfId="0" applyNumberFormat="1" applyFont="1" applyBorder="1" applyAlignment="1" applyProtection="1">
      <alignment horizontal="center" vertical="center"/>
      <protection locked="0"/>
    </xf>
    <xf numFmtId="180" fontId="72" fillId="0" borderId="42" xfId="0" applyNumberFormat="1" applyFont="1" applyBorder="1" applyAlignment="1" applyProtection="1">
      <alignment horizontal="center" vertical="center"/>
      <protection locked="0"/>
    </xf>
    <xf numFmtId="178" fontId="28" fillId="33" borderId="48" xfId="0" applyNumberFormat="1" applyFont="1" applyFill="1" applyBorder="1" applyAlignment="1" applyProtection="1">
      <alignment horizontal="center" vertical="center"/>
      <protection locked="0"/>
    </xf>
    <xf numFmtId="178" fontId="70" fillId="27" borderId="169" xfId="0" applyNumberFormat="1" applyFont="1" applyFill="1" applyBorder="1" applyAlignment="1" applyProtection="1">
      <alignment horizontal="center" vertical="center"/>
      <protection locked="0"/>
    </xf>
    <xf numFmtId="180" fontId="72" fillId="25" borderId="75" xfId="0" applyNumberFormat="1" applyFont="1" applyFill="1" applyBorder="1" applyAlignment="1" applyProtection="1">
      <alignment horizontal="center" vertical="center"/>
      <protection locked="0"/>
    </xf>
    <xf numFmtId="178" fontId="28" fillId="33" borderId="44" xfId="0" applyNumberFormat="1" applyFont="1" applyFill="1" applyBorder="1" applyAlignment="1" applyProtection="1">
      <alignment horizontal="center" vertical="center"/>
      <protection locked="0"/>
    </xf>
    <xf numFmtId="178" fontId="28" fillId="33" borderId="19" xfId="0" applyNumberFormat="1" applyFont="1" applyFill="1" applyBorder="1" applyAlignment="1" applyProtection="1">
      <alignment horizontal="center" vertical="center"/>
      <protection locked="0"/>
    </xf>
    <xf numFmtId="178" fontId="24" fillId="33" borderId="58" xfId="0" applyNumberFormat="1" applyFont="1" applyFill="1" applyBorder="1" applyAlignment="1" applyProtection="1">
      <alignment horizontal="center" vertical="center"/>
      <protection locked="0"/>
    </xf>
    <xf numFmtId="176" fontId="29" fillId="27" borderId="82" xfId="0" applyNumberFormat="1" applyFont="1" applyFill="1" applyBorder="1" applyAlignment="1" applyProtection="1">
      <alignment horizontal="center"/>
      <protection locked="0"/>
    </xf>
    <xf numFmtId="180" fontId="72" fillId="25" borderId="48" xfId="0" applyNumberFormat="1" applyFont="1" applyFill="1" applyBorder="1" applyAlignment="1" applyProtection="1">
      <alignment horizontal="center" vertical="center"/>
      <protection locked="0"/>
    </xf>
    <xf numFmtId="178" fontId="24" fillId="0" borderId="13" xfId="0" applyNumberFormat="1" applyFont="1" applyBorder="1" applyAlignment="1" applyProtection="1">
      <alignment horizontal="center" vertical="center"/>
      <protection locked="0"/>
    </xf>
    <xf numFmtId="178" fontId="24" fillId="0" borderId="31" xfId="0" applyNumberFormat="1" applyFont="1" applyBorder="1" applyAlignment="1" applyProtection="1">
      <alignment horizontal="center" vertical="center"/>
      <protection locked="0"/>
    </xf>
    <xf numFmtId="178" fontId="24" fillId="0" borderId="16" xfId="0" applyNumberFormat="1" applyFont="1" applyBorder="1" applyAlignment="1" applyProtection="1">
      <alignment horizontal="center" vertical="center"/>
      <protection locked="0"/>
    </xf>
    <xf numFmtId="180" fontId="72" fillId="25" borderId="66" xfId="0" applyNumberFormat="1" applyFont="1" applyFill="1" applyBorder="1" applyAlignment="1" applyProtection="1">
      <alignment horizontal="center" vertical="center"/>
      <protection locked="0"/>
    </xf>
    <xf numFmtId="178" fontId="28" fillId="33" borderId="58" xfId="0" applyNumberFormat="1" applyFont="1" applyFill="1" applyBorder="1" applyAlignment="1" applyProtection="1">
      <alignment horizontal="center" vertical="center"/>
      <protection locked="0"/>
    </xf>
    <xf numFmtId="0" fontId="65" fillId="0" borderId="0" xfId="0" applyFont="1" applyAlignment="1">
      <alignment horizontal="right" vertical="center"/>
    </xf>
    <xf numFmtId="1" fontId="0" fillId="0" borderId="0" xfId="0" applyNumberFormat="1">
      <alignment vertical="center"/>
    </xf>
    <xf numFmtId="0" fontId="51" fillId="0" borderId="14" xfId="0" applyFont="1" applyBorder="1" applyAlignment="1">
      <alignment vertical="center" shrinkToFit="1"/>
    </xf>
    <xf numFmtId="0" fontId="0" fillId="0" borderId="15" xfId="0" applyBorder="1" applyAlignment="1">
      <alignment vertical="center" shrinkToFit="1"/>
    </xf>
    <xf numFmtId="0" fontId="0" fillId="0" borderId="16" xfId="0" applyBorder="1" applyAlignment="1">
      <alignment vertical="center" shrinkToFit="1"/>
    </xf>
    <xf numFmtId="0" fontId="129" fillId="45" borderId="49" xfId="0" applyFont="1" applyFill="1" applyBorder="1" applyAlignment="1">
      <alignment vertical="center" wrapText="1"/>
    </xf>
    <xf numFmtId="0" fontId="129" fillId="0" borderId="49" xfId="0" applyFont="1" applyBorder="1">
      <alignment vertical="center"/>
    </xf>
    <xf numFmtId="0" fontId="129" fillId="0" borderId="19" xfId="0" applyFont="1" applyBorder="1">
      <alignment vertical="center"/>
    </xf>
    <xf numFmtId="0" fontId="129" fillId="0" borderId="49" xfId="0" applyFont="1" applyBorder="1" applyAlignment="1">
      <alignment horizontal="left" vertical="center" wrapText="1"/>
    </xf>
    <xf numFmtId="0" fontId="130" fillId="0" borderId="49" xfId="0" applyFont="1" applyBorder="1" applyAlignment="1">
      <alignment vertical="center" wrapText="1"/>
    </xf>
    <xf numFmtId="0" fontId="129" fillId="0" borderId="49" xfId="0" applyFont="1" applyBorder="1" applyAlignment="1">
      <alignment vertical="center" wrapText="1"/>
    </xf>
    <xf numFmtId="0" fontId="0" fillId="46" borderId="0" xfId="0" applyFill="1">
      <alignment vertical="center"/>
    </xf>
    <xf numFmtId="178" fontId="26" fillId="45" borderId="0" xfId="0" applyNumberFormat="1" applyFont="1" applyFill="1">
      <alignment vertical="center"/>
    </xf>
    <xf numFmtId="0" fontId="131" fillId="46" borderId="0" xfId="0" applyFont="1" applyFill="1">
      <alignment vertical="center"/>
    </xf>
    <xf numFmtId="0" fontId="132" fillId="46" borderId="49" xfId="0" applyFont="1" applyFill="1" applyBorder="1" applyAlignment="1">
      <alignment horizontal="center" vertical="center"/>
    </xf>
    <xf numFmtId="0" fontId="134" fillId="46" borderId="49" xfId="0" applyFont="1" applyFill="1" applyBorder="1" applyAlignment="1">
      <alignment horizontal="center" vertical="center" wrapText="1"/>
    </xf>
    <xf numFmtId="178" fontId="26" fillId="45" borderId="49" xfId="0" applyNumberFormat="1" applyFont="1" applyFill="1" applyBorder="1">
      <alignment vertical="center"/>
    </xf>
    <xf numFmtId="0" fontId="135" fillId="46" borderId="49" xfId="0" applyFont="1" applyFill="1" applyBorder="1" applyAlignment="1">
      <alignment vertical="center" wrapText="1"/>
    </xf>
    <xf numFmtId="0" fontId="0" fillId="47" borderId="0" xfId="0" applyFill="1">
      <alignment vertical="center"/>
    </xf>
    <xf numFmtId="178" fontId="69" fillId="47" borderId="0" xfId="0" applyNumberFormat="1" applyFont="1" applyFill="1" applyAlignment="1">
      <alignment horizontal="center" vertical="center"/>
    </xf>
    <xf numFmtId="0" fontId="137" fillId="47" borderId="17" xfId="0" applyFont="1" applyFill="1" applyBorder="1">
      <alignment vertical="center"/>
    </xf>
    <xf numFmtId="0" fontId="132" fillId="47" borderId="49" xfId="0" applyFont="1" applyFill="1" applyBorder="1" applyAlignment="1">
      <alignment horizontal="center" vertical="center"/>
    </xf>
    <xf numFmtId="0" fontId="134" fillId="47" borderId="49" xfId="0" applyFont="1" applyFill="1" applyBorder="1" applyAlignment="1">
      <alignment horizontal="center" vertical="center" wrapText="1"/>
    </xf>
    <xf numFmtId="0" fontId="138" fillId="46" borderId="49" xfId="0" applyFont="1" applyFill="1" applyBorder="1" applyAlignment="1">
      <alignment horizontal="center" vertical="center" wrapText="1"/>
    </xf>
    <xf numFmtId="0" fontId="65" fillId="25" borderId="0" xfId="0" applyFont="1" applyFill="1">
      <alignment vertical="center"/>
    </xf>
    <xf numFmtId="178" fontId="69" fillId="25" borderId="0" xfId="0" applyNumberFormat="1" applyFont="1" applyFill="1" applyAlignment="1">
      <alignment horizontal="center" vertical="center"/>
    </xf>
    <xf numFmtId="0" fontId="131" fillId="0" borderId="0" xfId="0" applyFont="1">
      <alignment vertical="center"/>
    </xf>
    <xf numFmtId="0" fontId="135" fillId="0" borderId="49" xfId="0" applyFont="1" applyBorder="1" applyAlignment="1">
      <alignment vertical="center" wrapText="1"/>
    </xf>
    <xf numFmtId="178" fontId="69" fillId="48" borderId="0" xfId="0" applyNumberFormat="1" applyFont="1" applyFill="1" applyAlignment="1">
      <alignment horizontal="center" vertical="center"/>
    </xf>
    <xf numFmtId="0" fontId="26" fillId="25" borderId="0" xfId="0" applyFont="1" applyFill="1" applyAlignment="1">
      <alignment horizontal="center" vertical="center"/>
    </xf>
    <xf numFmtId="0" fontId="131" fillId="49" borderId="49" xfId="0" applyFont="1" applyFill="1" applyBorder="1">
      <alignment vertical="center"/>
    </xf>
    <xf numFmtId="0" fontId="140" fillId="49" borderId="49" xfId="0" applyFont="1" applyFill="1" applyBorder="1" applyAlignment="1">
      <alignment horizontal="left" vertical="center" wrapText="1"/>
    </xf>
    <xf numFmtId="0" fontId="73" fillId="25" borderId="0" xfId="28" applyFont="1" applyFill="1" applyBorder="1" applyAlignment="1" applyProtection="1">
      <alignment horizontal="center" vertical="center"/>
    </xf>
    <xf numFmtId="0" fontId="141" fillId="49" borderId="49" xfId="0" applyFont="1" applyFill="1" applyBorder="1" applyAlignment="1">
      <alignment horizontal="left" vertical="center" wrapText="1"/>
    </xf>
    <xf numFmtId="0" fontId="131" fillId="0" borderId="15" xfId="0" applyFont="1" applyBorder="1">
      <alignment vertical="center"/>
    </xf>
    <xf numFmtId="0" fontId="65" fillId="47" borderId="0" xfId="0" applyFont="1" applyFill="1">
      <alignment vertical="center"/>
    </xf>
    <xf numFmtId="0" fontId="26" fillId="47" borderId="0" xfId="0" applyFont="1" applyFill="1">
      <alignment vertical="center"/>
    </xf>
    <xf numFmtId="0" fontId="73" fillId="25" borderId="0" xfId="28" applyNumberFormat="1" applyFont="1" applyFill="1" applyBorder="1" applyAlignment="1" applyProtection="1">
      <alignment horizontal="center" vertical="center"/>
    </xf>
    <xf numFmtId="0" fontId="0" fillId="0" borderId="0" xfId="0" applyAlignment="1">
      <alignment vertical="center" wrapText="1"/>
    </xf>
    <xf numFmtId="0" fontId="73" fillId="50" borderId="0" xfId="28" applyNumberFormat="1" applyFont="1" applyFill="1" applyBorder="1" applyAlignment="1" applyProtection="1">
      <alignment horizontal="center" vertical="center"/>
    </xf>
    <xf numFmtId="0" fontId="26" fillId="50" borderId="0" xfId="0" applyFont="1" applyFill="1" applyAlignment="1">
      <alignment horizontal="center" vertical="center"/>
    </xf>
    <xf numFmtId="0" fontId="26" fillId="50" borderId="0" xfId="0" applyFont="1" applyFill="1">
      <alignment vertical="center"/>
    </xf>
    <xf numFmtId="178" fontId="26" fillId="50" borderId="0" xfId="0" applyNumberFormat="1" applyFont="1" applyFill="1">
      <alignment vertical="center"/>
    </xf>
    <xf numFmtId="178" fontId="69" fillId="50" borderId="0" xfId="0" applyNumberFormat="1" applyFont="1" applyFill="1" applyAlignment="1">
      <alignment horizontal="center" vertical="center"/>
    </xf>
    <xf numFmtId="0" fontId="0" fillId="50" borderId="0" xfId="0" applyFill="1">
      <alignment vertical="center"/>
    </xf>
    <xf numFmtId="0" fontId="131" fillId="50" borderId="0" xfId="0" applyFont="1" applyFill="1">
      <alignment vertical="center"/>
    </xf>
    <xf numFmtId="0" fontId="131" fillId="50" borderId="49" xfId="0" applyFont="1" applyFill="1" applyBorder="1">
      <alignment vertical="center"/>
    </xf>
    <xf numFmtId="0" fontId="135" fillId="50" borderId="49" xfId="0" applyFont="1" applyFill="1" applyBorder="1" applyAlignment="1">
      <alignment vertical="center" wrapText="1"/>
    </xf>
    <xf numFmtId="0" fontId="142" fillId="50" borderId="49" xfId="0" applyFont="1" applyFill="1" applyBorder="1" applyAlignment="1">
      <alignment horizontal="center" vertical="center" wrapText="1"/>
    </xf>
    <xf numFmtId="0" fontId="0" fillId="50" borderId="0" xfId="0" applyFill="1" applyAlignment="1">
      <alignment vertical="center" wrapText="1"/>
    </xf>
    <xf numFmtId="0" fontId="135" fillId="39" borderId="49" xfId="0" applyFont="1" applyFill="1" applyBorder="1" applyAlignment="1">
      <alignment vertical="center" wrapText="1"/>
    </xf>
    <xf numFmtId="0" fontId="68" fillId="47" borderId="0" xfId="0" applyFont="1" applyFill="1" applyAlignment="1">
      <alignment horizontal="left" vertical="center"/>
    </xf>
    <xf numFmtId="0" fontId="71" fillId="47" borderId="0" xfId="0" applyFont="1" applyFill="1">
      <alignment vertical="center"/>
    </xf>
    <xf numFmtId="0" fontId="143" fillId="47" borderId="49" xfId="0" applyFont="1" applyFill="1" applyBorder="1" applyAlignment="1">
      <alignment horizontal="center" vertical="center"/>
    </xf>
    <xf numFmtId="0" fontId="26" fillId="25" borderId="0" xfId="0" applyFont="1" applyFill="1" applyAlignment="1">
      <alignment vertical="center" shrinkToFit="1"/>
    </xf>
    <xf numFmtId="0" fontId="73" fillId="46" borderId="0" xfId="28" applyFont="1" applyFill="1" applyBorder="1" applyAlignment="1" applyProtection="1">
      <alignment horizontal="center" vertical="center"/>
    </xf>
    <xf numFmtId="0" fontId="26" fillId="46" borderId="0" xfId="0" applyFont="1" applyFill="1" applyAlignment="1">
      <alignment horizontal="center" vertical="center"/>
    </xf>
    <xf numFmtId="0" fontId="26" fillId="46" borderId="0" xfId="0" applyFont="1" applyFill="1">
      <alignment vertical="center"/>
    </xf>
    <xf numFmtId="178" fontId="69" fillId="46" borderId="0" xfId="0" applyNumberFormat="1" applyFont="1" applyFill="1" applyAlignment="1">
      <alignment horizontal="center" vertical="center"/>
    </xf>
    <xf numFmtId="0" fontId="143" fillId="46" borderId="49" xfId="0" applyFont="1" applyFill="1" applyBorder="1" applyAlignment="1">
      <alignment horizontal="center" vertical="center"/>
    </xf>
    <xf numFmtId="0" fontId="135" fillId="51" borderId="49" xfId="0" applyFont="1" applyFill="1" applyBorder="1" applyAlignment="1">
      <alignment vertical="center" wrapText="1"/>
    </xf>
    <xf numFmtId="0" fontId="73" fillId="50" borderId="0" xfId="28" applyFont="1" applyFill="1" applyBorder="1" applyAlignment="1" applyProtection="1">
      <alignment horizontal="center" vertical="center"/>
    </xf>
    <xf numFmtId="0" fontId="140" fillId="50" borderId="49" xfId="0" applyFont="1" applyFill="1" applyBorder="1" applyAlignment="1">
      <alignment horizontal="left" vertical="center" wrapText="1"/>
    </xf>
    <xf numFmtId="0" fontId="135" fillId="50" borderId="49" xfId="0" applyFont="1" applyFill="1" applyBorder="1">
      <alignment vertical="center"/>
    </xf>
    <xf numFmtId="0" fontId="119" fillId="51" borderId="49" xfId="0" applyFont="1" applyFill="1" applyBorder="1" applyAlignment="1">
      <alignment vertical="center" wrapText="1"/>
    </xf>
    <xf numFmtId="0" fontId="144" fillId="0" borderId="49" xfId="0" applyFont="1" applyBorder="1" applyAlignment="1">
      <alignment vertical="center" wrapText="1"/>
    </xf>
    <xf numFmtId="0" fontId="73" fillId="52" borderId="0" xfId="28" applyFont="1" applyFill="1" applyBorder="1" applyAlignment="1" applyProtection="1">
      <alignment horizontal="center" vertical="center"/>
    </xf>
    <xf numFmtId="0" fontId="26" fillId="52" borderId="0" xfId="0" applyFont="1" applyFill="1" applyAlignment="1">
      <alignment horizontal="center" vertical="center"/>
    </xf>
    <xf numFmtId="0" fontId="26" fillId="52" borderId="0" xfId="0" applyFont="1" applyFill="1">
      <alignment vertical="center"/>
    </xf>
    <xf numFmtId="178" fontId="26" fillId="52" borderId="0" xfId="0" applyNumberFormat="1" applyFont="1" applyFill="1">
      <alignment vertical="center"/>
    </xf>
    <xf numFmtId="178" fontId="69" fillId="52" borderId="0" xfId="0" applyNumberFormat="1" applyFont="1" applyFill="1" applyAlignment="1">
      <alignment horizontal="center" vertical="center"/>
    </xf>
    <xf numFmtId="0" fontId="0" fillId="52" borderId="0" xfId="0" applyFill="1">
      <alignment vertical="center"/>
    </xf>
    <xf numFmtId="178" fontId="145" fillId="52" borderId="0" xfId="0" applyNumberFormat="1" applyFont="1" applyFill="1" applyAlignment="1">
      <alignment horizontal="center" vertical="center"/>
    </xf>
    <xf numFmtId="0" fontId="131" fillId="52" borderId="0" xfId="0" applyFont="1" applyFill="1">
      <alignment vertical="center"/>
    </xf>
    <xf numFmtId="0" fontId="131" fillId="52" borderId="49" xfId="0" applyFont="1" applyFill="1" applyBorder="1">
      <alignment vertical="center"/>
    </xf>
    <xf numFmtId="0" fontId="140" fillId="52" borderId="49" xfId="0" applyFont="1" applyFill="1" applyBorder="1" applyAlignment="1">
      <alignment horizontal="left" vertical="center" wrapText="1"/>
    </xf>
    <xf numFmtId="0" fontId="142" fillId="52" borderId="49" xfId="0" applyFont="1" applyFill="1" applyBorder="1" applyAlignment="1">
      <alignment horizontal="left" vertical="center" wrapText="1"/>
    </xf>
    <xf numFmtId="0" fontId="135" fillId="52" borderId="49" xfId="0" applyFont="1" applyFill="1" applyBorder="1" applyAlignment="1">
      <alignment vertical="center" wrapText="1"/>
    </xf>
    <xf numFmtId="178" fontId="69" fillId="53" borderId="0" xfId="0" applyNumberFormat="1" applyFont="1" applyFill="1" applyAlignment="1">
      <alignment horizontal="center" vertical="center"/>
    </xf>
    <xf numFmtId="178" fontId="0" fillId="0" borderId="0" xfId="0" applyNumberFormat="1">
      <alignment vertical="center"/>
    </xf>
    <xf numFmtId="0" fontId="135" fillId="49" borderId="49" xfId="0" applyFont="1" applyFill="1" applyBorder="1" applyAlignment="1">
      <alignment vertical="center" wrapText="1"/>
    </xf>
    <xf numFmtId="178" fontId="145" fillId="25" borderId="0" xfId="0" applyNumberFormat="1" applyFont="1" applyFill="1" applyAlignment="1">
      <alignment horizontal="center" vertical="center"/>
    </xf>
    <xf numFmtId="0" fontId="146" fillId="54" borderId="68" xfId="0" applyFont="1" applyFill="1" applyBorder="1">
      <alignment vertical="center"/>
    </xf>
    <xf numFmtId="0" fontId="140" fillId="54" borderId="49" xfId="0" applyFont="1" applyFill="1" applyBorder="1" applyAlignment="1">
      <alignment horizontal="left" vertical="center" wrapText="1"/>
    </xf>
    <xf numFmtId="0" fontId="146" fillId="54" borderId="185" xfId="0" applyFont="1" applyFill="1" applyBorder="1">
      <alignment vertical="center"/>
    </xf>
    <xf numFmtId="178" fontId="145" fillId="50" borderId="0" xfId="0" applyNumberFormat="1" applyFont="1" applyFill="1" applyAlignment="1">
      <alignment horizontal="center" vertical="center"/>
    </xf>
    <xf numFmtId="0" fontId="146" fillId="54" borderId="84" xfId="0" applyFont="1" applyFill="1" applyBorder="1">
      <alignment vertical="center"/>
    </xf>
    <xf numFmtId="0" fontId="146" fillId="54" borderId="49" xfId="0" applyFont="1" applyFill="1" applyBorder="1">
      <alignment vertical="center"/>
    </xf>
    <xf numFmtId="0" fontId="147" fillId="0" borderId="49" xfId="0" applyFont="1" applyBorder="1">
      <alignment vertical="center"/>
    </xf>
    <xf numFmtId="0" fontId="147" fillId="0" borderId="49" xfId="0" applyFont="1" applyBorder="1" applyAlignment="1">
      <alignment vertical="center" wrapText="1"/>
    </xf>
    <xf numFmtId="0" fontId="135" fillId="46" borderId="49" xfId="0" applyFont="1" applyFill="1" applyBorder="1" applyAlignment="1">
      <alignment horizontal="left" vertical="center" wrapText="1"/>
    </xf>
    <xf numFmtId="0" fontId="135" fillId="49" borderId="49" xfId="0" applyFont="1" applyFill="1" applyBorder="1" applyAlignment="1">
      <alignment horizontal="left" vertical="center" wrapText="1"/>
    </xf>
    <xf numFmtId="0" fontId="141" fillId="49" borderId="49" xfId="0" applyFont="1" applyFill="1" applyBorder="1" applyAlignment="1">
      <alignment horizontal="left" vertical="center" wrapText="1" shrinkToFit="1"/>
    </xf>
    <xf numFmtId="0" fontId="135" fillId="49" borderId="49" xfId="0" applyFont="1" applyFill="1" applyBorder="1" applyAlignment="1">
      <alignment horizontal="left" vertical="center" wrapText="1" shrinkToFit="1"/>
    </xf>
    <xf numFmtId="0" fontId="142" fillId="54" borderId="49" xfId="0" applyFont="1" applyFill="1" applyBorder="1" applyAlignment="1">
      <alignment horizontal="left" vertical="center" wrapText="1"/>
    </xf>
    <xf numFmtId="0" fontId="73" fillId="52" borderId="0" xfId="28" applyNumberFormat="1" applyFont="1" applyFill="1" applyBorder="1" applyAlignment="1" applyProtection="1">
      <alignment horizontal="center" vertical="center"/>
    </xf>
    <xf numFmtId="0" fontId="146" fillId="52" borderId="49" xfId="0" applyFont="1" applyFill="1" applyBorder="1" applyAlignment="1">
      <alignment horizontal="center" vertical="center"/>
    </xf>
    <xf numFmtId="0" fontId="141" fillId="52" borderId="49" xfId="0" applyFont="1" applyFill="1" applyBorder="1" applyAlignment="1">
      <alignment horizontal="left" vertical="center" wrapText="1"/>
    </xf>
    <xf numFmtId="178" fontId="148" fillId="53" borderId="0" xfId="0" applyNumberFormat="1" applyFont="1" applyFill="1" applyAlignment="1">
      <alignment horizontal="center" vertical="center"/>
    </xf>
    <xf numFmtId="0" fontId="73" fillId="46" borderId="0" xfId="28" applyNumberFormat="1" applyFont="1" applyFill="1" applyBorder="1" applyAlignment="1" applyProtection="1">
      <alignment horizontal="center" vertical="center"/>
    </xf>
    <xf numFmtId="0" fontId="131" fillId="39" borderId="0" xfId="0" applyFont="1" applyFill="1">
      <alignment vertical="center"/>
    </xf>
    <xf numFmtId="178" fontId="149" fillId="52" borderId="0" xfId="0" applyNumberFormat="1" applyFont="1" applyFill="1">
      <alignment vertical="center"/>
    </xf>
    <xf numFmtId="178" fontId="150" fillId="53" borderId="0" xfId="0" applyNumberFormat="1" applyFont="1" applyFill="1" applyAlignment="1">
      <alignment horizontal="center" vertical="center"/>
    </xf>
    <xf numFmtId="0" fontId="138" fillId="49" borderId="49" xfId="0" applyFont="1" applyFill="1" applyBorder="1" applyAlignment="1">
      <alignment horizontal="center" vertical="center" wrapText="1"/>
    </xf>
    <xf numFmtId="0" fontId="142" fillId="0" borderId="49" xfId="0" applyFont="1" applyBorder="1" applyAlignment="1">
      <alignment vertical="center" wrapText="1"/>
    </xf>
    <xf numFmtId="0" fontId="137" fillId="47" borderId="17" xfId="0" applyFont="1" applyFill="1" applyBorder="1" applyAlignment="1">
      <alignment horizontal="center" vertical="center"/>
    </xf>
    <xf numFmtId="0" fontId="68" fillId="33" borderId="0" xfId="0" applyFont="1" applyFill="1" applyAlignment="1">
      <alignment horizontal="left" vertical="center"/>
    </xf>
    <xf numFmtId="0" fontId="26" fillId="33" borderId="0" xfId="0" applyFont="1" applyFill="1">
      <alignment vertical="center"/>
    </xf>
    <xf numFmtId="0" fontId="0" fillId="39" borderId="0" xfId="0" applyFill="1" applyAlignment="1">
      <alignment vertical="center" wrapText="1"/>
    </xf>
    <xf numFmtId="0" fontId="65" fillId="52" borderId="0" xfId="0" applyFont="1" applyFill="1">
      <alignment vertical="center"/>
    </xf>
    <xf numFmtId="0" fontId="26" fillId="52" borderId="0" xfId="0" applyFont="1" applyFill="1" applyAlignment="1">
      <alignment horizontal="left" vertical="center"/>
    </xf>
    <xf numFmtId="0" fontId="142" fillId="0" borderId="49" xfId="0" applyFont="1" applyBorder="1" applyAlignment="1">
      <alignment horizontal="center" vertical="center" wrapText="1"/>
    </xf>
    <xf numFmtId="0" fontId="146" fillId="0" borderId="0" xfId="0" applyFont="1" applyAlignment="1">
      <alignment horizontal="center" vertical="center" wrapText="1"/>
    </xf>
    <xf numFmtId="0" fontId="146" fillId="39" borderId="0" xfId="0" applyFont="1" applyFill="1" applyAlignment="1">
      <alignment horizontal="center" vertical="center" wrapText="1"/>
    </xf>
    <xf numFmtId="0" fontId="137" fillId="0" borderId="17" xfId="0" applyFont="1" applyBorder="1">
      <alignment vertical="center"/>
    </xf>
    <xf numFmtId="0" fontId="152" fillId="0" borderId="49" xfId="0" applyFont="1" applyBorder="1" applyAlignment="1">
      <alignment horizontal="center" vertical="center"/>
    </xf>
    <xf numFmtId="0" fontId="140" fillId="0" borderId="49" xfId="0" applyFont="1" applyBorder="1" applyAlignment="1">
      <alignment horizontal="center" vertical="center" wrapText="1"/>
    </xf>
    <xf numFmtId="0" fontId="142" fillId="0" borderId="49" xfId="0" applyFont="1" applyBorder="1" applyAlignment="1">
      <alignment horizontal="left" vertical="center" wrapText="1"/>
    </xf>
    <xf numFmtId="0" fontId="142" fillId="46" borderId="49" xfId="0" applyFont="1" applyFill="1" applyBorder="1" applyAlignment="1">
      <alignment horizontal="left" vertical="center" wrapText="1"/>
    </xf>
    <xf numFmtId="0" fontId="142" fillId="46" borderId="49" xfId="0" applyFont="1" applyFill="1" applyBorder="1" applyAlignment="1">
      <alignment horizontal="center" vertical="center" wrapText="1"/>
    </xf>
    <xf numFmtId="0" fontId="73" fillId="25" borderId="0" xfId="28" quotePrefix="1" applyNumberFormat="1" applyFont="1" applyFill="1" applyBorder="1" applyAlignment="1" applyProtection="1">
      <alignment horizontal="center" vertical="center"/>
    </xf>
    <xf numFmtId="0" fontId="65" fillId="25" borderId="0" xfId="0" quotePrefix="1" applyFont="1" applyFill="1">
      <alignment vertical="center"/>
    </xf>
    <xf numFmtId="0" fontId="138" fillId="47" borderId="49" xfId="0" applyFont="1" applyFill="1" applyBorder="1" applyAlignment="1">
      <alignment horizontal="center" vertical="center" wrapText="1"/>
    </xf>
    <xf numFmtId="0" fontId="135" fillId="45" borderId="49" xfId="0" applyFont="1" applyFill="1" applyBorder="1" applyAlignment="1">
      <alignment horizontal="left" vertical="center" wrapText="1"/>
    </xf>
    <xf numFmtId="0" fontId="135" fillId="0" borderId="49" xfId="0" applyFont="1" applyBorder="1" applyAlignment="1">
      <alignment horizontal="left" vertical="top" wrapText="1"/>
    </xf>
    <xf numFmtId="0" fontId="153" fillId="0" borderId="0" xfId="0" applyFont="1" applyAlignment="1">
      <alignment horizontal="left" vertical="top" wrapText="1"/>
    </xf>
    <xf numFmtId="0" fontId="153" fillId="39" borderId="0" xfId="0" applyFont="1" applyFill="1" applyAlignment="1">
      <alignment horizontal="left" vertical="top" wrapText="1"/>
    </xf>
    <xf numFmtId="0" fontId="118" fillId="25" borderId="0" xfId="0" applyFont="1" applyFill="1">
      <alignment vertical="center"/>
    </xf>
    <xf numFmtId="0" fontId="119" fillId="25" borderId="0" xfId="0" applyFont="1" applyFill="1" applyAlignment="1">
      <alignment horizontal="left" vertical="center"/>
    </xf>
    <xf numFmtId="0" fontId="119" fillId="25" borderId="0" xfId="0" applyFont="1" applyFill="1">
      <alignment vertical="center"/>
    </xf>
    <xf numFmtId="0" fontId="121" fillId="25" borderId="0" xfId="28" applyFont="1" applyFill="1" applyBorder="1" applyAlignment="1" applyProtection="1">
      <alignment horizontal="center" vertical="center"/>
    </xf>
    <xf numFmtId="0" fontId="119" fillId="25" borderId="0" xfId="0" applyFont="1" applyFill="1" applyAlignment="1">
      <alignment horizontal="center" vertical="center"/>
    </xf>
    <xf numFmtId="0" fontId="26" fillId="47" borderId="0" xfId="0" applyFont="1" applyFill="1" applyAlignment="1">
      <alignment horizontal="left" vertical="center"/>
    </xf>
    <xf numFmtId="0" fontId="151" fillId="45" borderId="49" xfId="0" applyFont="1" applyFill="1" applyBorder="1">
      <alignment vertical="center"/>
    </xf>
    <xf numFmtId="0" fontId="131" fillId="0" borderId="12" xfId="0" applyFont="1" applyBorder="1">
      <alignment vertical="center"/>
    </xf>
    <xf numFmtId="0" fontId="131" fillId="0" borderId="49" xfId="0" applyFont="1" applyBorder="1">
      <alignment vertical="center"/>
    </xf>
    <xf numFmtId="0" fontId="131" fillId="0" borderId="49" xfId="0" applyFont="1" applyBorder="1" applyAlignment="1">
      <alignment horizontal="left" vertical="center" wrapText="1"/>
    </xf>
    <xf numFmtId="0" fontId="154" fillId="0" borderId="49" xfId="0" applyFont="1" applyBorder="1" applyAlignment="1">
      <alignment vertical="center" wrapText="1"/>
    </xf>
    <xf numFmtId="0" fontId="131" fillId="0" borderId="49" xfId="0" applyFont="1" applyBorder="1" applyAlignment="1">
      <alignment vertical="center" wrapText="1"/>
    </xf>
    <xf numFmtId="0" fontId="131" fillId="0" borderId="0" xfId="0" applyFont="1" applyAlignment="1">
      <alignment horizontal="left" vertical="center"/>
    </xf>
    <xf numFmtId="0" fontId="26" fillId="0" borderId="0" xfId="0" applyFont="1" applyAlignment="1">
      <alignment vertical="center" wrapText="1"/>
    </xf>
    <xf numFmtId="0" fontId="131" fillId="0" borderId="0" xfId="0" applyFont="1" applyAlignment="1">
      <alignment horizontal="left" vertical="center" wrapText="1"/>
    </xf>
    <xf numFmtId="0" fontId="154" fillId="0" borderId="0" xfId="0" applyFont="1" applyAlignment="1">
      <alignment vertical="center" wrapText="1"/>
    </xf>
    <xf numFmtId="0" fontId="0" fillId="45" borderId="0" xfId="0" applyFill="1">
      <alignment vertical="center"/>
    </xf>
    <xf numFmtId="0" fontId="155" fillId="0" borderId="0" xfId="0" applyFont="1">
      <alignment vertical="center"/>
    </xf>
    <xf numFmtId="0" fontId="156" fillId="0" borderId="0" xfId="0" applyFont="1" applyAlignment="1">
      <alignment vertical="center" wrapText="1"/>
    </xf>
    <xf numFmtId="0" fontId="155" fillId="0" borderId="0" xfId="0" applyFont="1" applyAlignment="1">
      <alignment vertical="center" wrapText="1"/>
    </xf>
    <xf numFmtId="0" fontId="156" fillId="0" borderId="0" xfId="0" applyFont="1">
      <alignment vertical="center"/>
    </xf>
    <xf numFmtId="0" fontId="160" fillId="54" borderId="186" xfId="0" applyFont="1" applyFill="1" applyBorder="1" applyAlignment="1">
      <alignment horizontal="center" vertical="center" wrapText="1"/>
    </xf>
    <xf numFmtId="0" fontId="162" fillId="54" borderId="187" xfId="0" applyFont="1" applyFill="1" applyBorder="1" applyAlignment="1">
      <alignment horizontal="center" vertical="center" wrapText="1"/>
    </xf>
    <xf numFmtId="0" fontId="160" fillId="54" borderId="187" xfId="0" applyFont="1" applyFill="1" applyBorder="1" applyAlignment="1">
      <alignment horizontal="center" vertical="center" wrapText="1"/>
    </xf>
    <xf numFmtId="0" fontId="160" fillId="54" borderId="49" xfId="0" applyFont="1" applyFill="1" applyBorder="1" applyAlignment="1">
      <alignment horizontal="center" vertical="center" wrapText="1"/>
    </xf>
    <xf numFmtId="0" fontId="154" fillId="0" borderId="0" xfId="0" applyFont="1">
      <alignment vertical="center"/>
    </xf>
    <xf numFmtId="0" fontId="163" fillId="0" borderId="0" xfId="0" applyFont="1" applyAlignment="1">
      <alignment vertical="center" wrapText="1"/>
    </xf>
    <xf numFmtId="0" fontId="164" fillId="0" borderId="0" xfId="0" applyFont="1" applyAlignment="1">
      <alignment horizontal="center" vertical="center" wrapText="1"/>
    </xf>
    <xf numFmtId="0" fontId="135" fillId="0" borderId="0" xfId="0" applyFont="1" applyAlignment="1">
      <alignment horizontal="center" vertical="center" wrapText="1"/>
    </xf>
    <xf numFmtId="0" fontId="165" fillId="0" borderId="0" xfId="0" applyFont="1" applyAlignment="1">
      <alignment vertical="center" wrapText="1"/>
    </xf>
    <xf numFmtId="191" fontId="156" fillId="0" borderId="0" xfId="0" applyNumberFormat="1" applyFont="1">
      <alignment vertical="center"/>
    </xf>
    <xf numFmtId="191" fontId="163" fillId="0" borderId="0" xfId="0" applyNumberFormat="1" applyFont="1" applyAlignment="1">
      <alignment vertical="center" wrapText="1"/>
    </xf>
    <xf numFmtId="191" fontId="165" fillId="0" borderId="0" xfId="0" applyNumberFormat="1" applyFont="1" applyAlignment="1">
      <alignment vertical="center" wrapText="1"/>
    </xf>
    <xf numFmtId="191" fontId="154" fillId="0" borderId="0" xfId="0" applyNumberFormat="1" applyFont="1">
      <alignment vertical="center"/>
    </xf>
    <xf numFmtId="0" fontId="140" fillId="55" borderId="49" xfId="0" applyFont="1" applyFill="1" applyBorder="1" applyAlignment="1">
      <alignment horizontal="left" vertical="center" wrapText="1"/>
    </xf>
    <xf numFmtId="0" fontId="139" fillId="55" borderId="49" xfId="0" applyFont="1" applyFill="1" applyBorder="1">
      <alignment vertical="center"/>
    </xf>
    <xf numFmtId="0" fontId="141" fillId="55" borderId="49" xfId="0" applyFont="1" applyFill="1" applyBorder="1" applyAlignment="1">
      <alignment horizontal="left" vertical="center" wrapText="1"/>
    </xf>
    <xf numFmtId="0" fontId="151" fillId="55" borderId="49" xfId="0" applyFont="1" applyFill="1" applyBorder="1" applyAlignment="1">
      <alignment horizontal="center" vertical="center"/>
    </xf>
    <xf numFmtId="0" fontId="151" fillId="55" borderId="49" xfId="0" applyFont="1" applyFill="1" applyBorder="1">
      <alignment vertical="center"/>
    </xf>
    <xf numFmtId="176" fontId="65" fillId="25" borderId="32" xfId="0" applyNumberFormat="1" applyFont="1" applyFill="1" applyBorder="1" applyAlignment="1">
      <alignment horizontal="center" vertical="center"/>
    </xf>
    <xf numFmtId="176" fontId="65" fillId="25" borderId="0" xfId="0" applyNumberFormat="1" applyFont="1" applyFill="1" applyAlignment="1">
      <alignment horizontal="center" vertical="center"/>
    </xf>
    <xf numFmtId="0" fontId="23" fillId="25" borderId="50" xfId="0" applyFont="1" applyFill="1" applyBorder="1" applyAlignment="1" applyProtection="1">
      <alignment horizontal="center" vertical="center"/>
      <protection locked="0"/>
    </xf>
    <xf numFmtId="0" fontId="6" fillId="25" borderId="26" xfId="0" applyFont="1" applyFill="1" applyBorder="1" applyAlignment="1" applyProtection="1">
      <alignment horizontal="center" vertical="center"/>
      <protection locked="0"/>
    </xf>
    <xf numFmtId="0" fontId="6" fillId="25" borderId="24" xfId="0" applyFont="1" applyFill="1" applyBorder="1" applyAlignment="1" applyProtection="1">
      <alignment horizontal="center" vertical="center"/>
      <protection locked="0"/>
    </xf>
    <xf numFmtId="176" fontId="65" fillId="25" borderId="14" xfId="0" applyNumberFormat="1" applyFont="1" applyFill="1" applyBorder="1" applyAlignment="1">
      <alignment horizontal="center" vertical="top"/>
    </xf>
    <xf numFmtId="176" fontId="65" fillId="25" borderId="15" xfId="0" applyNumberFormat="1" applyFont="1" applyFill="1" applyBorder="1" applyAlignment="1">
      <alignment horizontal="center" vertical="top"/>
    </xf>
    <xf numFmtId="176" fontId="65" fillId="25" borderId="70" xfId="0" applyNumberFormat="1" applyFont="1" applyFill="1" applyBorder="1" applyAlignment="1">
      <alignment horizontal="center" vertical="top"/>
    </xf>
    <xf numFmtId="176" fontId="23" fillId="0" borderId="32" xfId="0" applyNumberFormat="1" applyFont="1" applyBorder="1" applyAlignment="1">
      <alignment vertical="top" wrapText="1"/>
    </xf>
    <xf numFmtId="176" fontId="23" fillId="0" borderId="0" xfId="0" applyNumberFormat="1" applyFont="1" applyAlignment="1">
      <alignment vertical="top" wrapText="1"/>
    </xf>
    <xf numFmtId="176" fontId="23" fillId="0" borderId="31" xfId="0" applyNumberFormat="1" applyFont="1" applyBorder="1" applyAlignment="1">
      <alignment vertical="top" wrapText="1"/>
    </xf>
    <xf numFmtId="176" fontId="23" fillId="0" borderId="23" xfId="0" applyNumberFormat="1" applyFont="1" applyBorder="1" applyAlignment="1">
      <alignment vertical="top" wrapText="1"/>
    </xf>
    <xf numFmtId="176" fontId="23" fillId="0" borderId="24" xfId="0" applyNumberFormat="1" applyFont="1" applyBorder="1" applyAlignment="1">
      <alignment vertical="top" wrapText="1"/>
    </xf>
    <xf numFmtId="176" fontId="23" fillId="0" borderId="25" xfId="0" applyNumberFormat="1" applyFont="1" applyBorder="1" applyAlignment="1">
      <alignment vertical="top" wrapText="1"/>
    </xf>
    <xf numFmtId="0" fontId="46" fillId="24" borderId="17" xfId="0" applyFont="1" applyFill="1" applyBorder="1">
      <alignment vertical="center"/>
    </xf>
    <xf numFmtId="0" fontId="46" fillId="24" borderId="18" xfId="0" applyFont="1" applyFill="1" applyBorder="1">
      <alignment vertical="center"/>
    </xf>
    <xf numFmtId="176" fontId="22" fillId="25" borderId="10" xfId="0" applyNumberFormat="1" applyFont="1" applyFill="1" applyBorder="1" applyAlignment="1" applyProtection="1">
      <alignment vertical="center" wrapText="1"/>
      <protection hidden="1"/>
    </xf>
    <xf numFmtId="176" fontId="22" fillId="25" borderId="18" xfId="0" applyNumberFormat="1" applyFont="1" applyFill="1" applyBorder="1" applyAlignment="1" applyProtection="1">
      <alignment vertical="center" wrapText="1"/>
      <protection hidden="1"/>
    </xf>
    <xf numFmtId="176" fontId="23" fillId="0" borderId="47" xfId="0" applyNumberFormat="1" applyFont="1" applyBorder="1" applyAlignment="1">
      <alignment vertical="top" wrapText="1"/>
    </xf>
    <xf numFmtId="176" fontId="23" fillId="0" borderId="45" xfId="0" applyNumberFormat="1" applyFont="1" applyBorder="1" applyAlignment="1">
      <alignment vertical="top" wrapText="1"/>
    </xf>
    <xf numFmtId="176" fontId="23" fillId="0" borderId="55" xfId="0" applyNumberFormat="1" applyFont="1" applyBorder="1" applyAlignment="1">
      <alignment vertical="top" wrapText="1"/>
    </xf>
    <xf numFmtId="176" fontId="23" fillId="0" borderId="47" xfId="0" applyNumberFormat="1" applyFont="1" applyBorder="1" applyAlignment="1">
      <alignment vertical="center" wrapText="1"/>
    </xf>
    <xf numFmtId="176" fontId="23" fillId="0" borderId="45" xfId="0" applyNumberFormat="1" applyFont="1" applyBorder="1" applyAlignment="1">
      <alignment vertical="center" wrapText="1"/>
    </xf>
    <xf numFmtId="176" fontId="23" fillId="0" borderId="75" xfId="0" applyNumberFormat="1" applyFont="1" applyBorder="1" applyAlignment="1">
      <alignment vertical="center" wrapText="1"/>
    </xf>
    <xf numFmtId="176" fontId="23" fillId="0" borderId="32" xfId="0" applyNumberFormat="1" applyFont="1" applyBorder="1" applyAlignment="1">
      <alignment vertical="center" wrapText="1"/>
    </xf>
    <xf numFmtId="176" fontId="23" fillId="0" borderId="0" xfId="0" applyNumberFormat="1" applyFont="1" applyAlignment="1">
      <alignment vertical="center" wrapText="1"/>
    </xf>
    <xf numFmtId="176" fontId="23" fillId="0" borderId="67" xfId="0" applyNumberFormat="1" applyFont="1" applyBorder="1" applyAlignment="1">
      <alignment vertical="center" wrapText="1"/>
    </xf>
    <xf numFmtId="176" fontId="23" fillId="0" borderId="14" xfId="0" applyNumberFormat="1" applyFont="1" applyBorder="1" applyAlignment="1">
      <alignment vertical="top" wrapText="1"/>
    </xf>
    <xf numFmtId="176" fontId="23" fillId="0" borderId="15" xfId="0" applyNumberFormat="1" applyFont="1" applyBorder="1" applyAlignment="1">
      <alignment vertical="top" wrapText="1"/>
    </xf>
    <xf numFmtId="176" fontId="23" fillId="0" borderId="16" xfId="0" applyNumberFormat="1" applyFont="1" applyBorder="1" applyAlignment="1">
      <alignment vertical="top" wrapText="1"/>
    </xf>
    <xf numFmtId="0" fontId="22" fillId="27" borderId="62" xfId="0" applyFont="1" applyFill="1" applyBorder="1" applyAlignment="1"/>
    <xf numFmtId="0" fontId="22" fillId="27" borderId="170" xfId="0" applyFont="1" applyFill="1" applyBorder="1" applyAlignment="1"/>
    <xf numFmtId="176" fontId="23" fillId="0" borderId="77" xfId="0" applyNumberFormat="1" applyFont="1" applyBorder="1" applyAlignment="1">
      <alignment vertical="center" wrapText="1"/>
    </xf>
    <xf numFmtId="176" fontId="23" fillId="0" borderId="41" xfId="0" applyNumberFormat="1" applyFont="1" applyBorder="1" applyAlignment="1">
      <alignment vertical="center" wrapText="1"/>
    </xf>
    <xf numFmtId="176" fontId="23" fillId="0" borderId="78" xfId="0" applyNumberFormat="1" applyFont="1" applyBorder="1" applyAlignment="1">
      <alignment vertical="center" wrapText="1"/>
    </xf>
    <xf numFmtId="176" fontId="23" fillId="41" borderId="77" xfId="0" applyNumberFormat="1" applyFont="1" applyFill="1" applyBorder="1" applyAlignment="1">
      <alignment vertical="top" wrapText="1"/>
    </xf>
    <xf numFmtId="176" fontId="23" fillId="41" borderId="41" xfId="0" applyNumberFormat="1" applyFont="1" applyFill="1" applyBorder="1" applyAlignment="1">
      <alignment vertical="top" wrapText="1"/>
    </xf>
    <xf numFmtId="176" fontId="23" fillId="41" borderId="116" xfId="0" applyNumberFormat="1" applyFont="1" applyFill="1" applyBorder="1" applyAlignment="1">
      <alignment vertical="top" wrapText="1"/>
    </xf>
    <xf numFmtId="176" fontId="23" fillId="0" borderId="52" xfId="0" applyNumberFormat="1" applyFont="1" applyBorder="1" applyAlignment="1">
      <alignment vertical="top" wrapText="1"/>
    </xf>
    <xf numFmtId="176" fontId="23" fillId="0" borderId="21" xfId="0" applyNumberFormat="1" applyFont="1" applyBorder="1" applyAlignment="1">
      <alignment vertical="top" wrapText="1"/>
    </xf>
    <xf numFmtId="176" fontId="23" fillId="0" borderId="46" xfId="0" applyNumberFormat="1" applyFont="1" applyBorder="1" applyAlignment="1">
      <alignment vertical="top" wrapText="1"/>
    </xf>
    <xf numFmtId="176" fontId="23" fillId="27" borderId="61" xfId="0" applyNumberFormat="1" applyFont="1" applyFill="1" applyBorder="1">
      <alignment vertical="center"/>
    </xf>
    <xf numFmtId="176" fontId="23" fillId="27" borderId="62" xfId="0" applyNumberFormat="1" applyFont="1" applyFill="1" applyBorder="1">
      <alignment vertical="center"/>
    </xf>
    <xf numFmtId="176" fontId="23" fillId="27" borderId="170" xfId="0" applyNumberFormat="1" applyFont="1" applyFill="1" applyBorder="1">
      <alignment vertical="center"/>
    </xf>
    <xf numFmtId="176" fontId="23" fillId="0" borderId="52" xfId="0" applyNumberFormat="1" applyFont="1" applyBorder="1" applyAlignment="1">
      <alignment vertical="center" wrapText="1"/>
    </xf>
    <xf numFmtId="176" fontId="23" fillId="0" borderId="21" xfId="0" applyNumberFormat="1" applyFont="1" applyBorder="1" applyAlignment="1">
      <alignment vertical="center" wrapText="1"/>
    </xf>
    <xf numFmtId="176" fontId="23" fillId="0" borderId="20" xfId="0" applyNumberFormat="1" applyFont="1" applyBorder="1" applyAlignment="1">
      <alignment vertical="center" wrapText="1"/>
    </xf>
    <xf numFmtId="176" fontId="23" fillId="41" borderId="52" xfId="0" applyNumberFormat="1" applyFont="1" applyFill="1" applyBorder="1" applyAlignment="1">
      <alignment vertical="top" wrapText="1"/>
    </xf>
    <xf numFmtId="176" fontId="23" fillId="41" borderId="21" xfId="0" applyNumberFormat="1" applyFont="1" applyFill="1" applyBorder="1" applyAlignment="1">
      <alignment vertical="top" wrapText="1"/>
    </xf>
    <xf numFmtId="176" fontId="23" fillId="41" borderId="46" xfId="0" applyNumberFormat="1" applyFont="1" applyFill="1" applyBorder="1" applyAlignment="1">
      <alignment vertical="top" wrapText="1"/>
    </xf>
    <xf numFmtId="176" fontId="23" fillId="41" borderId="47" xfId="0" applyNumberFormat="1" applyFont="1" applyFill="1" applyBorder="1" applyAlignment="1">
      <alignment vertical="top" wrapText="1"/>
    </xf>
    <xf numFmtId="176" fontId="23" fillId="41" borderId="45" xfId="0" applyNumberFormat="1" applyFont="1" applyFill="1" applyBorder="1" applyAlignment="1">
      <alignment vertical="top" wrapText="1"/>
    </xf>
    <xf numFmtId="176" fontId="23" fillId="41" borderId="55" xfId="0" applyNumberFormat="1" applyFont="1" applyFill="1" applyBorder="1" applyAlignment="1">
      <alignment vertical="top" wrapText="1"/>
    </xf>
    <xf numFmtId="176" fontId="23" fillId="41" borderId="32" xfId="0" applyNumberFormat="1" applyFont="1" applyFill="1" applyBorder="1" applyAlignment="1">
      <alignment vertical="top" wrapText="1"/>
    </xf>
    <xf numFmtId="176" fontId="23" fillId="41" borderId="0" xfId="0" applyNumberFormat="1" applyFont="1" applyFill="1" applyAlignment="1">
      <alignment vertical="top" wrapText="1"/>
    </xf>
    <xf numFmtId="176" fontId="23" fillId="41" borderId="31" xfId="0" applyNumberFormat="1" applyFont="1" applyFill="1" applyBorder="1" applyAlignment="1">
      <alignment vertical="top" wrapText="1"/>
    </xf>
    <xf numFmtId="176" fontId="23" fillId="0" borderId="77" xfId="0" applyNumberFormat="1" applyFont="1" applyBorder="1" applyAlignment="1">
      <alignment vertical="top" wrapText="1"/>
    </xf>
    <xf numFmtId="176" fontId="23" fillId="0" borderId="41" xfId="0" applyNumberFormat="1" applyFont="1" applyBorder="1" applyAlignment="1">
      <alignment vertical="top" wrapText="1"/>
    </xf>
    <xf numFmtId="176" fontId="23" fillId="0" borderId="116" xfId="0" applyNumberFormat="1" applyFont="1" applyBorder="1" applyAlignment="1">
      <alignment vertical="top" wrapText="1"/>
    </xf>
    <xf numFmtId="176" fontId="23" fillId="26" borderId="61" xfId="0" applyNumberFormat="1" applyFont="1" applyFill="1" applyBorder="1">
      <alignment vertical="center"/>
    </xf>
    <xf numFmtId="176" fontId="23" fillId="26" borderId="62" xfId="0" applyNumberFormat="1" applyFont="1" applyFill="1" applyBorder="1">
      <alignment vertical="center"/>
    </xf>
    <xf numFmtId="176" fontId="23" fillId="26" borderId="170" xfId="0" applyNumberFormat="1" applyFont="1" applyFill="1" applyBorder="1">
      <alignment vertical="center"/>
    </xf>
    <xf numFmtId="176" fontId="23" fillId="27" borderId="37" xfId="0" applyNumberFormat="1" applyFont="1" applyFill="1" applyBorder="1">
      <alignment vertical="center"/>
    </xf>
    <xf numFmtId="176" fontId="23" fillId="27" borderId="35" xfId="0" applyNumberFormat="1" applyFont="1" applyFill="1" applyBorder="1">
      <alignment vertical="center"/>
    </xf>
    <xf numFmtId="176" fontId="23" fillId="27" borderId="171" xfId="0" applyNumberFormat="1" applyFont="1" applyFill="1" applyBorder="1">
      <alignment vertical="center"/>
    </xf>
    <xf numFmtId="176" fontId="23" fillId="0" borderId="31" xfId="0" applyNumberFormat="1" applyFont="1" applyBorder="1" applyAlignment="1">
      <alignment vertical="center" wrapText="1"/>
    </xf>
    <xf numFmtId="0" fontId="146" fillId="54" borderId="49" xfId="0" applyFont="1" applyFill="1" applyBorder="1" applyAlignment="1">
      <alignment horizontal="center" vertical="center"/>
    </xf>
    <xf numFmtId="0" fontId="0" fillId="0" borderId="0" xfId="0" applyAlignment="1">
      <alignment horizontal="center" vertical="center"/>
    </xf>
    <xf numFmtId="0" fontId="0" fillId="0" borderId="67" xfId="0" applyBorder="1" applyAlignment="1">
      <alignment horizontal="center" vertical="center"/>
    </xf>
    <xf numFmtId="0" fontId="136" fillId="39" borderId="12" xfId="0" applyFont="1" applyFill="1" applyBorder="1" applyAlignment="1">
      <alignment horizontal="center" vertical="center"/>
    </xf>
    <xf numFmtId="0" fontId="136" fillId="39" borderId="13" xfId="0" applyFont="1" applyFill="1" applyBorder="1" applyAlignment="1">
      <alignment horizontal="center" vertical="center"/>
    </xf>
    <xf numFmtId="0" fontId="136" fillId="39" borderId="15" xfId="0" applyFont="1" applyFill="1" applyBorder="1" applyAlignment="1">
      <alignment horizontal="center" vertical="center"/>
    </xf>
    <xf numFmtId="0" fontId="136" fillId="39" borderId="16" xfId="0" applyFont="1" applyFill="1" applyBorder="1" applyAlignment="1">
      <alignment horizontal="center" vertical="center"/>
    </xf>
    <xf numFmtId="0" fontId="26" fillId="25" borderId="0" xfId="0" applyFont="1" applyFill="1" applyAlignment="1">
      <alignment vertical="center" shrinkToFit="1"/>
    </xf>
    <xf numFmtId="0" fontId="0" fillId="0" borderId="0" xfId="0" applyAlignment="1">
      <alignment vertical="center" shrinkToFit="1"/>
    </xf>
    <xf numFmtId="0" fontId="147" fillId="39" borderId="49" xfId="0" applyFont="1" applyFill="1" applyBorder="1" applyAlignment="1">
      <alignment horizontal="left" vertical="center" wrapText="1"/>
    </xf>
    <xf numFmtId="0" fontId="147" fillId="0" borderId="49" xfId="0" applyFont="1" applyBorder="1" applyAlignment="1">
      <alignment horizontal="center" vertical="center" wrapText="1"/>
    </xf>
    <xf numFmtId="0" fontId="23" fillId="40" borderId="19" xfId="0" applyFont="1" applyFill="1" applyBorder="1" applyAlignment="1">
      <alignment horizontal="center" vertical="center"/>
    </xf>
    <xf numFmtId="0" fontId="23" fillId="40" borderId="20" xfId="0" applyFont="1" applyFill="1" applyBorder="1" applyAlignment="1">
      <alignment horizontal="center" vertical="center"/>
    </xf>
    <xf numFmtId="0" fontId="68" fillId="40" borderId="19" xfId="0" applyFont="1" applyFill="1" applyBorder="1" applyAlignment="1">
      <alignment horizontal="center" vertical="center"/>
    </xf>
    <xf numFmtId="0" fontId="68" fillId="40" borderId="46" xfId="0" applyFont="1" applyFill="1" applyBorder="1" applyAlignment="1">
      <alignment horizontal="center" vertical="center"/>
    </xf>
    <xf numFmtId="0" fontId="99" fillId="31" borderId="49" xfId="0" applyFont="1" applyFill="1" applyBorder="1" applyAlignment="1" applyProtection="1">
      <alignment horizontal="center" vertical="center"/>
      <protection locked="0"/>
    </xf>
    <xf numFmtId="0" fontId="23" fillId="38" borderId="19" xfId="0" applyFont="1" applyFill="1" applyBorder="1" applyAlignment="1">
      <alignment horizontal="center" vertical="center"/>
    </xf>
    <xf numFmtId="0" fontId="23" fillId="38" borderId="20" xfId="0" applyFont="1" applyFill="1" applyBorder="1" applyAlignment="1">
      <alignment horizontal="center" vertical="center"/>
    </xf>
    <xf numFmtId="0" fontId="68" fillId="38" borderId="19" xfId="0" applyFont="1" applyFill="1" applyBorder="1" applyAlignment="1">
      <alignment horizontal="center" vertical="center"/>
    </xf>
    <xf numFmtId="0" fontId="68" fillId="38" borderId="46" xfId="0" applyFont="1" applyFill="1" applyBorder="1" applyAlignment="1">
      <alignment horizontal="center" vertical="center"/>
    </xf>
    <xf numFmtId="0" fontId="23" fillId="34" borderId="19" xfId="0" applyFont="1" applyFill="1" applyBorder="1" applyAlignment="1">
      <alignment horizontal="center" vertical="center"/>
    </xf>
    <xf numFmtId="0" fontId="23" fillId="34" borderId="20" xfId="0" applyFont="1" applyFill="1" applyBorder="1" applyAlignment="1">
      <alignment horizontal="center" vertical="center"/>
    </xf>
    <xf numFmtId="0" fontId="68" fillId="34" borderId="19" xfId="0" applyFont="1" applyFill="1" applyBorder="1" applyAlignment="1">
      <alignment horizontal="center" vertical="center"/>
    </xf>
    <xf numFmtId="0" fontId="68" fillId="34" borderId="21" xfId="0" applyFont="1" applyFill="1" applyBorder="1" applyAlignment="1">
      <alignment horizontal="center" vertical="center"/>
    </xf>
    <xf numFmtId="0" fontId="23" fillId="37" borderId="19" xfId="0" applyFont="1" applyFill="1" applyBorder="1" applyAlignment="1">
      <alignment horizontal="center" vertical="center"/>
    </xf>
    <xf numFmtId="0" fontId="23" fillId="37" borderId="20" xfId="0" applyFont="1" applyFill="1" applyBorder="1" applyAlignment="1">
      <alignment horizontal="center" vertical="center"/>
    </xf>
    <xf numFmtId="0" fontId="68" fillId="37" borderId="19" xfId="0" applyFont="1" applyFill="1" applyBorder="1" applyAlignment="1">
      <alignment horizontal="center" vertical="center"/>
    </xf>
    <xf numFmtId="0" fontId="68" fillId="37" borderId="46" xfId="0" applyFont="1" applyFill="1" applyBorder="1" applyAlignment="1">
      <alignment horizontal="center" vertical="center"/>
    </xf>
    <xf numFmtId="0" fontId="23" fillId="25" borderId="146" xfId="0" applyFont="1" applyFill="1" applyBorder="1" applyAlignment="1" applyProtection="1">
      <alignment horizontal="left" vertical="center" wrapText="1"/>
      <protection hidden="1"/>
    </xf>
    <xf numFmtId="0" fontId="0" fillId="0" borderId="93" xfId="0" applyBorder="1" applyAlignment="1">
      <alignment horizontal="left" vertical="center" wrapText="1"/>
    </xf>
    <xf numFmtId="0" fontId="0" fillId="0" borderId="147" xfId="0" applyBorder="1" applyAlignment="1">
      <alignment horizontal="left" vertical="center" wrapText="1"/>
    </xf>
    <xf numFmtId="185" fontId="99" fillId="25" borderId="21" xfId="0" applyNumberFormat="1" applyFont="1" applyFill="1" applyBorder="1" applyAlignment="1" applyProtection="1">
      <alignment horizontal="center" vertical="center" wrapText="1"/>
      <protection hidden="1"/>
    </xf>
    <xf numFmtId="183" fontId="22" fillId="27" borderId="143" xfId="0" applyNumberFormat="1" applyFont="1" applyFill="1" applyBorder="1" applyAlignment="1" applyProtection="1">
      <alignment horizontal="center" vertical="center"/>
      <protection hidden="1"/>
    </xf>
    <xf numFmtId="183" fontId="22" fillId="27" borderId="49" xfId="0" applyNumberFormat="1" applyFont="1" applyFill="1" applyBorder="1" applyAlignment="1" applyProtection="1">
      <alignment horizontal="center" vertical="center"/>
      <protection hidden="1"/>
    </xf>
    <xf numFmtId="0" fontId="23" fillId="25" borderId="19" xfId="0" applyFont="1" applyFill="1" applyBorder="1" applyAlignment="1" applyProtection="1">
      <alignment horizontal="center" vertical="center"/>
      <protection hidden="1"/>
    </xf>
    <xf numFmtId="0" fontId="23" fillId="25" borderId="21" xfId="0" applyFont="1" applyFill="1" applyBorder="1" applyAlignment="1" applyProtection="1">
      <alignment horizontal="center" vertical="center"/>
      <protection hidden="1"/>
    </xf>
    <xf numFmtId="0" fontId="23" fillId="25" borderId="20" xfId="0" applyFont="1" applyFill="1" applyBorder="1" applyAlignment="1" applyProtection="1">
      <alignment horizontal="center" vertical="center"/>
      <protection hidden="1"/>
    </xf>
    <xf numFmtId="0" fontId="23" fillId="25" borderId="121" xfId="0" applyFont="1" applyFill="1" applyBorder="1" applyAlignment="1" applyProtection="1">
      <alignment horizontal="left" vertical="center" wrapText="1"/>
      <protection hidden="1"/>
    </xf>
    <xf numFmtId="0" fontId="6" fillId="0" borderId="133" xfId="0" applyFont="1" applyBorder="1" applyAlignment="1">
      <alignment vertical="center" wrapText="1"/>
    </xf>
    <xf numFmtId="0" fontId="23" fillId="25" borderId="132" xfId="0" applyFont="1" applyFill="1" applyBorder="1" applyAlignment="1">
      <alignment horizontal="left" vertical="center" wrapText="1"/>
    </xf>
    <xf numFmtId="0" fontId="23" fillId="25" borderId="131" xfId="0" applyFont="1" applyFill="1" applyBorder="1" applyAlignment="1">
      <alignment horizontal="left" vertical="center" wrapText="1"/>
    </xf>
    <xf numFmtId="0" fontId="23" fillId="25" borderId="133" xfId="0" applyFont="1" applyFill="1" applyBorder="1" applyAlignment="1">
      <alignment horizontal="left" vertical="center" wrapText="1"/>
    </xf>
    <xf numFmtId="0" fontId="23" fillId="25" borderId="148" xfId="0" applyFont="1" applyFill="1" applyBorder="1" applyAlignment="1">
      <alignment vertical="center" wrapText="1"/>
    </xf>
    <xf numFmtId="0" fontId="23" fillId="25" borderId="149" xfId="0" applyFont="1" applyFill="1" applyBorder="1" applyAlignment="1">
      <alignment vertical="center" wrapText="1"/>
    </xf>
    <xf numFmtId="0" fontId="23" fillId="25" borderId="150" xfId="0" applyFont="1" applyFill="1" applyBorder="1" applyAlignment="1">
      <alignment vertical="center" wrapText="1"/>
    </xf>
    <xf numFmtId="0" fontId="23" fillId="25" borderId="151" xfId="0" applyFont="1" applyFill="1" applyBorder="1" applyAlignment="1">
      <alignment vertical="center" wrapText="1"/>
    </xf>
    <xf numFmtId="0" fontId="23" fillId="25" borderId="153" xfId="0" applyFont="1" applyFill="1" applyBorder="1" applyAlignment="1" applyProtection="1">
      <alignment vertical="center" wrapText="1"/>
      <protection hidden="1"/>
    </xf>
    <xf numFmtId="0" fontId="0" fillId="0" borderId="93" xfId="0" applyBorder="1" applyAlignment="1">
      <alignment vertical="center" wrapText="1"/>
    </xf>
    <xf numFmtId="0" fontId="0" fillId="0" borderId="147" xfId="0" applyBorder="1" applyAlignment="1">
      <alignment vertical="center" wrapText="1"/>
    </xf>
    <xf numFmtId="0" fontId="23" fillId="25" borderId="160" xfId="0" applyFont="1" applyFill="1" applyBorder="1" applyAlignment="1" applyProtection="1">
      <alignment horizontal="left" vertical="center" wrapText="1"/>
      <protection hidden="1"/>
    </xf>
    <xf numFmtId="0" fontId="0" fillId="0" borderId="79" xfId="0" applyBorder="1" applyAlignment="1">
      <alignment horizontal="left" vertical="center" wrapText="1"/>
    </xf>
    <xf numFmtId="0" fontId="23" fillId="25" borderId="154" xfId="0" applyFont="1" applyFill="1" applyBorder="1" applyAlignment="1" applyProtection="1">
      <alignment vertical="center" wrapText="1"/>
      <protection hidden="1"/>
    </xf>
    <xf numFmtId="0" fontId="23" fillId="25" borderId="155" xfId="0" applyFont="1" applyFill="1" applyBorder="1" applyAlignment="1" applyProtection="1">
      <alignment vertical="center" wrapText="1"/>
      <protection hidden="1"/>
    </xf>
    <xf numFmtId="0" fontId="23" fillId="25" borderId="157" xfId="0" applyFont="1" applyFill="1" applyBorder="1" applyAlignment="1" applyProtection="1">
      <alignment vertical="center" wrapText="1"/>
      <protection hidden="1"/>
    </xf>
    <xf numFmtId="0" fontId="23" fillId="25" borderId="159" xfId="0" applyFont="1" applyFill="1" applyBorder="1" applyAlignment="1" applyProtection="1">
      <alignment vertical="center" wrapText="1"/>
      <protection hidden="1"/>
    </xf>
    <xf numFmtId="0" fontId="0" fillId="0" borderId="112" xfId="0" applyBorder="1" applyAlignment="1">
      <alignment vertical="center" wrapText="1"/>
    </xf>
    <xf numFmtId="0" fontId="0" fillId="0" borderId="158" xfId="0" applyBorder="1" applyAlignment="1">
      <alignment vertical="center" wrapText="1"/>
    </xf>
    <xf numFmtId="0" fontId="23" fillId="25" borderId="131" xfId="0" applyFont="1" applyFill="1" applyBorder="1" applyAlignment="1" applyProtection="1">
      <alignment horizontal="left" vertical="center" wrapText="1"/>
      <protection hidden="1"/>
    </xf>
    <xf numFmtId="0" fontId="23" fillId="25" borderId="133" xfId="0" applyFont="1" applyFill="1" applyBorder="1" applyAlignment="1" applyProtection="1">
      <alignment horizontal="left" vertical="center" wrapText="1"/>
      <protection hidden="1"/>
    </xf>
    <xf numFmtId="0" fontId="23" fillId="25" borderId="153" xfId="0" applyFont="1" applyFill="1" applyBorder="1" applyAlignment="1" applyProtection="1">
      <alignment horizontal="left" vertical="center" wrapText="1"/>
      <protection hidden="1"/>
    </xf>
    <xf numFmtId="0" fontId="23" fillId="25" borderId="93" xfId="0" applyFont="1" applyFill="1" applyBorder="1" applyAlignment="1" applyProtection="1">
      <alignment horizontal="left" vertical="center" wrapText="1"/>
      <protection hidden="1"/>
    </xf>
    <xf numFmtId="0" fontId="23" fillId="25" borderId="147" xfId="0" applyFont="1" applyFill="1" applyBorder="1" applyAlignment="1" applyProtection="1">
      <alignment horizontal="left" vertical="center" wrapText="1"/>
      <protection hidden="1"/>
    </xf>
    <xf numFmtId="0" fontId="23" fillId="25" borderId="134" xfId="0" applyFont="1" applyFill="1" applyBorder="1" applyAlignment="1" applyProtection="1">
      <alignment horizontal="left" vertical="center" wrapText="1"/>
      <protection hidden="1"/>
    </xf>
    <xf numFmtId="0" fontId="0" fillId="0" borderId="135" xfId="0" applyBorder="1" applyAlignment="1">
      <alignment horizontal="left" vertical="center" wrapText="1"/>
    </xf>
    <xf numFmtId="0" fontId="0" fillId="0" borderId="136" xfId="0" applyBorder="1" applyAlignment="1">
      <alignment horizontal="left" vertical="center" wrapText="1"/>
    </xf>
    <xf numFmtId="183" fontId="22" fillId="27" borderId="52" xfId="0" applyNumberFormat="1" applyFont="1" applyFill="1" applyBorder="1" applyAlignment="1" applyProtection="1">
      <alignment horizontal="center" vertical="center"/>
      <protection hidden="1"/>
    </xf>
    <xf numFmtId="183" fontId="22" fillId="27" borderId="21" xfId="0" applyNumberFormat="1" applyFont="1" applyFill="1" applyBorder="1" applyAlignment="1" applyProtection="1">
      <alignment horizontal="center" vertical="center"/>
      <protection hidden="1"/>
    </xf>
    <xf numFmtId="183" fontId="22" fillId="27" borderId="20" xfId="0" applyNumberFormat="1" applyFont="1" applyFill="1" applyBorder="1" applyAlignment="1" applyProtection="1">
      <alignment horizontal="center" vertical="center"/>
      <protection hidden="1"/>
    </xf>
    <xf numFmtId="0" fontId="23" fillId="25" borderId="11" xfId="0" applyFont="1" applyFill="1" applyBorder="1" applyAlignment="1" applyProtection="1">
      <alignment horizontal="left" vertical="center" wrapText="1"/>
      <protection hidden="1"/>
    </xf>
    <xf numFmtId="0" fontId="0" fillId="0" borderId="14" xfId="0" applyBorder="1" applyAlignment="1">
      <alignment horizontal="left" vertical="center" wrapText="1"/>
    </xf>
    <xf numFmtId="0" fontId="0" fillId="0" borderId="163" xfId="0" applyBorder="1" applyAlignment="1">
      <alignment vertical="center" wrapText="1"/>
    </xf>
    <xf numFmtId="0" fontId="0" fillId="0" borderId="155" xfId="0" applyBorder="1" applyAlignment="1">
      <alignment vertical="center" wrapText="1"/>
    </xf>
    <xf numFmtId="0" fontId="165" fillId="0" borderId="19" xfId="0" applyFont="1" applyBorder="1" applyAlignment="1">
      <alignment horizontal="left" vertical="center"/>
    </xf>
    <xf numFmtId="0" fontId="165" fillId="0" borderId="21" xfId="0" applyFont="1" applyBorder="1" applyAlignment="1">
      <alignment horizontal="left" vertical="center"/>
    </xf>
    <xf numFmtId="0" fontId="165" fillId="0" borderId="20" xfId="0" applyFont="1" applyBorder="1" applyAlignment="1">
      <alignment horizontal="left" vertical="center"/>
    </xf>
    <xf numFmtId="0" fontId="160" fillId="33" borderId="11" xfId="0" applyFont="1" applyFill="1" applyBorder="1" applyAlignment="1">
      <alignment horizontal="left" vertical="center" wrapText="1"/>
    </xf>
    <xf numFmtId="0" fontId="160" fillId="33" borderId="12" xfId="0" applyFont="1" applyFill="1" applyBorder="1" applyAlignment="1">
      <alignment horizontal="left" vertical="center" wrapText="1"/>
    </xf>
    <xf numFmtId="0" fontId="160" fillId="33" borderId="13" xfId="0" applyFont="1" applyFill="1" applyBorder="1" applyAlignment="1">
      <alignment horizontal="left" vertical="center" wrapText="1"/>
    </xf>
    <xf numFmtId="0" fontId="156" fillId="33" borderId="14" xfId="0" applyFont="1" applyFill="1" applyBorder="1" applyAlignment="1">
      <alignment horizontal="left" vertical="center" wrapText="1"/>
    </xf>
    <xf numFmtId="0" fontId="156" fillId="33" borderId="15" xfId="0" applyFont="1" applyFill="1" applyBorder="1" applyAlignment="1">
      <alignment horizontal="left" vertical="center" wrapText="1"/>
    </xf>
    <xf numFmtId="0" fontId="156" fillId="33" borderId="16" xfId="0" applyFont="1" applyFill="1" applyBorder="1" applyAlignment="1">
      <alignment horizontal="left" vertical="center" wrapText="1"/>
    </xf>
    <xf numFmtId="0" fontId="157" fillId="0" borderId="0" xfId="0" applyFont="1" applyAlignment="1">
      <alignment horizontal="left" vertical="center" wrapText="1"/>
    </xf>
    <xf numFmtId="0" fontId="158" fillId="0" borderId="0" xfId="0" applyFont="1" applyAlignment="1">
      <alignment horizontal="right" vertical="center"/>
    </xf>
    <xf numFmtId="0" fontId="159" fillId="54" borderId="49" xfId="0" applyFont="1" applyFill="1" applyBorder="1" applyAlignment="1">
      <alignment horizontal="center" vertical="center"/>
    </xf>
    <xf numFmtId="0" fontId="165" fillId="0" borderId="49" xfId="0" applyFont="1" applyBorder="1" applyAlignment="1">
      <alignment horizontal="left" vertical="center"/>
    </xf>
    <xf numFmtId="0" fontId="65" fillId="0" borderId="24" xfId="0" applyFont="1" applyBorder="1" applyAlignment="1">
      <alignment horizontal="left" vertical="center" wrapText="1"/>
    </xf>
    <xf numFmtId="0" fontId="65" fillId="0" borderId="25" xfId="0" applyFont="1" applyBorder="1" applyAlignment="1">
      <alignment horizontal="left" vertical="center" wrapText="1"/>
    </xf>
    <xf numFmtId="0" fontId="102" fillId="0" borderId="0" xfId="0" applyFont="1" applyAlignment="1" applyProtection="1">
      <alignment horizontal="right" vertical="center"/>
      <protection hidden="1"/>
    </xf>
    <xf numFmtId="181" fontId="126" fillId="32" borderId="12" xfId="0" applyNumberFormat="1" applyFont="1" applyFill="1" applyBorder="1" applyAlignment="1">
      <alignment horizontal="left" vertical="center" indent="1"/>
    </xf>
    <xf numFmtId="181" fontId="126" fillId="32" borderId="13" xfId="0" applyNumberFormat="1" applyFont="1" applyFill="1" applyBorder="1" applyAlignment="1">
      <alignment horizontal="left" vertical="center" indent="1"/>
    </xf>
    <xf numFmtId="0" fontId="0" fillId="40" borderId="49" xfId="0" applyFill="1" applyBorder="1" applyAlignment="1">
      <alignment horizontal="center" vertical="center"/>
    </xf>
    <xf numFmtId="0" fontId="0" fillId="45" borderId="93" xfId="0" applyFill="1" applyBorder="1" applyAlignment="1">
      <alignment horizontal="center" vertical="center" shrinkToFit="1"/>
    </xf>
    <xf numFmtId="0" fontId="26" fillId="25" borderId="19" xfId="0" applyFont="1" applyFill="1" applyBorder="1" applyAlignment="1">
      <alignment vertical="center" shrinkToFit="1"/>
    </xf>
    <xf numFmtId="0" fontId="26" fillId="25" borderId="46" xfId="0" applyFont="1" applyFill="1" applyBorder="1" applyAlignment="1">
      <alignment vertical="center" shrinkToFit="1"/>
    </xf>
    <xf numFmtId="0" fontId="26" fillId="25" borderId="115" xfId="0" applyFont="1" applyFill="1" applyBorder="1" applyAlignment="1">
      <alignment vertical="center" shrinkToFit="1"/>
    </xf>
    <xf numFmtId="0" fontId="26" fillId="25" borderId="60" xfId="0" applyFont="1" applyFill="1" applyBorder="1" applyAlignment="1">
      <alignment vertical="center" shrinkToFit="1"/>
    </xf>
    <xf numFmtId="0" fontId="26" fillId="25" borderId="21" xfId="0" applyFont="1" applyFill="1" applyBorder="1" applyAlignment="1">
      <alignment vertical="center" shrinkToFit="1"/>
    </xf>
    <xf numFmtId="0" fontId="26" fillId="25" borderId="19" xfId="0" applyFont="1" applyFill="1" applyBorder="1" applyAlignment="1">
      <alignment horizontal="left" vertical="center" shrinkToFit="1"/>
    </xf>
    <xf numFmtId="0" fontId="26" fillId="25" borderId="46" xfId="0" applyFont="1" applyFill="1" applyBorder="1" applyAlignment="1">
      <alignment horizontal="left" vertical="center" shrinkToFit="1"/>
    </xf>
    <xf numFmtId="0" fontId="26" fillId="37" borderId="21" xfId="0" applyFont="1" applyFill="1" applyBorder="1" applyAlignment="1" applyProtection="1">
      <alignment horizontal="center" vertical="center"/>
      <protection hidden="1"/>
    </xf>
    <xf numFmtId="0" fontId="113" fillId="0" borderId="21" xfId="0" applyFont="1" applyBorder="1">
      <alignment vertical="center"/>
    </xf>
    <xf numFmtId="0" fontId="109" fillId="0" borderId="0" xfId="0" applyFont="1" applyAlignment="1">
      <alignment horizontal="center"/>
    </xf>
    <xf numFmtId="0" fontId="46" fillId="24" borderId="17" xfId="0" applyFont="1" applyFill="1" applyBorder="1" applyAlignment="1" applyProtection="1">
      <alignment horizontal="center" vertical="center"/>
      <protection hidden="1"/>
    </xf>
    <xf numFmtId="0" fontId="46" fillId="24" borderId="18" xfId="0" applyFont="1" applyFill="1" applyBorder="1" applyAlignment="1" applyProtection="1">
      <alignment horizontal="center" vertical="center"/>
      <protection hidden="1"/>
    </xf>
    <xf numFmtId="176" fontId="22" fillId="25" borderId="11" xfId="0" applyNumberFormat="1" applyFont="1" applyFill="1" applyBorder="1" applyAlignment="1" applyProtection="1">
      <alignment horizontal="center" vertical="center" wrapText="1"/>
      <protection hidden="1"/>
    </xf>
    <xf numFmtId="176" fontId="22" fillId="25" borderId="23" xfId="0" applyNumberFormat="1" applyFont="1" applyFill="1" applyBorder="1" applyAlignment="1" applyProtection="1">
      <alignment horizontal="center" vertical="center" wrapText="1"/>
      <protection hidden="1"/>
    </xf>
    <xf numFmtId="176" fontId="65" fillId="25" borderId="12" xfId="0" applyNumberFormat="1" applyFont="1" applyFill="1" applyBorder="1" applyAlignment="1" applyProtection="1">
      <alignment horizontal="center" vertical="center"/>
      <protection hidden="1"/>
    </xf>
    <xf numFmtId="0" fontId="26" fillId="30" borderId="21" xfId="0" applyFont="1" applyFill="1" applyBorder="1" applyAlignment="1" applyProtection="1">
      <alignment horizontal="center" vertical="center"/>
      <protection hidden="1"/>
    </xf>
    <xf numFmtId="0" fontId="112" fillId="0" borderId="21" xfId="0" applyFont="1" applyBorder="1">
      <alignment vertical="center"/>
    </xf>
    <xf numFmtId="0" fontId="65" fillId="0" borderId="21" xfId="0" applyFont="1" applyBorder="1" applyAlignment="1" applyProtection="1">
      <alignment horizontal="center" vertical="center"/>
      <protection hidden="1"/>
    </xf>
    <xf numFmtId="0" fontId="0" fillId="0" borderId="21" xfId="0" applyBorder="1" applyAlignment="1">
      <alignment vertical="center" shrinkToFit="1"/>
    </xf>
    <xf numFmtId="0" fontId="26" fillId="38" borderId="21" xfId="0" applyFont="1" applyFill="1" applyBorder="1" applyAlignment="1" applyProtection="1">
      <alignment horizontal="center" vertical="center"/>
      <protection hidden="1"/>
    </xf>
    <xf numFmtId="0" fontId="71" fillId="0" borderId="21" xfId="0" applyFont="1" applyBorder="1">
      <alignment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00000000-0005-0000-0000-00002A000000}"/>
    <cellStyle name="良い" xfId="42" builtinId="26" customBuiltin="1"/>
  </cellStyles>
  <dxfs count="42">
    <dxf>
      <fill>
        <patternFill patternType="lightTrellis"/>
      </fill>
    </dxf>
    <dxf>
      <border>
        <right style="thin">
          <color auto="1"/>
        </right>
        <top style="hair">
          <color auto="1"/>
        </top>
        <bottom style="hair">
          <color auto="1"/>
        </bottom>
        <vertical/>
        <horizontal/>
      </border>
    </dxf>
    <dxf>
      <font>
        <color theme="0" tint="-0.14996795556505021"/>
      </font>
      <fill>
        <patternFill>
          <bgColor theme="0" tint="-0.14996795556505021"/>
        </patternFill>
      </fill>
      <border>
        <left/>
        <right style="thin">
          <color auto="1"/>
        </right>
        <top style="thin">
          <color auto="1"/>
        </top>
        <bottom style="thin">
          <color auto="1"/>
        </bottom>
        <vertical/>
        <horizontal/>
      </border>
    </dxf>
    <dxf>
      <border>
        <right style="hair">
          <color auto="1"/>
        </right>
        <top style="hair">
          <color auto="1"/>
        </top>
        <bottom style="hair">
          <color auto="1"/>
        </bottom>
        <vertical/>
        <horizontal/>
      </border>
    </dxf>
    <dxf>
      <font>
        <color theme="0" tint="-0.14996795556505021"/>
      </font>
      <fill>
        <patternFill>
          <bgColor theme="0" tint="-0.14996795556505021"/>
        </patternFill>
      </fill>
      <border>
        <left/>
        <right/>
        <top style="thin">
          <color auto="1"/>
        </top>
        <bottom style="thin">
          <color auto="1"/>
        </bottom>
        <vertical/>
        <horizontal/>
      </border>
    </dxf>
    <dxf>
      <font>
        <b val="0"/>
        <i val="0"/>
      </font>
      <fill>
        <patternFill patternType="none">
          <bgColor auto="1"/>
        </patternFill>
      </fill>
      <border>
        <left style="hair">
          <color auto="1"/>
        </left>
        <right style="hair">
          <color auto="1"/>
        </right>
        <top style="hair">
          <color auto="1"/>
        </top>
        <bottom style="hair">
          <color auto="1"/>
        </bottom>
      </border>
    </dxf>
    <dxf>
      <fill>
        <patternFill>
          <bgColor rgb="FFFFFBEF"/>
        </patternFill>
      </fill>
    </dxf>
    <dxf>
      <fill>
        <patternFill>
          <bgColor rgb="FFF4F9F1"/>
        </patternFill>
      </fill>
    </dxf>
    <dxf>
      <font>
        <color theme="0"/>
      </font>
      <fill>
        <patternFill>
          <bgColor theme="0"/>
        </patternFill>
      </fill>
      <border>
        <left/>
        <right/>
        <top style="thin">
          <color auto="1"/>
        </top>
        <bottom/>
        <vertical/>
        <horizontal/>
      </border>
    </dxf>
    <dxf>
      <font>
        <b val="0"/>
        <i val="0"/>
      </font>
      <fill>
        <patternFill patternType="none">
          <bgColor auto="1"/>
        </patternFill>
      </fill>
      <border>
        <left style="thin">
          <color auto="1"/>
        </left>
        <right style="hair">
          <color auto="1"/>
        </right>
        <top style="hair">
          <color auto="1"/>
        </top>
        <bottom style="hair">
          <color auto="1"/>
        </bottom>
      </border>
    </dxf>
    <dxf>
      <font>
        <b/>
        <i val="0"/>
      </font>
      <fill>
        <patternFill>
          <bgColor theme="0" tint="-0.14996795556505021"/>
        </patternFill>
      </fill>
      <border>
        <left style="thin">
          <color auto="1"/>
        </left>
        <right/>
        <top style="thin">
          <color auto="1"/>
        </top>
        <bottom style="thin">
          <color auto="1"/>
        </bottom>
      </border>
    </dxf>
    <dxf>
      <fill>
        <patternFill patternType="lightTrellis"/>
      </fill>
    </dxf>
    <dxf>
      <fill>
        <patternFill>
          <bgColor indexed="27"/>
        </patternFill>
      </fill>
    </dxf>
    <dxf>
      <font>
        <b/>
        <i val="0"/>
        <color rgb="FFFF0000"/>
      </font>
    </dxf>
    <dxf>
      <fill>
        <patternFill>
          <bgColor theme="0" tint="-0.34998626667073579"/>
        </patternFill>
      </fill>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34998626667073579"/>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34998626667073579"/>
        </patternFill>
      </fill>
    </dxf>
    <dxf>
      <fill>
        <patternFill>
          <bgColor theme="0" tint="-0.24994659260841701"/>
        </patternFill>
      </fill>
    </dxf>
    <dxf>
      <fill>
        <patternFill>
          <bgColor theme="0" tint="-0.24994659260841701"/>
        </patternFill>
      </fill>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B3FF"/>
      <rgbColor rgb="00FFFF66"/>
      <rgbColor rgb="0000FFFF"/>
      <rgbColor rgb="00800080"/>
      <rgbColor rgb="00800000"/>
      <rgbColor rgb="0099FF66"/>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FFFF66"/>
      <color rgb="FFFFC000"/>
      <color rgb="FF99FF66"/>
      <color rgb="FF008000"/>
      <color rgb="FF009900"/>
      <color rgb="FFFF99FF"/>
      <color rgb="FFFF9900"/>
      <color rgb="FFCCFF99"/>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microsoft.com/office/2022/10/relationships/richValueRel" Target="richData/richValueRel.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image" Target="../media/image12.png"/></Relationships>
</file>

<file path=xl/charts/_rels/chart10.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4.xml"/><Relationship Id="rId1" Type="http://schemas.microsoft.com/office/2011/relationships/chartStyle" Target="style4.xml"/></Relationships>
</file>

<file path=xl/charts/_rels/chart11.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5.xml"/><Relationship Id="rId1" Type="http://schemas.microsoft.com/office/2011/relationships/chartStyle" Target="style5.xml"/></Relationships>
</file>

<file path=xl/charts/_rels/chart12.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6.xml"/><Relationship Id="rId1" Type="http://schemas.microsoft.com/office/2011/relationships/chartStyle" Target="style6.xml"/></Relationships>
</file>

<file path=xl/charts/_rels/chart13.xml.rels><?xml version="1.0" encoding="UTF-8" standalone="yes"?>
<Relationships xmlns="http://schemas.openxmlformats.org/package/2006/relationships"><Relationship Id="rId3" Type="http://schemas.openxmlformats.org/officeDocument/2006/relationships/image" Target="../media/image17.png"/><Relationship Id="rId2" Type="http://schemas.microsoft.com/office/2011/relationships/chartColorStyle" Target="colors7.xml"/><Relationship Id="rId1" Type="http://schemas.microsoft.com/office/2011/relationships/chartStyle" Target="style7.xml"/></Relationships>
</file>

<file path=xl/charts/_rels/chart2.xml.rels><?xml version="1.0" encoding="UTF-8" standalone="yes"?>
<Relationships xmlns="http://schemas.openxmlformats.org/package/2006/relationships"><Relationship Id="rId1" Type="http://schemas.openxmlformats.org/officeDocument/2006/relationships/image" Target="../media/image13.png"/></Relationships>
</file>

<file path=xl/charts/_rels/chart3.xml.rels><?xml version="1.0" encoding="UTF-8" standalone="yes"?>
<Relationships xmlns="http://schemas.openxmlformats.org/package/2006/relationships"><Relationship Id="rId1" Type="http://schemas.openxmlformats.org/officeDocument/2006/relationships/image" Target="../media/image14.png"/></Relationships>
</file>

<file path=xl/charts/_rels/chart4.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3" Type="http://schemas.openxmlformats.org/officeDocument/2006/relationships/image" Target="../media/image17.png"/><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1" Type="http://schemas.openxmlformats.org/officeDocument/2006/relationships/image" Target="../media/image12.png"/></Relationships>
</file>

<file path=xl/charts/_rels/chart8.xml.rels><?xml version="1.0" encoding="UTF-8" standalone="yes"?>
<Relationships xmlns="http://schemas.openxmlformats.org/package/2006/relationships"><Relationship Id="rId1" Type="http://schemas.openxmlformats.org/officeDocument/2006/relationships/image" Target="../media/image13.png"/></Relationships>
</file>

<file path=xl/charts/_rels/chart9.xml.rels><?xml version="1.0" encoding="UTF-8" standalone="yes"?>
<Relationships xmlns="http://schemas.openxmlformats.org/package/2006/relationships"><Relationship Id="rId1" Type="http://schemas.openxmlformats.org/officeDocument/2006/relationships/image" Target="../media/image14.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019460982011395E-2"/>
          <c:y val="1.1722996163941062E-2"/>
          <c:w val="0.96577946768060841"/>
          <c:h val="0.61538791738880816"/>
        </c:manualLayout>
      </c:layout>
      <c:barChart>
        <c:barDir val="col"/>
        <c:grouping val="cluster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retch"/>
          </c:pictureOptions>
          <c:val>
            <c:numRef>
              <c:f>'入力1(共通)'!$Q$59</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3A04-4542-AFE5-323E2BEF2DDD}"/>
            </c:ext>
          </c:extLst>
        </c:ser>
        <c:dLbls>
          <c:showLegendKey val="0"/>
          <c:showVal val="0"/>
          <c:showCatName val="0"/>
          <c:showSerName val="0"/>
          <c:showPercent val="0"/>
          <c:showBubbleSize val="0"/>
        </c:dLbls>
        <c:gapWidth val="0"/>
        <c:axId val="417584200"/>
        <c:axId val="417584592"/>
      </c:barChart>
      <c:catAx>
        <c:axId val="417584200"/>
        <c:scaling>
          <c:orientation val="minMax"/>
        </c:scaling>
        <c:delete val="0"/>
        <c:axPos val="b"/>
        <c:numFmt formatCode="General" sourceLinked="1"/>
        <c:majorTickMark val="none"/>
        <c:minorTickMark val="none"/>
        <c:tickLblPos val="none"/>
        <c:spPr>
          <a:ln w="9525">
            <a:noFill/>
          </a:ln>
        </c:spPr>
        <c:crossAx val="417584592"/>
        <c:crosses val="autoZero"/>
        <c:auto val="1"/>
        <c:lblAlgn val="ctr"/>
        <c:lblOffset val="100"/>
        <c:tickMarkSkip val="1"/>
        <c:noMultiLvlLbl val="0"/>
      </c:catAx>
      <c:valAx>
        <c:axId val="417584592"/>
        <c:scaling>
          <c:orientation val="minMax"/>
          <c:max val="1"/>
        </c:scaling>
        <c:delete val="0"/>
        <c:axPos val="l"/>
        <c:numFmt formatCode="General" sourceLinked="1"/>
        <c:majorTickMark val="in"/>
        <c:minorTickMark val="none"/>
        <c:tickLblPos val="none"/>
        <c:spPr>
          <a:ln w="9525">
            <a:noFill/>
          </a:ln>
        </c:spPr>
        <c:crossAx val="417584200"/>
        <c:crosses val="autoZero"/>
        <c:crossBetween val="between"/>
        <c:majorUnit val="1"/>
      </c:valAx>
      <c:spPr>
        <a:noFill/>
        <a:ln w="25400">
          <a:noFill/>
        </a:ln>
      </c:spPr>
    </c:plotArea>
    <c:plotVisOnly val="0"/>
    <c:dispBlanksAs val="gap"/>
    <c:showDLblsOverMax val="0"/>
  </c:chart>
  <c:spPr>
    <a:noFill/>
    <a:ln w="9525">
      <a:noFill/>
    </a:ln>
  </c:spPr>
  <c:txPr>
    <a:bodyPr/>
    <a:lstStyle/>
    <a:p>
      <a:pPr>
        <a:defRPr sz="550" b="0" i="0" u="none" strike="noStrike" baseline="0">
          <a:solidFill>
            <a:srgbClr val="000000"/>
          </a:solidFill>
          <a:latin typeface="Arial"/>
          <a:ea typeface="Arial"/>
          <a:cs typeface="Arial"/>
        </a:defRPr>
      </a:pPr>
      <a:endParaRPr lang="ja-JP"/>
    </a:p>
  </c:txPr>
  <c:printSettings>
    <c:headerFooter alignWithMargins="0"/>
    <c:pageMargins b="1" l="0.75" r="0.75" t="1" header="0.51200000000000001" footer="0.512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204644476310112E-2"/>
          <c:y val="6.926397482499938E-2"/>
          <c:w val="0.92079203804061127"/>
          <c:h val="0.87878804405625111"/>
        </c:manualLayout>
      </c:layout>
      <c:barChart>
        <c:barDir val="bar"/>
        <c:grouping val="clustered"/>
        <c:varyColors val="0"/>
        <c:ser>
          <c:idx val="0"/>
          <c:order val="0"/>
          <c:spPr>
            <a:blipFill>
              <a:blip xmlns:r="http://schemas.openxmlformats.org/officeDocument/2006/relationships" r:embed="rId3"/>
              <a:stretch>
                <a:fillRect/>
              </a:stretch>
            </a:blipFill>
            <a:ln>
              <a:noFill/>
            </a:ln>
            <a:effectLst/>
          </c:spPr>
          <c:invertIfNegative val="0"/>
          <c:cat>
            <c:strRef>
              <c:f>重点項目_集合住宅!$P$47</c:f>
              <c:strCache>
                <c:ptCount val="1"/>
                <c:pt idx="0">
                  <c:v>MEMS</c:v>
                </c:pt>
              </c:strCache>
            </c:strRef>
          </c:cat>
          <c:val>
            <c:numRef>
              <c:f>重点項目_集合住宅!$Q$47</c:f>
              <c:numCache>
                <c:formatCode>General</c:formatCode>
                <c:ptCount val="1"/>
                <c:pt idx="0">
                  <c:v>1</c:v>
                </c:pt>
              </c:numCache>
            </c:numRef>
          </c:val>
          <c:extLst>
            <c:ext xmlns:c16="http://schemas.microsoft.com/office/drawing/2014/chart" uri="{C3380CC4-5D6E-409C-BE32-E72D297353CC}">
              <c16:uniqueId val="{00000000-4CBE-4A09-A8C2-BC264290EE96}"/>
            </c:ext>
          </c:extLst>
        </c:ser>
        <c:dLbls>
          <c:showLegendKey val="0"/>
          <c:showVal val="0"/>
          <c:showCatName val="0"/>
          <c:showSerName val="0"/>
          <c:showPercent val="0"/>
          <c:showBubbleSize val="0"/>
        </c:dLbls>
        <c:gapWidth val="0"/>
        <c:axId val="503134304"/>
        <c:axId val="503134696"/>
      </c:barChart>
      <c:catAx>
        <c:axId val="503134304"/>
        <c:scaling>
          <c:orientation val="minMax"/>
        </c:scaling>
        <c:delete val="1"/>
        <c:axPos val="l"/>
        <c:numFmt formatCode="General" sourceLinked="1"/>
        <c:majorTickMark val="none"/>
        <c:minorTickMark val="none"/>
        <c:tickLblPos val="nextTo"/>
        <c:crossAx val="503134696"/>
        <c:crosses val="autoZero"/>
        <c:auto val="1"/>
        <c:lblAlgn val="ctr"/>
        <c:lblOffset val="100"/>
        <c:noMultiLvlLbl val="0"/>
      </c:catAx>
      <c:valAx>
        <c:axId val="503134696"/>
        <c:scaling>
          <c:orientation val="minMax"/>
          <c:max val="1"/>
        </c:scaling>
        <c:delete val="1"/>
        <c:axPos val="b"/>
        <c:numFmt formatCode="General" sourceLinked="1"/>
        <c:majorTickMark val="none"/>
        <c:minorTickMark val="none"/>
        <c:tickLblPos val="nextTo"/>
        <c:crossAx val="503134304"/>
        <c:crosses val="autoZero"/>
        <c:crossBetween val="between"/>
      </c:valAx>
      <c:spPr>
        <a:noFill/>
        <a:ln>
          <a:noFill/>
        </a:ln>
        <a:effectLst/>
      </c:spPr>
    </c:plotArea>
    <c:plotVisOnly val="0"/>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204644476310112E-2"/>
          <c:y val="6.926397482499938E-2"/>
          <c:w val="0.92079203804061127"/>
          <c:h val="0.87878804405625111"/>
        </c:manualLayout>
      </c:layout>
      <c:barChart>
        <c:barDir val="bar"/>
        <c:grouping val="clustered"/>
        <c:varyColors val="0"/>
        <c:ser>
          <c:idx val="0"/>
          <c:order val="0"/>
          <c:spPr>
            <a:blipFill>
              <a:blip xmlns:r="http://schemas.openxmlformats.org/officeDocument/2006/relationships" r:embed="rId3"/>
              <a:stretch>
                <a:fillRect/>
              </a:stretch>
            </a:blipFill>
            <a:ln>
              <a:noFill/>
            </a:ln>
            <a:effectLst/>
          </c:spPr>
          <c:invertIfNegative val="0"/>
          <c:cat>
            <c:strRef>
              <c:f>重点項目_集合住宅!$P$46</c:f>
              <c:strCache>
                <c:ptCount val="1"/>
                <c:pt idx="0">
                  <c:v>HEMS</c:v>
                </c:pt>
              </c:strCache>
            </c:strRef>
          </c:cat>
          <c:val>
            <c:numRef>
              <c:f>重点項目_集合住宅!$Q$46</c:f>
              <c:numCache>
                <c:formatCode>General</c:formatCode>
                <c:ptCount val="1"/>
                <c:pt idx="0">
                  <c:v>1</c:v>
                </c:pt>
              </c:numCache>
            </c:numRef>
          </c:val>
          <c:extLst>
            <c:ext xmlns:c16="http://schemas.microsoft.com/office/drawing/2014/chart" uri="{C3380CC4-5D6E-409C-BE32-E72D297353CC}">
              <c16:uniqueId val="{00000000-AB2C-4F5A-A79C-F1C9FC1E205E}"/>
            </c:ext>
          </c:extLst>
        </c:ser>
        <c:dLbls>
          <c:showLegendKey val="0"/>
          <c:showVal val="0"/>
          <c:showCatName val="0"/>
          <c:showSerName val="0"/>
          <c:showPercent val="0"/>
          <c:showBubbleSize val="0"/>
        </c:dLbls>
        <c:gapWidth val="0"/>
        <c:axId val="503135872"/>
        <c:axId val="503130776"/>
      </c:barChart>
      <c:catAx>
        <c:axId val="503135872"/>
        <c:scaling>
          <c:orientation val="minMax"/>
        </c:scaling>
        <c:delete val="1"/>
        <c:axPos val="l"/>
        <c:numFmt formatCode="General" sourceLinked="1"/>
        <c:majorTickMark val="none"/>
        <c:minorTickMark val="none"/>
        <c:tickLblPos val="nextTo"/>
        <c:crossAx val="503130776"/>
        <c:crosses val="autoZero"/>
        <c:auto val="1"/>
        <c:lblAlgn val="ctr"/>
        <c:lblOffset val="100"/>
        <c:noMultiLvlLbl val="0"/>
      </c:catAx>
      <c:valAx>
        <c:axId val="503130776"/>
        <c:scaling>
          <c:orientation val="minMax"/>
          <c:max val="1"/>
        </c:scaling>
        <c:delete val="1"/>
        <c:axPos val="b"/>
        <c:numFmt formatCode="General" sourceLinked="1"/>
        <c:majorTickMark val="none"/>
        <c:minorTickMark val="none"/>
        <c:tickLblPos val="nextTo"/>
        <c:crossAx val="503135872"/>
        <c:crosses val="autoZero"/>
        <c:crossBetween val="between"/>
      </c:valAx>
      <c:spPr>
        <a:noFill/>
        <a:ln>
          <a:noFill/>
        </a:ln>
        <a:effectLst/>
      </c:spPr>
    </c:plotArea>
    <c:plotVisOnly val="0"/>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204644476310112E-2"/>
          <c:y val="6.926397482499938E-2"/>
          <c:w val="0.92079203804061127"/>
          <c:h val="0.87878804405625111"/>
        </c:manualLayout>
      </c:layout>
      <c:barChart>
        <c:barDir val="bar"/>
        <c:grouping val="clustered"/>
        <c:varyColors val="0"/>
        <c:ser>
          <c:idx val="0"/>
          <c:order val="0"/>
          <c:spPr>
            <a:blipFill>
              <a:blip xmlns:r="http://schemas.openxmlformats.org/officeDocument/2006/relationships" r:embed="rId3"/>
              <a:stretch>
                <a:fillRect/>
              </a:stretch>
            </a:blipFill>
            <a:ln>
              <a:noFill/>
            </a:ln>
            <a:effectLst/>
          </c:spPr>
          <c:invertIfNegative val="0"/>
          <c:cat>
            <c:strRef>
              <c:f>重点項目_集合住宅!$P$48</c:f>
              <c:strCache>
                <c:ptCount val="1"/>
                <c:pt idx="0">
                  <c:v>CEMS</c:v>
                </c:pt>
              </c:strCache>
            </c:strRef>
          </c:cat>
          <c:val>
            <c:numRef>
              <c:f>重点項目_集合住宅!$Q$48</c:f>
              <c:numCache>
                <c:formatCode>General</c:formatCode>
                <c:ptCount val="1"/>
                <c:pt idx="0">
                  <c:v>1</c:v>
                </c:pt>
              </c:numCache>
            </c:numRef>
          </c:val>
          <c:extLst>
            <c:ext xmlns:c16="http://schemas.microsoft.com/office/drawing/2014/chart" uri="{C3380CC4-5D6E-409C-BE32-E72D297353CC}">
              <c16:uniqueId val="{00000000-4CD4-4115-A003-BFA33DCB9E44}"/>
            </c:ext>
          </c:extLst>
        </c:ser>
        <c:dLbls>
          <c:showLegendKey val="0"/>
          <c:showVal val="0"/>
          <c:showCatName val="0"/>
          <c:showSerName val="0"/>
          <c:showPercent val="0"/>
          <c:showBubbleSize val="0"/>
        </c:dLbls>
        <c:gapWidth val="0"/>
        <c:axId val="503133128"/>
        <c:axId val="503126856"/>
      </c:barChart>
      <c:catAx>
        <c:axId val="503133128"/>
        <c:scaling>
          <c:orientation val="minMax"/>
        </c:scaling>
        <c:delete val="1"/>
        <c:axPos val="l"/>
        <c:numFmt formatCode="General" sourceLinked="1"/>
        <c:majorTickMark val="none"/>
        <c:minorTickMark val="none"/>
        <c:tickLblPos val="nextTo"/>
        <c:crossAx val="503126856"/>
        <c:crosses val="autoZero"/>
        <c:auto val="1"/>
        <c:lblAlgn val="ctr"/>
        <c:lblOffset val="100"/>
        <c:noMultiLvlLbl val="0"/>
      </c:catAx>
      <c:valAx>
        <c:axId val="503126856"/>
        <c:scaling>
          <c:orientation val="minMax"/>
          <c:max val="1"/>
        </c:scaling>
        <c:delete val="1"/>
        <c:axPos val="b"/>
        <c:numFmt formatCode="General" sourceLinked="1"/>
        <c:majorTickMark val="none"/>
        <c:minorTickMark val="none"/>
        <c:tickLblPos val="nextTo"/>
        <c:crossAx val="503133128"/>
        <c:crosses val="autoZero"/>
        <c:crossBetween val="between"/>
      </c:valAx>
      <c:spPr>
        <a:noFill/>
        <a:ln>
          <a:noFill/>
        </a:ln>
        <a:effectLst/>
      </c:spPr>
    </c:plotArea>
    <c:plotVisOnly val="0"/>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843348811451185E-2"/>
          <c:y val="0.2735039053719559"/>
          <c:w val="0.95971874749346964"/>
          <c:h val="0.62393213011356063"/>
        </c:manualLayout>
      </c:layout>
      <c:scatterChart>
        <c:scatterStyle val="lineMarker"/>
        <c:varyColors val="0"/>
        <c:ser>
          <c:idx val="0"/>
          <c:order val="0"/>
          <c:tx>
            <c:strRef>
              <c:f>重点項目_集合住宅!$P$12</c:f>
              <c:strCache>
                <c:ptCount val="1"/>
                <c:pt idx="0">
                  <c:v>Y</c:v>
                </c:pt>
              </c:strCache>
            </c:strRef>
          </c:tx>
          <c:spPr>
            <a:ln w="25400" cap="rnd">
              <a:noFill/>
              <a:round/>
            </a:ln>
            <a:effectLst/>
          </c:spPr>
          <c:marker>
            <c:symbol val="square"/>
            <c:size val="13"/>
            <c:spPr>
              <a:blipFill>
                <a:blip xmlns:r="http://schemas.openxmlformats.org/officeDocument/2006/relationships" r:embed="rId3"/>
                <a:stretch>
                  <a:fillRect/>
                </a:stretch>
              </a:blipFill>
              <a:ln w="9525">
                <a:noFill/>
              </a:ln>
              <a:effectLst/>
            </c:spPr>
          </c:marker>
          <c:xVal>
            <c:numRef>
              <c:f>重点項目_集合住宅!$Q$11</c:f>
              <c:numCache>
                <c:formatCode>General</c:formatCode>
                <c:ptCount val="1"/>
                <c:pt idx="0">
                  <c:v>100</c:v>
                </c:pt>
              </c:numCache>
            </c:numRef>
          </c:xVal>
          <c:yVal>
            <c:numRef>
              <c:f>重点項目_集合住宅!$Q$12</c:f>
              <c:numCache>
                <c:formatCode>General</c:formatCode>
                <c:ptCount val="1"/>
                <c:pt idx="0">
                  <c:v>1</c:v>
                </c:pt>
              </c:numCache>
            </c:numRef>
          </c:yVal>
          <c:smooth val="0"/>
          <c:extLst>
            <c:ext xmlns:c16="http://schemas.microsoft.com/office/drawing/2014/chart" uri="{C3380CC4-5D6E-409C-BE32-E72D297353CC}">
              <c16:uniqueId val="{00000000-7BA7-432A-95F8-1C025D894AB1}"/>
            </c:ext>
          </c:extLst>
        </c:ser>
        <c:dLbls>
          <c:showLegendKey val="0"/>
          <c:showVal val="0"/>
          <c:showCatName val="0"/>
          <c:showSerName val="0"/>
          <c:showPercent val="0"/>
          <c:showBubbleSize val="0"/>
        </c:dLbls>
        <c:axId val="417577144"/>
        <c:axId val="417577928"/>
      </c:scatterChart>
      <c:valAx>
        <c:axId val="417577144"/>
        <c:scaling>
          <c:orientation val="minMax"/>
          <c:max val="130"/>
          <c:min val="-10"/>
        </c:scaling>
        <c:delete val="1"/>
        <c:axPos val="b"/>
        <c:majorGridlines>
          <c:spPr>
            <a:ln w="9525" cap="flat" cmpd="sng" algn="ctr">
              <a:solidFill>
                <a:schemeClr val="accent1">
                  <a:alpha val="0"/>
                </a:schemeClr>
              </a:solidFill>
              <a:round/>
            </a:ln>
            <a:effectLst/>
          </c:spPr>
        </c:majorGridlines>
        <c:numFmt formatCode="General" sourceLinked="1"/>
        <c:majorTickMark val="none"/>
        <c:minorTickMark val="none"/>
        <c:tickLblPos val="nextTo"/>
        <c:crossAx val="417577928"/>
        <c:crosses val="autoZero"/>
        <c:crossBetween val="midCat"/>
      </c:valAx>
      <c:valAx>
        <c:axId val="417577928"/>
        <c:scaling>
          <c:orientation val="minMax"/>
          <c:max val="1"/>
        </c:scaling>
        <c:delete val="1"/>
        <c:axPos val="l"/>
        <c:majorGridlines>
          <c:spPr>
            <a:ln w="9525" cap="flat" cmpd="sng" algn="ctr">
              <a:noFill/>
              <a:round/>
            </a:ln>
            <a:effectLst/>
          </c:spPr>
        </c:majorGridlines>
        <c:numFmt formatCode="General" sourceLinked="1"/>
        <c:majorTickMark val="none"/>
        <c:minorTickMark val="none"/>
        <c:tickLblPos val="nextTo"/>
        <c:crossAx val="417577144"/>
        <c:crosses val="autoZero"/>
        <c:crossBetween val="midCat"/>
      </c:valAx>
      <c:spPr>
        <a:noFill/>
        <a:ln>
          <a:noFill/>
        </a:ln>
        <a:effectLst/>
      </c:spPr>
    </c:plotArea>
    <c:plotVisOnly val="0"/>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9084005031915388E-2"/>
          <c:y val="4.5454545454545456E-2"/>
          <c:w val="0.96565065461491872"/>
          <c:h val="0.58181818181818179"/>
        </c:manualLayout>
      </c:layout>
      <c:barChart>
        <c:barDir val="col"/>
        <c:grouping val="cluster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retch"/>
          </c:pictureOptions>
          <c:val>
            <c:numRef>
              <c:f>'入力1(共通)'!$Q$60</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37CF-440F-9A61-11CB0F3DE7EA}"/>
            </c:ext>
          </c:extLst>
        </c:ser>
        <c:dLbls>
          <c:showLegendKey val="0"/>
          <c:showVal val="0"/>
          <c:showCatName val="0"/>
          <c:showSerName val="0"/>
          <c:showPercent val="0"/>
          <c:showBubbleSize val="0"/>
        </c:dLbls>
        <c:gapWidth val="0"/>
        <c:axId val="417586552"/>
        <c:axId val="417583416"/>
      </c:barChart>
      <c:catAx>
        <c:axId val="417586552"/>
        <c:scaling>
          <c:orientation val="minMax"/>
        </c:scaling>
        <c:delete val="0"/>
        <c:axPos val="b"/>
        <c:numFmt formatCode="General" sourceLinked="1"/>
        <c:majorTickMark val="none"/>
        <c:minorTickMark val="none"/>
        <c:tickLblPos val="none"/>
        <c:spPr>
          <a:ln w="9525">
            <a:noFill/>
          </a:ln>
        </c:spPr>
        <c:crossAx val="417583416"/>
        <c:crosses val="autoZero"/>
        <c:auto val="1"/>
        <c:lblAlgn val="ctr"/>
        <c:lblOffset val="100"/>
        <c:tickMarkSkip val="1"/>
        <c:noMultiLvlLbl val="0"/>
      </c:catAx>
      <c:valAx>
        <c:axId val="417583416"/>
        <c:scaling>
          <c:orientation val="minMax"/>
          <c:max val="1"/>
        </c:scaling>
        <c:delete val="0"/>
        <c:axPos val="l"/>
        <c:numFmt formatCode="General" sourceLinked="1"/>
        <c:majorTickMark val="in"/>
        <c:minorTickMark val="none"/>
        <c:tickLblPos val="none"/>
        <c:spPr>
          <a:ln w="9525">
            <a:noFill/>
          </a:ln>
        </c:spPr>
        <c:crossAx val="417586552"/>
        <c:crosses val="autoZero"/>
        <c:crossBetween val="between"/>
        <c:majorUnit val="1"/>
      </c:valAx>
      <c:spPr>
        <a:noFill/>
        <a:ln w="25400">
          <a:noFill/>
        </a:ln>
      </c:spPr>
    </c:plotArea>
    <c:plotVisOnly val="0"/>
    <c:dispBlanksAs val="gap"/>
    <c:showDLblsOverMax val="0"/>
  </c:chart>
  <c:spPr>
    <a:noFill/>
    <a:ln w="9525">
      <a:noFill/>
    </a:ln>
  </c:spPr>
  <c:txPr>
    <a:bodyPr/>
    <a:lstStyle/>
    <a:p>
      <a:pPr>
        <a:defRPr sz="550" b="0" i="0" u="none" strike="noStrike" baseline="0">
          <a:solidFill>
            <a:srgbClr val="000000"/>
          </a:solidFill>
          <a:latin typeface="Arial"/>
          <a:ea typeface="Arial"/>
          <a:cs typeface="Arial"/>
        </a:defRPr>
      </a:pPr>
      <a:endParaRPr lang="ja-JP"/>
    </a:p>
  </c:txPr>
  <c:printSettings>
    <c:headerFooter alignWithMargins="0"/>
    <c:pageMargins b="1" l="0.75" r="0.75" t="1" header="0.51200000000000001" footer="0.512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1956650579967827E-2"/>
          <c:y val="0.23074394389225936"/>
          <c:w val="0.96577946768060841"/>
          <c:h val="0.71428954696915226"/>
        </c:manualLayout>
      </c:layout>
      <c:barChart>
        <c:barDir val="col"/>
        <c:grouping val="cluster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retch"/>
          </c:pictureOptions>
          <c:val>
            <c:numRef>
              <c:f>'入力1(共通)'!$Q$58</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F3C8-4F90-9B0F-BFC764BC3068}"/>
            </c:ext>
          </c:extLst>
        </c:ser>
        <c:dLbls>
          <c:showLegendKey val="0"/>
          <c:showVal val="0"/>
          <c:showCatName val="0"/>
          <c:showSerName val="0"/>
          <c:showPercent val="0"/>
          <c:showBubbleSize val="0"/>
        </c:dLbls>
        <c:gapWidth val="0"/>
        <c:axId val="417570872"/>
        <c:axId val="417578320"/>
      </c:barChart>
      <c:catAx>
        <c:axId val="417570872"/>
        <c:scaling>
          <c:orientation val="minMax"/>
        </c:scaling>
        <c:delete val="0"/>
        <c:axPos val="b"/>
        <c:numFmt formatCode="General" sourceLinked="1"/>
        <c:majorTickMark val="none"/>
        <c:minorTickMark val="none"/>
        <c:tickLblPos val="none"/>
        <c:spPr>
          <a:ln w="9525">
            <a:noFill/>
          </a:ln>
        </c:spPr>
        <c:crossAx val="417578320"/>
        <c:crosses val="autoZero"/>
        <c:auto val="1"/>
        <c:lblAlgn val="ctr"/>
        <c:lblOffset val="100"/>
        <c:tickMarkSkip val="1"/>
        <c:noMultiLvlLbl val="0"/>
      </c:catAx>
      <c:valAx>
        <c:axId val="417578320"/>
        <c:scaling>
          <c:orientation val="minMax"/>
          <c:max val="1"/>
        </c:scaling>
        <c:delete val="0"/>
        <c:axPos val="l"/>
        <c:numFmt formatCode="General" sourceLinked="1"/>
        <c:majorTickMark val="in"/>
        <c:minorTickMark val="none"/>
        <c:tickLblPos val="none"/>
        <c:spPr>
          <a:ln w="9525">
            <a:noFill/>
          </a:ln>
        </c:spPr>
        <c:crossAx val="417570872"/>
        <c:crosses val="autoZero"/>
        <c:crossBetween val="between"/>
        <c:majorUnit val="1"/>
      </c:valAx>
      <c:spPr>
        <a:noFill/>
        <a:ln w="25400">
          <a:noFill/>
        </a:ln>
      </c:spPr>
    </c:plotArea>
    <c:plotVisOnly val="0"/>
    <c:dispBlanksAs val="gap"/>
    <c:showDLblsOverMax val="0"/>
  </c:chart>
  <c:spPr>
    <a:noFill/>
    <a:ln w="9525">
      <a:noFill/>
    </a:ln>
  </c:spPr>
  <c:txPr>
    <a:bodyPr/>
    <a:lstStyle/>
    <a:p>
      <a:pPr>
        <a:defRPr sz="550" b="0" i="0" u="none" strike="noStrike" baseline="0">
          <a:solidFill>
            <a:srgbClr val="000000"/>
          </a:solidFill>
          <a:latin typeface="Arial"/>
          <a:ea typeface="Arial"/>
          <a:cs typeface="Arial"/>
        </a:defRPr>
      </a:pPr>
      <a:endParaRPr lang="ja-JP"/>
    </a:p>
  </c:txPr>
  <c:printSettings>
    <c:headerFooter alignWithMargins="0"/>
    <c:pageMargins b="1" l="0.75" r="0.75" t="1"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164021164021163E-2"/>
          <c:y val="0.1693121693121693"/>
          <c:w val="0.96825396825396826"/>
          <c:h val="0.74603174603174605"/>
        </c:manualLayout>
      </c:layout>
      <c:barChart>
        <c:barDir val="bar"/>
        <c:grouping val="clustered"/>
        <c:varyColors val="0"/>
        <c:ser>
          <c:idx val="0"/>
          <c:order val="0"/>
          <c:spPr>
            <a:blipFill>
              <a:blip xmlns:r="http://schemas.openxmlformats.org/officeDocument/2006/relationships" r:embed="rId3"/>
              <a:stretch>
                <a:fillRect/>
              </a:stretch>
            </a:blipFill>
            <a:ln>
              <a:noFill/>
            </a:ln>
            <a:effectLst/>
          </c:spPr>
          <c:invertIfNegative val="0"/>
          <c:cat>
            <c:strRef>
              <c:f>重点項目_非住宅!$P$47</c:f>
              <c:strCache>
                <c:ptCount val="1"/>
                <c:pt idx="0">
                  <c:v>BEMS</c:v>
                </c:pt>
              </c:strCache>
            </c:strRef>
          </c:cat>
          <c:val>
            <c:numRef>
              <c:f>重点項目_非住宅!$Q$47</c:f>
              <c:numCache>
                <c:formatCode>General</c:formatCode>
                <c:ptCount val="1"/>
                <c:pt idx="0">
                  <c:v>1</c:v>
                </c:pt>
              </c:numCache>
            </c:numRef>
          </c:val>
          <c:extLst>
            <c:ext xmlns:c16="http://schemas.microsoft.com/office/drawing/2014/chart" uri="{C3380CC4-5D6E-409C-BE32-E72D297353CC}">
              <c16:uniqueId val="{00000000-E3D5-4D29-82D7-DC313431EF67}"/>
            </c:ext>
          </c:extLst>
        </c:ser>
        <c:dLbls>
          <c:showLegendKey val="0"/>
          <c:showVal val="0"/>
          <c:showCatName val="0"/>
          <c:showSerName val="0"/>
          <c:showPercent val="0"/>
          <c:showBubbleSize val="0"/>
        </c:dLbls>
        <c:gapWidth val="15"/>
        <c:axId val="417582632"/>
        <c:axId val="417580280"/>
      </c:barChart>
      <c:catAx>
        <c:axId val="417582632"/>
        <c:scaling>
          <c:orientation val="minMax"/>
        </c:scaling>
        <c:delete val="1"/>
        <c:axPos val="l"/>
        <c:numFmt formatCode="General" sourceLinked="1"/>
        <c:majorTickMark val="none"/>
        <c:minorTickMark val="none"/>
        <c:tickLblPos val="nextTo"/>
        <c:crossAx val="417580280"/>
        <c:crosses val="autoZero"/>
        <c:auto val="1"/>
        <c:lblAlgn val="ctr"/>
        <c:lblOffset val="100"/>
        <c:noMultiLvlLbl val="0"/>
      </c:catAx>
      <c:valAx>
        <c:axId val="417580280"/>
        <c:scaling>
          <c:orientation val="minMax"/>
          <c:max val="1"/>
        </c:scaling>
        <c:delete val="0"/>
        <c:axPos val="b"/>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17582632"/>
        <c:crosses val="autoZero"/>
        <c:crossBetween val="between"/>
      </c:valAx>
      <c:spPr>
        <a:noFill/>
        <a:ln>
          <a:noFill/>
        </a:ln>
        <a:effectLst/>
      </c:spPr>
    </c:plotArea>
    <c:plotVisOnly val="0"/>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164021164021163E-2"/>
          <c:y val="0.1693121693121693"/>
          <c:w val="0.96825396825396826"/>
          <c:h val="0.74603174603174605"/>
        </c:manualLayout>
      </c:layout>
      <c:barChart>
        <c:barDir val="bar"/>
        <c:grouping val="clustered"/>
        <c:varyColors val="0"/>
        <c:ser>
          <c:idx val="0"/>
          <c:order val="0"/>
          <c:spPr>
            <a:blipFill>
              <a:blip xmlns:r="http://schemas.openxmlformats.org/officeDocument/2006/relationships" r:embed="rId3"/>
              <a:stretch>
                <a:fillRect/>
              </a:stretch>
            </a:blipFill>
            <a:ln>
              <a:noFill/>
            </a:ln>
            <a:effectLst/>
          </c:spPr>
          <c:invertIfNegative val="0"/>
          <c:cat>
            <c:strRef>
              <c:f>重点項目_非住宅!$P$48</c:f>
              <c:strCache>
                <c:ptCount val="1"/>
                <c:pt idx="0">
                  <c:v>CEMS</c:v>
                </c:pt>
              </c:strCache>
            </c:strRef>
          </c:cat>
          <c:val>
            <c:numRef>
              <c:f>重点項目_非住宅!$Q$48</c:f>
              <c:numCache>
                <c:formatCode>General</c:formatCode>
                <c:ptCount val="1"/>
                <c:pt idx="0">
                  <c:v>1</c:v>
                </c:pt>
              </c:numCache>
            </c:numRef>
          </c:val>
          <c:extLst>
            <c:ext xmlns:c16="http://schemas.microsoft.com/office/drawing/2014/chart" uri="{C3380CC4-5D6E-409C-BE32-E72D297353CC}">
              <c16:uniqueId val="{00000000-13E6-4DE1-9C60-A5E82906E656}"/>
            </c:ext>
          </c:extLst>
        </c:ser>
        <c:dLbls>
          <c:showLegendKey val="0"/>
          <c:showVal val="0"/>
          <c:showCatName val="0"/>
          <c:showSerName val="0"/>
          <c:showPercent val="0"/>
          <c:showBubbleSize val="0"/>
        </c:dLbls>
        <c:gapWidth val="15"/>
        <c:axId val="417581064"/>
        <c:axId val="417575184"/>
      </c:barChart>
      <c:catAx>
        <c:axId val="417581064"/>
        <c:scaling>
          <c:orientation val="minMax"/>
        </c:scaling>
        <c:delete val="1"/>
        <c:axPos val="l"/>
        <c:numFmt formatCode="General" sourceLinked="1"/>
        <c:majorTickMark val="none"/>
        <c:minorTickMark val="none"/>
        <c:tickLblPos val="nextTo"/>
        <c:crossAx val="417575184"/>
        <c:crosses val="autoZero"/>
        <c:auto val="1"/>
        <c:lblAlgn val="ctr"/>
        <c:lblOffset val="100"/>
        <c:noMultiLvlLbl val="0"/>
      </c:catAx>
      <c:valAx>
        <c:axId val="417575184"/>
        <c:scaling>
          <c:orientation val="minMax"/>
          <c:max val="1"/>
        </c:scaling>
        <c:delete val="0"/>
        <c:axPos val="b"/>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17581064"/>
        <c:crosses val="autoZero"/>
        <c:crossBetween val="between"/>
      </c:valAx>
      <c:spPr>
        <a:noFill/>
        <a:ln>
          <a:noFill/>
        </a:ln>
        <a:effectLst/>
      </c:spPr>
    </c:plotArea>
    <c:plotVisOnly val="0"/>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843348811451185E-2"/>
          <c:y val="0.2735039053719559"/>
          <c:w val="0.95971874749346964"/>
          <c:h val="0.62393213011356063"/>
        </c:manualLayout>
      </c:layout>
      <c:scatterChart>
        <c:scatterStyle val="lineMarker"/>
        <c:varyColors val="0"/>
        <c:ser>
          <c:idx val="0"/>
          <c:order val="0"/>
          <c:tx>
            <c:strRef>
              <c:f>重点項目_非住宅!$P$12</c:f>
              <c:strCache>
                <c:ptCount val="1"/>
                <c:pt idx="0">
                  <c:v>Y</c:v>
                </c:pt>
              </c:strCache>
            </c:strRef>
          </c:tx>
          <c:spPr>
            <a:ln w="25400" cap="rnd">
              <a:noFill/>
              <a:round/>
            </a:ln>
            <a:effectLst/>
          </c:spPr>
          <c:marker>
            <c:symbol val="square"/>
            <c:size val="13"/>
            <c:spPr>
              <a:blipFill>
                <a:blip xmlns:r="http://schemas.openxmlformats.org/officeDocument/2006/relationships" r:embed="rId3"/>
                <a:stretch>
                  <a:fillRect/>
                </a:stretch>
              </a:blipFill>
              <a:ln w="9525">
                <a:noFill/>
              </a:ln>
              <a:effectLst/>
            </c:spPr>
          </c:marker>
          <c:xVal>
            <c:numRef>
              <c:f>重点項目_非住宅!$Q$11</c:f>
              <c:numCache>
                <c:formatCode>0</c:formatCode>
                <c:ptCount val="1"/>
                <c:pt idx="0">
                  <c:v>100</c:v>
                </c:pt>
              </c:numCache>
            </c:numRef>
          </c:xVal>
          <c:yVal>
            <c:numRef>
              <c:f>重点項目_非住宅!$Q$12</c:f>
              <c:numCache>
                <c:formatCode>General</c:formatCode>
                <c:ptCount val="1"/>
                <c:pt idx="0">
                  <c:v>1</c:v>
                </c:pt>
              </c:numCache>
            </c:numRef>
          </c:yVal>
          <c:smooth val="0"/>
          <c:extLst>
            <c:ext xmlns:c16="http://schemas.microsoft.com/office/drawing/2014/chart" uri="{C3380CC4-5D6E-409C-BE32-E72D297353CC}">
              <c16:uniqueId val="{00000000-B7A5-404F-93DD-24E8B0597F00}"/>
            </c:ext>
          </c:extLst>
        </c:ser>
        <c:dLbls>
          <c:showLegendKey val="0"/>
          <c:showVal val="0"/>
          <c:showCatName val="0"/>
          <c:showSerName val="0"/>
          <c:showPercent val="0"/>
          <c:showBubbleSize val="0"/>
        </c:dLbls>
        <c:axId val="417577144"/>
        <c:axId val="417577928"/>
      </c:scatterChart>
      <c:valAx>
        <c:axId val="417577144"/>
        <c:scaling>
          <c:orientation val="minMax"/>
          <c:max val="130"/>
          <c:min val="-10"/>
        </c:scaling>
        <c:delete val="1"/>
        <c:axPos val="b"/>
        <c:majorGridlines>
          <c:spPr>
            <a:ln w="9525" cap="flat" cmpd="sng" algn="ctr">
              <a:solidFill>
                <a:schemeClr val="accent1">
                  <a:alpha val="0"/>
                </a:schemeClr>
              </a:solidFill>
              <a:round/>
            </a:ln>
            <a:effectLst/>
          </c:spPr>
        </c:majorGridlines>
        <c:numFmt formatCode="0" sourceLinked="1"/>
        <c:majorTickMark val="none"/>
        <c:minorTickMark val="none"/>
        <c:tickLblPos val="nextTo"/>
        <c:crossAx val="417577928"/>
        <c:crosses val="autoZero"/>
        <c:crossBetween val="midCat"/>
      </c:valAx>
      <c:valAx>
        <c:axId val="417577928"/>
        <c:scaling>
          <c:orientation val="minMax"/>
          <c:max val="1"/>
        </c:scaling>
        <c:delete val="1"/>
        <c:axPos val="l"/>
        <c:majorGridlines>
          <c:spPr>
            <a:ln w="9525" cap="flat" cmpd="sng" algn="ctr">
              <a:noFill/>
              <a:round/>
            </a:ln>
            <a:effectLst/>
          </c:spPr>
        </c:majorGridlines>
        <c:numFmt formatCode="General" sourceLinked="1"/>
        <c:majorTickMark val="none"/>
        <c:minorTickMark val="none"/>
        <c:tickLblPos val="nextTo"/>
        <c:crossAx val="417577144"/>
        <c:crosses val="autoZero"/>
        <c:crossBetween val="midCat"/>
      </c:valAx>
      <c:spPr>
        <a:noFill/>
        <a:ln>
          <a:noFill/>
        </a:ln>
        <a:effectLst/>
      </c:spPr>
    </c:plotArea>
    <c:plotVisOnly val="0"/>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019460982011395E-2"/>
          <c:y val="1.1722996163941062E-2"/>
          <c:w val="0.96577946768060841"/>
          <c:h val="0.61538791738880816"/>
        </c:manualLayout>
      </c:layout>
      <c:barChart>
        <c:barDir val="col"/>
        <c:grouping val="cluster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retch"/>
          </c:pictureOptions>
          <c:val>
            <c:numRef>
              <c:f>'入力1(共通)'!$Q$59</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7702-4E34-88C8-B7F373DDC3A3}"/>
            </c:ext>
          </c:extLst>
        </c:ser>
        <c:dLbls>
          <c:showLegendKey val="0"/>
          <c:showVal val="0"/>
          <c:showCatName val="0"/>
          <c:showSerName val="0"/>
          <c:showPercent val="0"/>
          <c:showBubbleSize val="0"/>
        </c:dLbls>
        <c:gapWidth val="0"/>
        <c:axId val="417575968"/>
        <c:axId val="417572048"/>
      </c:barChart>
      <c:catAx>
        <c:axId val="417575968"/>
        <c:scaling>
          <c:orientation val="minMax"/>
        </c:scaling>
        <c:delete val="0"/>
        <c:axPos val="b"/>
        <c:numFmt formatCode="General" sourceLinked="1"/>
        <c:majorTickMark val="none"/>
        <c:minorTickMark val="none"/>
        <c:tickLblPos val="none"/>
        <c:spPr>
          <a:ln w="9525">
            <a:noFill/>
          </a:ln>
        </c:spPr>
        <c:crossAx val="417572048"/>
        <c:crosses val="autoZero"/>
        <c:auto val="1"/>
        <c:lblAlgn val="ctr"/>
        <c:lblOffset val="100"/>
        <c:tickMarkSkip val="1"/>
        <c:noMultiLvlLbl val="0"/>
      </c:catAx>
      <c:valAx>
        <c:axId val="417572048"/>
        <c:scaling>
          <c:orientation val="minMax"/>
          <c:max val="1"/>
        </c:scaling>
        <c:delete val="0"/>
        <c:axPos val="l"/>
        <c:numFmt formatCode="General" sourceLinked="1"/>
        <c:majorTickMark val="in"/>
        <c:minorTickMark val="none"/>
        <c:tickLblPos val="none"/>
        <c:spPr>
          <a:ln w="9525">
            <a:noFill/>
          </a:ln>
        </c:spPr>
        <c:crossAx val="417575968"/>
        <c:crosses val="autoZero"/>
        <c:crossBetween val="between"/>
        <c:majorUnit val="1"/>
      </c:valAx>
      <c:spPr>
        <a:noFill/>
        <a:ln w="25400">
          <a:noFill/>
        </a:ln>
      </c:spPr>
    </c:plotArea>
    <c:plotVisOnly val="0"/>
    <c:dispBlanksAs val="gap"/>
    <c:showDLblsOverMax val="0"/>
  </c:chart>
  <c:spPr>
    <a:noFill/>
    <a:ln w="9525">
      <a:noFill/>
    </a:ln>
  </c:spPr>
  <c:txPr>
    <a:bodyPr/>
    <a:lstStyle/>
    <a:p>
      <a:pPr>
        <a:defRPr sz="550" b="0" i="0" u="none" strike="noStrike" baseline="0">
          <a:solidFill>
            <a:srgbClr val="000000"/>
          </a:solidFill>
          <a:latin typeface="Arial"/>
          <a:ea typeface="Arial"/>
          <a:cs typeface="Arial"/>
        </a:defRPr>
      </a:pPr>
      <a:endParaRPr lang="ja-JP"/>
    </a:p>
  </c:txPr>
  <c:printSettings>
    <c:headerFooter alignWithMargins="0"/>
    <c:pageMargins b="1" l="0.75" r="0.75" t="1"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9084005031915388E-2"/>
          <c:y val="4.5454545454545456E-2"/>
          <c:w val="0.96565065461491872"/>
          <c:h val="0.58181818181818179"/>
        </c:manualLayout>
      </c:layout>
      <c:barChart>
        <c:barDir val="col"/>
        <c:grouping val="cluster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retch"/>
          </c:pictureOptions>
          <c:val>
            <c:numRef>
              <c:f>'入力1(共通)'!$Q$60</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A708-47F8-BB5A-A237ABA52CAD}"/>
            </c:ext>
          </c:extLst>
        </c:ser>
        <c:dLbls>
          <c:showLegendKey val="0"/>
          <c:showVal val="0"/>
          <c:showCatName val="0"/>
          <c:showSerName val="0"/>
          <c:showPercent val="0"/>
          <c:showBubbleSize val="0"/>
        </c:dLbls>
        <c:gapWidth val="0"/>
        <c:axId val="417572440"/>
        <c:axId val="417576752"/>
      </c:barChart>
      <c:catAx>
        <c:axId val="417572440"/>
        <c:scaling>
          <c:orientation val="minMax"/>
        </c:scaling>
        <c:delete val="0"/>
        <c:axPos val="b"/>
        <c:numFmt formatCode="General" sourceLinked="1"/>
        <c:majorTickMark val="none"/>
        <c:minorTickMark val="none"/>
        <c:tickLblPos val="none"/>
        <c:spPr>
          <a:ln w="9525">
            <a:noFill/>
          </a:ln>
        </c:spPr>
        <c:crossAx val="417576752"/>
        <c:crosses val="autoZero"/>
        <c:auto val="1"/>
        <c:lblAlgn val="ctr"/>
        <c:lblOffset val="100"/>
        <c:tickMarkSkip val="1"/>
        <c:noMultiLvlLbl val="0"/>
      </c:catAx>
      <c:valAx>
        <c:axId val="417576752"/>
        <c:scaling>
          <c:orientation val="minMax"/>
          <c:max val="1"/>
        </c:scaling>
        <c:delete val="0"/>
        <c:axPos val="l"/>
        <c:numFmt formatCode="General" sourceLinked="1"/>
        <c:majorTickMark val="in"/>
        <c:minorTickMark val="none"/>
        <c:tickLblPos val="none"/>
        <c:spPr>
          <a:ln w="9525">
            <a:noFill/>
          </a:ln>
        </c:spPr>
        <c:crossAx val="417572440"/>
        <c:crosses val="autoZero"/>
        <c:crossBetween val="between"/>
        <c:majorUnit val="1"/>
      </c:valAx>
      <c:spPr>
        <a:noFill/>
        <a:ln w="25400">
          <a:noFill/>
        </a:ln>
      </c:spPr>
    </c:plotArea>
    <c:plotVisOnly val="0"/>
    <c:dispBlanksAs val="gap"/>
    <c:showDLblsOverMax val="0"/>
  </c:chart>
  <c:spPr>
    <a:noFill/>
    <a:ln w="9525">
      <a:noFill/>
    </a:ln>
  </c:spPr>
  <c:txPr>
    <a:bodyPr/>
    <a:lstStyle/>
    <a:p>
      <a:pPr>
        <a:defRPr sz="550" b="0" i="0" u="none" strike="noStrike" baseline="0">
          <a:solidFill>
            <a:srgbClr val="000000"/>
          </a:solidFill>
          <a:latin typeface="Arial"/>
          <a:ea typeface="Arial"/>
          <a:cs typeface="Arial"/>
        </a:defRPr>
      </a:pPr>
      <a:endParaRPr lang="ja-JP"/>
    </a:p>
  </c:txPr>
  <c:printSettings>
    <c:headerFooter alignWithMargins="0"/>
    <c:pageMargins b="1" l="0.75" r="0.75" t="1" header="0.51200000000000001" footer="0.512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195678210126647E-2"/>
          <c:y val="0.23074394389225936"/>
          <c:w val="0.96577946768060841"/>
          <c:h val="0.71428954696915226"/>
        </c:manualLayout>
      </c:layout>
      <c:barChart>
        <c:barDir val="col"/>
        <c:grouping val="cluster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retch"/>
          </c:pictureOptions>
          <c:val>
            <c:numRef>
              <c:f>'入力1(共通)'!$Q$58</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582D-4144-A870-121557D5091E}"/>
            </c:ext>
          </c:extLst>
        </c:ser>
        <c:dLbls>
          <c:showLegendKey val="0"/>
          <c:showVal val="0"/>
          <c:showCatName val="0"/>
          <c:showSerName val="0"/>
          <c:showPercent val="0"/>
          <c:showBubbleSize val="0"/>
        </c:dLbls>
        <c:gapWidth val="0"/>
        <c:axId val="417572832"/>
        <c:axId val="503128032"/>
      </c:barChart>
      <c:catAx>
        <c:axId val="417572832"/>
        <c:scaling>
          <c:orientation val="minMax"/>
        </c:scaling>
        <c:delete val="0"/>
        <c:axPos val="b"/>
        <c:numFmt formatCode="General" sourceLinked="1"/>
        <c:majorTickMark val="none"/>
        <c:minorTickMark val="none"/>
        <c:tickLblPos val="none"/>
        <c:spPr>
          <a:ln w="9525">
            <a:noFill/>
          </a:ln>
        </c:spPr>
        <c:crossAx val="503128032"/>
        <c:crosses val="autoZero"/>
        <c:auto val="1"/>
        <c:lblAlgn val="ctr"/>
        <c:lblOffset val="100"/>
        <c:tickMarkSkip val="1"/>
        <c:noMultiLvlLbl val="0"/>
      </c:catAx>
      <c:valAx>
        <c:axId val="503128032"/>
        <c:scaling>
          <c:orientation val="minMax"/>
          <c:max val="1"/>
        </c:scaling>
        <c:delete val="0"/>
        <c:axPos val="l"/>
        <c:numFmt formatCode="General" sourceLinked="1"/>
        <c:majorTickMark val="in"/>
        <c:minorTickMark val="none"/>
        <c:tickLblPos val="none"/>
        <c:spPr>
          <a:ln w="9525">
            <a:noFill/>
          </a:ln>
        </c:spPr>
        <c:crossAx val="417572832"/>
        <c:crosses val="autoZero"/>
        <c:crossBetween val="between"/>
        <c:majorUnit val="1"/>
      </c:valAx>
      <c:spPr>
        <a:noFill/>
        <a:ln w="25400">
          <a:noFill/>
        </a:ln>
      </c:spPr>
    </c:plotArea>
    <c:plotVisOnly val="0"/>
    <c:dispBlanksAs val="gap"/>
    <c:showDLblsOverMax val="0"/>
  </c:chart>
  <c:spPr>
    <a:noFill/>
    <a:ln w="9525">
      <a:noFill/>
    </a:ln>
  </c:spPr>
  <c:txPr>
    <a:bodyPr/>
    <a:lstStyle/>
    <a:p>
      <a:pPr>
        <a:defRPr sz="550" b="0" i="0" u="none" strike="noStrike" baseline="0">
          <a:solidFill>
            <a:srgbClr val="000000"/>
          </a:solidFill>
          <a:latin typeface="Arial"/>
          <a:ea typeface="Arial"/>
          <a:cs typeface="Arial"/>
        </a:defRPr>
      </a:pPr>
      <a:endParaRPr lang="ja-JP"/>
    </a:p>
  </c:txPr>
  <c:printSettings>
    <c:headerFooter alignWithMargins="0"/>
    <c:pageMargins b="1" l="0.75" r="0.75" t="1" header="0.51200000000000001" footer="0.5120000000000000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8" Type="http://schemas.openxmlformats.org/officeDocument/2006/relationships/image" Target="../media/image16.png"/><Relationship Id="rId3" Type="http://schemas.openxmlformats.org/officeDocument/2006/relationships/chart" Target="../charts/chart1.xml"/><Relationship Id="rId7" Type="http://schemas.openxmlformats.org/officeDocument/2006/relationships/chart" Target="../charts/chart5.xml"/><Relationship Id="rId2" Type="http://schemas.openxmlformats.org/officeDocument/2006/relationships/image" Target="../media/image11.png"/><Relationship Id="rId1" Type="http://schemas.openxmlformats.org/officeDocument/2006/relationships/image" Target="../media/image10.emf"/><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 Id="rId9" Type="http://schemas.openxmlformats.org/officeDocument/2006/relationships/chart" Target="../charts/chart6.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2.xml"/><Relationship Id="rId3" Type="http://schemas.openxmlformats.org/officeDocument/2006/relationships/chart" Target="../charts/chart7.xml"/><Relationship Id="rId7" Type="http://schemas.openxmlformats.org/officeDocument/2006/relationships/chart" Target="../charts/chart11.xml"/><Relationship Id="rId2" Type="http://schemas.openxmlformats.org/officeDocument/2006/relationships/image" Target="../media/image11.png"/><Relationship Id="rId1" Type="http://schemas.openxmlformats.org/officeDocument/2006/relationships/image" Target="../media/image10.emf"/><Relationship Id="rId6" Type="http://schemas.openxmlformats.org/officeDocument/2006/relationships/chart" Target="../charts/chart10.xml"/><Relationship Id="rId5" Type="http://schemas.openxmlformats.org/officeDocument/2006/relationships/chart" Target="../charts/chart9.xml"/><Relationship Id="rId10" Type="http://schemas.openxmlformats.org/officeDocument/2006/relationships/chart" Target="../charts/chart13.xml"/><Relationship Id="rId4" Type="http://schemas.openxmlformats.org/officeDocument/2006/relationships/chart" Target="../charts/chart8.xml"/><Relationship Id="rId9" Type="http://schemas.openxmlformats.org/officeDocument/2006/relationships/image" Target="../media/image16.png"/></Relationships>
</file>

<file path=xl/drawings/_rels/drawing7.xml.rels><?xml version="1.0" encoding="UTF-8" standalone="yes"?>
<Relationships xmlns="http://schemas.openxmlformats.org/package/2006/relationships"><Relationship Id="rId3" Type="http://schemas.openxmlformats.org/officeDocument/2006/relationships/image" Target="../media/image10.emf"/><Relationship Id="rId2" Type="http://schemas.openxmlformats.org/officeDocument/2006/relationships/image" Target="../media/image16.png"/><Relationship Id="rId1" Type="http://schemas.openxmlformats.org/officeDocument/2006/relationships/image" Target="../media/image18.png"/></Relationships>
</file>

<file path=xl/drawings/drawing1.xml><?xml version="1.0" encoding="utf-8"?>
<xdr:wsDr xmlns:xdr="http://schemas.openxmlformats.org/drawingml/2006/spreadsheetDrawing" xmlns:a="http://schemas.openxmlformats.org/drawingml/2006/main">
  <xdr:twoCellAnchor>
    <xdr:from>
      <xdr:col>9</xdr:col>
      <xdr:colOff>239786</xdr:colOff>
      <xdr:row>61</xdr:row>
      <xdr:rowOff>105079</xdr:rowOff>
    </xdr:from>
    <xdr:to>
      <xdr:col>10</xdr:col>
      <xdr:colOff>2253492</xdr:colOff>
      <xdr:row>65</xdr:row>
      <xdr:rowOff>260049</xdr:rowOff>
    </xdr:to>
    <xdr:sp macro="" textlink="">
      <xdr:nvSpPr>
        <xdr:cNvPr id="2" name="テキスト ボックス 1">
          <a:extLst>
            <a:ext uri="{FF2B5EF4-FFF2-40B4-BE49-F238E27FC236}">
              <a16:creationId xmlns:a16="http://schemas.microsoft.com/office/drawing/2014/main" id="{F63E116A-EBE3-4D56-A54A-D3479AA72A64}"/>
            </a:ext>
          </a:extLst>
        </xdr:cNvPr>
        <xdr:cNvSpPr txBox="1"/>
      </xdr:nvSpPr>
      <xdr:spPr>
        <a:xfrm>
          <a:off x="7326386" y="25698754"/>
          <a:ext cx="2947156" cy="244097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a:solidFill>
                <a:srgbClr val="FF0000"/>
              </a:solidFill>
              <a:effectLst/>
              <a:latin typeface="+mn-lt"/>
              <a:ea typeface="+mn-ea"/>
              <a:cs typeface="+mn-cs"/>
            </a:rPr>
            <a:t>条件①</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スコアというシートの</a:t>
          </a:r>
          <a:r>
            <a:rPr lang="en-US" altLang="ja-JP" sz="1100" b="1" i="0">
              <a:solidFill>
                <a:srgbClr val="FF0000"/>
              </a:solidFill>
              <a:effectLst/>
              <a:latin typeface="+mn-lt"/>
              <a:ea typeface="+mn-ea"/>
              <a:cs typeface="+mn-cs"/>
            </a:rPr>
            <a:t>Q</a:t>
          </a:r>
          <a:r>
            <a:rPr lang="ja-JP" altLang="en-US" sz="1100" b="1" i="0">
              <a:solidFill>
                <a:srgbClr val="FF0000"/>
              </a:solidFill>
              <a:effectLst/>
              <a:latin typeface="+mn-lt"/>
              <a:ea typeface="+mn-ea"/>
              <a:cs typeface="+mn-cs"/>
            </a:rPr>
            <a:t>７５​が３より上だったときに表示する。３以下だったら表示しない。</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　　　</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条件②</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スコアシートの</a:t>
          </a:r>
          <a:r>
            <a:rPr lang="en-US" altLang="ja-JP" sz="1100" b="1" i="0">
              <a:solidFill>
                <a:srgbClr val="FF0000"/>
              </a:solidFill>
              <a:effectLst/>
              <a:latin typeface="+mn-lt"/>
              <a:ea typeface="+mn-ea"/>
              <a:cs typeface="+mn-cs"/>
            </a:rPr>
            <a:t>T261</a:t>
          </a:r>
          <a:r>
            <a:rPr lang="ja-JP" altLang="en-US" sz="1100" b="1" i="0">
              <a:solidFill>
                <a:srgbClr val="FF0000"/>
              </a:solidFill>
              <a:effectLst/>
              <a:latin typeface="+mn-lt"/>
              <a:ea typeface="+mn-ea"/>
              <a:cs typeface="+mn-cs"/>
            </a:rPr>
            <a:t>が○となっているとき、表示する。その他の場合</a:t>
          </a:r>
          <a:r>
            <a:rPr lang="en-US" altLang="ja-JP" sz="1100" b="1" i="0">
              <a:solidFill>
                <a:srgbClr val="FF0000"/>
              </a:solidFill>
              <a:effectLst/>
              <a:latin typeface="+mn-lt"/>
              <a:ea typeface="+mn-ea"/>
              <a:cs typeface="+mn-cs"/>
            </a:rPr>
            <a:t>0</a:t>
          </a:r>
          <a:r>
            <a:rPr lang="ja-JP" altLang="en-US" sz="1100" b="1" i="0">
              <a:solidFill>
                <a:srgbClr val="FF0000"/>
              </a:solidFill>
              <a:effectLst/>
              <a:latin typeface="+mn-lt"/>
              <a:ea typeface="+mn-ea"/>
              <a:cs typeface="+mn-cs"/>
            </a:rPr>
            <a:t>とする</a:t>
          </a:r>
          <a:endParaRPr lang="en-US" altLang="ja-JP" sz="1100" b="1" i="0">
            <a:solidFill>
              <a:srgbClr val="FF0000"/>
            </a:solidFill>
            <a:effectLst/>
            <a:latin typeface="+mn-lt"/>
            <a:ea typeface="+mn-ea"/>
            <a:cs typeface="+mn-cs"/>
          </a:endParaRPr>
        </a:p>
        <a:p>
          <a:endParaRPr kumimoji="1" lang="ja-JP" altLang="en-US" sz="1100" b="1">
            <a:solidFill>
              <a:srgbClr val="FF0000"/>
            </a:solidFill>
          </a:endParaRPr>
        </a:p>
      </xdr:txBody>
    </xdr:sp>
    <xdr:clientData/>
  </xdr:twoCellAnchor>
  <xdr:twoCellAnchor>
    <xdr:from>
      <xdr:col>7</xdr:col>
      <xdr:colOff>129117</xdr:colOff>
      <xdr:row>60</xdr:row>
      <xdr:rowOff>127000</xdr:rowOff>
    </xdr:from>
    <xdr:to>
      <xdr:col>8</xdr:col>
      <xdr:colOff>804333</xdr:colOff>
      <xdr:row>62</xdr:row>
      <xdr:rowOff>361950</xdr:rowOff>
    </xdr:to>
    <xdr:cxnSp macro="">
      <xdr:nvCxnSpPr>
        <xdr:cNvPr id="3" name="直線矢印コネクタ 2">
          <a:extLst>
            <a:ext uri="{FF2B5EF4-FFF2-40B4-BE49-F238E27FC236}">
              <a16:creationId xmlns:a16="http://schemas.microsoft.com/office/drawing/2014/main" id="{90BF386A-FABE-4472-8743-98895106E1DE}"/>
            </a:ext>
          </a:extLst>
        </xdr:cNvPr>
        <xdr:cNvCxnSpPr/>
      </xdr:nvCxnSpPr>
      <xdr:spPr>
        <a:xfrm flipH="1">
          <a:off x="5672667" y="25339675"/>
          <a:ext cx="1227666" cy="118745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105605</xdr:colOff>
      <xdr:row>35</xdr:row>
      <xdr:rowOff>5558</xdr:rowOff>
    </xdr:from>
    <xdr:to>
      <xdr:col>11</xdr:col>
      <xdr:colOff>710291</xdr:colOff>
      <xdr:row>41</xdr:row>
      <xdr:rowOff>265907</xdr:rowOff>
    </xdr:to>
    <xdr:sp macro="" textlink="">
      <xdr:nvSpPr>
        <xdr:cNvPr id="4" name="テキスト ボックス 3">
          <a:extLst>
            <a:ext uri="{FF2B5EF4-FFF2-40B4-BE49-F238E27FC236}">
              <a16:creationId xmlns:a16="http://schemas.microsoft.com/office/drawing/2014/main" id="{4F4C7D64-8C20-4673-8470-6470E5A366D1}"/>
            </a:ext>
          </a:extLst>
        </xdr:cNvPr>
        <xdr:cNvSpPr txBox="1"/>
      </xdr:nvSpPr>
      <xdr:spPr>
        <a:xfrm>
          <a:off x="8133819" y="14973415"/>
          <a:ext cx="2999543" cy="265520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評価項目があった場合、</a:t>
          </a:r>
          <a:endParaRPr kumimoji="1" lang="en-US" altLang="ja-JP" sz="1100" b="1">
            <a:solidFill>
              <a:srgbClr val="FF0000"/>
            </a:solidFill>
          </a:endParaRPr>
        </a:p>
        <a:p>
          <a:r>
            <a:rPr kumimoji="1" lang="ja-JP" altLang="en-US" sz="1100" b="1">
              <a:solidFill>
                <a:srgbClr val="FF0000"/>
              </a:solidFill>
            </a:rPr>
            <a:t>中項目・小項目で３点を超える場合に、</a:t>
          </a:r>
          <a:endParaRPr kumimoji="1" lang="en-US" altLang="ja-JP" sz="1100" b="1">
            <a:solidFill>
              <a:srgbClr val="FF0000"/>
            </a:solidFill>
          </a:endParaRPr>
        </a:p>
        <a:p>
          <a:r>
            <a:rPr kumimoji="1" lang="ja-JP" altLang="en-US" sz="1100" b="1">
              <a:solidFill>
                <a:srgbClr val="FF0000"/>
              </a:solidFill>
            </a:rPr>
            <a:t>根拠資料が必要となる。</a:t>
          </a:r>
          <a:endParaRPr kumimoji="1" lang="en-US" altLang="ja-JP" sz="1100" b="1">
            <a:solidFill>
              <a:srgbClr val="FF0000"/>
            </a:solidFill>
          </a:endParaRPr>
        </a:p>
        <a:p>
          <a:r>
            <a:rPr kumimoji="1" lang="ja-JP" altLang="en-US" sz="1100" b="1">
              <a:solidFill>
                <a:srgbClr val="FF0000"/>
              </a:solidFill>
            </a:rPr>
            <a:t>またそれぞれで評価項目の合計で、その中・小項目のレベルが決まる場合、</a:t>
          </a:r>
          <a:endParaRPr kumimoji="1" lang="en-US" altLang="ja-JP" sz="1100" b="1">
            <a:solidFill>
              <a:srgbClr val="FF0000"/>
            </a:solidFill>
          </a:endParaRPr>
        </a:p>
        <a:p>
          <a:r>
            <a:rPr kumimoji="1" lang="ja-JP" altLang="en-US" sz="1100" b="1">
              <a:solidFill>
                <a:srgbClr val="FF0000"/>
              </a:solidFill>
            </a:rPr>
            <a:t>評価項目の根拠資料が必要となる。</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スコアをただ列挙して３点を超える項目を</a:t>
          </a:r>
          <a:endParaRPr kumimoji="1" lang="en-US" altLang="ja-JP" sz="1100" b="1">
            <a:solidFill>
              <a:srgbClr val="FF0000"/>
            </a:solidFill>
          </a:endParaRPr>
        </a:p>
        <a:p>
          <a:r>
            <a:rPr kumimoji="1" lang="ja-JP" altLang="en-US" sz="1100" b="1">
              <a:solidFill>
                <a:srgbClr val="FF0000"/>
              </a:solidFill>
            </a:rPr>
            <a:t>フィルターで取得すると、</a:t>
          </a:r>
          <a:endParaRPr kumimoji="1" lang="en-US" altLang="ja-JP" sz="1100" b="1">
            <a:solidFill>
              <a:srgbClr val="FF0000"/>
            </a:solidFill>
          </a:endParaRPr>
        </a:p>
        <a:p>
          <a:r>
            <a:rPr kumimoji="1" lang="ja-JP" altLang="en-US" sz="1100" b="1">
              <a:solidFill>
                <a:srgbClr val="FF0000"/>
              </a:solidFill>
            </a:rPr>
            <a:t>本来は評価項目内で根拠資料が分岐する物や、</a:t>
          </a:r>
          <a:endParaRPr kumimoji="1" lang="en-US" altLang="ja-JP" sz="1100" b="1">
            <a:solidFill>
              <a:srgbClr val="FF0000"/>
            </a:solidFill>
          </a:endParaRPr>
        </a:p>
        <a:p>
          <a:r>
            <a:rPr kumimoji="1" lang="ja-JP" altLang="en-US" sz="1100" b="1">
              <a:solidFill>
                <a:srgbClr val="FF0000"/>
              </a:solidFill>
            </a:rPr>
            <a:t>大項目等の他の中項目の点数によって決まる根拠資料が必要ないものまで拾ってしまう</a:t>
          </a:r>
          <a:endParaRPr kumimoji="1" lang="en-US" altLang="ja-JP" sz="1100" b="1">
            <a:solidFill>
              <a:srgbClr val="FF0000"/>
            </a:solidFill>
          </a:endParaRPr>
        </a:p>
        <a:p>
          <a:endParaRPr kumimoji="1" lang="en-US" altLang="ja-JP" sz="1100" b="1">
            <a:solidFill>
              <a:srgbClr val="FF0000"/>
            </a:solidFill>
          </a:endParaRPr>
        </a:p>
        <a:p>
          <a:endParaRPr kumimoji="1" lang="en-US" altLang="ja-JP" sz="1100" b="1">
            <a:solidFill>
              <a:srgbClr val="FF0000"/>
            </a:solidFill>
          </a:endParaRPr>
        </a:p>
      </xdr:txBody>
    </xdr:sp>
    <xdr:clientData/>
  </xdr:twoCellAnchor>
  <xdr:twoCellAnchor>
    <xdr:from>
      <xdr:col>8</xdr:col>
      <xdr:colOff>875241</xdr:colOff>
      <xdr:row>42</xdr:row>
      <xdr:rowOff>142874</xdr:rowOff>
    </xdr:from>
    <xdr:to>
      <xdr:col>9</xdr:col>
      <xdr:colOff>35718</xdr:colOff>
      <xdr:row>44</xdr:row>
      <xdr:rowOff>63500</xdr:rowOff>
    </xdr:to>
    <xdr:cxnSp macro="">
      <xdr:nvCxnSpPr>
        <xdr:cNvPr id="5" name="直線矢印コネクタ 4">
          <a:extLst>
            <a:ext uri="{FF2B5EF4-FFF2-40B4-BE49-F238E27FC236}">
              <a16:creationId xmlns:a16="http://schemas.microsoft.com/office/drawing/2014/main" id="{C5375F81-366D-4B83-9C3F-23F81E87F22F}"/>
            </a:ext>
          </a:extLst>
        </xdr:cNvPr>
        <xdr:cNvCxnSpPr/>
      </xdr:nvCxnSpPr>
      <xdr:spPr>
        <a:xfrm flipH="1">
          <a:off x="6971241" y="18078449"/>
          <a:ext cx="151077" cy="96837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70944</xdr:colOff>
      <xdr:row>43</xdr:row>
      <xdr:rowOff>566056</xdr:rowOff>
    </xdr:from>
    <xdr:to>
      <xdr:col>10</xdr:col>
      <xdr:colOff>1081804</xdr:colOff>
      <xdr:row>47</xdr:row>
      <xdr:rowOff>50648</xdr:rowOff>
    </xdr:to>
    <xdr:sp macro="" textlink="">
      <xdr:nvSpPr>
        <xdr:cNvPr id="6" name="テキスト ボックス 5">
          <a:extLst>
            <a:ext uri="{FF2B5EF4-FFF2-40B4-BE49-F238E27FC236}">
              <a16:creationId xmlns:a16="http://schemas.microsoft.com/office/drawing/2014/main" id="{30D839DC-182F-4B95-B4D6-9BCF7D83F434}"/>
            </a:ext>
          </a:extLst>
        </xdr:cNvPr>
        <xdr:cNvSpPr txBox="1"/>
      </xdr:nvSpPr>
      <xdr:spPr>
        <a:xfrm>
          <a:off x="6166944" y="18976520"/>
          <a:ext cx="2943074" cy="133516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評価項目によって点数が決まる項目、</a:t>
          </a:r>
          <a:endParaRPr kumimoji="1" lang="en-US" altLang="ja-JP" sz="1100" b="1">
            <a:solidFill>
              <a:srgbClr val="FF0000"/>
            </a:solidFill>
          </a:endParaRPr>
        </a:p>
        <a:p>
          <a:r>
            <a:rPr kumimoji="1" lang="ja-JP" altLang="en-US" sz="1100" b="1">
              <a:solidFill>
                <a:srgbClr val="FF0000"/>
              </a:solidFill>
            </a:rPr>
            <a:t>（</a:t>
          </a:r>
          <a:r>
            <a:rPr kumimoji="1" lang="en-US" altLang="ja-JP" sz="1100" b="1">
              <a:solidFill>
                <a:srgbClr val="FF0000"/>
              </a:solidFill>
            </a:rPr>
            <a:t>Q3</a:t>
          </a:r>
          <a:r>
            <a:rPr kumimoji="1" lang="ja-JP" altLang="en-US" sz="1100" b="1">
              <a:solidFill>
                <a:srgbClr val="FF0000"/>
              </a:solidFill>
            </a:rPr>
            <a:t>等が例）については、</a:t>
          </a:r>
          <a:endParaRPr kumimoji="1" lang="en-US" altLang="ja-JP" sz="1100" b="1">
            <a:solidFill>
              <a:srgbClr val="FF0000"/>
            </a:solidFill>
          </a:endParaRPr>
        </a:p>
        <a:p>
          <a:r>
            <a:rPr kumimoji="1" lang="ja-JP" altLang="en-US" sz="1100" b="1">
              <a:solidFill>
                <a:srgbClr val="FF0000"/>
              </a:solidFill>
            </a:rPr>
            <a:t>中・小項目の点数の欄はコピーせず、</a:t>
          </a:r>
          <a:endParaRPr kumimoji="1" lang="en-US" altLang="ja-JP" sz="1100" b="1">
            <a:solidFill>
              <a:srgbClr val="FF0000"/>
            </a:solidFill>
          </a:endParaRPr>
        </a:p>
        <a:p>
          <a:r>
            <a:rPr kumimoji="1" lang="ja-JP" altLang="en-US" sz="1100" b="1">
              <a:solidFill>
                <a:srgbClr val="FF0000"/>
              </a:solidFill>
            </a:rPr>
            <a:t>評価項目で以下の条件を持たせることで、</a:t>
          </a:r>
          <a:endParaRPr kumimoji="1" lang="en-US" altLang="ja-JP" sz="1100" b="1">
            <a:solidFill>
              <a:srgbClr val="FF0000"/>
            </a:solidFill>
          </a:endParaRPr>
        </a:p>
        <a:p>
          <a:r>
            <a:rPr kumimoji="1" lang="ja-JP" altLang="en-US" sz="1100" b="1">
              <a:solidFill>
                <a:srgbClr val="FF0000"/>
              </a:solidFill>
            </a:rPr>
            <a:t>それぞれに根拠資料が必要かどうか判別する</a:t>
          </a:r>
          <a:endParaRPr kumimoji="1" lang="en-US" altLang="ja-JP" sz="1100" b="1">
            <a:solidFill>
              <a:srgbClr val="FF0000"/>
            </a:solidFill>
          </a:endParaRPr>
        </a:p>
      </xdr:txBody>
    </xdr:sp>
    <xdr:clientData/>
  </xdr:twoCellAnchor>
  <xdr:twoCellAnchor>
    <xdr:from>
      <xdr:col>8</xdr:col>
      <xdr:colOff>751416</xdr:colOff>
      <xdr:row>48</xdr:row>
      <xdr:rowOff>137583</xdr:rowOff>
    </xdr:from>
    <xdr:to>
      <xdr:col>8</xdr:col>
      <xdr:colOff>753533</xdr:colOff>
      <xdr:row>50</xdr:row>
      <xdr:rowOff>204259</xdr:rowOff>
    </xdr:to>
    <xdr:cxnSp macro="">
      <xdr:nvCxnSpPr>
        <xdr:cNvPr id="7" name="直線矢印コネクタ 6">
          <a:extLst>
            <a:ext uri="{FF2B5EF4-FFF2-40B4-BE49-F238E27FC236}">
              <a16:creationId xmlns:a16="http://schemas.microsoft.com/office/drawing/2014/main" id="{530AAA93-5013-421B-821F-AD718A359A4E}"/>
            </a:ext>
          </a:extLst>
        </xdr:cNvPr>
        <xdr:cNvCxnSpPr/>
      </xdr:nvCxnSpPr>
      <xdr:spPr>
        <a:xfrm>
          <a:off x="6847416" y="20768733"/>
          <a:ext cx="2117" cy="82867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181502</xdr:colOff>
      <xdr:row>43</xdr:row>
      <xdr:rowOff>439472</xdr:rowOff>
    </xdr:from>
    <xdr:to>
      <xdr:col>3</xdr:col>
      <xdr:colOff>18520</xdr:colOff>
      <xdr:row>46</xdr:row>
      <xdr:rowOff>329406</xdr:rowOff>
    </xdr:to>
    <xdr:sp macro="" textlink="">
      <xdr:nvSpPr>
        <xdr:cNvPr id="8" name="テキスト ボックス 7">
          <a:extLst>
            <a:ext uri="{FF2B5EF4-FFF2-40B4-BE49-F238E27FC236}">
              <a16:creationId xmlns:a16="http://schemas.microsoft.com/office/drawing/2014/main" id="{9403DA46-80BF-46C0-B71E-088C87CC6901}"/>
            </a:ext>
          </a:extLst>
        </xdr:cNvPr>
        <xdr:cNvSpPr txBox="1"/>
      </xdr:nvSpPr>
      <xdr:spPr>
        <a:xfrm>
          <a:off x="867302" y="18851297"/>
          <a:ext cx="2103968" cy="134725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a:solidFill>
                <a:srgbClr val="FF0000"/>
              </a:solidFill>
              <a:effectLst/>
              <a:latin typeface="+mn-lt"/>
              <a:ea typeface="+mn-ea"/>
              <a:cs typeface="+mn-cs"/>
            </a:rPr>
            <a:t>評価項目の合計により、</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レベルが決まる項目については</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空欄にする</a:t>
          </a:r>
          <a:endParaRPr lang="en-US" altLang="ja-JP" sz="1100" b="1" i="0">
            <a:solidFill>
              <a:srgbClr val="FF0000"/>
            </a:solidFill>
            <a:effectLst/>
            <a:latin typeface="+mn-lt"/>
            <a:ea typeface="+mn-ea"/>
            <a:cs typeface="+mn-cs"/>
          </a:endParaRPr>
        </a:p>
      </xdr:txBody>
    </xdr:sp>
    <xdr:clientData/>
  </xdr:twoCellAnchor>
  <xdr:twoCellAnchor>
    <xdr:from>
      <xdr:col>3</xdr:col>
      <xdr:colOff>35983</xdr:colOff>
      <xdr:row>43</xdr:row>
      <xdr:rowOff>449792</xdr:rowOff>
    </xdr:from>
    <xdr:to>
      <xdr:col>4</xdr:col>
      <xdr:colOff>39158</xdr:colOff>
      <xdr:row>49</xdr:row>
      <xdr:rowOff>11642</xdr:rowOff>
    </xdr:to>
    <xdr:cxnSp macro="">
      <xdr:nvCxnSpPr>
        <xdr:cNvPr id="9" name="直線矢印コネクタ 8">
          <a:extLst>
            <a:ext uri="{FF2B5EF4-FFF2-40B4-BE49-F238E27FC236}">
              <a16:creationId xmlns:a16="http://schemas.microsoft.com/office/drawing/2014/main" id="{82A53013-27A7-47F7-B9E9-57A93B3FE77A}"/>
            </a:ext>
          </a:extLst>
        </xdr:cNvPr>
        <xdr:cNvCxnSpPr/>
      </xdr:nvCxnSpPr>
      <xdr:spPr>
        <a:xfrm>
          <a:off x="2988733" y="18861617"/>
          <a:ext cx="803275" cy="2162175"/>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114300</xdr:colOff>
      <xdr:row>4</xdr:row>
      <xdr:rowOff>142875</xdr:rowOff>
    </xdr:from>
    <xdr:to>
      <xdr:col>5</xdr:col>
      <xdr:colOff>533400</xdr:colOff>
      <xdr:row>6</xdr:row>
      <xdr:rowOff>95250</xdr:rowOff>
    </xdr:to>
    <xdr:cxnSp macro="">
      <xdr:nvCxnSpPr>
        <xdr:cNvPr id="10" name="直線矢印コネクタ 9">
          <a:extLst>
            <a:ext uri="{FF2B5EF4-FFF2-40B4-BE49-F238E27FC236}">
              <a16:creationId xmlns:a16="http://schemas.microsoft.com/office/drawing/2014/main" id="{F0314225-ED7D-4267-A754-94A1BA48DC7B}"/>
            </a:ext>
          </a:extLst>
        </xdr:cNvPr>
        <xdr:cNvCxnSpPr/>
      </xdr:nvCxnSpPr>
      <xdr:spPr>
        <a:xfrm flipH="1" flipV="1">
          <a:off x="4419600" y="1619250"/>
          <a:ext cx="419100" cy="904875"/>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539221</xdr:colOff>
      <xdr:row>6</xdr:row>
      <xdr:rowOff>148963</xdr:rowOff>
    </xdr:from>
    <xdr:to>
      <xdr:col>8</xdr:col>
      <xdr:colOff>931334</xdr:colOff>
      <xdr:row>7</xdr:row>
      <xdr:rowOff>402167</xdr:rowOff>
    </xdr:to>
    <xdr:sp macro="" textlink="">
      <xdr:nvSpPr>
        <xdr:cNvPr id="11" name="テキスト ボックス 10">
          <a:extLst>
            <a:ext uri="{FF2B5EF4-FFF2-40B4-BE49-F238E27FC236}">
              <a16:creationId xmlns:a16="http://schemas.microsoft.com/office/drawing/2014/main" id="{E94BA619-2528-460D-8FEE-9E794AB10DA3}"/>
            </a:ext>
          </a:extLst>
        </xdr:cNvPr>
        <xdr:cNvSpPr txBox="1"/>
      </xdr:nvSpPr>
      <xdr:spPr>
        <a:xfrm>
          <a:off x="4844521" y="2577838"/>
          <a:ext cx="2182813" cy="82470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下に小項目がついている中項目については空欄にする。</a:t>
          </a:r>
          <a:endParaRPr kumimoji="1" lang="en-US" altLang="ja-JP" sz="1100" b="1">
            <a:solidFill>
              <a:srgbClr val="FF0000"/>
            </a:solidFill>
          </a:endParaRPr>
        </a:p>
        <a:p>
          <a:r>
            <a:rPr kumimoji="1" lang="ja-JP" altLang="en-US" sz="1100" b="1">
              <a:solidFill>
                <a:srgbClr val="FF0000"/>
              </a:solidFill>
            </a:rPr>
            <a:t>そこの根拠資料はないため</a:t>
          </a:r>
          <a:endParaRPr kumimoji="1" lang="en-US" altLang="ja-JP" sz="1100" b="1">
            <a:solidFill>
              <a:srgbClr val="FF0000"/>
            </a:solidFill>
          </a:endParaRPr>
        </a:p>
        <a:p>
          <a:endParaRPr kumimoji="1" lang="en-US" altLang="ja-JP" sz="1100" b="1">
            <a:solidFill>
              <a:srgbClr val="FF0000"/>
            </a:solidFill>
          </a:endParaRPr>
        </a:p>
      </xdr:txBody>
    </xdr:sp>
    <xdr:clientData/>
  </xdr:twoCellAnchor>
  <xdr:twoCellAnchor>
    <xdr:from>
      <xdr:col>10</xdr:col>
      <xdr:colOff>2116</xdr:colOff>
      <xdr:row>6</xdr:row>
      <xdr:rowOff>525994</xdr:rowOff>
    </xdr:from>
    <xdr:to>
      <xdr:col>10</xdr:col>
      <xdr:colOff>2127249</xdr:colOff>
      <xdr:row>7</xdr:row>
      <xdr:rowOff>497418</xdr:rowOff>
    </xdr:to>
    <xdr:sp macro="" textlink="">
      <xdr:nvSpPr>
        <xdr:cNvPr id="12" name="テキスト ボックス 11">
          <a:extLst>
            <a:ext uri="{FF2B5EF4-FFF2-40B4-BE49-F238E27FC236}">
              <a16:creationId xmlns:a16="http://schemas.microsoft.com/office/drawing/2014/main" id="{05707164-C349-4E85-8C4E-6593A3A49C40}"/>
            </a:ext>
          </a:extLst>
        </xdr:cNvPr>
        <xdr:cNvSpPr txBox="1"/>
      </xdr:nvSpPr>
      <xdr:spPr>
        <a:xfrm>
          <a:off x="8022166" y="2954869"/>
          <a:ext cx="2125133" cy="54292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この名前は、</a:t>
          </a:r>
          <a:r>
            <a:rPr kumimoji="1" lang="en-US" altLang="ja-JP" sz="1100" b="1">
              <a:solidFill>
                <a:srgbClr val="FF0000"/>
              </a:solidFill>
            </a:rPr>
            <a:t>1.1</a:t>
          </a:r>
          <a:r>
            <a:rPr kumimoji="1" lang="ja-JP" altLang="en-US" sz="1100" b="1">
              <a:solidFill>
                <a:srgbClr val="FF0000"/>
              </a:solidFill>
            </a:rPr>
            <a:t>室内騒音ではなく、</a:t>
          </a:r>
          <a:r>
            <a:rPr kumimoji="1" lang="en-US" altLang="ja-JP" sz="1100" b="1">
              <a:solidFill>
                <a:srgbClr val="FF0000"/>
              </a:solidFill>
            </a:rPr>
            <a:t>Q1</a:t>
          </a:r>
          <a:r>
            <a:rPr kumimoji="1" lang="ja-JP" altLang="en-US" sz="1100" b="1">
              <a:solidFill>
                <a:srgbClr val="FF0000"/>
              </a:solidFill>
            </a:rPr>
            <a:t>　</a:t>
          </a:r>
          <a:r>
            <a:rPr kumimoji="1" lang="en-US" altLang="ja-JP" sz="1100" b="1">
              <a:solidFill>
                <a:srgbClr val="FF0000"/>
              </a:solidFill>
            </a:rPr>
            <a:t>1.1</a:t>
          </a:r>
          <a:r>
            <a:rPr kumimoji="1" lang="ja-JP" altLang="en-US" sz="1100" b="1">
              <a:solidFill>
                <a:srgbClr val="FF0000"/>
              </a:solidFill>
            </a:rPr>
            <a:t>室内騒音にしておく</a:t>
          </a:r>
          <a:endParaRPr kumimoji="1" lang="en-US" altLang="ja-JP" sz="1100" b="1">
            <a:solidFill>
              <a:srgbClr val="FF0000"/>
            </a:solidFill>
          </a:endParaRPr>
        </a:p>
        <a:p>
          <a:endParaRPr kumimoji="1" lang="en-US" altLang="ja-JP" sz="1100" b="1">
            <a:solidFill>
              <a:srgbClr val="FF0000"/>
            </a:solidFill>
          </a:endParaRPr>
        </a:p>
      </xdr:txBody>
    </xdr:sp>
    <xdr:clientData/>
  </xdr:twoCellAnchor>
  <xdr:twoCellAnchor>
    <xdr:from>
      <xdr:col>10</xdr:col>
      <xdr:colOff>1909232</xdr:colOff>
      <xdr:row>4</xdr:row>
      <xdr:rowOff>116417</xdr:rowOff>
    </xdr:from>
    <xdr:to>
      <xdr:col>10</xdr:col>
      <xdr:colOff>2000250</xdr:colOff>
      <xdr:row>7</xdr:row>
      <xdr:rowOff>21167</xdr:rowOff>
    </xdr:to>
    <xdr:cxnSp macro="">
      <xdr:nvCxnSpPr>
        <xdr:cNvPr id="13" name="直線矢印コネクタ 12">
          <a:extLst>
            <a:ext uri="{FF2B5EF4-FFF2-40B4-BE49-F238E27FC236}">
              <a16:creationId xmlns:a16="http://schemas.microsoft.com/office/drawing/2014/main" id="{45F63099-2990-4A6B-BBBF-88859B030762}"/>
            </a:ext>
          </a:extLst>
        </xdr:cNvPr>
        <xdr:cNvCxnSpPr/>
      </xdr:nvCxnSpPr>
      <xdr:spPr>
        <a:xfrm flipV="1">
          <a:off x="9929282" y="1592792"/>
          <a:ext cx="91018" cy="142875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140758</xdr:colOff>
      <xdr:row>2</xdr:row>
      <xdr:rowOff>169333</xdr:rowOff>
    </xdr:from>
    <xdr:to>
      <xdr:col>6</xdr:col>
      <xdr:colOff>465667</xdr:colOff>
      <xdr:row>4</xdr:row>
      <xdr:rowOff>137583</xdr:rowOff>
    </xdr:to>
    <xdr:sp macro="" textlink="">
      <xdr:nvSpPr>
        <xdr:cNvPr id="14" name="テキスト ボックス 13">
          <a:extLst>
            <a:ext uri="{FF2B5EF4-FFF2-40B4-BE49-F238E27FC236}">
              <a16:creationId xmlns:a16="http://schemas.microsoft.com/office/drawing/2014/main" id="{0E301728-E1D6-4656-B3DC-D13EF468BBAF}"/>
            </a:ext>
          </a:extLst>
        </xdr:cNvPr>
        <xdr:cNvSpPr txBox="1"/>
      </xdr:nvSpPr>
      <xdr:spPr>
        <a:xfrm>
          <a:off x="3893608" y="950383"/>
          <a:ext cx="1429809" cy="6635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Q1</a:t>
          </a:r>
          <a:r>
            <a:rPr kumimoji="1" lang="ja-JP" altLang="en-US" sz="1100" b="1">
              <a:solidFill>
                <a:srgbClr val="FF0000"/>
              </a:solidFill>
            </a:rPr>
            <a:t>　室内環境等のタイトルも拾っておきたいため５を入れておく</a:t>
          </a:r>
          <a:endParaRPr kumimoji="1" lang="en-US" altLang="ja-JP" sz="1100" b="1">
            <a:solidFill>
              <a:srgbClr val="FF0000"/>
            </a:solidFill>
          </a:endParaRPr>
        </a:p>
        <a:p>
          <a:endParaRPr kumimoji="1" lang="en-US" altLang="ja-JP" sz="1100" b="1">
            <a:solidFill>
              <a:srgbClr val="FF0000"/>
            </a:solidFill>
          </a:endParaRPr>
        </a:p>
      </xdr:txBody>
    </xdr:sp>
    <xdr:clientData/>
  </xdr:twoCellAnchor>
  <xdr:twoCellAnchor>
    <xdr:from>
      <xdr:col>4</xdr:col>
      <xdr:colOff>31750</xdr:colOff>
      <xdr:row>1</xdr:row>
      <xdr:rowOff>232833</xdr:rowOff>
    </xdr:from>
    <xdr:to>
      <xdr:col>5</xdr:col>
      <xdr:colOff>40216</xdr:colOff>
      <xdr:row>2</xdr:row>
      <xdr:rowOff>168275</xdr:rowOff>
    </xdr:to>
    <xdr:cxnSp macro="">
      <xdr:nvCxnSpPr>
        <xdr:cNvPr id="15" name="直線矢印コネクタ 14">
          <a:extLst>
            <a:ext uri="{FF2B5EF4-FFF2-40B4-BE49-F238E27FC236}">
              <a16:creationId xmlns:a16="http://schemas.microsoft.com/office/drawing/2014/main" id="{7A54CD39-9814-4173-82B9-B3160E7C51E6}"/>
            </a:ext>
          </a:extLst>
        </xdr:cNvPr>
        <xdr:cNvCxnSpPr/>
      </xdr:nvCxnSpPr>
      <xdr:spPr>
        <a:xfrm flipH="1" flipV="1">
          <a:off x="3784600" y="699558"/>
          <a:ext cx="560916" cy="249767"/>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203199</xdr:colOff>
      <xdr:row>7</xdr:row>
      <xdr:rowOff>76199</xdr:rowOff>
    </xdr:from>
    <xdr:to>
      <xdr:col>3</xdr:col>
      <xdr:colOff>211666</xdr:colOff>
      <xdr:row>13</xdr:row>
      <xdr:rowOff>105833</xdr:rowOff>
    </xdr:to>
    <xdr:sp macro="" textlink="">
      <xdr:nvSpPr>
        <xdr:cNvPr id="16" name="テキスト ボックス 15">
          <a:extLst>
            <a:ext uri="{FF2B5EF4-FFF2-40B4-BE49-F238E27FC236}">
              <a16:creationId xmlns:a16="http://schemas.microsoft.com/office/drawing/2014/main" id="{E74ECE57-8B1C-4CE4-8990-4A8C8652FE02}"/>
            </a:ext>
          </a:extLst>
        </xdr:cNvPr>
        <xdr:cNvSpPr txBox="1"/>
      </xdr:nvSpPr>
      <xdr:spPr>
        <a:xfrm>
          <a:off x="888999" y="3076574"/>
          <a:ext cx="2275417" cy="282998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E</a:t>
          </a:r>
          <a:r>
            <a:rPr kumimoji="1" lang="ja-JP" altLang="en-US" sz="1100" b="1">
              <a:solidFill>
                <a:srgbClr val="FF0000"/>
              </a:solidFill>
            </a:rPr>
            <a:t>列と</a:t>
          </a:r>
          <a:r>
            <a:rPr kumimoji="1" lang="en-US" altLang="ja-JP" sz="1100" b="1">
              <a:solidFill>
                <a:srgbClr val="FF0000"/>
              </a:solidFill>
            </a:rPr>
            <a:t>F</a:t>
          </a:r>
          <a:r>
            <a:rPr kumimoji="1" lang="ja-JP" altLang="en-US" sz="1100" b="1">
              <a:solidFill>
                <a:srgbClr val="FF0000"/>
              </a:solidFill>
            </a:rPr>
            <a:t>列で大きい方の値を表示するようにする</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建物全体・共用部分と、住居・宿泊部分で片方が</a:t>
          </a:r>
          <a:r>
            <a:rPr kumimoji="1" lang="en-US" altLang="ja-JP" sz="1100" b="1">
              <a:solidFill>
                <a:srgbClr val="FF0000"/>
              </a:solidFill>
            </a:rPr>
            <a:t>3</a:t>
          </a:r>
          <a:r>
            <a:rPr kumimoji="1" lang="ja-JP" altLang="en-US" sz="1100" b="1">
              <a:solidFill>
                <a:srgbClr val="FF0000"/>
              </a:solidFill>
            </a:rPr>
            <a:t>を超えていれば、</a:t>
          </a:r>
          <a:endParaRPr kumimoji="1" lang="en-US" altLang="ja-JP" sz="1100" b="1">
            <a:solidFill>
              <a:srgbClr val="FF0000"/>
            </a:solidFill>
          </a:endParaRPr>
        </a:p>
        <a:p>
          <a:r>
            <a:rPr kumimoji="1" lang="ja-JP" altLang="en-US" sz="1100" b="1">
              <a:solidFill>
                <a:srgbClr val="FF0000"/>
              </a:solidFill>
            </a:rPr>
            <a:t>根拠資料が必要だと判定するようにしたい</a:t>
          </a:r>
          <a:endParaRPr kumimoji="1" lang="en-US" altLang="ja-JP" sz="1100" b="1">
            <a:solidFill>
              <a:srgbClr val="FF0000"/>
            </a:solidFill>
          </a:endParaRPr>
        </a:p>
        <a:p>
          <a:endParaRPr kumimoji="1" lang="en-US" altLang="ja-JP" sz="1100" b="1">
            <a:solidFill>
              <a:srgbClr val="FF0000"/>
            </a:solidFill>
          </a:endParaRPr>
        </a:p>
        <a:p>
          <a:r>
            <a:rPr kumimoji="1" lang="en-US" altLang="ja-JP" sz="1100" b="1">
              <a:solidFill>
                <a:srgbClr val="FF0000"/>
              </a:solidFill>
            </a:rPr>
            <a:t>E</a:t>
          </a:r>
          <a:r>
            <a:rPr kumimoji="1" lang="ja-JP" altLang="en-US" sz="1100" b="1">
              <a:solidFill>
                <a:srgbClr val="FF0000"/>
              </a:solidFill>
            </a:rPr>
            <a:t>列　建物全体・共用部</a:t>
          </a:r>
          <a:endParaRPr kumimoji="1" lang="en-US" altLang="ja-JP" sz="1100" b="1">
            <a:solidFill>
              <a:srgbClr val="FF0000"/>
            </a:solidFill>
          </a:endParaRPr>
        </a:p>
        <a:p>
          <a:r>
            <a:rPr kumimoji="1" lang="en-US" altLang="ja-JP" sz="1100" b="1">
              <a:solidFill>
                <a:srgbClr val="FF0000"/>
              </a:solidFill>
            </a:rPr>
            <a:t>F</a:t>
          </a:r>
          <a:r>
            <a:rPr kumimoji="1" lang="ja-JP" altLang="en-US" sz="1100" b="1">
              <a:solidFill>
                <a:srgbClr val="FF0000"/>
              </a:solidFill>
            </a:rPr>
            <a:t>列　住戸・専有部</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評価項目の合計点数で決まるような項目、</a:t>
          </a:r>
          <a:r>
            <a:rPr kumimoji="1" lang="en-US" altLang="ja-JP" sz="1100" b="1">
              <a:solidFill>
                <a:srgbClr val="FF0000"/>
              </a:solidFill>
            </a:rPr>
            <a:t>Q</a:t>
          </a:r>
          <a:r>
            <a:rPr kumimoji="1" lang="ja-JP" altLang="en-US" sz="1100" b="1">
              <a:solidFill>
                <a:srgbClr val="FF0000"/>
              </a:solidFill>
            </a:rPr>
            <a:t>３等については、</a:t>
          </a:r>
          <a:endParaRPr kumimoji="1" lang="en-US" altLang="ja-JP" sz="1100" b="1">
            <a:solidFill>
              <a:srgbClr val="FF0000"/>
            </a:solidFill>
          </a:endParaRPr>
        </a:p>
        <a:p>
          <a:r>
            <a:rPr kumimoji="1" lang="ja-JP" altLang="en-US" sz="1100" b="1">
              <a:solidFill>
                <a:srgbClr val="FF0000"/>
              </a:solidFill>
            </a:rPr>
            <a:t>選択した場合　５　を</a:t>
          </a:r>
          <a:r>
            <a:rPr kumimoji="1" lang="en-US" altLang="ja-JP" sz="1100" b="1">
              <a:solidFill>
                <a:srgbClr val="FF0000"/>
              </a:solidFill>
            </a:rPr>
            <a:t>D</a:t>
          </a:r>
          <a:r>
            <a:rPr kumimoji="1" lang="ja-JP" altLang="en-US" sz="1100" b="1">
              <a:solidFill>
                <a:srgbClr val="FF0000"/>
              </a:solidFill>
            </a:rPr>
            <a:t>列に表示する</a:t>
          </a:r>
          <a:endParaRPr kumimoji="1" lang="en-US" altLang="ja-JP" sz="1100" b="1">
            <a:solidFill>
              <a:srgbClr val="FF0000"/>
            </a:solidFill>
          </a:endParaRPr>
        </a:p>
      </xdr:txBody>
    </xdr:sp>
    <xdr:clientData/>
  </xdr:twoCellAnchor>
  <xdr:twoCellAnchor>
    <xdr:from>
      <xdr:col>2</xdr:col>
      <xdr:colOff>1660525</xdr:colOff>
      <xdr:row>4</xdr:row>
      <xdr:rowOff>38100</xdr:rowOff>
    </xdr:from>
    <xdr:to>
      <xdr:col>4</xdr:col>
      <xdr:colOff>34925</xdr:colOff>
      <xdr:row>7</xdr:row>
      <xdr:rowOff>0</xdr:rowOff>
    </xdr:to>
    <xdr:cxnSp macro="">
      <xdr:nvCxnSpPr>
        <xdr:cNvPr id="17" name="直線矢印コネクタ 16">
          <a:extLst>
            <a:ext uri="{FF2B5EF4-FFF2-40B4-BE49-F238E27FC236}">
              <a16:creationId xmlns:a16="http://schemas.microsoft.com/office/drawing/2014/main" id="{DB281883-A24C-442C-9D90-3C9AB4957776}"/>
            </a:ext>
          </a:extLst>
        </xdr:cNvPr>
        <xdr:cNvCxnSpPr/>
      </xdr:nvCxnSpPr>
      <xdr:spPr>
        <a:xfrm flipV="1">
          <a:off x="2955925" y="1514475"/>
          <a:ext cx="831850" cy="14859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495266</xdr:colOff>
      <xdr:row>62</xdr:row>
      <xdr:rowOff>440608</xdr:rowOff>
    </xdr:from>
    <xdr:to>
      <xdr:col>9</xdr:col>
      <xdr:colOff>1661583</xdr:colOff>
      <xdr:row>64</xdr:row>
      <xdr:rowOff>254000</xdr:rowOff>
    </xdr:to>
    <xdr:sp macro="" textlink="">
      <xdr:nvSpPr>
        <xdr:cNvPr id="18" name="テキスト ボックス 17">
          <a:extLst>
            <a:ext uri="{FF2B5EF4-FFF2-40B4-BE49-F238E27FC236}">
              <a16:creationId xmlns:a16="http://schemas.microsoft.com/office/drawing/2014/main" id="{D7EFE56D-07C2-424F-9104-EFDE4C8CB5DD}"/>
            </a:ext>
          </a:extLst>
        </xdr:cNvPr>
        <xdr:cNvSpPr txBox="1"/>
      </xdr:nvSpPr>
      <xdr:spPr>
        <a:xfrm>
          <a:off x="6591266" y="26605783"/>
          <a:ext cx="1433017" cy="95639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G</a:t>
          </a:r>
          <a:r>
            <a:rPr lang="ja-JP" altLang="en-US" sz="1100" b="1" i="0">
              <a:solidFill>
                <a:srgbClr val="FF0000"/>
              </a:solidFill>
              <a:effectLst/>
              <a:latin typeface="+mn-lt"/>
              <a:ea typeface="+mn-ea"/>
              <a:cs typeface="+mn-cs"/>
            </a:rPr>
            <a:t>列は何にも関与していない。</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有賀確認用の列</a:t>
          </a:r>
          <a:endParaRPr lang="en-US" altLang="ja-JP" sz="1100" b="1" i="0">
            <a:solidFill>
              <a:srgbClr val="FF0000"/>
            </a:solidFill>
            <a:effectLst/>
            <a:latin typeface="+mn-lt"/>
            <a:ea typeface="+mn-ea"/>
            <a:cs typeface="+mn-cs"/>
          </a:endParaRPr>
        </a:p>
        <a:p>
          <a:endParaRPr lang="en-US" altLang="ja-JP" sz="1100" b="1" i="0">
            <a:solidFill>
              <a:srgbClr val="FF0000"/>
            </a:solidFill>
            <a:effectLst/>
            <a:latin typeface="+mn-lt"/>
            <a:ea typeface="+mn-ea"/>
            <a:cs typeface="+mn-cs"/>
          </a:endParaRPr>
        </a:p>
      </xdr:txBody>
    </xdr:sp>
    <xdr:clientData/>
  </xdr:twoCellAnchor>
  <xdr:twoCellAnchor>
    <xdr:from>
      <xdr:col>6</xdr:col>
      <xdr:colOff>523876</xdr:colOff>
      <xdr:row>63</xdr:row>
      <xdr:rowOff>347304</xdr:rowOff>
    </xdr:from>
    <xdr:to>
      <xdr:col>8</xdr:col>
      <xdr:colOff>495266</xdr:colOff>
      <xdr:row>66</xdr:row>
      <xdr:rowOff>38100</xdr:rowOff>
    </xdr:to>
    <xdr:cxnSp macro="">
      <xdr:nvCxnSpPr>
        <xdr:cNvPr id="19" name="直線矢印コネクタ 18">
          <a:extLst>
            <a:ext uri="{FF2B5EF4-FFF2-40B4-BE49-F238E27FC236}">
              <a16:creationId xmlns:a16="http://schemas.microsoft.com/office/drawing/2014/main" id="{E292BBE0-FBB8-4136-9984-301384A2E19F}"/>
            </a:ext>
          </a:extLst>
        </xdr:cNvPr>
        <xdr:cNvCxnSpPr>
          <a:stCxn id="18" idx="1"/>
        </xdr:cNvCxnSpPr>
      </xdr:nvCxnSpPr>
      <xdr:spPr>
        <a:xfrm flipH="1">
          <a:off x="5381626" y="27083979"/>
          <a:ext cx="1209640" cy="140529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33081</xdr:colOff>
      <xdr:row>160</xdr:row>
      <xdr:rowOff>476250</xdr:rowOff>
    </xdr:from>
    <xdr:to>
      <xdr:col>10</xdr:col>
      <xdr:colOff>6349</xdr:colOff>
      <xdr:row>163</xdr:row>
      <xdr:rowOff>211666</xdr:rowOff>
    </xdr:to>
    <xdr:sp macro="" textlink="">
      <xdr:nvSpPr>
        <xdr:cNvPr id="20" name="テキスト ボックス 19">
          <a:extLst>
            <a:ext uri="{FF2B5EF4-FFF2-40B4-BE49-F238E27FC236}">
              <a16:creationId xmlns:a16="http://schemas.microsoft.com/office/drawing/2014/main" id="{C1D87D62-8157-4F20-9F2D-03E49F27106F}"/>
            </a:ext>
          </a:extLst>
        </xdr:cNvPr>
        <xdr:cNvSpPr txBox="1"/>
      </xdr:nvSpPr>
      <xdr:spPr>
        <a:xfrm>
          <a:off x="6129081" y="68865750"/>
          <a:ext cx="1897318" cy="125941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Q</a:t>
          </a:r>
          <a:r>
            <a:rPr lang="ja-JP" altLang="en-US" sz="1100" b="1" i="0">
              <a:solidFill>
                <a:srgbClr val="FF0000"/>
              </a:solidFill>
              <a:effectLst/>
              <a:latin typeface="+mn-lt"/>
              <a:ea typeface="+mn-ea"/>
              <a:cs typeface="+mn-cs"/>
            </a:rPr>
            <a:t>３については</a:t>
          </a:r>
          <a:r>
            <a:rPr lang="en-US" altLang="ja-JP" sz="1100" b="1" i="0">
              <a:solidFill>
                <a:srgbClr val="FF0000"/>
              </a:solidFill>
              <a:effectLst/>
              <a:latin typeface="+mn-lt"/>
              <a:ea typeface="+mn-ea"/>
              <a:cs typeface="+mn-cs"/>
            </a:rPr>
            <a:t>3</a:t>
          </a:r>
          <a:r>
            <a:rPr lang="ja-JP" altLang="en-US" sz="1100" b="1" i="0">
              <a:solidFill>
                <a:srgbClr val="FF0000"/>
              </a:solidFill>
              <a:effectLst/>
              <a:latin typeface="+mn-lt"/>
              <a:ea typeface="+mn-ea"/>
              <a:cs typeface="+mn-cs"/>
            </a:rPr>
            <a:t>を超える項目というわけではなく、</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評価している場合なので、</a:t>
          </a:r>
          <a:endParaRPr lang="en-US" altLang="ja-JP" sz="1100" b="1" i="0">
            <a:solidFill>
              <a:srgbClr val="FF0000"/>
            </a:solidFill>
            <a:effectLst/>
            <a:latin typeface="+mn-lt"/>
            <a:ea typeface="+mn-ea"/>
            <a:cs typeface="+mn-cs"/>
          </a:endParaRPr>
        </a:p>
        <a:p>
          <a:r>
            <a:rPr lang="en-US" altLang="ja-JP" sz="1100" b="1" i="0">
              <a:solidFill>
                <a:srgbClr val="FF0000"/>
              </a:solidFill>
              <a:effectLst/>
              <a:latin typeface="+mn-lt"/>
              <a:ea typeface="+mn-ea"/>
              <a:cs typeface="+mn-cs"/>
            </a:rPr>
            <a:t>0</a:t>
          </a:r>
          <a:r>
            <a:rPr lang="ja-JP" altLang="en-US" sz="1100" b="1" i="0">
              <a:solidFill>
                <a:srgbClr val="FF0000"/>
              </a:solidFill>
              <a:effectLst/>
              <a:latin typeface="+mn-lt"/>
              <a:ea typeface="+mn-ea"/>
              <a:cs typeface="+mn-cs"/>
            </a:rPr>
            <a:t>を超えているものについてカウントしていく</a:t>
          </a:r>
          <a:endParaRPr lang="en-US" altLang="ja-JP" sz="1100" b="1" i="0">
            <a:solidFill>
              <a:srgbClr val="FF0000"/>
            </a:solidFill>
            <a:effectLst/>
            <a:latin typeface="+mn-lt"/>
            <a:ea typeface="+mn-ea"/>
            <a:cs typeface="+mn-cs"/>
          </a:endParaRPr>
        </a:p>
      </xdr:txBody>
    </xdr:sp>
    <xdr:clientData/>
  </xdr:twoCellAnchor>
  <xdr:twoCellAnchor>
    <xdr:from>
      <xdr:col>5</xdr:col>
      <xdr:colOff>104775</xdr:colOff>
      <xdr:row>161</xdr:row>
      <xdr:rowOff>161925</xdr:rowOff>
    </xdr:from>
    <xdr:to>
      <xdr:col>8</xdr:col>
      <xdr:colOff>30726</xdr:colOff>
      <xdr:row>161</xdr:row>
      <xdr:rowOff>163871</xdr:rowOff>
    </xdr:to>
    <xdr:cxnSp macro="">
      <xdr:nvCxnSpPr>
        <xdr:cNvPr id="21" name="直線矢印コネクタ 20">
          <a:extLst>
            <a:ext uri="{FF2B5EF4-FFF2-40B4-BE49-F238E27FC236}">
              <a16:creationId xmlns:a16="http://schemas.microsoft.com/office/drawing/2014/main" id="{71A968BE-345C-43F5-84F9-C33CF23204F7}"/>
            </a:ext>
          </a:extLst>
        </xdr:cNvPr>
        <xdr:cNvCxnSpPr/>
      </xdr:nvCxnSpPr>
      <xdr:spPr>
        <a:xfrm flipH="1" flipV="1">
          <a:off x="4410075" y="69122925"/>
          <a:ext cx="1716651" cy="19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309561</xdr:colOff>
      <xdr:row>181</xdr:row>
      <xdr:rowOff>328084</xdr:rowOff>
    </xdr:from>
    <xdr:to>
      <xdr:col>16</xdr:col>
      <xdr:colOff>51593</xdr:colOff>
      <xdr:row>183</xdr:row>
      <xdr:rowOff>411428</xdr:rowOff>
    </xdr:to>
    <xdr:sp macro="" textlink="">
      <xdr:nvSpPr>
        <xdr:cNvPr id="22" name="テキスト ボックス 21">
          <a:extLst>
            <a:ext uri="{FF2B5EF4-FFF2-40B4-BE49-F238E27FC236}">
              <a16:creationId xmlns:a16="http://schemas.microsoft.com/office/drawing/2014/main" id="{95AAA7AA-1594-49B1-A78E-91EB856E59BD}"/>
            </a:ext>
          </a:extLst>
        </xdr:cNvPr>
        <xdr:cNvSpPr txBox="1"/>
      </xdr:nvSpPr>
      <xdr:spPr>
        <a:xfrm>
          <a:off x="16311561" y="77852059"/>
          <a:ext cx="7828757" cy="122634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rPr>
            <a:t>Q3.1</a:t>
          </a:r>
          <a:r>
            <a:rPr kumimoji="1" lang="ja-JP" altLang="en-US" sz="1100" b="1">
              <a:solidFill>
                <a:srgbClr val="FF0000"/>
              </a:solidFill>
            </a:rPr>
            <a:t>と重複する根拠資料についてどうするのか</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①追加で資料をもらう</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②</a:t>
          </a:r>
          <a:r>
            <a:rPr kumimoji="1" lang="en-US" altLang="ja-JP" sz="1100" b="1">
              <a:solidFill>
                <a:srgbClr val="FF0000"/>
              </a:solidFill>
            </a:rPr>
            <a:t>Q3.1</a:t>
          </a:r>
          <a:r>
            <a:rPr kumimoji="1" lang="ja-JP" altLang="en-US" sz="1100" b="1">
              <a:solidFill>
                <a:srgbClr val="FF0000"/>
              </a:solidFill>
            </a:rPr>
            <a:t>の資料と重複可能といった文言を入れる　→　②にすることに</a:t>
          </a:r>
        </a:p>
      </xdr:txBody>
    </xdr:sp>
    <xdr:clientData/>
  </xdr:twoCellAnchor>
  <xdr:twoCellAnchor>
    <xdr:from>
      <xdr:col>11</xdr:col>
      <xdr:colOff>20483</xdr:colOff>
      <xdr:row>232</xdr:row>
      <xdr:rowOff>0</xdr:rowOff>
    </xdr:from>
    <xdr:to>
      <xdr:col>11</xdr:col>
      <xdr:colOff>3236451</xdr:colOff>
      <xdr:row>239</xdr:row>
      <xdr:rowOff>573548</xdr:rowOff>
    </xdr:to>
    <xdr:sp macro="" textlink="">
      <xdr:nvSpPr>
        <xdr:cNvPr id="23" name="正方形/長方形 22">
          <a:extLst>
            <a:ext uri="{FF2B5EF4-FFF2-40B4-BE49-F238E27FC236}">
              <a16:creationId xmlns:a16="http://schemas.microsoft.com/office/drawing/2014/main" id="{9481ECA4-4503-4A2D-B209-2DBE721788B2}"/>
            </a:ext>
          </a:extLst>
        </xdr:cNvPr>
        <xdr:cNvSpPr/>
      </xdr:nvSpPr>
      <xdr:spPr>
        <a:xfrm>
          <a:off x="10440833" y="98659950"/>
          <a:ext cx="3215968" cy="4574048"/>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0</xdr:colOff>
      <xdr:row>247</xdr:row>
      <xdr:rowOff>1</xdr:rowOff>
    </xdr:from>
    <xdr:to>
      <xdr:col>11</xdr:col>
      <xdr:colOff>3215968</xdr:colOff>
      <xdr:row>251</xdr:row>
      <xdr:rowOff>553065</xdr:rowOff>
    </xdr:to>
    <xdr:sp macro="" textlink="">
      <xdr:nvSpPr>
        <xdr:cNvPr id="24" name="正方形/長方形 23">
          <a:extLst>
            <a:ext uri="{FF2B5EF4-FFF2-40B4-BE49-F238E27FC236}">
              <a16:creationId xmlns:a16="http://schemas.microsoft.com/office/drawing/2014/main" id="{3203A616-5CDC-4831-8E51-7D6870F5E5F5}"/>
            </a:ext>
          </a:extLst>
        </xdr:cNvPr>
        <xdr:cNvSpPr/>
      </xdr:nvSpPr>
      <xdr:spPr>
        <a:xfrm>
          <a:off x="10420350" y="106060876"/>
          <a:ext cx="3215968" cy="2839064"/>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282334</xdr:colOff>
      <xdr:row>3</xdr:row>
      <xdr:rowOff>241366</xdr:rowOff>
    </xdr:from>
    <xdr:to>
      <xdr:col>14</xdr:col>
      <xdr:colOff>550333</xdr:colOff>
      <xdr:row>6</xdr:row>
      <xdr:rowOff>243417</xdr:rowOff>
    </xdr:to>
    <xdr:sp macro="" textlink="">
      <xdr:nvSpPr>
        <xdr:cNvPr id="25" name="テキスト ボックス 24">
          <a:extLst>
            <a:ext uri="{FF2B5EF4-FFF2-40B4-BE49-F238E27FC236}">
              <a16:creationId xmlns:a16="http://schemas.microsoft.com/office/drawing/2014/main" id="{D79D8DB4-77A3-4620-A445-294FB0D3B658}"/>
            </a:ext>
          </a:extLst>
        </xdr:cNvPr>
        <xdr:cNvSpPr txBox="1"/>
      </xdr:nvSpPr>
      <xdr:spPr>
        <a:xfrm>
          <a:off x="16284334" y="1336741"/>
          <a:ext cx="2601624" cy="133555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基本方針</a:t>
          </a:r>
          <a:endParaRPr kumimoji="1" lang="en-US" altLang="ja-JP" sz="1100" b="1">
            <a:solidFill>
              <a:srgbClr val="FF0000"/>
            </a:solidFill>
          </a:endParaRPr>
        </a:p>
        <a:p>
          <a:r>
            <a:rPr kumimoji="1" lang="ja-JP" altLang="en-US" sz="1100" b="1">
              <a:solidFill>
                <a:srgbClr val="FF0000"/>
              </a:solidFill>
            </a:rPr>
            <a:t>レベル</a:t>
          </a:r>
          <a:r>
            <a:rPr kumimoji="1" lang="en-US" altLang="ja-JP" sz="1100" b="1">
              <a:solidFill>
                <a:srgbClr val="FF0000"/>
              </a:solidFill>
            </a:rPr>
            <a:t>4</a:t>
          </a:r>
          <a:r>
            <a:rPr kumimoji="1" lang="ja-JP" altLang="en-US" sz="1100" b="1">
              <a:solidFill>
                <a:srgbClr val="FF0000"/>
              </a:solidFill>
            </a:rPr>
            <a:t>の場合でも、</a:t>
          </a:r>
          <a:endParaRPr kumimoji="1" lang="en-US" altLang="ja-JP" sz="1100" b="1">
            <a:solidFill>
              <a:srgbClr val="FF0000"/>
            </a:solidFill>
          </a:endParaRPr>
        </a:p>
        <a:p>
          <a:r>
            <a:rPr kumimoji="1" lang="ja-JP" altLang="en-US" sz="1100" b="1">
              <a:solidFill>
                <a:srgbClr val="FF0000"/>
              </a:solidFill>
            </a:rPr>
            <a:t>レベル</a:t>
          </a:r>
          <a:r>
            <a:rPr kumimoji="1" lang="en-US" altLang="ja-JP" sz="1100" b="1">
              <a:solidFill>
                <a:srgbClr val="FF0000"/>
              </a:solidFill>
            </a:rPr>
            <a:t>5</a:t>
          </a:r>
          <a:r>
            <a:rPr kumimoji="1" lang="ja-JP" altLang="en-US" sz="1100" b="1">
              <a:solidFill>
                <a:srgbClr val="FF0000"/>
              </a:solidFill>
            </a:rPr>
            <a:t>の根拠資料は表示する</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なるべく</a:t>
          </a:r>
          <a:endParaRPr kumimoji="1" lang="en-US" altLang="ja-JP" sz="1100" b="1">
            <a:solidFill>
              <a:srgbClr val="FF0000"/>
            </a:solidFill>
          </a:endParaRPr>
        </a:p>
        <a:p>
          <a:r>
            <a:rPr kumimoji="1" lang="ja-JP" altLang="en-US" sz="1100" b="1">
              <a:solidFill>
                <a:srgbClr val="FF0000"/>
              </a:solidFill>
            </a:rPr>
            <a:t>○○　の　〇〇　という形で表示する</a:t>
          </a:r>
          <a:endParaRPr kumimoji="1" lang="en-US" altLang="ja-JP" sz="1100" b="1">
            <a:solidFill>
              <a:srgbClr val="FF0000"/>
            </a:solidFill>
          </a:endParaRPr>
        </a:p>
      </xdr:txBody>
    </xdr:sp>
    <xdr:clientData/>
  </xdr:twoCellAnchor>
  <xdr:twoCellAnchor>
    <xdr:from>
      <xdr:col>13</xdr:col>
      <xdr:colOff>1150784</xdr:colOff>
      <xdr:row>128</xdr:row>
      <xdr:rowOff>106106</xdr:rowOff>
    </xdr:from>
    <xdr:to>
      <xdr:col>13</xdr:col>
      <xdr:colOff>2065184</xdr:colOff>
      <xdr:row>130</xdr:row>
      <xdr:rowOff>78248</xdr:rowOff>
    </xdr:to>
    <xdr:sp macro="" textlink="">
      <xdr:nvSpPr>
        <xdr:cNvPr id="26" name="テキスト ボックス 25">
          <a:extLst>
            <a:ext uri="{FF2B5EF4-FFF2-40B4-BE49-F238E27FC236}">
              <a16:creationId xmlns:a16="http://schemas.microsoft.com/office/drawing/2014/main" id="{C2FA660E-187A-49DF-B3E5-B635978BF2EF}"/>
            </a:ext>
          </a:extLst>
        </xdr:cNvPr>
        <xdr:cNvSpPr txBox="1"/>
      </xdr:nvSpPr>
      <xdr:spPr>
        <a:xfrm>
          <a:off x="17152784" y="54408131"/>
          <a:ext cx="914400" cy="7817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13</xdr:col>
      <xdr:colOff>192121</xdr:colOff>
      <xdr:row>124</xdr:row>
      <xdr:rowOff>146545</xdr:rowOff>
    </xdr:from>
    <xdr:to>
      <xdr:col>15</xdr:col>
      <xdr:colOff>2168816</xdr:colOff>
      <xdr:row>129</xdr:row>
      <xdr:rowOff>240156</xdr:rowOff>
    </xdr:to>
    <xdr:sp macro="" textlink="">
      <xdr:nvSpPr>
        <xdr:cNvPr id="27" name="テキスト ボックス 26">
          <a:extLst>
            <a:ext uri="{FF2B5EF4-FFF2-40B4-BE49-F238E27FC236}">
              <a16:creationId xmlns:a16="http://schemas.microsoft.com/office/drawing/2014/main" id="{9F33FD71-A819-4191-9A2E-EE12521CFAA1}"/>
            </a:ext>
          </a:extLst>
        </xdr:cNvPr>
        <xdr:cNvSpPr txBox="1"/>
      </xdr:nvSpPr>
      <xdr:spPr>
        <a:xfrm>
          <a:off x="16194121" y="52924570"/>
          <a:ext cx="6643945" cy="2046236"/>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rgbClr val="FF0000"/>
              </a:solidFill>
              <a:latin typeface="+mn-lt"/>
              <a:ea typeface="+mn-ea"/>
              <a:cs typeface="+mn-cs"/>
            </a:rPr>
            <a:t>住においては、次の取組についても１項目として評価できる。 </a:t>
          </a:r>
        </a:p>
        <a:p>
          <a:r>
            <a:rPr lang="ja-JP" altLang="en-US" sz="1100" b="0" i="0" u="none" strike="noStrike" baseline="0">
              <a:solidFill>
                <a:srgbClr val="FF0000"/>
              </a:solidFill>
              <a:latin typeface="+mn-lt"/>
              <a:ea typeface="+mn-ea"/>
              <a:cs typeface="+mn-cs"/>
            </a:rPr>
            <a:t>・ 給食、給水活動の受け入れるルートとスペースが確保されている。 </a:t>
          </a:r>
        </a:p>
        <a:p>
          <a:r>
            <a:rPr lang="ja-JP" altLang="en-US" sz="1100" b="0" i="0" u="none" strike="noStrike" baseline="0">
              <a:solidFill>
                <a:srgbClr val="FF0000"/>
              </a:solidFill>
              <a:latin typeface="+mn-lt"/>
              <a:ea typeface="+mn-ea"/>
              <a:cs typeface="+mn-cs"/>
            </a:rPr>
            <a:t>・ 防災備蓄品等が収納できるスペースが確保されている。 </a:t>
          </a:r>
        </a:p>
        <a:p>
          <a:r>
            <a:rPr lang="ja-JP" altLang="en-US" sz="1100" b="0" i="0" u="none" strike="noStrike" baseline="0">
              <a:solidFill>
                <a:srgbClr val="FF0000"/>
              </a:solidFill>
              <a:latin typeface="+mn-lt"/>
              <a:ea typeface="+mn-ea"/>
              <a:cs typeface="+mn-cs"/>
            </a:rPr>
            <a:t>・ 調理ができる方策（かまどベンチ等）がある。 </a:t>
          </a:r>
        </a:p>
        <a:p>
          <a:r>
            <a:rPr lang="ja-JP" altLang="en-US" sz="1100" b="0" i="0" u="none" strike="noStrike" baseline="0">
              <a:solidFill>
                <a:srgbClr val="FF0000"/>
              </a:solidFill>
              <a:latin typeface="+mn-lt"/>
              <a:ea typeface="+mn-ea"/>
              <a:cs typeface="+mn-cs"/>
            </a:rPr>
            <a:t>・ マンホールトイレ等により、し尿処理ができる。（取組</a:t>
          </a:r>
          <a:r>
            <a:rPr lang="en-US" altLang="ja-JP" sz="1100" b="0" i="0" u="none" strike="noStrike" baseline="0">
              <a:solidFill>
                <a:srgbClr val="FF0000"/>
              </a:solidFill>
              <a:latin typeface="+mn-lt"/>
              <a:ea typeface="+mn-ea"/>
              <a:cs typeface="+mn-cs"/>
            </a:rPr>
            <a:t>No3</a:t>
          </a:r>
          <a:r>
            <a:rPr lang="ja-JP" altLang="en-US" sz="1100" b="0" i="0" u="none" strike="noStrike" baseline="0">
              <a:solidFill>
                <a:srgbClr val="FF0000"/>
              </a:solidFill>
              <a:latin typeface="+mn-lt"/>
              <a:ea typeface="+mn-ea"/>
              <a:cs typeface="+mn-cs"/>
            </a:rPr>
            <a:t>） </a:t>
          </a:r>
        </a:p>
        <a:p>
          <a:r>
            <a:rPr lang="ja-JP" altLang="en-US" sz="1100" b="0" i="0" u="none" strike="noStrike" baseline="0">
              <a:solidFill>
                <a:srgbClr val="FF0000"/>
              </a:solidFill>
              <a:latin typeface="+mn-lt"/>
              <a:ea typeface="+mn-ea"/>
              <a:cs typeface="+mn-cs"/>
            </a:rPr>
            <a:t>・ 生活用水が水道以外に確保されている。防災井戸・雨水貯留槽・貯湯槽など。（取組</a:t>
          </a:r>
          <a:r>
            <a:rPr lang="en-US" altLang="ja-JP" sz="1100" b="0" i="0" u="none" strike="noStrike" baseline="0">
              <a:solidFill>
                <a:srgbClr val="FF0000"/>
              </a:solidFill>
              <a:latin typeface="+mn-lt"/>
              <a:ea typeface="+mn-ea"/>
              <a:cs typeface="+mn-cs"/>
            </a:rPr>
            <a:t>No.5</a:t>
          </a:r>
          <a:r>
            <a:rPr lang="ja-JP" altLang="en-US" sz="1100" b="0" i="0" u="none" strike="noStrike" baseline="0">
              <a:solidFill>
                <a:srgbClr val="FF0000"/>
              </a:solidFill>
              <a:latin typeface="+mn-lt"/>
              <a:ea typeface="+mn-ea"/>
              <a:cs typeface="+mn-cs"/>
            </a:rPr>
            <a:t>） </a:t>
          </a:r>
        </a:p>
        <a:p>
          <a:r>
            <a:rPr lang="ja-JP" altLang="en-US" sz="1100" b="0" i="0" u="none" strike="noStrike" baseline="0">
              <a:solidFill>
                <a:srgbClr val="FF0000"/>
              </a:solidFill>
              <a:latin typeface="+mn-lt"/>
              <a:ea typeface="+mn-ea"/>
              <a:cs typeface="+mn-cs"/>
            </a:rPr>
            <a:t>・ インフラ停止時においても使用できる給水設備が設置されている。小型の造水機の設置など（取組</a:t>
          </a:r>
          <a:r>
            <a:rPr lang="en-US" altLang="ja-JP" sz="1100" b="0" i="0" u="none" strike="noStrike" baseline="0">
              <a:solidFill>
                <a:srgbClr val="FF0000"/>
              </a:solidFill>
              <a:latin typeface="+mn-lt"/>
              <a:ea typeface="+mn-ea"/>
              <a:cs typeface="+mn-cs"/>
            </a:rPr>
            <a:t>No6</a:t>
          </a:r>
          <a:r>
            <a:rPr lang="ja-JP" altLang="en-US" sz="1100" b="0" i="0" u="none" strike="noStrike" baseline="0">
              <a:solidFill>
                <a:srgbClr val="FF0000"/>
              </a:solidFill>
              <a:latin typeface="+mn-lt"/>
              <a:ea typeface="+mn-ea"/>
              <a:cs typeface="+mn-cs"/>
            </a:rPr>
            <a:t>） </a:t>
          </a:r>
        </a:p>
        <a:p>
          <a:endParaRPr lang="ja-JP" altLang="en-US" sz="1100" b="0" i="0" u="none" strike="noStrike" baseline="0">
            <a:solidFill>
              <a:srgbClr val="FF0000"/>
            </a:solidFill>
            <a:latin typeface="+mn-lt"/>
            <a:ea typeface="+mn-ea"/>
            <a:cs typeface="+mn-cs"/>
          </a:endParaRPr>
        </a:p>
        <a:p>
          <a:r>
            <a:rPr lang="ja-JP" altLang="en-US" sz="1100" b="0" i="0" u="none" strike="noStrike" baseline="0">
              <a:solidFill>
                <a:srgbClr val="FF0000"/>
              </a:solidFill>
              <a:latin typeface="+mn-lt"/>
              <a:ea typeface="+mn-ea"/>
              <a:cs typeface="+mn-cs"/>
            </a:rPr>
            <a:t>取組</a:t>
          </a:r>
          <a:r>
            <a:rPr lang="en-US" altLang="ja-JP" sz="1100" b="0" i="0" u="none" strike="noStrike" baseline="0">
              <a:solidFill>
                <a:srgbClr val="FF0000"/>
              </a:solidFill>
              <a:latin typeface="+mn-lt"/>
              <a:ea typeface="+mn-ea"/>
              <a:cs typeface="+mn-cs"/>
            </a:rPr>
            <a:t>No.</a:t>
          </a:r>
          <a:r>
            <a:rPr lang="ja-JP" altLang="en-US" sz="1100" b="0" i="0" u="none" strike="noStrike" baseline="0">
              <a:solidFill>
                <a:srgbClr val="FF0000"/>
              </a:solidFill>
              <a:latin typeface="+mn-lt"/>
              <a:ea typeface="+mn-ea"/>
              <a:cs typeface="+mn-cs"/>
            </a:rPr>
            <a:t>が示されていない取組は、取り組まれていない</a:t>
          </a:r>
          <a:r>
            <a:rPr lang="en-US" altLang="ja-JP" sz="1100" b="0" i="0" u="none" strike="noStrike" baseline="0">
              <a:solidFill>
                <a:srgbClr val="FF0000"/>
              </a:solidFill>
              <a:latin typeface="+mn-lt"/>
              <a:ea typeface="+mn-ea"/>
              <a:cs typeface="+mn-cs"/>
            </a:rPr>
            <a:t>No</a:t>
          </a:r>
          <a:r>
            <a:rPr lang="ja-JP" altLang="en-US" sz="1100" b="0" i="0" u="none" strike="noStrike" baseline="0">
              <a:solidFill>
                <a:srgbClr val="FF0000"/>
              </a:solidFill>
              <a:latin typeface="+mn-lt"/>
              <a:ea typeface="+mn-ea"/>
              <a:cs typeface="+mn-cs"/>
            </a:rPr>
            <a:t>の項目で「〇」を選択して取組数を加算する。 </a:t>
          </a:r>
        </a:p>
        <a:p>
          <a:r>
            <a:rPr lang="ja-JP" altLang="en-US" sz="1100" b="0" i="0" u="none" strike="noStrike" baseline="0">
              <a:solidFill>
                <a:srgbClr val="FF0000"/>
              </a:solidFill>
              <a:latin typeface="+mn-lt"/>
              <a:ea typeface="+mn-ea"/>
              <a:cs typeface="+mn-cs"/>
            </a:rPr>
            <a:t>なお、評価した取組みについてはその内容をスコアシート及び重点項目シートに記述すること。 </a:t>
          </a:r>
          <a:endParaRPr kumimoji="1" lang="ja-JP" altLang="en-US" sz="1100">
            <a:solidFill>
              <a:srgbClr val="FF0000"/>
            </a:solidFill>
          </a:endParaRPr>
        </a:p>
      </xdr:txBody>
    </xdr:sp>
    <xdr:clientData/>
  </xdr:twoCellAnchor>
  <xdr:twoCellAnchor>
    <xdr:from>
      <xdr:col>13</xdr:col>
      <xdr:colOff>264581</xdr:colOff>
      <xdr:row>75</xdr:row>
      <xdr:rowOff>59533</xdr:rowOff>
    </xdr:from>
    <xdr:to>
      <xdr:col>14</xdr:col>
      <xdr:colOff>1607344</xdr:colOff>
      <xdr:row>77</xdr:row>
      <xdr:rowOff>452437</xdr:rowOff>
    </xdr:to>
    <xdr:sp macro="" textlink="">
      <xdr:nvSpPr>
        <xdr:cNvPr id="28" name="テキスト ボックス 27">
          <a:extLst>
            <a:ext uri="{FF2B5EF4-FFF2-40B4-BE49-F238E27FC236}">
              <a16:creationId xmlns:a16="http://schemas.microsoft.com/office/drawing/2014/main" id="{7084EC1A-E17D-418A-BDF3-18A43D569F12}"/>
            </a:ext>
          </a:extLst>
        </xdr:cNvPr>
        <xdr:cNvSpPr txBox="1"/>
      </xdr:nvSpPr>
      <xdr:spPr>
        <a:xfrm>
          <a:off x="16266581" y="32701708"/>
          <a:ext cx="3676388" cy="1326354"/>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a:t>
          </a:r>
          <a:r>
            <a:rPr lang="ja-JP" altLang="en-US" sz="1100" b="1" i="0">
              <a:solidFill>
                <a:srgbClr val="FF0000"/>
              </a:solidFill>
              <a:effectLst/>
              <a:latin typeface="+mn-lt"/>
              <a:ea typeface="+mn-ea"/>
              <a:cs typeface="+mn-cs"/>
            </a:rPr>
            <a:t>建築物衛生法上の特定建築物の場合</a:t>
          </a:r>
          <a:r>
            <a:rPr lang="en-US" altLang="ja-JP" sz="1100" b="1" i="0">
              <a:solidFill>
                <a:srgbClr val="FF0000"/>
              </a:solidFill>
              <a:effectLst/>
              <a:latin typeface="+mn-lt"/>
              <a:ea typeface="+mn-ea"/>
              <a:cs typeface="+mn-cs"/>
            </a:rPr>
            <a:t>】</a:t>
          </a:r>
          <a:r>
            <a:rPr lang="ja-JP" altLang="en-US" sz="1100" b="1" i="0">
              <a:solidFill>
                <a:srgbClr val="FF0000"/>
              </a:solidFill>
              <a:effectLst/>
              <a:latin typeface="+mn-lt"/>
              <a:ea typeface="+mn-ea"/>
              <a:cs typeface="+mn-cs"/>
            </a:rPr>
            <a:t>と</a:t>
          </a:r>
          <a:r>
            <a:rPr lang="en-US" altLang="ja-JP" sz="1100" b="1" i="0">
              <a:solidFill>
                <a:srgbClr val="FF0000"/>
              </a:solidFill>
              <a:effectLst/>
              <a:latin typeface="+mn-lt"/>
              <a:ea typeface="+mn-ea"/>
              <a:cs typeface="+mn-cs"/>
            </a:rPr>
            <a:t>【</a:t>
          </a:r>
          <a:r>
            <a:rPr lang="ja-JP" altLang="en-US" sz="1100" b="1" i="0">
              <a:solidFill>
                <a:srgbClr val="FF0000"/>
              </a:solidFill>
              <a:effectLst/>
              <a:latin typeface="+mn-lt"/>
              <a:ea typeface="+mn-ea"/>
              <a:cs typeface="+mn-cs"/>
            </a:rPr>
            <a:t>建築物衛生法の特定建築物でない場合</a:t>
          </a:r>
          <a:r>
            <a:rPr lang="en-US" altLang="ja-JP" sz="1100" b="1" i="0">
              <a:solidFill>
                <a:srgbClr val="FF0000"/>
              </a:solidFill>
              <a:effectLst/>
              <a:latin typeface="+mn-lt"/>
              <a:ea typeface="+mn-ea"/>
              <a:cs typeface="+mn-cs"/>
            </a:rPr>
            <a:t>】</a:t>
          </a:r>
          <a:r>
            <a:rPr lang="ja-JP" altLang="en-US" sz="1100" b="1" i="0">
              <a:solidFill>
                <a:srgbClr val="FF0000"/>
              </a:solidFill>
              <a:effectLst/>
              <a:latin typeface="+mn-lt"/>
              <a:ea typeface="+mn-ea"/>
              <a:cs typeface="+mn-cs"/>
            </a:rPr>
            <a:t>は、</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公表用ソフトの情報のみだと分類することができない。</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そのためこの項目で</a:t>
          </a:r>
          <a:r>
            <a:rPr lang="en-US" altLang="ja-JP" sz="1100" b="1" i="0">
              <a:solidFill>
                <a:srgbClr val="FF0000"/>
              </a:solidFill>
              <a:effectLst/>
              <a:latin typeface="+mn-lt"/>
              <a:ea typeface="+mn-ea"/>
              <a:cs typeface="+mn-cs"/>
            </a:rPr>
            <a:t>3</a:t>
          </a:r>
          <a:r>
            <a:rPr lang="ja-JP" altLang="en-US" sz="1100" b="1" i="0">
              <a:solidFill>
                <a:srgbClr val="FF0000"/>
              </a:solidFill>
              <a:effectLst/>
              <a:latin typeface="+mn-lt"/>
              <a:ea typeface="+mn-ea"/>
              <a:cs typeface="+mn-cs"/>
            </a:rPr>
            <a:t>を超えるスコアを獲得したとき、</a:t>
          </a:r>
          <a:endParaRPr lang="en-US" altLang="ja-JP" sz="1100" b="1" i="0">
            <a:solidFill>
              <a:srgbClr val="FF0000"/>
            </a:solidFill>
            <a:effectLst/>
            <a:latin typeface="+mn-lt"/>
            <a:ea typeface="+mn-ea"/>
            <a:cs typeface="+mn-cs"/>
          </a:endParaRPr>
        </a:p>
        <a:p>
          <a:r>
            <a:rPr lang="en-US" altLang="ja-JP" sz="1100" b="1" i="0">
              <a:solidFill>
                <a:srgbClr val="FF0000"/>
              </a:solidFill>
              <a:effectLst/>
              <a:latin typeface="+mn-lt"/>
              <a:ea typeface="+mn-ea"/>
              <a:cs typeface="+mn-cs"/>
            </a:rPr>
            <a:t>NO.1</a:t>
          </a:r>
          <a:r>
            <a:rPr lang="ja-JP" altLang="en-US" sz="1100" b="1" i="0">
              <a:solidFill>
                <a:srgbClr val="FF0000"/>
              </a:solidFill>
              <a:effectLst/>
              <a:latin typeface="+mn-lt"/>
              <a:ea typeface="+mn-ea"/>
              <a:cs typeface="+mn-cs"/>
            </a:rPr>
            <a:t>を評価している場合、</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両方の場合の評価資料を出すことにする。</a:t>
          </a:r>
          <a:endParaRPr lang="en-US" altLang="ja-JP" sz="1100" b="1" i="0">
            <a:solidFill>
              <a:srgbClr val="FF0000"/>
            </a:solidFill>
            <a:effectLst/>
            <a:latin typeface="+mn-lt"/>
            <a:ea typeface="+mn-ea"/>
            <a:cs typeface="+mn-cs"/>
          </a:endParaRPr>
        </a:p>
        <a:p>
          <a:endParaRPr lang="en-US" altLang="ja-JP" sz="1100" b="1" i="0">
            <a:solidFill>
              <a:srgbClr val="FF0000"/>
            </a:solidFill>
            <a:effectLst/>
            <a:latin typeface="+mn-lt"/>
            <a:ea typeface="+mn-ea"/>
            <a:cs typeface="+mn-cs"/>
          </a:endParaRPr>
        </a:p>
        <a:p>
          <a:endParaRPr lang="en-US" altLang="ja-JP" sz="1100" b="1" i="0">
            <a:solidFill>
              <a:srgbClr val="FF0000"/>
            </a:solidFill>
            <a:effectLst/>
            <a:latin typeface="+mn-lt"/>
            <a:ea typeface="+mn-ea"/>
            <a:cs typeface="+mn-cs"/>
          </a:endParaRPr>
        </a:p>
      </xdr:txBody>
    </xdr:sp>
    <xdr:clientData/>
  </xdr:twoCellAnchor>
  <xdr:twoCellAnchor>
    <xdr:from>
      <xdr:col>13</xdr:col>
      <xdr:colOff>282044</xdr:colOff>
      <xdr:row>78</xdr:row>
      <xdr:rowOff>142875</xdr:rowOff>
    </xdr:from>
    <xdr:to>
      <xdr:col>15</xdr:col>
      <xdr:colOff>7937</xdr:colOff>
      <xdr:row>80</xdr:row>
      <xdr:rowOff>143933</xdr:rowOff>
    </xdr:to>
    <xdr:sp macro="" textlink="">
      <xdr:nvSpPr>
        <xdr:cNvPr id="29" name="テキスト ボックス 28">
          <a:extLst>
            <a:ext uri="{FF2B5EF4-FFF2-40B4-BE49-F238E27FC236}">
              <a16:creationId xmlns:a16="http://schemas.microsoft.com/office/drawing/2014/main" id="{A67F13E2-6835-40BF-B1B7-7B466E630B4A}"/>
            </a:ext>
          </a:extLst>
        </xdr:cNvPr>
        <xdr:cNvSpPr txBox="1"/>
      </xdr:nvSpPr>
      <xdr:spPr>
        <a:xfrm>
          <a:off x="16284044" y="34290000"/>
          <a:ext cx="4393143" cy="763058"/>
        </a:xfrm>
        <a:prstGeom prst="rect">
          <a:avLst/>
        </a:prstGeom>
        <a:solidFill>
          <a:srgbClr val="F6F6F6"/>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a:solidFill>
                <a:srgbClr val="FF0000"/>
              </a:solidFill>
              <a:effectLst/>
              <a:latin typeface="+mn-lt"/>
              <a:ea typeface="+mn-ea"/>
              <a:cs typeface="+mn-cs"/>
            </a:rPr>
            <a:t>チェックシートの上側に特定建築物かどうか選択してもらう場所があって、片方を表示することもできるとは思うが、</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事業者の方に行ってもらう事項を減らすことの方が優先ではないか。</a:t>
          </a:r>
          <a:endParaRPr lang="en-US" altLang="ja-JP" sz="1100" b="1" i="0">
            <a:solidFill>
              <a:srgbClr val="FF0000"/>
            </a:solidFill>
            <a:effectLst/>
            <a:latin typeface="+mn-lt"/>
            <a:ea typeface="+mn-ea"/>
            <a:cs typeface="+mn-cs"/>
          </a:endParaRPr>
        </a:p>
        <a:p>
          <a:endParaRPr lang="en-US" altLang="ja-JP" sz="1100" b="1" i="0">
            <a:solidFill>
              <a:srgbClr val="FF0000"/>
            </a:solidFill>
            <a:effectLst/>
            <a:latin typeface="+mn-lt"/>
            <a:ea typeface="+mn-ea"/>
            <a:cs typeface="+mn-cs"/>
          </a:endParaRPr>
        </a:p>
      </xdr:txBody>
    </xdr:sp>
    <xdr:clientData/>
  </xdr:twoCellAnchor>
  <xdr:twoCellAnchor>
    <xdr:from>
      <xdr:col>13</xdr:col>
      <xdr:colOff>249766</xdr:colOff>
      <xdr:row>81</xdr:row>
      <xdr:rowOff>32543</xdr:rowOff>
    </xdr:from>
    <xdr:to>
      <xdr:col>14</xdr:col>
      <xdr:colOff>1452562</xdr:colOff>
      <xdr:row>82</xdr:row>
      <xdr:rowOff>247387</xdr:rowOff>
    </xdr:to>
    <xdr:sp macro="" textlink="">
      <xdr:nvSpPr>
        <xdr:cNvPr id="30" name="テキスト ボックス 29">
          <a:extLst>
            <a:ext uri="{FF2B5EF4-FFF2-40B4-BE49-F238E27FC236}">
              <a16:creationId xmlns:a16="http://schemas.microsoft.com/office/drawing/2014/main" id="{D3CA7B86-A37E-4B9F-B445-92C8B4F79B8E}"/>
            </a:ext>
          </a:extLst>
        </xdr:cNvPr>
        <xdr:cNvSpPr txBox="1"/>
      </xdr:nvSpPr>
      <xdr:spPr>
        <a:xfrm>
          <a:off x="16251766" y="35322668"/>
          <a:ext cx="3536421" cy="59584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No</a:t>
          </a:r>
          <a:r>
            <a:rPr lang="ja-JP" altLang="en-US" sz="1100" b="1" i="0">
              <a:solidFill>
                <a:srgbClr val="FF0000"/>
              </a:solidFill>
              <a:effectLst/>
              <a:latin typeface="+mn-lt"/>
              <a:ea typeface="+mn-ea"/>
              <a:cs typeface="+mn-cs"/>
            </a:rPr>
            <a:t>ごとの表記ではなく、</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特定建築物かどうかの場合分けで表示することに</a:t>
          </a:r>
          <a:endParaRPr lang="en-US" altLang="ja-JP" sz="1100" b="1" i="0">
            <a:solidFill>
              <a:srgbClr val="FF0000"/>
            </a:solidFill>
            <a:effectLst/>
            <a:latin typeface="+mn-lt"/>
            <a:ea typeface="+mn-ea"/>
            <a:cs typeface="+mn-cs"/>
          </a:endParaRPr>
        </a:p>
      </xdr:txBody>
    </xdr:sp>
    <xdr:clientData/>
  </xdr:twoCellAnchor>
  <xdr:twoCellAnchor>
    <xdr:from>
      <xdr:col>13</xdr:col>
      <xdr:colOff>275165</xdr:colOff>
      <xdr:row>44</xdr:row>
      <xdr:rowOff>52916</xdr:rowOff>
    </xdr:from>
    <xdr:to>
      <xdr:col>14</xdr:col>
      <xdr:colOff>2042582</xdr:colOff>
      <xdr:row>46</xdr:row>
      <xdr:rowOff>338324</xdr:rowOff>
    </xdr:to>
    <xdr:sp macro="" textlink="">
      <xdr:nvSpPr>
        <xdr:cNvPr id="31" name="テキスト ボックス 30">
          <a:extLst>
            <a:ext uri="{FF2B5EF4-FFF2-40B4-BE49-F238E27FC236}">
              <a16:creationId xmlns:a16="http://schemas.microsoft.com/office/drawing/2014/main" id="{27DF2B8E-8388-49B3-9587-B52556A72AD8}"/>
            </a:ext>
          </a:extLst>
        </xdr:cNvPr>
        <xdr:cNvSpPr txBox="1"/>
      </xdr:nvSpPr>
      <xdr:spPr>
        <a:xfrm>
          <a:off x="16277165" y="19036241"/>
          <a:ext cx="4101042" cy="1171233"/>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独自項目については、</a:t>
          </a:r>
          <a:endParaRPr kumimoji="1" lang="en-US" altLang="ja-JP" sz="1100" b="1">
            <a:solidFill>
              <a:srgbClr val="FF0000"/>
            </a:solidFill>
          </a:endParaRPr>
        </a:p>
        <a:p>
          <a:r>
            <a:rPr kumimoji="1" lang="ja-JP" altLang="en-US" sz="1100" b="1">
              <a:solidFill>
                <a:srgbClr val="FF0000"/>
              </a:solidFill>
            </a:rPr>
            <a:t>この項目で</a:t>
          </a:r>
          <a:r>
            <a:rPr kumimoji="1" lang="en-US" altLang="ja-JP" sz="1100" b="1">
              <a:solidFill>
                <a:srgbClr val="FF0000"/>
              </a:solidFill>
            </a:rPr>
            <a:t>3</a:t>
          </a:r>
          <a:r>
            <a:rPr kumimoji="1" lang="ja-JP" altLang="en-US" sz="1100" b="1">
              <a:solidFill>
                <a:srgbClr val="FF0000"/>
              </a:solidFill>
            </a:rPr>
            <a:t>を超えた場合表示するように</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独自項目の詳細については、</a:t>
          </a:r>
          <a:endParaRPr kumimoji="1" lang="en-US" altLang="ja-JP" sz="1100" b="1">
            <a:solidFill>
              <a:srgbClr val="FF0000"/>
            </a:solidFill>
          </a:endParaRPr>
        </a:p>
        <a:p>
          <a:r>
            <a:rPr kumimoji="1" lang="en-US" altLang="ja-JP" sz="1100" b="1">
              <a:solidFill>
                <a:srgbClr val="FF0000"/>
              </a:solidFill>
            </a:rPr>
            <a:t>7</a:t>
          </a:r>
          <a:r>
            <a:rPr kumimoji="1" lang="ja-JP" altLang="en-US" sz="1100" b="1">
              <a:solidFill>
                <a:srgbClr val="FF0000"/>
              </a:solidFill>
            </a:rPr>
            <a:t>行程度必要になってしまう項目もあり、</a:t>
          </a:r>
          <a:endParaRPr kumimoji="1" lang="en-US" altLang="ja-JP" sz="1100" b="1">
            <a:solidFill>
              <a:srgbClr val="FF0000"/>
            </a:solidFill>
          </a:endParaRPr>
        </a:p>
        <a:p>
          <a:r>
            <a:rPr kumimoji="1" lang="ja-JP" altLang="en-US" sz="1100" b="1">
              <a:solidFill>
                <a:srgbClr val="FF0000"/>
              </a:solidFill>
            </a:rPr>
            <a:t>マニュアルを読んでもらう機会にもなるため左のような書き方に</a:t>
          </a:r>
          <a:endParaRPr kumimoji="1" lang="en-US" altLang="ja-JP" sz="1100" b="1">
            <a:solidFill>
              <a:srgbClr val="FF0000"/>
            </a:solidFill>
          </a:endParaRPr>
        </a:p>
      </xdr:txBody>
    </xdr:sp>
    <xdr:clientData/>
  </xdr:twoCellAnchor>
  <xdr:twoCellAnchor>
    <xdr:from>
      <xdr:col>13</xdr:col>
      <xdr:colOff>328084</xdr:colOff>
      <xdr:row>18</xdr:row>
      <xdr:rowOff>116416</xdr:rowOff>
    </xdr:from>
    <xdr:to>
      <xdr:col>14</xdr:col>
      <xdr:colOff>88424</xdr:colOff>
      <xdr:row>19</xdr:row>
      <xdr:rowOff>190500</xdr:rowOff>
    </xdr:to>
    <xdr:sp macro="" textlink="">
      <xdr:nvSpPr>
        <xdr:cNvPr id="32" name="テキスト ボックス 31">
          <a:extLst>
            <a:ext uri="{FF2B5EF4-FFF2-40B4-BE49-F238E27FC236}">
              <a16:creationId xmlns:a16="http://schemas.microsoft.com/office/drawing/2014/main" id="{274437D6-5F66-4795-A214-F284A0196662}"/>
            </a:ext>
          </a:extLst>
        </xdr:cNvPr>
        <xdr:cNvSpPr txBox="1"/>
      </xdr:nvSpPr>
      <xdr:spPr>
        <a:xfrm>
          <a:off x="16330084" y="8288866"/>
          <a:ext cx="2093965" cy="41698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選択されないものは黒色に</a:t>
          </a:r>
          <a:endParaRPr kumimoji="1" lang="en-US" altLang="ja-JP" sz="1100" b="1">
            <a:solidFill>
              <a:srgbClr val="FF0000"/>
            </a:solidFill>
          </a:endParaRPr>
        </a:p>
      </xdr:txBody>
    </xdr:sp>
    <xdr:clientData/>
  </xdr:twoCellAnchor>
  <xdr:twoCellAnchor>
    <xdr:from>
      <xdr:col>13</xdr:col>
      <xdr:colOff>444499</xdr:colOff>
      <xdr:row>28</xdr:row>
      <xdr:rowOff>359834</xdr:rowOff>
    </xdr:from>
    <xdr:to>
      <xdr:col>14</xdr:col>
      <xdr:colOff>1068916</xdr:colOff>
      <xdr:row>31</xdr:row>
      <xdr:rowOff>275167</xdr:rowOff>
    </xdr:to>
    <xdr:sp macro="" textlink="">
      <xdr:nvSpPr>
        <xdr:cNvPr id="33" name="テキスト ボックス 32">
          <a:extLst>
            <a:ext uri="{FF2B5EF4-FFF2-40B4-BE49-F238E27FC236}">
              <a16:creationId xmlns:a16="http://schemas.microsoft.com/office/drawing/2014/main" id="{6996302F-10E2-47F2-A0FA-1765232C30FA}"/>
            </a:ext>
          </a:extLst>
        </xdr:cNvPr>
        <xdr:cNvSpPr txBox="1"/>
      </xdr:nvSpPr>
      <xdr:spPr>
        <a:xfrm>
          <a:off x="16446499" y="12466109"/>
          <a:ext cx="2958042" cy="124883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a:solidFill>
                <a:srgbClr val="FF0000"/>
              </a:solidFill>
              <a:effectLst/>
              <a:latin typeface="+mn-lt"/>
              <a:ea typeface="+mn-ea"/>
              <a:cs typeface="+mn-cs"/>
            </a:rPr>
            <a:t>レベル５の場合　の時のようにレベルで資料が違う場合は、（）で表示</a:t>
          </a:r>
          <a:endParaRPr lang="en-US" altLang="ja-JP" sz="1100" b="1" i="0">
            <a:solidFill>
              <a:srgbClr val="FF0000"/>
            </a:solidFill>
            <a:effectLst/>
            <a:latin typeface="+mn-lt"/>
            <a:ea typeface="+mn-ea"/>
            <a:cs typeface="+mn-cs"/>
          </a:endParaRPr>
        </a:p>
        <a:p>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付置義務の場合　等の　条件わけが挟まる際は、　</a:t>
          </a:r>
          <a:r>
            <a:rPr lang="en-US" altLang="ja-JP" sz="1100" b="1" i="0">
              <a:solidFill>
                <a:srgbClr val="FF0000"/>
              </a:solidFill>
              <a:effectLst/>
              <a:latin typeface="+mn-lt"/>
              <a:ea typeface="+mn-ea"/>
              <a:cs typeface="+mn-cs"/>
            </a:rPr>
            <a:t>【】</a:t>
          </a:r>
          <a:r>
            <a:rPr lang="ja-JP" altLang="en-US" sz="1100" b="1" i="0">
              <a:solidFill>
                <a:srgbClr val="FF0000"/>
              </a:solidFill>
              <a:effectLst/>
              <a:latin typeface="+mn-lt"/>
              <a:ea typeface="+mn-ea"/>
              <a:cs typeface="+mn-cs"/>
            </a:rPr>
            <a:t>で表示する</a:t>
          </a:r>
          <a:endParaRPr lang="en-US" altLang="ja-JP" sz="1100" b="1" i="0">
            <a:solidFill>
              <a:srgbClr val="FF0000"/>
            </a:solidFill>
            <a:effectLst/>
            <a:latin typeface="+mn-lt"/>
            <a:ea typeface="+mn-ea"/>
            <a:cs typeface="+mn-cs"/>
          </a:endParaRPr>
        </a:p>
      </xdr:txBody>
    </xdr:sp>
    <xdr:clientData/>
  </xdr:twoCellAnchor>
  <xdr:twoCellAnchor>
    <xdr:from>
      <xdr:col>13</xdr:col>
      <xdr:colOff>289985</xdr:colOff>
      <xdr:row>7</xdr:row>
      <xdr:rowOff>14815</xdr:rowOff>
    </xdr:from>
    <xdr:to>
      <xdr:col>14</xdr:col>
      <xdr:colOff>1481667</xdr:colOff>
      <xdr:row>8</xdr:row>
      <xdr:rowOff>31750</xdr:rowOff>
    </xdr:to>
    <xdr:sp macro="" textlink="">
      <xdr:nvSpPr>
        <xdr:cNvPr id="34" name="テキスト ボックス 33">
          <a:extLst>
            <a:ext uri="{FF2B5EF4-FFF2-40B4-BE49-F238E27FC236}">
              <a16:creationId xmlns:a16="http://schemas.microsoft.com/office/drawing/2014/main" id="{8A0F0A3B-99C5-434E-8CAA-62D1C0BFDFFE}"/>
            </a:ext>
          </a:extLst>
        </xdr:cNvPr>
        <xdr:cNvSpPr txBox="1"/>
      </xdr:nvSpPr>
      <xdr:spPr>
        <a:xfrm>
          <a:off x="16291985" y="3015190"/>
          <a:ext cx="3525307" cy="588435"/>
        </a:xfrm>
        <a:prstGeom prst="rect">
          <a:avLst/>
        </a:prstGeom>
        <a:solidFill>
          <a:srgbClr val="F6F6F6"/>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＊書き　</a:t>
          </a:r>
          <a:endParaRPr kumimoji="1" lang="en-US" altLang="ja-JP" sz="1100" b="1">
            <a:solidFill>
              <a:srgbClr val="FF0000"/>
            </a:solidFill>
          </a:endParaRPr>
        </a:p>
        <a:p>
          <a:r>
            <a:rPr kumimoji="1" lang="ja-JP" altLang="en-US" sz="1100" b="1">
              <a:solidFill>
                <a:srgbClr val="FF0000"/>
              </a:solidFill>
            </a:rPr>
            <a:t>ミスしやすいものについてどれくらい補足をするのか</a:t>
          </a:r>
          <a:endParaRPr kumimoji="1" lang="en-US" altLang="ja-JP" sz="1100" b="1">
            <a:solidFill>
              <a:srgbClr val="FF0000"/>
            </a:solidFill>
          </a:endParaRPr>
        </a:p>
      </xdr:txBody>
    </xdr:sp>
    <xdr:clientData/>
  </xdr:twoCellAnchor>
  <xdr:twoCellAnchor>
    <xdr:from>
      <xdr:col>14</xdr:col>
      <xdr:colOff>1651000</xdr:colOff>
      <xdr:row>7</xdr:row>
      <xdr:rowOff>0</xdr:rowOff>
    </xdr:from>
    <xdr:to>
      <xdr:col>15</xdr:col>
      <xdr:colOff>2842681</xdr:colOff>
      <xdr:row>8</xdr:row>
      <xdr:rowOff>16935</xdr:rowOff>
    </xdr:to>
    <xdr:sp macro="" textlink="">
      <xdr:nvSpPr>
        <xdr:cNvPr id="35" name="テキスト ボックス 34">
          <a:extLst>
            <a:ext uri="{FF2B5EF4-FFF2-40B4-BE49-F238E27FC236}">
              <a16:creationId xmlns:a16="http://schemas.microsoft.com/office/drawing/2014/main" id="{5961E693-29A2-4C94-BD15-B7DFABBE4BAD}"/>
            </a:ext>
          </a:extLst>
        </xdr:cNvPr>
        <xdr:cNvSpPr txBox="1"/>
      </xdr:nvSpPr>
      <xdr:spPr>
        <a:xfrm>
          <a:off x="19986625" y="3000375"/>
          <a:ext cx="3525306" cy="588435"/>
        </a:xfrm>
        <a:prstGeom prst="rect">
          <a:avLst/>
        </a:prstGeom>
        <a:solidFill>
          <a:srgbClr val="F6F6F6"/>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これ以降では、文字数の問題もありそこまで＊書きは出てこない状況になっている。</a:t>
          </a:r>
          <a:endParaRPr kumimoji="1" lang="en-US" altLang="ja-JP" sz="1100" b="1">
            <a:solidFill>
              <a:srgbClr val="FF0000"/>
            </a:solidFill>
          </a:endParaRPr>
        </a:p>
      </xdr:txBody>
    </xdr:sp>
    <xdr:clientData/>
  </xdr:twoCellAnchor>
  <xdr:twoCellAnchor>
    <xdr:from>
      <xdr:col>13</xdr:col>
      <xdr:colOff>275169</xdr:colOff>
      <xdr:row>13</xdr:row>
      <xdr:rowOff>137584</xdr:rowOff>
    </xdr:from>
    <xdr:to>
      <xdr:col>14</xdr:col>
      <xdr:colOff>1</xdr:colOff>
      <xdr:row>14</xdr:row>
      <xdr:rowOff>359834</xdr:rowOff>
    </xdr:to>
    <xdr:sp macro="" textlink="">
      <xdr:nvSpPr>
        <xdr:cNvPr id="36" name="テキスト ボックス 35">
          <a:extLst>
            <a:ext uri="{FF2B5EF4-FFF2-40B4-BE49-F238E27FC236}">
              <a16:creationId xmlns:a16="http://schemas.microsoft.com/office/drawing/2014/main" id="{932F31EA-01DA-4D01-ADEC-FD8CB976747B}"/>
            </a:ext>
          </a:extLst>
        </xdr:cNvPr>
        <xdr:cNvSpPr txBox="1"/>
      </xdr:nvSpPr>
      <xdr:spPr>
        <a:xfrm>
          <a:off x="16277169" y="5938309"/>
          <a:ext cx="2058457" cy="7937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建物全体と　住居　で根拠資料が大きく異なるものについては、</a:t>
          </a:r>
          <a:endParaRPr kumimoji="1" lang="en-US" altLang="ja-JP" sz="1100" b="1">
            <a:solidFill>
              <a:srgbClr val="FF0000"/>
            </a:solidFill>
          </a:endParaRPr>
        </a:p>
        <a:p>
          <a:r>
            <a:rPr kumimoji="1" lang="ja-JP" altLang="en-US" sz="1100" b="1">
              <a:solidFill>
                <a:srgbClr val="FF0000"/>
              </a:solidFill>
            </a:rPr>
            <a:t>この場所で水色としている</a:t>
          </a:r>
          <a:endParaRPr kumimoji="1" lang="en-US" altLang="ja-JP" sz="1100" b="1">
            <a:solidFill>
              <a:srgbClr val="FF0000"/>
            </a:solidFill>
          </a:endParaRPr>
        </a:p>
      </xdr:txBody>
    </xdr:sp>
    <xdr:clientData/>
  </xdr:twoCellAnchor>
  <xdr:twoCellAnchor>
    <xdr:from>
      <xdr:col>14</xdr:col>
      <xdr:colOff>215902</xdr:colOff>
      <xdr:row>13</xdr:row>
      <xdr:rowOff>120650</xdr:rowOff>
    </xdr:from>
    <xdr:to>
      <xdr:col>14</xdr:col>
      <xdr:colOff>2279650</xdr:colOff>
      <xdr:row>14</xdr:row>
      <xdr:rowOff>342900</xdr:rowOff>
    </xdr:to>
    <xdr:sp macro="" textlink="">
      <xdr:nvSpPr>
        <xdr:cNvPr id="37" name="テキスト ボックス 36">
          <a:extLst>
            <a:ext uri="{FF2B5EF4-FFF2-40B4-BE49-F238E27FC236}">
              <a16:creationId xmlns:a16="http://schemas.microsoft.com/office/drawing/2014/main" id="{F2D236F7-9E1D-4454-880E-C6508B26D838}"/>
            </a:ext>
          </a:extLst>
        </xdr:cNvPr>
        <xdr:cNvSpPr txBox="1"/>
      </xdr:nvSpPr>
      <xdr:spPr>
        <a:xfrm>
          <a:off x="18551527" y="5921375"/>
          <a:ext cx="2063748" cy="7937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建物全体と　住居　は</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で表示</a:t>
          </a:r>
          <a:endParaRPr kumimoji="1" lang="en-US" altLang="ja-JP" sz="1100" b="1">
            <a:solidFill>
              <a:srgbClr val="FF0000"/>
            </a:solidFill>
          </a:endParaRPr>
        </a:p>
      </xdr:txBody>
    </xdr:sp>
    <xdr:clientData/>
  </xdr:twoCellAnchor>
  <xdr:twoCellAnchor>
    <xdr:from>
      <xdr:col>13</xdr:col>
      <xdr:colOff>179917</xdr:colOff>
      <xdr:row>120</xdr:row>
      <xdr:rowOff>370416</xdr:rowOff>
    </xdr:from>
    <xdr:to>
      <xdr:col>14</xdr:col>
      <xdr:colOff>1947334</xdr:colOff>
      <xdr:row>124</xdr:row>
      <xdr:rowOff>20823</xdr:rowOff>
    </xdr:to>
    <xdr:sp macro="" textlink="">
      <xdr:nvSpPr>
        <xdr:cNvPr id="38" name="テキスト ボックス 37">
          <a:extLst>
            <a:ext uri="{FF2B5EF4-FFF2-40B4-BE49-F238E27FC236}">
              <a16:creationId xmlns:a16="http://schemas.microsoft.com/office/drawing/2014/main" id="{E27D7E3E-B752-4B21-9750-F4A1CF33CE44}"/>
            </a:ext>
          </a:extLst>
        </xdr:cNvPr>
        <xdr:cNvSpPr txBox="1"/>
      </xdr:nvSpPr>
      <xdr:spPr>
        <a:xfrm>
          <a:off x="16181917" y="51624441"/>
          <a:ext cx="4101042" cy="117440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独自項目については、</a:t>
          </a:r>
          <a:endParaRPr kumimoji="1" lang="en-US" altLang="ja-JP" sz="1100" b="1">
            <a:solidFill>
              <a:srgbClr val="FF0000"/>
            </a:solidFill>
          </a:endParaRPr>
        </a:p>
        <a:p>
          <a:r>
            <a:rPr kumimoji="1" lang="ja-JP" altLang="en-US" sz="1100" b="1">
              <a:solidFill>
                <a:srgbClr val="FF0000"/>
              </a:solidFill>
            </a:rPr>
            <a:t>この項目で</a:t>
          </a:r>
          <a:r>
            <a:rPr kumimoji="1" lang="en-US" altLang="ja-JP" sz="1100" b="1">
              <a:solidFill>
                <a:srgbClr val="FF0000"/>
              </a:solidFill>
            </a:rPr>
            <a:t>3</a:t>
          </a:r>
          <a:r>
            <a:rPr kumimoji="1" lang="ja-JP" altLang="en-US" sz="1100" b="1">
              <a:solidFill>
                <a:srgbClr val="FF0000"/>
              </a:solidFill>
            </a:rPr>
            <a:t>を超えた場合表示するように</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独自項目の詳細については、</a:t>
          </a:r>
          <a:endParaRPr kumimoji="1" lang="en-US" altLang="ja-JP" sz="1100" b="1">
            <a:solidFill>
              <a:srgbClr val="FF0000"/>
            </a:solidFill>
          </a:endParaRPr>
        </a:p>
        <a:p>
          <a:r>
            <a:rPr kumimoji="1" lang="en-US" altLang="ja-JP" sz="1100" b="1">
              <a:solidFill>
                <a:srgbClr val="FF0000"/>
              </a:solidFill>
            </a:rPr>
            <a:t>7</a:t>
          </a:r>
          <a:r>
            <a:rPr kumimoji="1" lang="ja-JP" altLang="en-US" sz="1100" b="1">
              <a:solidFill>
                <a:srgbClr val="FF0000"/>
              </a:solidFill>
            </a:rPr>
            <a:t>行程度必要になってしまう項目もあり、</a:t>
          </a:r>
          <a:endParaRPr kumimoji="1" lang="en-US" altLang="ja-JP" sz="1100" b="1">
            <a:solidFill>
              <a:srgbClr val="FF0000"/>
            </a:solidFill>
          </a:endParaRPr>
        </a:p>
        <a:p>
          <a:r>
            <a:rPr kumimoji="1" lang="ja-JP" altLang="en-US" sz="1100" b="1">
              <a:solidFill>
                <a:srgbClr val="FF0000"/>
              </a:solidFill>
            </a:rPr>
            <a:t>マニュアルを読んでもらう機会にもなるため左のような書き方に</a:t>
          </a:r>
          <a:endParaRPr kumimoji="1" lang="en-US" altLang="ja-JP" sz="1100" b="1">
            <a:solidFill>
              <a:srgbClr val="FF0000"/>
            </a:solidFill>
          </a:endParaRPr>
        </a:p>
      </xdr:txBody>
    </xdr:sp>
    <xdr:clientData/>
  </xdr:twoCellAnchor>
  <xdr:twoCellAnchor>
    <xdr:from>
      <xdr:col>13</xdr:col>
      <xdr:colOff>304800</xdr:colOff>
      <xdr:row>9</xdr:row>
      <xdr:rowOff>262467</xdr:rowOff>
    </xdr:from>
    <xdr:to>
      <xdr:col>14</xdr:col>
      <xdr:colOff>296332</xdr:colOff>
      <xdr:row>10</xdr:row>
      <xdr:rowOff>84667</xdr:rowOff>
    </xdr:to>
    <xdr:sp macro="" textlink="">
      <xdr:nvSpPr>
        <xdr:cNvPr id="39" name="テキスト ボックス 38">
          <a:extLst>
            <a:ext uri="{FF2B5EF4-FFF2-40B4-BE49-F238E27FC236}">
              <a16:creationId xmlns:a16="http://schemas.microsoft.com/office/drawing/2014/main" id="{F9BF5ADF-60CE-4AC3-AEAB-7A5158D922FF}"/>
            </a:ext>
          </a:extLst>
        </xdr:cNvPr>
        <xdr:cNvSpPr txBox="1"/>
      </xdr:nvSpPr>
      <xdr:spPr>
        <a:xfrm>
          <a:off x="16306800" y="4405842"/>
          <a:ext cx="2325157" cy="4032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等は一文字開けて書くことにする</a:t>
          </a:r>
          <a:endParaRPr kumimoji="1" lang="en-US" altLang="ja-JP" sz="1100" b="1">
            <a:solidFill>
              <a:srgbClr val="FF0000"/>
            </a:solidFill>
          </a:endParaRPr>
        </a:p>
      </xdr:txBody>
    </xdr:sp>
    <xdr:clientData/>
  </xdr:twoCellAnchor>
  <xdr:twoCellAnchor>
    <xdr:from>
      <xdr:col>5</xdr:col>
      <xdr:colOff>114300</xdr:colOff>
      <xdr:row>4</xdr:row>
      <xdr:rowOff>142875</xdr:rowOff>
    </xdr:from>
    <xdr:to>
      <xdr:col>5</xdr:col>
      <xdr:colOff>533400</xdr:colOff>
      <xdr:row>6</xdr:row>
      <xdr:rowOff>95250</xdr:rowOff>
    </xdr:to>
    <xdr:cxnSp macro="">
      <xdr:nvCxnSpPr>
        <xdr:cNvPr id="40" name="直線矢印コネクタ 39">
          <a:extLst>
            <a:ext uri="{FF2B5EF4-FFF2-40B4-BE49-F238E27FC236}">
              <a16:creationId xmlns:a16="http://schemas.microsoft.com/office/drawing/2014/main" id="{985ADD95-A06D-4AEE-BBF1-A7DE3AB59E4B}"/>
            </a:ext>
          </a:extLst>
        </xdr:cNvPr>
        <xdr:cNvCxnSpPr/>
      </xdr:nvCxnSpPr>
      <xdr:spPr>
        <a:xfrm flipH="1" flipV="1">
          <a:off x="4419600" y="1619250"/>
          <a:ext cx="419100" cy="904875"/>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306915</xdr:colOff>
      <xdr:row>89</xdr:row>
      <xdr:rowOff>358511</xdr:rowOff>
    </xdr:from>
    <xdr:to>
      <xdr:col>14</xdr:col>
      <xdr:colOff>880533</xdr:colOff>
      <xdr:row>90</xdr:row>
      <xdr:rowOff>289986</xdr:rowOff>
    </xdr:to>
    <xdr:sp macro="" textlink="">
      <xdr:nvSpPr>
        <xdr:cNvPr id="41" name="テキスト ボックス 40">
          <a:extLst>
            <a:ext uri="{FF2B5EF4-FFF2-40B4-BE49-F238E27FC236}">
              <a16:creationId xmlns:a16="http://schemas.microsoft.com/office/drawing/2014/main" id="{9930C974-7C9D-4D5B-A105-B1EB97FAEF07}"/>
            </a:ext>
          </a:extLst>
        </xdr:cNvPr>
        <xdr:cNvSpPr txBox="1"/>
      </xdr:nvSpPr>
      <xdr:spPr>
        <a:xfrm>
          <a:off x="16308915" y="38696636"/>
          <a:ext cx="2907243" cy="4934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Q2</a:t>
          </a:r>
          <a:r>
            <a:rPr lang="en-US" altLang="ja-JP" sz="1100" b="1" i="0" baseline="0">
              <a:solidFill>
                <a:srgbClr val="FF0000"/>
              </a:solidFill>
              <a:effectLst/>
              <a:latin typeface="+mn-lt"/>
              <a:ea typeface="+mn-ea"/>
              <a:cs typeface="+mn-cs"/>
            </a:rPr>
            <a:t> 1.3.2 No.1</a:t>
          </a:r>
          <a:r>
            <a:rPr lang="ja-JP" altLang="en-US" sz="1100" b="1" i="0" baseline="0">
              <a:solidFill>
                <a:srgbClr val="FF0000"/>
              </a:solidFill>
              <a:effectLst/>
              <a:latin typeface="+mn-lt"/>
              <a:ea typeface="+mn-ea"/>
              <a:cs typeface="+mn-cs"/>
            </a:rPr>
            <a:t>は、特定建築物でない場合、</a:t>
          </a:r>
          <a:endParaRPr lang="en-US" altLang="ja-JP" sz="1100" b="1" i="0" baseline="0">
            <a:solidFill>
              <a:srgbClr val="FF0000"/>
            </a:solidFill>
            <a:effectLst/>
            <a:latin typeface="+mn-lt"/>
            <a:ea typeface="+mn-ea"/>
            <a:cs typeface="+mn-cs"/>
          </a:endParaRPr>
        </a:p>
        <a:p>
          <a:r>
            <a:rPr lang="ja-JP" altLang="en-US" sz="1100" b="1" i="0" baseline="0">
              <a:solidFill>
                <a:srgbClr val="FF0000"/>
              </a:solidFill>
              <a:effectLst/>
              <a:latin typeface="+mn-lt"/>
              <a:ea typeface="+mn-ea"/>
              <a:cs typeface="+mn-cs"/>
            </a:rPr>
            <a:t>この項目で選ぶ部分はない。</a:t>
          </a:r>
          <a:endParaRPr lang="en-US" altLang="ja-JP" sz="1100" b="1" i="0">
            <a:solidFill>
              <a:srgbClr val="FF0000"/>
            </a:solidFill>
            <a:effectLst/>
            <a:latin typeface="+mn-lt"/>
            <a:ea typeface="+mn-ea"/>
            <a:cs typeface="+mn-cs"/>
          </a:endParaRPr>
        </a:p>
      </xdr:txBody>
    </xdr:sp>
    <xdr:clientData/>
  </xdr:twoCellAnchor>
  <xdr:twoCellAnchor>
    <xdr:from>
      <xdr:col>13</xdr:col>
      <xdr:colOff>455082</xdr:colOff>
      <xdr:row>61</xdr:row>
      <xdr:rowOff>402167</xdr:rowOff>
    </xdr:from>
    <xdr:to>
      <xdr:col>15</xdr:col>
      <xdr:colOff>10582</xdr:colOff>
      <xdr:row>64</xdr:row>
      <xdr:rowOff>169335</xdr:rowOff>
    </xdr:to>
    <xdr:sp macro="" textlink="">
      <xdr:nvSpPr>
        <xdr:cNvPr id="42" name="テキスト ボックス 41">
          <a:extLst>
            <a:ext uri="{FF2B5EF4-FFF2-40B4-BE49-F238E27FC236}">
              <a16:creationId xmlns:a16="http://schemas.microsoft.com/office/drawing/2014/main" id="{7194FFBD-E6BD-41A0-B665-10B3172652E2}"/>
            </a:ext>
          </a:extLst>
        </xdr:cNvPr>
        <xdr:cNvSpPr txBox="1"/>
      </xdr:nvSpPr>
      <xdr:spPr>
        <a:xfrm>
          <a:off x="16457082" y="25995842"/>
          <a:ext cx="4222750" cy="1481668"/>
        </a:xfrm>
        <a:prstGeom prst="rect">
          <a:avLst/>
        </a:prstGeom>
        <a:solidFill>
          <a:srgbClr val="F6F6F6"/>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u="none" strike="noStrike">
              <a:solidFill>
                <a:srgbClr val="FF0000"/>
              </a:solidFill>
              <a:effectLst/>
              <a:latin typeface="+mn-lt"/>
              <a:ea typeface="+mn-ea"/>
              <a:cs typeface="+mn-cs"/>
            </a:rPr>
            <a:t>【Q2】1.2.3</a:t>
          </a:r>
          <a:r>
            <a:rPr lang="ja-JP" altLang="en-US" sz="1100" b="1" i="0" u="none" strike="noStrike">
              <a:solidFill>
                <a:srgbClr val="FF0000"/>
              </a:solidFill>
              <a:effectLst/>
              <a:latin typeface="+mn-lt"/>
              <a:ea typeface="+mn-ea"/>
              <a:cs typeface="+mn-cs"/>
            </a:rPr>
            <a:t>　内装計画　では、大本のマニュアル　</a:t>
          </a:r>
          <a:r>
            <a:rPr lang="en-US" altLang="ja-JP" sz="1100" b="1" i="0" u="none" strike="noStrike">
              <a:solidFill>
                <a:srgbClr val="FF0000"/>
              </a:solidFill>
              <a:effectLst/>
              <a:latin typeface="+mn-lt"/>
              <a:ea typeface="+mn-ea"/>
              <a:cs typeface="+mn-cs"/>
            </a:rPr>
            <a:t>CASBEE</a:t>
          </a:r>
          <a:r>
            <a:rPr lang="ja-JP" altLang="en-US" b="1">
              <a:solidFill>
                <a:srgbClr val="FF0000"/>
              </a:solidFill>
              <a:effectLst/>
            </a:rPr>
            <a:t> </a:t>
          </a:r>
          <a:r>
            <a:rPr lang="en-US" altLang="ja-JP" b="1">
              <a:solidFill>
                <a:srgbClr val="FF0000"/>
              </a:solidFill>
              <a:effectLst/>
            </a:rPr>
            <a:t>-</a:t>
          </a:r>
          <a:r>
            <a:rPr lang="ja-JP" altLang="en-US" b="1">
              <a:solidFill>
                <a:srgbClr val="FF0000"/>
              </a:solidFill>
              <a:effectLst/>
            </a:rPr>
            <a:t>建築でも</a:t>
          </a:r>
          <a:r>
            <a:rPr lang="en-US" altLang="ja-JP" b="1">
              <a:solidFill>
                <a:srgbClr val="FF0000"/>
              </a:solidFill>
              <a:effectLst/>
            </a:rPr>
            <a:t>No</a:t>
          </a:r>
          <a:r>
            <a:rPr lang="ja-JP" altLang="en-US" b="1">
              <a:solidFill>
                <a:srgbClr val="FF0000"/>
              </a:solidFill>
              <a:effectLst/>
            </a:rPr>
            <a:t>で書かれているが、</a:t>
          </a:r>
          <a:endParaRPr lang="en-US" altLang="ja-JP" b="1">
            <a:solidFill>
              <a:srgbClr val="FF0000"/>
            </a:solidFill>
            <a:effectLst/>
          </a:endParaRPr>
        </a:p>
        <a:p>
          <a:r>
            <a:rPr kumimoji="1" lang="en-US" altLang="ja-JP" sz="1100" b="1">
              <a:solidFill>
                <a:srgbClr val="FF0000"/>
              </a:solidFill>
            </a:rPr>
            <a:t>【Q2】1.3.1</a:t>
          </a:r>
          <a:r>
            <a:rPr kumimoji="1" lang="ja-JP" altLang="en-US" sz="1100" b="1">
              <a:solidFill>
                <a:srgbClr val="FF0000"/>
              </a:solidFill>
            </a:rPr>
            <a:t>　等では、　マニュアルでは　</a:t>
          </a:r>
          <a:r>
            <a:rPr kumimoji="1" lang="en-US" altLang="ja-JP" sz="1100" b="1">
              <a:solidFill>
                <a:srgbClr val="FF0000"/>
              </a:solidFill>
            </a:rPr>
            <a:t>Ⅰ</a:t>
          </a:r>
          <a:r>
            <a:rPr kumimoji="1" lang="ja-JP" altLang="en-US" sz="1100" b="1">
              <a:solidFill>
                <a:srgbClr val="FF0000"/>
              </a:solidFill>
            </a:rPr>
            <a:t>内装仕上げ　１）、２）</a:t>
          </a:r>
          <a:endParaRPr kumimoji="1" lang="en-US" altLang="ja-JP" sz="1100" b="1">
            <a:solidFill>
              <a:srgbClr val="FF0000"/>
            </a:solidFill>
          </a:endParaRPr>
        </a:p>
        <a:p>
          <a:r>
            <a:rPr kumimoji="1" lang="ja-JP" altLang="en-US" sz="1100" b="1">
              <a:solidFill>
                <a:srgbClr val="FF0000"/>
              </a:solidFill>
            </a:rPr>
            <a:t>のように番号が振られている。</a:t>
          </a:r>
          <a:endParaRPr kumimoji="1" lang="en-US" altLang="ja-JP" sz="1100" b="1">
            <a:solidFill>
              <a:srgbClr val="FF0000"/>
            </a:solidFill>
          </a:endParaRPr>
        </a:p>
        <a:p>
          <a:r>
            <a:rPr kumimoji="1" lang="ja-JP" altLang="en-US" sz="1100" b="1">
              <a:solidFill>
                <a:srgbClr val="FF0000"/>
              </a:solidFill>
            </a:rPr>
            <a:t>ただ評価用ソフトでは、</a:t>
          </a:r>
          <a:r>
            <a:rPr kumimoji="1" lang="en-US" altLang="ja-JP" sz="1100" b="1">
              <a:solidFill>
                <a:srgbClr val="FF0000"/>
              </a:solidFill>
            </a:rPr>
            <a:t>NO</a:t>
          </a:r>
          <a:r>
            <a:rPr kumimoji="1" lang="ja-JP" altLang="en-US" sz="1100" b="1">
              <a:solidFill>
                <a:srgbClr val="FF0000"/>
              </a:solidFill>
            </a:rPr>
            <a:t>　の表記になっている。</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どちらを優先するべきか考える必要がある。</a:t>
          </a:r>
          <a:endParaRPr kumimoji="1" lang="en-US" altLang="ja-JP" sz="1100" b="1">
            <a:solidFill>
              <a:srgbClr val="FF0000"/>
            </a:solidFill>
          </a:endParaRPr>
        </a:p>
      </xdr:txBody>
    </xdr:sp>
    <xdr:clientData/>
  </xdr:twoCellAnchor>
  <xdr:twoCellAnchor>
    <xdr:from>
      <xdr:col>13</xdr:col>
      <xdr:colOff>317499</xdr:colOff>
      <xdr:row>21</xdr:row>
      <xdr:rowOff>42332</xdr:rowOff>
    </xdr:from>
    <xdr:to>
      <xdr:col>14</xdr:col>
      <xdr:colOff>1778000</xdr:colOff>
      <xdr:row>23</xdr:row>
      <xdr:rowOff>179915</xdr:rowOff>
    </xdr:to>
    <xdr:sp macro="" textlink="">
      <xdr:nvSpPr>
        <xdr:cNvPr id="43" name="テキスト ボックス 42">
          <a:extLst>
            <a:ext uri="{FF2B5EF4-FFF2-40B4-BE49-F238E27FC236}">
              <a16:creationId xmlns:a16="http://schemas.microsoft.com/office/drawing/2014/main" id="{5342A239-FE74-4C1B-9FD6-AFCFDD9942CD}"/>
            </a:ext>
          </a:extLst>
        </xdr:cNvPr>
        <xdr:cNvSpPr txBox="1"/>
      </xdr:nvSpPr>
      <xdr:spPr>
        <a:xfrm>
          <a:off x="16319499" y="9319682"/>
          <a:ext cx="3794126" cy="1090083"/>
        </a:xfrm>
        <a:prstGeom prst="rect">
          <a:avLst/>
        </a:prstGeom>
        <a:solidFill>
          <a:srgbClr val="F6F6F6"/>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複合住宅の場合、</a:t>
          </a:r>
          <a:endParaRPr kumimoji="1" lang="en-US" altLang="ja-JP" sz="1100" b="1">
            <a:solidFill>
              <a:srgbClr val="FF0000"/>
            </a:solidFill>
          </a:endParaRPr>
        </a:p>
        <a:p>
          <a:r>
            <a:rPr kumimoji="1" lang="ja-JP" altLang="en-US" sz="1100" b="1">
              <a:solidFill>
                <a:srgbClr val="FF0000"/>
              </a:solidFill>
            </a:rPr>
            <a:t>一つの用途で４、</a:t>
          </a:r>
          <a:endParaRPr kumimoji="1" lang="en-US" altLang="ja-JP" sz="1100" b="1">
            <a:solidFill>
              <a:srgbClr val="FF0000"/>
            </a:solidFill>
          </a:endParaRPr>
        </a:p>
        <a:p>
          <a:r>
            <a:rPr kumimoji="1" lang="ja-JP" altLang="en-US" sz="1100" b="1">
              <a:solidFill>
                <a:srgbClr val="FF0000"/>
              </a:solidFill>
            </a:rPr>
            <a:t>もう一つの用途で１を取得していて、</a:t>
          </a:r>
          <a:endParaRPr kumimoji="1" lang="en-US" altLang="ja-JP" sz="1100" b="1">
            <a:solidFill>
              <a:srgbClr val="FF0000"/>
            </a:solidFill>
          </a:endParaRPr>
        </a:p>
        <a:p>
          <a:r>
            <a:rPr kumimoji="1" lang="ja-JP" altLang="en-US" sz="1100" b="1">
              <a:solidFill>
                <a:srgbClr val="FF0000"/>
              </a:solidFill>
            </a:rPr>
            <a:t>最終的に</a:t>
          </a:r>
          <a:r>
            <a:rPr kumimoji="1" lang="en-US" altLang="ja-JP" sz="1100" b="1">
              <a:solidFill>
                <a:srgbClr val="FF0000"/>
              </a:solidFill>
            </a:rPr>
            <a:t>3</a:t>
          </a:r>
          <a:r>
            <a:rPr kumimoji="1" lang="ja-JP" altLang="en-US" sz="1100" b="1">
              <a:solidFill>
                <a:srgbClr val="FF0000"/>
              </a:solidFill>
            </a:rPr>
            <a:t>になっているような項目については、このチェックシートでは判別できません。</a:t>
          </a:r>
          <a:endParaRPr kumimoji="1" lang="en-US" altLang="ja-JP" sz="1100" b="1">
            <a:solidFill>
              <a:srgbClr val="FF0000"/>
            </a:solidFill>
          </a:endParaRPr>
        </a:p>
      </xdr:txBody>
    </xdr:sp>
    <xdr:clientData/>
  </xdr:twoCellAnchor>
  <xdr:twoCellAnchor>
    <xdr:from>
      <xdr:col>10</xdr:col>
      <xdr:colOff>1472217</xdr:colOff>
      <xdr:row>9</xdr:row>
      <xdr:rowOff>450547</xdr:rowOff>
    </xdr:from>
    <xdr:to>
      <xdr:col>11</xdr:col>
      <xdr:colOff>2441536</xdr:colOff>
      <xdr:row>14</xdr:row>
      <xdr:rowOff>312964</xdr:rowOff>
    </xdr:to>
    <xdr:sp macro="" textlink="">
      <xdr:nvSpPr>
        <xdr:cNvPr id="44" name="テキスト ボックス 43">
          <a:extLst>
            <a:ext uri="{FF2B5EF4-FFF2-40B4-BE49-F238E27FC236}">
              <a16:creationId xmlns:a16="http://schemas.microsoft.com/office/drawing/2014/main" id="{9424B347-D3B0-419A-8155-D3052A24F834}"/>
            </a:ext>
          </a:extLst>
        </xdr:cNvPr>
        <xdr:cNvSpPr txBox="1"/>
      </xdr:nvSpPr>
      <xdr:spPr>
        <a:xfrm>
          <a:off x="9500431" y="4587118"/>
          <a:ext cx="3364176" cy="209398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チェックシートの条件書式</a:t>
          </a:r>
          <a:endParaRPr kumimoji="1" lang="en-US" altLang="ja-JP" sz="1100" b="1">
            <a:solidFill>
              <a:srgbClr val="FF0000"/>
            </a:solidFill>
          </a:endParaRPr>
        </a:p>
        <a:p>
          <a:endParaRPr kumimoji="1" lang="en-US" altLang="ja-JP" sz="1100" b="1">
            <a:solidFill>
              <a:srgbClr val="FF0000"/>
            </a:solidFill>
          </a:endParaRPr>
        </a:p>
        <a:p>
          <a:r>
            <a:rPr kumimoji="1" lang="en-US" altLang="ja-JP" sz="1100" b="1">
              <a:solidFill>
                <a:srgbClr val="FF0000"/>
              </a:solidFill>
            </a:rPr>
            <a:t>K</a:t>
          </a:r>
          <a:r>
            <a:rPr kumimoji="1" lang="ja-JP" altLang="en-US" sz="1100" b="1">
              <a:solidFill>
                <a:srgbClr val="FF0000"/>
              </a:solidFill>
            </a:rPr>
            <a:t>列の</a:t>
          </a:r>
          <a:r>
            <a:rPr kumimoji="1" lang="en-US" altLang="ja-JP" sz="1100" b="1">
              <a:solidFill>
                <a:srgbClr val="FF0000"/>
              </a:solidFill>
            </a:rPr>
            <a:t>Q1,Q2</a:t>
          </a:r>
          <a:r>
            <a:rPr kumimoji="1" lang="ja-JP" altLang="en-US" sz="1100" b="1">
              <a:solidFill>
                <a:srgbClr val="FF0000"/>
              </a:solidFill>
            </a:rPr>
            <a:t>等の大項目の名前があるときは、</a:t>
          </a:r>
          <a:endParaRPr kumimoji="1" lang="en-US" altLang="ja-JP" sz="1100" b="1">
            <a:solidFill>
              <a:srgbClr val="FF0000"/>
            </a:solidFill>
          </a:endParaRPr>
        </a:p>
        <a:p>
          <a:r>
            <a:rPr kumimoji="1" lang="ja-JP" altLang="en-US" sz="1100" b="1">
              <a:solidFill>
                <a:srgbClr val="FF0000"/>
              </a:solidFill>
            </a:rPr>
            <a:t>グレーでチェックシートに表示、</a:t>
          </a:r>
          <a:endParaRPr kumimoji="1" lang="en-US" altLang="ja-JP" sz="1100" b="1">
            <a:solidFill>
              <a:srgbClr val="FF0000"/>
            </a:solidFill>
          </a:endParaRPr>
        </a:p>
        <a:p>
          <a:r>
            <a:rPr kumimoji="1" lang="en-US" altLang="ja-JP" sz="1100" b="1">
              <a:solidFill>
                <a:srgbClr val="FF0000"/>
              </a:solidFill>
            </a:rPr>
            <a:t>H</a:t>
          </a:r>
          <a:r>
            <a:rPr kumimoji="1" lang="ja-JP" altLang="en-US" sz="1100" b="1">
              <a:solidFill>
                <a:srgbClr val="FF0000"/>
              </a:solidFill>
            </a:rPr>
            <a:t>、</a:t>
          </a:r>
          <a:r>
            <a:rPr kumimoji="1" lang="en-US" altLang="ja-JP" sz="1100" b="1">
              <a:solidFill>
                <a:srgbClr val="FF0000"/>
              </a:solidFill>
            </a:rPr>
            <a:t>L</a:t>
          </a:r>
          <a:r>
            <a:rPr kumimoji="1" lang="ja-JP" altLang="en-US" sz="1100" b="1">
              <a:solidFill>
                <a:srgbClr val="FF0000"/>
              </a:solidFill>
            </a:rPr>
            <a:t>列に７がはいっているときはグレーで表示</a:t>
          </a:r>
          <a:endParaRPr kumimoji="1" lang="en-US" altLang="ja-JP" sz="1100" b="1">
            <a:solidFill>
              <a:srgbClr val="FF0000"/>
            </a:solidFill>
          </a:endParaRPr>
        </a:p>
        <a:p>
          <a:r>
            <a:rPr kumimoji="1" lang="ja-JP" altLang="en-US" sz="1100" b="1">
              <a:solidFill>
                <a:srgbClr val="FF0000"/>
              </a:solidFill>
            </a:rPr>
            <a:t>Ｍ列に根拠資料と文字が入っていたらグレー表示</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掛け線の設定を各列で行い見出しとする。</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他の場合は適当に掛け線を設定する</a:t>
          </a:r>
          <a:endParaRPr kumimoji="1" lang="en-US" altLang="ja-JP" sz="1100" b="1">
            <a:solidFill>
              <a:srgbClr val="FF0000"/>
            </a:solidFill>
          </a:endParaRPr>
        </a:p>
        <a:p>
          <a:endParaRPr kumimoji="1" lang="en-US" altLang="ja-JP" sz="1100" b="1">
            <a:solidFill>
              <a:srgbClr val="FF0000"/>
            </a:solidFill>
          </a:endParaRPr>
        </a:p>
        <a:p>
          <a:endParaRPr kumimoji="1" lang="en-US" altLang="ja-JP" sz="1100" b="1">
            <a:solidFill>
              <a:srgbClr val="FF0000"/>
            </a:solidFill>
          </a:endParaRPr>
        </a:p>
      </xdr:txBody>
    </xdr:sp>
    <xdr:clientData/>
  </xdr:twoCellAnchor>
  <xdr:twoCellAnchor>
    <xdr:from>
      <xdr:col>0</xdr:col>
      <xdr:colOff>409838</xdr:colOff>
      <xdr:row>13</xdr:row>
      <xdr:rowOff>386028</xdr:rowOff>
    </xdr:from>
    <xdr:to>
      <xdr:col>2</xdr:col>
      <xdr:colOff>1546754</xdr:colOff>
      <xdr:row>21</xdr:row>
      <xdr:rowOff>321468</xdr:rowOff>
    </xdr:to>
    <xdr:sp macro="" textlink="">
      <xdr:nvSpPr>
        <xdr:cNvPr id="45" name="テキスト ボックス 44">
          <a:extLst>
            <a:ext uri="{FF2B5EF4-FFF2-40B4-BE49-F238E27FC236}">
              <a16:creationId xmlns:a16="http://schemas.microsoft.com/office/drawing/2014/main" id="{8CDAC256-24E3-4AC6-9906-CE8DEEFDE3E4}"/>
            </a:ext>
          </a:extLst>
        </xdr:cNvPr>
        <xdr:cNvSpPr txBox="1"/>
      </xdr:nvSpPr>
      <xdr:spPr>
        <a:xfrm>
          <a:off x="409838" y="6186753"/>
          <a:ext cx="2508516" cy="34120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H</a:t>
          </a:r>
          <a:r>
            <a:rPr kumimoji="1" lang="ja-JP" altLang="en-US" sz="1100" b="1">
              <a:solidFill>
                <a:srgbClr val="FF0000"/>
              </a:solidFill>
            </a:rPr>
            <a:t>列は、チェックシートのレベルを表示するために作成。</a:t>
          </a:r>
          <a:endParaRPr kumimoji="1" lang="en-US" altLang="ja-JP" sz="1100" b="1">
            <a:solidFill>
              <a:srgbClr val="FF0000"/>
            </a:solidFill>
          </a:endParaRPr>
        </a:p>
        <a:p>
          <a:endParaRPr kumimoji="1" lang="en-US" altLang="ja-JP" sz="1100" b="1">
            <a:solidFill>
              <a:srgbClr val="FF0000"/>
            </a:solidFill>
          </a:endParaRPr>
        </a:p>
        <a:p>
          <a:r>
            <a:rPr kumimoji="1" lang="en-US" altLang="ja-JP" sz="1100" b="1">
              <a:solidFill>
                <a:srgbClr val="FF0000"/>
              </a:solidFill>
            </a:rPr>
            <a:t>D</a:t>
          </a:r>
          <a:r>
            <a:rPr kumimoji="1" lang="ja-JP" altLang="en-US" sz="1100" b="1">
              <a:solidFill>
                <a:srgbClr val="FF0000"/>
              </a:solidFill>
            </a:rPr>
            <a:t>列では、評価項目（合計の点数を記入する部分）について、</a:t>
          </a:r>
          <a:endParaRPr kumimoji="1" lang="en-US" altLang="ja-JP" sz="1100" b="1">
            <a:solidFill>
              <a:srgbClr val="FF0000"/>
            </a:solidFill>
          </a:endParaRPr>
        </a:p>
        <a:p>
          <a:r>
            <a:rPr kumimoji="1" lang="ja-JP" altLang="en-US" sz="1100" b="1">
              <a:solidFill>
                <a:srgbClr val="FF0000"/>
              </a:solidFill>
            </a:rPr>
            <a:t>本来の点数ではない部分を表示しているため、</a:t>
          </a:r>
          <a:endParaRPr kumimoji="1" lang="en-US" altLang="ja-JP" sz="1100" b="1">
            <a:solidFill>
              <a:srgbClr val="FF0000"/>
            </a:solidFill>
          </a:endParaRPr>
        </a:p>
        <a:p>
          <a:r>
            <a:rPr kumimoji="1" lang="ja-JP" altLang="en-US" sz="1100" b="1">
              <a:solidFill>
                <a:srgbClr val="FF0000"/>
              </a:solidFill>
            </a:rPr>
            <a:t>Ｈ列でそれぞれの点数を表示することが必要だった。</a:t>
          </a:r>
          <a:endParaRPr kumimoji="1" lang="en-US" altLang="ja-JP" sz="1100" b="1">
            <a:solidFill>
              <a:srgbClr val="FF0000"/>
            </a:solidFill>
          </a:endParaRPr>
        </a:p>
        <a:p>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水色の部分では　</a:t>
          </a:r>
          <a:r>
            <a:rPr kumimoji="1" lang="en-US" altLang="ja-JP" sz="1100" b="1">
              <a:solidFill>
                <a:srgbClr val="FF0000"/>
              </a:solidFill>
            </a:rPr>
            <a:t>F</a:t>
          </a:r>
          <a:r>
            <a:rPr kumimoji="1" lang="ja-JP" altLang="en-US" sz="1100" b="1">
              <a:solidFill>
                <a:srgbClr val="FF0000"/>
              </a:solidFill>
            </a:rPr>
            <a:t>列を参照するようになっていることに注意！</a:t>
          </a:r>
          <a:endParaRPr kumimoji="1" lang="en-US" altLang="ja-JP" sz="1100" b="1">
            <a:solidFill>
              <a:srgbClr val="FF0000"/>
            </a:solidFill>
          </a:endParaRPr>
        </a:p>
      </xdr:txBody>
    </xdr:sp>
    <xdr:clientData/>
  </xdr:twoCellAnchor>
  <xdr:twoCellAnchor>
    <xdr:from>
      <xdr:col>2</xdr:col>
      <xdr:colOff>1524000</xdr:colOff>
      <xdr:row>9</xdr:row>
      <xdr:rowOff>42335</xdr:rowOff>
    </xdr:from>
    <xdr:to>
      <xdr:col>7</xdr:col>
      <xdr:colOff>113242</xdr:colOff>
      <xdr:row>13</xdr:row>
      <xdr:rowOff>380999</xdr:rowOff>
    </xdr:to>
    <xdr:cxnSp macro="">
      <xdr:nvCxnSpPr>
        <xdr:cNvPr id="46" name="直線矢印コネクタ 45">
          <a:extLst>
            <a:ext uri="{FF2B5EF4-FFF2-40B4-BE49-F238E27FC236}">
              <a16:creationId xmlns:a16="http://schemas.microsoft.com/office/drawing/2014/main" id="{7A7984E9-C4D4-411E-8912-5B036BA8278D}"/>
            </a:ext>
          </a:extLst>
        </xdr:cNvPr>
        <xdr:cNvCxnSpPr/>
      </xdr:nvCxnSpPr>
      <xdr:spPr>
        <a:xfrm flipV="1">
          <a:off x="2895600" y="4185710"/>
          <a:ext cx="2761192" cy="1996014"/>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476250</xdr:colOff>
      <xdr:row>64</xdr:row>
      <xdr:rowOff>386292</xdr:rowOff>
    </xdr:from>
    <xdr:to>
      <xdr:col>14</xdr:col>
      <xdr:colOff>1049868</xdr:colOff>
      <xdr:row>65</xdr:row>
      <xdr:rowOff>420161</xdr:rowOff>
    </xdr:to>
    <xdr:sp macro="" textlink="">
      <xdr:nvSpPr>
        <xdr:cNvPr id="47" name="テキスト ボックス 46">
          <a:extLst>
            <a:ext uri="{FF2B5EF4-FFF2-40B4-BE49-F238E27FC236}">
              <a16:creationId xmlns:a16="http://schemas.microsoft.com/office/drawing/2014/main" id="{19A06DE5-E583-49FD-943B-59FC0F95E4EA}"/>
            </a:ext>
          </a:extLst>
        </xdr:cNvPr>
        <xdr:cNvSpPr txBox="1"/>
      </xdr:nvSpPr>
      <xdr:spPr>
        <a:xfrm>
          <a:off x="16478250" y="27694467"/>
          <a:ext cx="2907243" cy="60536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a:solidFill>
                <a:srgbClr val="FF0000"/>
              </a:solidFill>
              <a:effectLst/>
              <a:latin typeface="+mn-lt"/>
              <a:ea typeface="+mn-ea"/>
              <a:cs typeface="+mn-cs"/>
            </a:rPr>
            <a:t>チェックシートの番号は、評価用ソフトの番号に準拠しています。のような表記にする？</a:t>
          </a:r>
          <a:endParaRPr lang="en-US" altLang="ja-JP" sz="1100" b="1" i="0">
            <a:solidFill>
              <a:srgbClr val="FF0000"/>
            </a:solidFill>
            <a:effectLst/>
            <a:latin typeface="+mn-lt"/>
            <a:ea typeface="+mn-ea"/>
            <a:cs typeface="+mn-cs"/>
          </a:endParaRPr>
        </a:p>
      </xdr:txBody>
    </xdr:sp>
    <xdr:clientData/>
  </xdr:twoCellAnchor>
  <xdr:twoCellAnchor editAs="oneCell">
    <xdr:from>
      <xdr:col>14</xdr:col>
      <xdr:colOff>994834</xdr:colOff>
      <xdr:row>15</xdr:row>
      <xdr:rowOff>63500</xdr:rowOff>
    </xdr:from>
    <xdr:to>
      <xdr:col>16</xdr:col>
      <xdr:colOff>687917</xdr:colOff>
      <xdr:row>19</xdr:row>
      <xdr:rowOff>26810</xdr:rowOff>
    </xdr:to>
    <xdr:pic>
      <xdr:nvPicPr>
        <xdr:cNvPr id="48" name="図 47">
          <a:extLst>
            <a:ext uri="{FF2B5EF4-FFF2-40B4-BE49-F238E27FC236}">
              <a16:creationId xmlns:a16="http://schemas.microsoft.com/office/drawing/2014/main" id="{01A16B43-CA1A-496B-9336-1988075FBA86}"/>
            </a:ext>
          </a:extLst>
        </xdr:cNvPr>
        <xdr:cNvPicPr>
          <a:picLocks noChangeAspect="1"/>
        </xdr:cNvPicPr>
      </xdr:nvPicPr>
      <xdr:blipFill>
        <a:blip xmlns:r="http://schemas.openxmlformats.org/officeDocument/2006/relationships" r:embed="rId1"/>
        <a:stretch>
          <a:fillRect/>
        </a:stretch>
      </xdr:blipFill>
      <xdr:spPr>
        <a:xfrm>
          <a:off x="19330459" y="6892925"/>
          <a:ext cx="5446183" cy="1649235"/>
        </a:xfrm>
        <a:prstGeom prst="rect">
          <a:avLst/>
        </a:prstGeom>
        <a:ln>
          <a:solidFill>
            <a:srgbClr val="FF0000"/>
          </a:solidFill>
        </a:ln>
      </xdr:spPr>
    </xdr:pic>
    <xdr:clientData/>
  </xdr:twoCellAnchor>
  <xdr:twoCellAnchor editAs="oneCell">
    <xdr:from>
      <xdr:col>13</xdr:col>
      <xdr:colOff>497418</xdr:colOff>
      <xdr:row>40</xdr:row>
      <xdr:rowOff>169333</xdr:rowOff>
    </xdr:from>
    <xdr:to>
      <xdr:col>15</xdr:col>
      <xdr:colOff>2529418</xdr:colOff>
      <xdr:row>43</xdr:row>
      <xdr:rowOff>143986</xdr:rowOff>
    </xdr:to>
    <xdr:pic>
      <xdr:nvPicPr>
        <xdr:cNvPr id="49" name="図 48">
          <a:extLst>
            <a:ext uri="{FF2B5EF4-FFF2-40B4-BE49-F238E27FC236}">
              <a16:creationId xmlns:a16="http://schemas.microsoft.com/office/drawing/2014/main" id="{4F5CFBD9-8579-4585-B644-976DC4103B6F}"/>
            </a:ext>
          </a:extLst>
        </xdr:cNvPr>
        <xdr:cNvPicPr>
          <a:picLocks noChangeAspect="1"/>
        </xdr:cNvPicPr>
      </xdr:nvPicPr>
      <xdr:blipFill>
        <a:blip xmlns:r="http://schemas.openxmlformats.org/officeDocument/2006/relationships" r:embed="rId2"/>
        <a:stretch>
          <a:fillRect/>
        </a:stretch>
      </xdr:blipFill>
      <xdr:spPr>
        <a:xfrm>
          <a:off x="16499418" y="17152408"/>
          <a:ext cx="6699250" cy="1403403"/>
        </a:xfrm>
        <a:prstGeom prst="rect">
          <a:avLst/>
        </a:prstGeom>
        <a:ln>
          <a:solidFill>
            <a:srgbClr val="FF0000"/>
          </a:solidFill>
        </a:ln>
      </xdr:spPr>
    </xdr:pic>
    <xdr:clientData/>
  </xdr:twoCellAnchor>
  <xdr:twoCellAnchor>
    <xdr:from>
      <xdr:col>13</xdr:col>
      <xdr:colOff>285750</xdr:colOff>
      <xdr:row>233</xdr:row>
      <xdr:rowOff>190500</xdr:rowOff>
    </xdr:from>
    <xdr:to>
      <xdr:col>14</xdr:col>
      <xdr:colOff>277282</xdr:colOff>
      <xdr:row>234</xdr:row>
      <xdr:rowOff>476250</xdr:rowOff>
    </xdr:to>
    <xdr:sp macro="" textlink="">
      <xdr:nvSpPr>
        <xdr:cNvPr id="50" name="テキスト ボックス 49">
          <a:extLst>
            <a:ext uri="{FF2B5EF4-FFF2-40B4-BE49-F238E27FC236}">
              <a16:creationId xmlns:a16="http://schemas.microsoft.com/office/drawing/2014/main" id="{BB37ECFA-197A-48F1-B8BE-05CB41383CC3}"/>
            </a:ext>
          </a:extLst>
        </xdr:cNvPr>
        <xdr:cNvSpPr txBox="1"/>
      </xdr:nvSpPr>
      <xdr:spPr>
        <a:xfrm>
          <a:off x="16287750" y="99421950"/>
          <a:ext cx="2325157" cy="8572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各取り組みに関する項目については、</a:t>
          </a:r>
          <a:endParaRPr kumimoji="1" lang="en-US" altLang="ja-JP" sz="1100" b="1">
            <a:solidFill>
              <a:srgbClr val="FF0000"/>
            </a:solidFill>
          </a:endParaRPr>
        </a:p>
        <a:p>
          <a:r>
            <a:rPr kumimoji="1" lang="ja-JP" altLang="en-US" sz="1100" b="1">
              <a:solidFill>
                <a:srgbClr val="FF0000"/>
              </a:solidFill>
            </a:rPr>
            <a:t>それぞれが表示される場合でも、</a:t>
          </a:r>
          <a:endParaRPr kumimoji="1" lang="en-US" altLang="ja-JP" sz="1100" b="1">
            <a:solidFill>
              <a:srgbClr val="FF0000"/>
            </a:solidFill>
          </a:endParaRPr>
        </a:p>
        <a:p>
          <a:r>
            <a:rPr kumimoji="1" lang="ja-JP" altLang="en-US" sz="1100" b="1">
              <a:solidFill>
                <a:srgbClr val="FF0000"/>
              </a:solidFill>
            </a:rPr>
            <a:t>メリットがそこまでないためまとめる形に変更する。</a:t>
          </a:r>
          <a:endParaRPr kumimoji="1" lang="en-US" altLang="ja-JP" sz="1100" b="1">
            <a:solidFill>
              <a:srgbClr val="FF0000"/>
            </a:solidFill>
          </a:endParaRPr>
        </a:p>
      </xdr:txBody>
    </xdr:sp>
    <xdr:clientData/>
  </xdr:twoCellAnchor>
  <xdr:twoCellAnchor>
    <xdr:from>
      <xdr:col>9</xdr:col>
      <xdr:colOff>801120</xdr:colOff>
      <xdr:row>15</xdr:row>
      <xdr:rowOff>30426</xdr:rowOff>
    </xdr:from>
    <xdr:to>
      <xdr:col>11</xdr:col>
      <xdr:colOff>135316</xdr:colOff>
      <xdr:row>18</xdr:row>
      <xdr:rowOff>136449</xdr:rowOff>
    </xdr:to>
    <xdr:sp macro="" textlink="">
      <xdr:nvSpPr>
        <xdr:cNvPr id="51" name="テキスト ボックス 50">
          <a:extLst>
            <a:ext uri="{FF2B5EF4-FFF2-40B4-BE49-F238E27FC236}">
              <a16:creationId xmlns:a16="http://schemas.microsoft.com/office/drawing/2014/main" id="{0B7104D1-6D35-43DB-BB84-5849C3299A8B}"/>
            </a:ext>
          </a:extLst>
        </xdr:cNvPr>
        <xdr:cNvSpPr txBox="1"/>
      </xdr:nvSpPr>
      <xdr:spPr>
        <a:xfrm>
          <a:off x="7890441" y="6861212"/>
          <a:ext cx="2667946" cy="145313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基本的にチェックシートのレベルは、全体共用と住戸宿泊で大きい方の値を出すようにしている。</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ただそれぞれであまりにも根拠資料が違うものについては、</a:t>
          </a:r>
          <a:endParaRPr kumimoji="1" lang="en-US" altLang="ja-JP" sz="1100" b="1">
            <a:solidFill>
              <a:srgbClr val="FF0000"/>
            </a:solidFill>
          </a:endParaRPr>
        </a:p>
        <a:p>
          <a:r>
            <a:rPr kumimoji="1" lang="ja-JP" altLang="en-US" sz="1100" b="1">
              <a:solidFill>
                <a:srgbClr val="FF0000"/>
              </a:solidFill>
            </a:rPr>
            <a:t>それぞれのレベルを表示することにした。</a:t>
          </a:r>
          <a:endParaRPr kumimoji="1" lang="en-US" altLang="ja-JP" sz="1100" b="1">
            <a:solidFill>
              <a:srgbClr val="FF0000"/>
            </a:solidFill>
          </a:endParaRPr>
        </a:p>
      </xdr:txBody>
    </xdr:sp>
    <xdr:clientData/>
  </xdr:twoCellAnchor>
  <xdr:twoCellAnchor>
    <xdr:from>
      <xdr:col>9</xdr:col>
      <xdr:colOff>164835</xdr:colOff>
      <xdr:row>14</xdr:row>
      <xdr:rowOff>306918</xdr:rowOff>
    </xdr:from>
    <xdr:to>
      <xdr:col>9</xdr:col>
      <xdr:colOff>678655</xdr:colOff>
      <xdr:row>15</xdr:row>
      <xdr:rowOff>321469</xdr:rowOff>
    </xdr:to>
    <xdr:cxnSp macro="">
      <xdr:nvCxnSpPr>
        <xdr:cNvPr id="52" name="直線矢印コネクタ 51">
          <a:extLst>
            <a:ext uri="{FF2B5EF4-FFF2-40B4-BE49-F238E27FC236}">
              <a16:creationId xmlns:a16="http://schemas.microsoft.com/office/drawing/2014/main" id="{57E40E5D-C8D4-4338-8A88-DFEFF5399F56}"/>
            </a:ext>
          </a:extLst>
        </xdr:cNvPr>
        <xdr:cNvCxnSpPr/>
      </xdr:nvCxnSpPr>
      <xdr:spPr>
        <a:xfrm flipH="1" flipV="1">
          <a:off x="7251435" y="6679143"/>
          <a:ext cx="513820" cy="471751"/>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597958</xdr:colOff>
      <xdr:row>217</xdr:row>
      <xdr:rowOff>37042</xdr:rowOff>
    </xdr:from>
    <xdr:to>
      <xdr:col>14</xdr:col>
      <xdr:colOff>820208</xdr:colOff>
      <xdr:row>218</xdr:row>
      <xdr:rowOff>195792</xdr:rowOff>
    </xdr:to>
    <xdr:sp macro="" textlink="">
      <xdr:nvSpPr>
        <xdr:cNvPr id="53" name="テキスト ボックス 52">
          <a:extLst>
            <a:ext uri="{FF2B5EF4-FFF2-40B4-BE49-F238E27FC236}">
              <a16:creationId xmlns:a16="http://schemas.microsoft.com/office/drawing/2014/main" id="{668EB4BA-DC5E-41DD-819D-E4DD06B97324}"/>
            </a:ext>
          </a:extLst>
        </xdr:cNvPr>
        <xdr:cNvSpPr txBox="1"/>
      </xdr:nvSpPr>
      <xdr:spPr>
        <a:xfrm>
          <a:off x="16599958" y="93134392"/>
          <a:ext cx="2555875" cy="5492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実際はどちらか片方が表示されることに</a:t>
          </a:r>
        </a:p>
      </xdr:txBody>
    </xdr:sp>
    <xdr:clientData/>
  </xdr:twoCellAnchor>
  <xdr:twoCellAnchor>
    <xdr:from>
      <xdr:col>13</xdr:col>
      <xdr:colOff>268815</xdr:colOff>
      <xdr:row>47</xdr:row>
      <xdr:rowOff>184149</xdr:rowOff>
    </xdr:from>
    <xdr:to>
      <xdr:col>14</xdr:col>
      <xdr:colOff>2036232</xdr:colOff>
      <xdr:row>49</xdr:row>
      <xdr:rowOff>71438</xdr:rowOff>
    </xdr:to>
    <xdr:sp macro="" textlink="">
      <xdr:nvSpPr>
        <xdr:cNvPr id="54" name="テキスト ボックス 53">
          <a:extLst>
            <a:ext uri="{FF2B5EF4-FFF2-40B4-BE49-F238E27FC236}">
              <a16:creationId xmlns:a16="http://schemas.microsoft.com/office/drawing/2014/main" id="{F28A065A-1779-46E5-80A0-78B4B24AE433}"/>
            </a:ext>
          </a:extLst>
        </xdr:cNvPr>
        <xdr:cNvSpPr txBox="1"/>
      </xdr:nvSpPr>
      <xdr:spPr>
        <a:xfrm>
          <a:off x="16270815" y="20434299"/>
          <a:ext cx="4101042" cy="649289"/>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この独自項目は、選択式ではなく横浜市ではかくじつにじゅんきょしなければならない項目のため、独自項目の表示はなくす</a:t>
          </a:r>
          <a:endParaRPr kumimoji="1" lang="en-US" altLang="ja-JP" sz="1100" b="1">
            <a:solidFill>
              <a:srgbClr val="FF0000"/>
            </a:solidFill>
          </a:endParaRPr>
        </a:p>
      </xdr:txBody>
    </xdr:sp>
    <xdr:clientData/>
  </xdr:twoCellAnchor>
  <xdr:twoCellAnchor>
    <xdr:from>
      <xdr:col>13</xdr:col>
      <xdr:colOff>473869</xdr:colOff>
      <xdr:row>66</xdr:row>
      <xdr:rowOff>38630</xdr:rowOff>
    </xdr:from>
    <xdr:to>
      <xdr:col>14</xdr:col>
      <xdr:colOff>1047487</xdr:colOff>
      <xdr:row>67</xdr:row>
      <xdr:rowOff>72499</xdr:rowOff>
    </xdr:to>
    <xdr:sp macro="" textlink="">
      <xdr:nvSpPr>
        <xdr:cNvPr id="55" name="テキスト ボックス 54">
          <a:extLst>
            <a:ext uri="{FF2B5EF4-FFF2-40B4-BE49-F238E27FC236}">
              <a16:creationId xmlns:a16="http://schemas.microsoft.com/office/drawing/2014/main" id="{89C47965-8FD1-40DB-BB63-266078BA8233}"/>
            </a:ext>
          </a:extLst>
        </xdr:cNvPr>
        <xdr:cNvSpPr txBox="1"/>
      </xdr:nvSpPr>
      <xdr:spPr>
        <a:xfrm>
          <a:off x="16475869" y="28489805"/>
          <a:ext cx="2907243" cy="60536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a:solidFill>
                <a:srgbClr val="FF0000"/>
              </a:solidFill>
              <a:effectLst/>
              <a:latin typeface="+mn-lt"/>
              <a:ea typeface="+mn-ea"/>
              <a:cs typeface="+mn-cs"/>
            </a:rPr>
            <a:t>評価用ソフト優先！</a:t>
          </a:r>
          <a:endParaRPr lang="en-US" altLang="ja-JP" sz="1100" b="1" i="0">
            <a:solidFill>
              <a:srgbClr val="FF0000"/>
            </a:solidFill>
            <a:effectLst/>
            <a:latin typeface="+mn-lt"/>
            <a:ea typeface="+mn-ea"/>
            <a:cs typeface="+mn-cs"/>
          </a:endParaRPr>
        </a:p>
        <a:p>
          <a:endParaRPr lang="en-US" altLang="ja-JP" sz="1100" b="1" i="0">
            <a:solidFill>
              <a:srgbClr val="FF0000"/>
            </a:solidFill>
            <a:effectLst/>
            <a:latin typeface="+mn-lt"/>
            <a:ea typeface="+mn-ea"/>
            <a:cs typeface="+mn-cs"/>
          </a:endParaRPr>
        </a:p>
      </xdr:txBody>
    </xdr:sp>
    <xdr:clientData/>
  </xdr:twoCellAnchor>
  <xdr:twoCellAnchor editAs="oneCell">
    <xdr:from>
      <xdr:col>13</xdr:col>
      <xdr:colOff>603249</xdr:colOff>
      <xdr:row>219</xdr:row>
      <xdr:rowOff>31750</xdr:rowOff>
    </xdr:from>
    <xdr:to>
      <xdr:col>16</xdr:col>
      <xdr:colOff>125683</xdr:colOff>
      <xdr:row>221</xdr:row>
      <xdr:rowOff>39773</xdr:rowOff>
    </xdr:to>
    <xdr:pic>
      <xdr:nvPicPr>
        <xdr:cNvPr id="56" name="図 55">
          <a:extLst>
            <a:ext uri="{FF2B5EF4-FFF2-40B4-BE49-F238E27FC236}">
              <a16:creationId xmlns:a16="http://schemas.microsoft.com/office/drawing/2014/main" id="{AA693770-6FFD-4D43-B89A-E593B4340916}"/>
            </a:ext>
          </a:extLst>
        </xdr:cNvPr>
        <xdr:cNvPicPr>
          <a:picLocks noChangeAspect="1"/>
        </xdr:cNvPicPr>
      </xdr:nvPicPr>
      <xdr:blipFill rotWithShape="1">
        <a:blip xmlns:r="http://schemas.openxmlformats.org/officeDocument/2006/relationships" r:embed="rId3"/>
        <a:srcRect l="42896" t="-3845" b="-1"/>
        <a:stretch>
          <a:fillRect/>
        </a:stretch>
      </xdr:blipFill>
      <xdr:spPr>
        <a:xfrm>
          <a:off x="16605249" y="93910150"/>
          <a:ext cx="7609159" cy="636673"/>
        </a:xfrm>
        <a:prstGeom prst="rect">
          <a:avLst/>
        </a:prstGeom>
      </xdr:spPr>
    </xdr:pic>
    <xdr:clientData/>
  </xdr:twoCellAnchor>
  <xdr:twoCellAnchor>
    <xdr:from>
      <xdr:col>13</xdr:col>
      <xdr:colOff>464343</xdr:colOff>
      <xdr:row>221</xdr:row>
      <xdr:rowOff>269875</xdr:rowOff>
    </xdr:from>
    <xdr:to>
      <xdr:col>14</xdr:col>
      <xdr:colOff>1083468</xdr:colOff>
      <xdr:row>224</xdr:row>
      <xdr:rowOff>0</xdr:rowOff>
    </xdr:to>
    <xdr:sp macro="" textlink="">
      <xdr:nvSpPr>
        <xdr:cNvPr id="57" name="テキスト ボックス 56">
          <a:extLst>
            <a:ext uri="{FF2B5EF4-FFF2-40B4-BE49-F238E27FC236}">
              <a16:creationId xmlns:a16="http://schemas.microsoft.com/office/drawing/2014/main" id="{8766BA49-DFEE-42BC-9412-EF740B1D496F}"/>
            </a:ext>
          </a:extLst>
        </xdr:cNvPr>
        <xdr:cNvSpPr txBox="1"/>
      </xdr:nvSpPr>
      <xdr:spPr>
        <a:xfrm>
          <a:off x="16466343" y="94776925"/>
          <a:ext cx="2952750" cy="9112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上記のような表記でもいいが、まとめても問題がないため片方の表示に変更</a:t>
          </a:r>
          <a:endParaRPr kumimoji="1" lang="en-US" altLang="ja-JP" sz="1100" b="1">
            <a:solidFill>
              <a:srgbClr val="FF0000"/>
            </a:solidFill>
          </a:endParaRPr>
        </a:p>
      </xdr:txBody>
    </xdr:sp>
    <xdr:clientData/>
  </xdr:twoCellAnchor>
  <xdr:twoCellAnchor>
    <xdr:from>
      <xdr:col>13</xdr:col>
      <xdr:colOff>595312</xdr:colOff>
      <xdr:row>213</xdr:row>
      <xdr:rowOff>285751</xdr:rowOff>
    </xdr:from>
    <xdr:to>
      <xdr:col>14</xdr:col>
      <xdr:colOff>1131093</xdr:colOff>
      <xdr:row>216</xdr:row>
      <xdr:rowOff>170659</xdr:rowOff>
    </xdr:to>
    <xdr:sp macro="" textlink="">
      <xdr:nvSpPr>
        <xdr:cNvPr id="58" name="テキスト ボックス 57">
          <a:extLst>
            <a:ext uri="{FF2B5EF4-FFF2-40B4-BE49-F238E27FC236}">
              <a16:creationId xmlns:a16="http://schemas.microsoft.com/office/drawing/2014/main" id="{55DE6CEA-79D0-4270-B78C-AF036E49634C}"/>
            </a:ext>
          </a:extLst>
        </xdr:cNvPr>
        <xdr:cNvSpPr txBox="1"/>
      </xdr:nvSpPr>
      <xdr:spPr>
        <a:xfrm>
          <a:off x="16597312" y="91887676"/>
          <a:ext cx="2869406" cy="103743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rPr>
            <a:t>=IF(</a:t>
          </a:r>
          <a:r>
            <a:rPr kumimoji="1" lang="ja-JP" altLang="en-US" sz="1100" b="1">
              <a:solidFill>
                <a:srgbClr val="FF0000"/>
              </a:solidFill>
            </a:rPr>
            <a:t>スコア</a:t>
          </a:r>
          <a:r>
            <a:rPr kumimoji="1" lang="en-US" altLang="ja-JP" sz="1100" b="1">
              <a:solidFill>
                <a:srgbClr val="FF0000"/>
              </a:solidFill>
            </a:rPr>
            <a:t>!Q130&gt;=0, 5, "")</a:t>
          </a:r>
        </a:p>
        <a:p>
          <a:r>
            <a:rPr kumimoji="1" lang="en-US" altLang="ja-JP" sz="1100" b="1">
              <a:solidFill>
                <a:srgbClr val="FF0000"/>
              </a:solidFill>
            </a:rPr>
            <a:t>=IF(</a:t>
          </a:r>
          <a:r>
            <a:rPr kumimoji="1" lang="ja-JP" altLang="en-US" sz="1100" b="1">
              <a:solidFill>
                <a:srgbClr val="FF0000"/>
              </a:solidFill>
            </a:rPr>
            <a:t>スコア</a:t>
          </a:r>
          <a:r>
            <a:rPr kumimoji="1" lang="en-US" altLang="ja-JP" sz="1100" b="1">
              <a:solidFill>
                <a:srgbClr val="FF0000"/>
              </a:solidFill>
            </a:rPr>
            <a:t>!Q131&gt;=0, 5, "")</a:t>
          </a:r>
        </a:p>
        <a:p>
          <a:r>
            <a:rPr kumimoji="1" lang="ja-JP" altLang="en-US" sz="1100" b="1">
              <a:solidFill>
                <a:srgbClr val="FF0000"/>
              </a:solidFill>
            </a:rPr>
            <a:t>に変更して、</a:t>
          </a:r>
          <a:r>
            <a:rPr kumimoji="1" lang="en-US" altLang="ja-JP" sz="1100" b="1">
              <a:solidFill>
                <a:srgbClr val="FF0000"/>
              </a:solidFill>
            </a:rPr>
            <a:t>0</a:t>
          </a:r>
          <a:r>
            <a:rPr kumimoji="1" lang="ja-JP" altLang="en-US" sz="1100" b="1">
              <a:solidFill>
                <a:srgbClr val="FF0000"/>
              </a:solidFill>
            </a:rPr>
            <a:t>を超えるときに</a:t>
          </a:r>
          <a:r>
            <a:rPr kumimoji="1" lang="en-US" altLang="ja-JP" sz="1100" b="1">
              <a:solidFill>
                <a:srgbClr val="FF0000"/>
              </a:solidFill>
            </a:rPr>
            <a:t>5</a:t>
          </a:r>
          <a:r>
            <a:rPr kumimoji="1" lang="ja-JP" altLang="en-US" sz="1100" b="1">
              <a:solidFill>
                <a:srgbClr val="FF0000"/>
              </a:solidFill>
            </a:rPr>
            <a:t>を表示してチェックリストに必ず表示できるようにする</a:t>
          </a:r>
        </a:p>
      </xdr:txBody>
    </xdr:sp>
    <xdr:clientData/>
  </xdr:twoCellAnchor>
  <xdr:twoCellAnchor>
    <xdr:from>
      <xdr:col>0</xdr:col>
      <xdr:colOff>535780</xdr:colOff>
      <xdr:row>167</xdr:row>
      <xdr:rowOff>250030</xdr:rowOff>
    </xdr:from>
    <xdr:to>
      <xdr:col>2</xdr:col>
      <xdr:colOff>1131093</xdr:colOff>
      <xdr:row>170</xdr:row>
      <xdr:rowOff>333373</xdr:rowOff>
    </xdr:to>
    <xdr:sp macro="" textlink="">
      <xdr:nvSpPr>
        <xdr:cNvPr id="59" name="テキスト ボックス 58">
          <a:extLst>
            <a:ext uri="{FF2B5EF4-FFF2-40B4-BE49-F238E27FC236}">
              <a16:creationId xmlns:a16="http://schemas.microsoft.com/office/drawing/2014/main" id="{C9806155-0741-4E87-9A7F-FA6E0D051DD1}"/>
            </a:ext>
          </a:extLst>
        </xdr:cNvPr>
        <xdr:cNvSpPr txBox="1"/>
      </xdr:nvSpPr>
      <xdr:spPr>
        <a:xfrm>
          <a:off x="535780" y="72068530"/>
          <a:ext cx="1966913" cy="141684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Q3</a:t>
          </a:r>
          <a:r>
            <a:rPr lang="ja-JP" altLang="en-US" sz="1100" b="1" i="0">
              <a:solidFill>
                <a:srgbClr val="FF0000"/>
              </a:solidFill>
              <a:effectLst/>
              <a:latin typeface="+mn-lt"/>
              <a:ea typeface="+mn-ea"/>
              <a:cs typeface="+mn-cs"/>
            </a:rPr>
            <a:t>は必ず評価するので、</a:t>
          </a:r>
          <a:r>
            <a:rPr lang="en-US" altLang="ja-JP" sz="1100" b="1" i="0">
              <a:solidFill>
                <a:srgbClr val="FF0000"/>
              </a:solidFill>
              <a:effectLst/>
              <a:latin typeface="+mn-lt"/>
              <a:ea typeface="+mn-ea"/>
              <a:cs typeface="+mn-cs"/>
            </a:rPr>
            <a:t>1</a:t>
          </a:r>
          <a:r>
            <a:rPr lang="ja-JP" altLang="en-US" sz="1100" b="1" i="0">
              <a:solidFill>
                <a:srgbClr val="FF0000"/>
              </a:solidFill>
              <a:effectLst/>
              <a:latin typeface="+mn-lt"/>
              <a:ea typeface="+mn-ea"/>
              <a:cs typeface="+mn-cs"/>
            </a:rPr>
            <a:t>より大きい値を取っていたら必ず表示したい</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（スコアを転記していない状態で、チェックシートに項目が表示されるのは嫌なので、</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単純に</a:t>
          </a:r>
          <a:r>
            <a:rPr lang="en-US" altLang="ja-JP" sz="1100" b="1" i="0">
              <a:solidFill>
                <a:srgbClr val="FF0000"/>
              </a:solidFill>
              <a:effectLst/>
              <a:latin typeface="+mn-lt"/>
              <a:ea typeface="+mn-ea"/>
              <a:cs typeface="+mn-cs"/>
            </a:rPr>
            <a:t>5</a:t>
          </a:r>
          <a:r>
            <a:rPr lang="ja-JP" altLang="en-US" sz="1100" b="1" i="0">
              <a:solidFill>
                <a:srgbClr val="FF0000"/>
              </a:solidFill>
              <a:effectLst/>
              <a:latin typeface="+mn-lt"/>
              <a:ea typeface="+mn-ea"/>
              <a:cs typeface="+mn-cs"/>
            </a:rPr>
            <a:t>を入れるのはやめる）</a:t>
          </a:r>
          <a:endParaRPr lang="en-US" altLang="ja-JP" sz="1100" b="1" i="0">
            <a:solidFill>
              <a:srgbClr val="FF0000"/>
            </a:solidFill>
            <a:effectLst/>
            <a:latin typeface="+mn-lt"/>
            <a:ea typeface="+mn-ea"/>
            <a:cs typeface="+mn-cs"/>
          </a:endParaRPr>
        </a:p>
      </xdr:txBody>
    </xdr:sp>
    <xdr:clientData/>
  </xdr:twoCellAnchor>
  <xdr:twoCellAnchor>
    <xdr:from>
      <xdr:col>2</xdr:col>
      <xdr:colOff>1083468</xdr:colOff>
      <xdr:row>170</xdr:row>
      <xdr:rowOff>333374</xdr:rowOff>
    </xdr:from>
    <xdr:to>
      <xdr:col>3</xdr:col>
      <xdr:colOff>381000</xdr:colOff>
      <xdr:row>171</xdr:row>
      <xdr:rowOff>154781</xdr:rowOff>
    </xdr:to>
    <xdr:cxnSp macro="">
      <xdr:nvCxnSpPr>
        <xdr:cNvPr id="60" name="直線矢印コネクタ 59">
          <a:extLst>
            <a:ext uri="{FF2B5EF4-FFF2-40B4-BE49-F238E27FC236}">
              <a16:creationId xmlns:a16="http://schemas.microsoft.com/office/drawing/2014/main" id="{B5D3DA7A-A448-4B20-A1D6-0B23983CAD1F}"/>
            </a:ext>
          </a:extLst>
        </xdr:cNvPr>
        <xdr:cNvCxnSpPr/>
      </xdr:nvCxnSpPr>
      <xdr:spPr>
        <a:xfrm>
          <a:off x="2455068" y="73485374"/>
          <a:ext cx="878682" cy="202407"/>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285750</xdr:colOff>
      <xdr:row>186</xdr:row>
      <xdr:rowOff>238125</xdr:rowOff>
    </xdr:from>
    <xdr:to>
      <xdr:col>2</xdr:col>
      <xdr:colOff>1571626</xdr:colOff>
      <xdr:row>188</xdr:row>
      <xdr:rowOff>511968</xdr:rowOff>
    </xdr:to>
    <xdr:sp macro="" textlink="">
      <xdr:nvSpPr>
        <xdr:cNvPr id="61" name="テキスト ボックス 60">
          <a:extLst>
            <a:ext uri="{FF2B5EF4-FFF2-40B4-BE49-F238E27FC236}">
              <a16:creationId xmlns:a16="http://schemas.microsoft.com/office/drawing/2014/main" id="{D2FC830C-CEF5-443D-9D61-0BAAA4957576}"/>
            </a:ext>
          </a:extLst>
        </xdr:cNvPr>
        <xdr:cNvSpPr txBox="1"/>
      </xdr:nvSpPr>
      <xdr:spPr>
        <a:xfrm>
          <a:off x="971550" y="80619600"/>
          <a:ext cx="1971676" cy="141684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Q3</a:t>
          </a:r>
          <a:r>
            <a:rPr lang="ja-JP" altLang="en-US" sz="1100" b="1" i="0">
              <a:solidFill>
                <a:srgbClr val="FF0000"/>
              </a:solidFill>
              <a:effectLst/>
              <a:latin typeface="+mn-lt"/>
              <a:ea typeface="+mn-ea"/>
              <a:cs typeface="+mn-cs"/>
            </a:rPr>
            <a:t>は必ず評価するので、０より大きい値を取っていたら必ず表示したい</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（スコアを転記していない状態で、チェックシートに項目が表示されるのは嫌なので、</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単純に</a:t>
          </a:r>
          <a:r>
            <a:rPr lang="en-US" altLang="ja-JP" sz="1100" b="1" i="0">
              <a:solidFill>
                <a:srgbClr val="FF0000"/>
              </a:solidFill>
              <a:effectLst/>
              <a:latin typeface="+mn-lt"/>
              <a:ea typeface="+mn-ea"/>
              <a:cs typeface="+mn-cs"/>
            </a:rPr>
            <a:t>5</a:t>
          </a:r>
          <a:r>
            <a:rPr lang="ja-JP" altLang="en-US" sz="1100" b="1" i="0">
              <a:solidFill>
                <a:srgbClr val="FF0000"/>
              </a:solidFill>
              <a:effectLst/>
              <a:latin typeface="+mn-lt"/>
              <a:ea typeface="+mn-ea"/>
              <a:cs typeface="+mn-cs"/>
            </a:rPr>
            <a:t>を入れるのはやめる）</a:t>
          </a:r>
          <a:endParaRPr lang="en-US" altLang="ja-JP" sz="1100" b="1" i="0">
            <a:solidFill>
              <a:srgbClr val="FF0000"/>
            </a:solidFill>
            <a:effectLst/>
            <a:latin typeface="+mn-lt"/>
            <a:ea typeface="+mn-ea"/>
            <a:cs typeface="+mn-cs"/>
          </a:endParaRPr>
        </a:p>
      </xdr:txBody>
    </xdr:sp>
    <xdr:clientData/>
  </xdr:twoCellAnchor>
  <xdr:twoCellAnchor>
    <xdr:from>
      <xdr:col>2</xdr:col>
      <xdr:colOff>1524001</xdr:colOff>
      <xdr:row>188</xdr:row>
      <xdr:rowOff>511969</xdr:rowOff>
    </xdr:from>
    <xdr:to>
      <xdr:col>4</xdr:col>
      <xdr:colOff>23814</xdr:colOff>
      <xdr:row>189</xdr:row>
      <xdr:rowOff>142876</xdr:rowOff>
    </xdr:to>
    <xdr:cxnSp macro="">
      <xdr:nvCxnSpPr>
        <xdr:cNvPr id="62" name="直線矢印コネクタ 61">
          <a:extLst>
            <a:ext uri="{FF2B5EF4-FFF2-40B4-BE49-F238E27FC236}">
              <a16:creationId xmlns:a16="http://schemas.microsoft.com/office/drawing/2014/main" id="{C4E39AB1-550F-4C3A-AE58-FAD49ED94137}"/>
            </a:ext>
          </a:extLst>
        </xdr:cNvPr>
        <xdr:cNvCxnSpPr/>
      </xdr:nvCxnSpPr>
      <xdr:spPr>
        <a:xfrm>
          <a:off x="2895601" y="82036444"/>
          <a:ext cx="881063" cy="202407"/>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416719</xdr:colOff>
      <xdr:row>220</xdr:row>
      <xdr:rowOff>152132</xdr:rowOff>
    </xdr:from>
    <xdr:to>
      <xdr:col>8</xdr:col>
      <xdr:colOff>428624</xdr:colOff>
      <xdr:row>224</xdr:row>
      <xdr:rowOff>321468</xdr:rowOff>
    </xdr:to>
    <xdr:sp macro="" textlink="">
      <xdr:nvSpPr>
        <xdr:cNvPr id="63" name="テキスト ボックス 62">
          <a:extLst>
            <a:ext uri="{FF2B5EF4-FFF2-40B4-BE49-F238E27FC236}">
              <a16:creationId xmlns:a16="http://schemas.microsoft.com/office/drawing/2014/main" id="{6BC78DD4-482D-414F-B9B2-5D2EB8EB7327}"/>
            </a:ext>
          </a:extLst>
        </xdr:cNvPr>
        <xdr:cNvSpPr txBox="1"/>
      </xdr:nvSpPr>
      <xdr:spPr>
        <a:xfrm>
          <a:off x="3369469" y="94421057"/>
          <a:ext cx="3155155" cy="158856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水色の方で</a:t>
          </a:r>
          <a:r>
            <a:rPr kumimoji="1" lang="en-US" altLang="ja-JP" sz="1100" b="1">
              <a:solidFill>
                <a:srgbClr val="FF0000"/>
              </a:solidFill>
            </a:rPr>
            <a:t>0</a:t>
          </a:r>
          <a:r>
            <a:rPr kumimoji="1" lang="ja-JP" altLang="en-US" sz="1100" b="1">
              <a:solidFill>
                <a:srgbClr val="FF0000"/>
              </a:solidFill>
            </a:rPr>
            <a:t>点を超える場合、</a:t>
          </a:r>
          <a:r>
            <a:rPr kumimoji="1" lang="en-US" altLang="ja-JP" sz="1100" b="1">
              <a:solidFill>
                <a:srgbClr val="FF0000"/>
              </a:solidFill>
            </a:rPr>
            <a:t>5</a:t>
          </a:r>
          <a:r>
            <a:rPr kumimoji="1" lang="ja-JP" altLang="en-US" sz="1100" b="1">
              <a:solidFill>
                <a:srgbClr val="FF0000"/>
              </a:solidFill>
            </a:rPr>
            <a:t>点を表示している。</a:t>
          </a:r>
          <a:endParaRPr kumimoji="1" lang="en-US" altLang="ja-JP" sz="1100" b="1">
            <a:solidFill>
              <a:srgbClr val="FF0000"/>
            </a:solidFill>
          </a:endParaRPr>
        </a:p>
        <a:p>
          <a:r>
            <a:rPr kumimoji="1" lang="ja-JP" altLang="en-US" sz="1100" b="1">
              <a:solidFill>
                <a:srgbClr val="FF0000"/>
              </a:solidFill>
            </a:rPr>
            <a:t>これは集合住宅とそれが以外の場合で、省エネを評価している場合、必ずこの項目をチェックシートに出すためである。</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緑色の方はこの項目でのスコアを表示している。</a:t>
          </a:r>
          <a:endParaRPr kumimoji="1" lang="en-US" altLang="ja-JP" sz="1100" b="1">
            <a:solidFill>
              <a:srgbClr val="FF0000"/>
            </a:solidFill>
          </a:endParaRPr>
        </a:p>
        <a:p>
          <a:r>
            <a:rPr kumimoji="1" lang="ja-JP" altLang="en-US" sz="1100" b="1">
              <a:solidFill>
                <a:srgbClr val="FF0000"/>
              </a:solidFill>
            </a:rPr>
            <a:t>この緑の中で、高い点数を取った方をチェックシートで表示する</a:t>
          </a:r>
          <a:endParaRPr kumimoji="1" lang="en-US" altLang="ja-JP" sz="1100" b="1">
            <a:solidFill>
              <a:srgbClr val="FF0000"/>
            </a:solidFill>
          </a:endParaRPr>
        </a:p>
      </xdr:txBody>
    </xdr:sp>
    <xdr:clientData/>
  </xdr:twoCellAnchor>
  <xdr:twoCellAnchor>
    <xdr:from>
      <xdr:col>5</xdr:col>
      <xdr:colOff>511968</xdr:colOff>
      <xdr:row>219</xdr:row>
      <xdr:rowOff>59531</xdr:rowOff>
    </xdr:from>
    <xdr:to>
      <xdr:col>6</xdr:col>
      <xdr:colOff>291572</xdr:colOff>
      <xdr:row>220</xdr:row>
      <xdr:rowOff>102129</xdr:rowOff>
    </xdr:to>
    <xdr:cxnSp macro="">
      <xdr:nvCxnSpPr>
        <xdr:cNvPr id="64" name="直線矢印コネクタ 63">
          <a:extLst>
            <a:ext uri="{FF2B5EF4-FFF2-40B4-BE49-F238E27FC236}">
              <a16:creationId xmlns:a16="http://schemas.microsoft.com/office/drawing/2014/main" id="{FB87AD26-F3AE-4834-B8A0-EAC522D3906D}"/>
            </a:ext>
          </a:extLst>
        </xdr:cNvPr>
        <xdr:cNvCxnSpPr/>
      </xdr:nvCxnSpPr>
      <xdr:spPr>
        <a:xfrm flipH="1" flipV="1">
          <a:off x="4817268" y="93937931"/>
          <a:ext cx="332054" cy="433123"/>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773906</xdr:colOff>
      <xdr:row>217</xdr:row>
      <xdr:rowOff>11907</xdr:rowOff>
    </xdr:from>
    <xdr:to>
      <xdr:col>5</xdr:col>
      <xdr:colOff>500062</xdr:colOff>
      <xdr:row>217</xdr:row>
      <xdr:rowOff>381001</xdr:rowOff>
    </xdr:to>
    <xdr:sp macro="" textlink="">
      <xdr:nvSpPr>
        <xdr:cNvPr id="65" name="正方形/長方形 64">
          <a:extLst>
            <a:ext uri="{FF2B5EF4-FFF2-40B4-BE49-F238E27FC236}">
              <a16:creationId xmlns:a16="http://schemas.microsoft.com/office/drawing/2014/main" id="{C9E866B4-DA65-4965-B2A0-1E46825CEB5F}"/>
            </a:ext>
          </a:extLst>
        </xdr:cNvPr>
        <xdr:cNvSpPr/>
      </xdr:nvSpPr>
      <xdr:spPr>
        <a:xfrm>
          <a:off x="3726656" y="93109257"/>
          <a:ext cx="1078706" cy="369094"/>
        </a:xfrm>
        <a:prstGeom prst="rect">
          <a:avLst/>
        </a:prstGeom>
        <a:noFill/>
        <a:ln w="57150">
          <a:solidFill>
            <a:srgbClr val="66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771525</xdr:colOff>
      <xdr:row>218</xdr:row>
      <xdr:rowOff>9526</xdr:rowOff>
    </xdr:from>
    <xdr:to>
      <xdr:col>5</xdr:col>
      <xdr:colOff>497681</xdr:colOff>
      <xdr:row>218</xdr:row>
      <xdr:rowOff>378620</xdr:rowOff>
    </xdr:to>
    <xdr:sp macro="" textlink="">
      <xdr:nvSpPr>
        <xdr:cNvPr id="66" name="正方形/長方形 65">
          <a:extLst>
            <a:ext uri="{FF2B5EF4-FFF2-40B4-BE49-F238E27FC236}">
              <a16:creationId xmlns:a16="http://schemas.microsoft.com/office/drawing/2014/main" id="{ED52E99A-53AB-4BF4-89B8-5460DA6003B0}"/>
            </a:ext>
          </a:extLst>
        </xdr:cNvPr>
        <xdr:cNvSpPr/>
      </xdr:nvSpPr>
      <xdr:spPr>
        <a:xfrm>
          <a:off x="3724275" y="93497401"/>
          <a:ext cx="1078706" cy="369094"/>
        </a:xfrm>
        <a:prstGeom prst="rect">
          <a:avLst/>
        </a:prstGeom>
        <a:noFill/>
        <a:ln w="5715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14</xdr:col>
      <xdr:colOff>1488281</xdr:colOff>
      <xdr:row>221</xdr:row>
      <xdr:rowOff>345281</xdr:rowOff>
    </xdr:from>
    <xdr:to>
      <xdr:col>22</xdr:col>
      <xdr:colOff>63406</xdr:colOff>
      <xdr:row>227</xdr:row>
      <xdr:rowOff>212231</xdr:rowOff>
    </xdr:to>
    <xdr:pic>
      <xdr:nvPicPr>
        <xdr:cNvPr id="67" name="図 66">
          <a:extLst>
            <a:ext uri="{FF2B5EF4-FFF2-40B4-BE49-F238E27FC236}">
              <a16:creationId xmlns:a16="http://schemas.microsoft.com/office/drawing/2014/main" id="{3B2947C4-E806-47F0-B9D8-7687C786B8C9}"/>
            </a:ext>
          </a:extLst>
        </xdr:cNvPr>
        <xdr:cNvPicPr>
          <a:picLocks noChangeAspect="1"/>
        </xdr:cNvPicPr>
      </xdr:nvPicPr>
      <xdr:blipFill>
        <a:blip xmlns:r="http://schemas.openxmlformats.org/officeDocument/2006/relationships" r:embed="rId4"/>
        <a:stretch>
          <a:fillRect/>
        </a:stretch>
      </xdr:blipFill>
      <xdr:spPr>
        <a:xfrm>
          <a:off x="19823906" y="94852331"/>
          <a:ext cx="10681400" cy="2152950"/>
        </a:xfrm>
        <a:prstGeom prst="rect">
          <a:avLst/>
        </a:prstGeom>
      </xdr:spPr>
    </xdr:pic>
    <xdr:clientData/>
  </xdr:twoCellAnchor>
  <xdr:twoCellAnchor editAs="oneCell">
    <xdr:from>
      <xdr:col>14</xdr:col>
      <xdr:colOff>1488281</xdr:colOff>
      <xdr:row>228</xdr:row>
      <xdr:rowOff>95250</xdr:rowOff>
    </xdr:from>
    <xdr:to>
      <xdr:col>20</xdr:col>
      <xdr:colOff>482372</xdr:colOff>
      <xdr:row>233</xdr:row>
      <xdr:rowOff>295595</xdr:rowOff>
    </xdr:to>
    <xdr:pic>
      <xdr:nvPicPr>
        <xdr:cNvPr id="68" name="図 67">
          <a:extLst>
            <a:ext uri="{FF2B5EF4-FFF2-40B4-BE49-F238E27FC236}">
              <a16:creationId xmlns:a16="http://schemas.microsoft.com/office/drawing/2014/main" id="{7A6D835E-147C-4676-AD96-A217BE511DDC}"/>
            </a:ext>
          </a:extLst>
        </xdr:cNvPr>
        <xdr:cNvPicPr>
          <a:picLocks noChangeAspect="1"/>
        </xdr:cNvPicPr>
      </xdr:nvPicPr>
      <xdr:blipFill>
        <a:blip xmlns:r="http://schemas.openxmlformats.org/officeDocument/2006/relationships" r:embed="rId5"/>
        <a:stretch>
          <a:fillRect/>
        </a:stretch>
      </xdr:blipFill>
      <xdr:spPr>
        <a:xfrm>
          <a:off x="19823906" y="97231200"/>
          <a:ext cx="9728766" cy="2295845"/>
        </a:xfrm>
        <a:prstGeom prst="rect">
          <a:avLst/>
        </a:prstGeom>
      </xdr:spPr>
    </xdr:pic>
    <xdr:clientData/>
  </xdr:twoCellAnchor>
  <xdr:twoCellAnchor>
    <xdr:from>
      <xdr:col>14</xdr:col>
      <xdr:colOff>1524000</xdr:colOff>
      <xdr:row>234</xdr:row>
      <xdr:rowOff>0</xdr:rowOff>
    </xdr:from>
    <xdr:to>
      <xdr:col>15</xdr:col>
      <xdr:colOff>2143125</xdr:colOff>
      <xdr:row>235</xdr:row>
      <xdr:rowOff>337344</xdr:rowOff>
    </xdr:to>
    <xdr:sp macro="" textlink="">
      <xdr:nvSpPr>
        <xdr:cNvPr id="69" name="テキスト ボックス 68">
          <a:extLst>
            <a:ext uri="{FF2B5EF4-FFF2-40B4-BE49-F238E27FC236}">
              <a16:creationId xmlns:a16="http://schemas.microsoft.com/office/drawing/2014/main" id="{AEF3F12B-5336-407E-9656-FCF920EA2AF8}"/>
            </a:ext>
          </a:extLst>
        </xdr:cNvPr>
        <xdr:cNvSpPr txBox="1"/>
      </xdr:nvSpPr>
      <xdr:spPr>
        <a:xfrm>
          <a:off x="19859625" y="99802950"/>
          <a:ext cx="2952750" cy="90884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rPr>
            <a:t>R6</a:t>
          </a:r>
          <a:r>
            <a:rPr kumimoji="1" lang="ja-JP" altLang="en-US" sz="1100" b="1">
              <a:solidFill>
                <a:srgbClr val="FF0000"/>
              </a:solidFill>
            </a:rPr>
            <a:t>と</a:t>
          </a:r>
          <a:r>
            <a:rPr kumimoji="1" lang="en-US" altLang="ja-JP" sz="1100" b="1">
              <a:solidFill>
                <a:srgbClr val="FF0000"/>
              </a:solidFill>
            </a:rPr>
            <a:t>R7</a:t>
          </a:r>
          <a:r>
            <a:rPr kumimoji="1" lang="ja-JP" altLang="en-US" sz="1100" b="1">
              <a:solidFill>
                <a:srgbClr val="FF0000"/>
              </a:solidFill>
            </a:rPr>
            <a:t>比較すると、</a:t>
          </a:r>
          <a:r>
            <a:rPr kumimoji="1" lang="en-US" altLang="ja-JP" sz="1100" b="1">
              <a:solidFill>
                <a:srgbClr val="FF0000"/>
              </a:solidFill>
            </a:rPr>
            <a:t>130</a:t>
          </a:r>
          <a:r>
            <a:rPr kumimoji="1" lang="ja-JP" altLang="en-US" sz="1100" b="1">
              <a:solidFill>
                <a:srgbClr val="FF0000"/>
              </a:solidFill>
            </a:rPr>
            <a:t>行目と</a:t>
          </a:r>
          <a:r>
            <a:rPr kumimoji="1" lang="en-US" altLang="ja-JP" sz="1100" b="1">
              <a:solidFill>
                <a:srgbClr val="FF0000"/>
              </a:solidFill>
            </a:rPr>
            <a:t>131</a:t>
          </a:r>
          <a:r>
            <a:rPr kumimoji="1" lang="ja-JP" altLang="en-US" sz="1100" b="1">
              <a:solidFill>
                <a:srgbClr val="FF0000"/>
              </a:solidFill>
            </a:rPr>
            <a:t>行目が新しく増えていることが分かる。</a:t>
          </a:r>
          <a:endParaRPr kumimoji="1" lang="en-US" altLang="ja-JP" sz="1100" b="1">
            <a:solidFill>
              <a:srgbClr val="FF0000"/>
            </a:solidFill>
          </a:endParaRPr>
        </a:p>
      </xdr:txBody>
    </xdr:sp>
    <xdr:clientData/>
  </xdr:twoCellAnchor>
  <xdr:twoCellAnchor>
    <xdr:from>
      <xdr:col>14</xdr:col>
      <xdr:colOff>1297780</xdr:colOff>
      <xdr:row>221</xdr:row>
      <xdr:rowOff>178593</xdr:rowOff>
    </xdr:from>
    <xdr:to>
      <xdr:col>22</xdr:col>
      <xdr:colOff>535780</xdr:colOff>
      <xdr:row>236</xdr:row>
      <xdr:rowOff>250031</xdr:rowOff>
    </xdr:to>
    <xdr:sp macro="" textlink="">
      <xdr:nvSpPr>
        <xdr:cNvPr id="70" name="正方形/長方形 69">
          <a:extLst>
            <a:ext uri="{FF2B5EF4-FFF2-40B4-BE49-F238E27FC236}">
              <a16:creationId xmlns:a16="http://schemas.microsoft.com/office/drawing/2014/main" id="{E90E0463-429E-44FF-8C51-D295E6975F94}"/>
            </a:ext>
          </a:extLst>
        </xdr:cNvPr>
        <xdr:cNvSpPr/>
      </xdr:nvSpPr>
      <xdr:spPr>
        <a:xfrm>
          <a:off x="19633405" y="94685643"/>
          <a:ext cx="11344275" cy="6510338"/>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0</xdr:colOff>
      <xdr:row>208</xdr:row>
      <xdr:rowOff>0</xdr:rowOff>
    </xdr:from>
    <xdr:to>
      <xdr:col>14</xdr:col>
      <xdr:colOff>809624</xdr:colOff>
      <xdr:row>212</xdr:row>
      <xdr:rowOff>62180</xdr:rowOff>
    </xdr:to>
    <xdr:sp macro="" textlink="">
      <xdr:nvSpPr>
        <xdr:cNvPr id="71" name="テキスト ボックス 70">
          <a:extLst>
            <a:ext uri="{FF2B5EF4-FFF2-40B4-BE49-F238E27FC236}">
              <a16:creationId xmlns:a16="http://schemas.microsoft.com/office/drawing/2014/main" id="{4F2D4EC8-6A22-4A87-9F59-8DA162DF2C61}"/>
            </a:ext>
          </a:extLst>
        </xdr:cNvPr>
        <xdr:cNvSpPr txBox="1"/>
      </xdr:nvSpPr>
      <xdr:spPr>
        <a:xfrm>
          <a:off x="16002000" y="89696925"/>
          <a:ext cx="3143249" cy="158618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R7</a:t>
          </a:r>
          <a:r>
            <a:rPr kumimoji="1" lang="ja-JP" altLang="en-US" sz="1100" b="1">
              <a:solidFill>
                <a:srgbClr val="FF0000"/>
              </a:solidFill>
            </a:rPr>
            <a:t>以降は、</a:t>
          </a:r>
          <a:r>
            <a:rPr kumimoji="1" lang="en-US" altLang="ja-JP" sz="1100" b="1">
              <a:solidFill>
                <a:srgbClr val="FF0000"/>
              </a:solidFill>
            </a:rPr>
            <a:t>2</a:t>
          </a:r>
          <a:r>
            <a:rPr kumimoji="1" lang="ja-JP" altLang="en-US" sz="1100" b="1">
              <a:solidFill>
                <a:srgbClr val="FF0000"/>
              </a:solidFill>
            </a:rPr>
            <a:t>つに分かれているが、</a:t>
          </a:r>
          <a:endParaRPr kumimoji="1" lang="en-US" altLang="ja-JP" sz="1100" b="1">
            <a:solidFill>
              <a:srgbClr val="FF0000"/>
            </a:solidFill>
          </a:endParaRPr>
        </a:p>
        <a:p>
          <a:r>
            <a:rPr kumimoji="1" lang="ja-JP" altLang="en-US" sz="1100" b="1">
              <a:solidFill>
                <a:srgbClr val="FF0000"/>
              </a:solidFill>
            </a:rPr>
            <a:t>Ｒ６以前はこの行は非表示で式も消えていた。</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分けて表示する意味もないので、今回は合わせて</a:t>
          </a:r>
          <a:endParaRPr kumimoji="1" lang="en-US" altLang="ja-JP" sz="1100" b="1">
            <a:solidFill>
              <a:srgbClr val="FF0000"/>
            </a:solidFill>
          </a:endParaRPr>
        </a:p>
      </xdr:txBody>
    </xdr:sp>
    <xdr:clientData/>
  </xdr:twoCellAnchor>
  <xdr:twoCellAnchor>
    <xdr:from>
      <xdr:col>11</xdr:col>
      <xdr:colOff>748393</xdr:colOff>
      <xdr:row>3</xdr:row>
      <xdr:rowOff>163287</xdr:rowOff>
    </xdr:from>
    <xdr:to>
      <xdr:col>12</xdr:col>
      <xdr:colOff>1401535</xdr:colOff>
      <xdr:row>8</xdr:row>
      <xdr:rowOff>449037</xdr:rowOff>
    </xdr:to>
    <xdr:grpSp>
      <xdr:nvGrpSpPr>
        <xdr:cNvPr id="72" name="グループ化 71">
          <a:extLst>
            <a:ext uri="{FF2B5EF4-FFF2-40B4-BE49-F238E27FC236}">
              <a16:creationId xmlns:a16="http://schemas.microsoft.com/office/drawing/2014/main" id="{8ACE78A6-14AF-44D4-8D7C-34CDCB1E096D}"/>
            </a:ext>
          </a:extLst>
        </xdr:cNvPr>
        <xdr:cNvGrpSpPr/>
      </xdr:nvGrpSpPr>
      <xdr:grpSpPr>
        <a:xfrm>
          <a:off x="11171464" y="1251858"/>
          <a:ext cx="3905250" cy="2762250"/>
          <a:chOff x="10640786" y="1211036"/>
          <a:chExt cx="3905250" cy="2762250"/>
        </a:xfrm>
      </xdr:grpSpPr>
      <xdr:sp macro="" textlink="">
        <xdr:nvSpPr>
          <xdr:cNvPr id="73" name="テキスト ボックス 72">
            <a:extLst>
              <a:ext uri="{FF2B5EF4-FFF2-40B4-BE49-F238E27FC236}">
                <a16:creationId xmlns:a16="http://schemas.microsoft.com/office/drawing/2014/main" id="{C945A7EF-49F7-8CAA-E688-50FCD4C80681}"/>
              </a:ext>
            </a:extLst>
          </xdr:cNvPr>
          <xdr:cNvSpPr txBox="1"/>
        </xdr:nvSpPr>
        <xdr:spPr>
          <a:xfrm>
            <a:off x="10640786" y="1211036"/>
            <a:ext cx="3905250" cy="27622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　　　　　紺色　大項目</a:t>
            </a:r>
            <a:endParaRPr kumimoji="1" lang="en-US" altLang="ja-JP" sz="1400" b="1">
              <a:solidFill>
                <a:srgbClr val="FF0000"/>
              </a:solidFill>
            </a:endParaRPr>
          </a:p>
          <a:p>
            <a:r>
              <a:rPr kumimoji="1" lang="ja-JP" altLang="en-US" sz="1400" b="1">
                <a:solidFill>
                  <a:srgbClr val="FF0000"/>
                </a:solidFill>
              </a:rPr>
              <a:t>　　　</a:t>
            </a:r>
            <a:endParaRPr kumimoji="1" lang="en-US" altLang="ja-JP" sz="1400" b="1">
              <a:solidFill>
                <a:srgbClr val="FF0000"/>
              </a:solidFill>
            </a:endParaRPr>
          </a:p>
          <a:p>
            <a:r>
              <a:rPr kumimoji="1" lang="ja-JP" altLang="en-US" sz="1400" b="1">
                <a:solidFill>
                  <a:srgbClr val="FF0000"/>
                </a:solidFill>
              </a:rPr>
              <a:t>　　　　　緑色　中項目</a:t>
            </a:r>
            <a:endParaRPr kumimoji="1" lang="en-US" altLang="ja-JP" sz="1400" b="1">
              <a:solidFill>
                <a:srgbClr val="FF0000"/>
              </a:solidFill>
            </a:endParaRPr>
          </a:p>
          <a:p>
            <a:r>
              <a:rPr kumimoji="1" lang="ja-JP" altLang="en-US" sz="1400" b="1">
                <a:solidFill>
                  <a:srgbClr val="FF0000"/>
                </a:solidFill>
              </a:rPr>
              <a:t>　</a:t>
            </a:r>
            <a:endParaRPr kumimoji="1" lang="en-US" altLang="ja-JP" sz="1400" b="1">
              <a:solidFill>
                <a:srgbClr val="FF0000"/>
              </a:solidFill>
            </a:endParaRPr>
          </a:p>
          <a:p>
            <a:r>
              <a:rPr kumimoji="1" lang="ja-JP" altLang="en-US" sz="1400" b="1">
                <a:solidFill>
                  <a:srgbClr val="FF0000"/>
                </a:solidFill>
              </a:rPr>
              <a:t>　　　　　薄いオレンジ色　小項目</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青色　選択項目</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水色ハイライト　</a:t>
            </a:r>
            <a:r>
              <a:rPr kumimoji="1" lang="en-US" altLang="ja-JP" sz="1400" b="1">
                <a:solidFill>
                  <a:srgbClr val="FF0000"/>
                </a:solidFill>
              </a:rPr>
              <a:t>〈</a:t>
            </a:r>
            <a:r>
              <a:rPr kumimoji="1" lang="ja-JP" altLang="en-US" sz="1400" b="1">
                <a:solidFill>
                  <a:srgbClr val="FF0000"/>
                </a:solidFill>
              </a:rPr>
              <a:t>住居宿泊部分</a:t>
            </a:r>
            <a:r>
              <a:rPr kumimoji="1" lang="en-US" altLang="ja-JP" sz="1400" b="1">
                <a:solidFill>
                  <a:srgbClr val="FF0000"/>
                </a:solidFill>
              </a:rPr>
              <a:t>〉</a:t>
            </a:r>
            <a:r>
              <a:rPr kumimoji="1" lang="ja-JP" altLang="en-US" sz="1400" b="1">
                <a:solidFill>
                  <a:srgbClr val="FF0000"/>
                </a:solidFill>
              </a:rPr>
              <a:t>　</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黄色　横浜市独自評価項目　</a:t>
            </a:r>
            <a:endParaRPr kumimoji="1" lang="en-US" altLang="ja-JP" sz="1400" b="1">
              <a:solidFill>
                <a:srgbClr val="FF0000"/>
              </a:solidFill>
            </a:endParaRPr>
          </a:p>
        </xdr:txBody>
      </xdr:sp>
      <xdr:sp macro="" textlink="">
        <xdr:nvSpPr>
          <xdr:cNvPr id="74" name="正方形/長方形 73">
            <a:extLst>
              <a:ext uri="{FF2B5EF4-FFF2-40B4-BE49-F238E27FC236}">
                <a16:creationId xmlns:a16="http://schemas.microsoft.com/office/drawing/2014/main" id="{98778F25-C322-80DA-C38E-BDB672EA18DF}"/>
              </a:ext>
            </a:extLst>
          </xdr:cNvPr>
          <xdr:cNvSpPr/>
        </xdr:nvSpPr>
        <xdr:spPr>
          <a:xfrm>
            <a:off x="10763250" y="1265464"/>
            <a:ext cx="462643" cy="217715"/>
          </a:xfrm>
          <a:prstGeom prst="rect">
            <a:avLst/>
          </a:prstGeom>
          <a:solidFill>
            <a:schemeClr val="tx2"/>
          </a:solid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75" name="正方形/長方形 74">
            <a:extLst>
              <a:ext uri="{FF2B5EF4-FFF2-40B4-BE49-F238E27FC236}">
                <a16:creationId xmlns:a16="http://schemas.microsoft.com/office/drawing/2014/main" id="{124E6592-3336-5D30-6511-6F8649476EE8}"/>
              </a:ext>
            </a:extLst>
          </xdr:cNvPr>
          <xdr:cNvSpPr/>
        </xdr:nvSpPr>
        <xdr:spPr>
          <a:xfrm>
            <a:off x="10779578" y="1703614"/>
            <a:ext cx="462643" cy="217715"/>
          </a:xfrm>
          <a:prstGeom prst="rect">
            <a:avLst/>
          </a:prstGeom>
          <a:solidFill>
            <a:schemeClr val="accent3">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76" name="正方形/長方形 75">
            <a:extLst>
              <a:ext uri="{FF2B5EF4-FFF2-40B4-BE49-F238E27FC236}">
                <a16:creationId xmlns:a16="http://schemas.microsoft.com/office/drawing/2014/main" id="{9879023B-1762-990C-5D1C-BF1BC4F74626}"/>
              </a:ext>
            </a:extLst>
          </xdr:cNvPr>
          <xdr:cNvSpPr/>
        </xdr:nvSpPr>
        <xdr:spPr>
          <a:xfrm>
            <a:off x="10782300" y="2196193"/>
            <a:ext cx="462643" cy="217715"/>
          </a:xfrm>
          <a:prstGeom prst="rect">
            <a:avLst/>
          </a:prstGeom>
          <a:solidFill>
            <a:schemeClr val="accent2">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77" name="正方形/長方形 76">
            <a:extLst>
              <a:ext uri="{FF2B5EF4-FFF2-40B4-BE49-F238E27FC236}">
                <a16:creationId xmlns:a16="http://schemas.microsoft.com/office/drawing/2014/main" id="{5EFC9AF4-09CC-B581-736B-8009547F4867}"/>
              </a:ext>
            </a:extLst>
          </xdr:cNvPr>
          <xdr:cNvSpPr/>
        </xdr:nvSpPr>
        <xdr:spPr>
          <a:xfrm>
            <a:off x="10771415" y="2675164"/>
            <a:ext cx="462643" cy="217715"/>
          </a:xfrm>
          <a:prstGeom prst="rect">
            <a:avLst/>
          </a:prstGeom>
          <a:solidFill>
            <a:schemeClr val="accent1">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78" name="正方形/長方形 77">
            <a:extLst>
              <a:ext uri="{FF2B5EF4-FFF2-40B4-BE49-F238E27FC236}">
                <a16:creationId xmlns:a16="http://schemas.microsoft.com/office/drawing/2014/main" id="{EB4DED3E-9649-D87B-AF42-01CF71815BE2}"/>
              </a:ext>
            </a:extLst>
          </xdr:cNvPr>
          <xdr:cNvSpPr/>
        </xdr:nvSpPr>
        <xdr:spPr>
          <a:xfrm>
            <a:off x="10787744" y="3099707"/>
            <a:ext cx="462643" cy="217715"/>
          </a:xfrm>
          <a:prstGeom prst="rect">
            <a:avLst/>
          </a:prstGeom>
          <a:solidFill>
            <a:srgbClr val="66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79" name="正方形/長方形 78">
            <a:extLst>
              <a:ext uri="{FF2B5EF4-FFF2-40B4-BE49-F238E27FC236}">
                <a16:creationId xmlns:a16="http://schemas.microsoft.com/office/drawing/2014/main" id="{E1A051AF-82B6-1DF2-4D7C-79DA1BC250A6}"/>
              </a:ext>
            </a:extLst>
          </xdr:cNvPr>
          <xdr:cNvSpPr/>
        </xdr:nvSpPr>
        <xdr:spPr>
          <a:xfrm>
            <a:off x="10804072" y="3537858"/>
            <a:ext cx="462643" cy="217715"/>
          </a:xfrm>
          <a:prstGeom prst="rect">
            <a:avLst/>
          </a:prstGeom>
          <a:solidFill>
            <a:srgbClr val="FFFF00"/>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grpSp>
    <xdr:clientData/>
  </xdr:twoCellAnchor>
  <xdr:twoCellAnchor>
    <xdr:from>
      <xdr:col>13</xdr:col>
      <xdr:colOff>503464</xdr:colOff>
      <xdr:row>164</xdr:row>
      <xdr:rowOff>149678</xdr:rowOff>
    </xdr:from>
    <xdr:to>
      <xdr:col>14</xdr:col>
      <xdr:colOff>2068285</xdr:colOff>
      <xdr:row>170</xdr:row>
      <xdr:rowOff>54428</xdr:rowOff>
    </xdr:to>
    <xdr:grpSp>
      <xdr:nvGrpSpPr>
        <xdr:cNvPr id="80" name="グループ化 79">
          <a:extLst>
            <a:ext uri="{FF2B5EF4-FFF2-40B4-BE49-F238E27FC236}">
              <a16:creationId xmlns:a16="http://schemas.microsoft.com/office/drawing/2014/main" id="{BCDC6D53-FCAC-4696-8F7E-512780703096}"/>
            </a:ext>
          </a:extLst>
        </xdr:cNvPr>
        <xdr:cNvGrpSpPr/>
      </xdr:nvGrpSpPr>
      <xdr:grpSpPr>
        <a:xfrm>
          <a:off x="16519071" y="70471392"/>
          <a:ext cx="3905250" cy="2762250"/>
          <a:chOff x="10640786" y="1211036"/>
          <a:chExt cx="3905250" cy="2762250"/>
        </a:xfrm>
      </xdr:grpSpPr>
      <xdr:sp macro="" textlink="">
        <xdr:nvSpPr>
          <xdr:cNvPr id="81" name="テキスト ボックス 80">
            <a:extLst>
              <a:ext uri="{FF2B5EF4-FFF2-40B4-BE49-F238E27FC236}">
                <a16:creationId xmlns:a16="http://schemas.microsoft.com/office/drawing/2014/main" id="{75782CB3-1092-4444-788B-3205B0FE0665}"/>
              </a:ext>
            </a:extLst>
          </xdr:cNvPr>
          <xdr:cNvSpPr txBox="1"/>
        </xdr:nvSpPr>
        <xdr:spPr>
          <a:xfrm>
            <a:off x="10640786" y="1211036"/>
            <a:ext cx="3905250" cy="27622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　　　　　紺色　大項目</a:t>
            </a:r>
            <a:endParaRPr kumimoji="1" lang="en-US" altLang="ja-JP" sz="1400" b="1">
              <a:solidFill>
                <a:srgbClr val="FF0000"/>
              </a:solidFill>
            </a:endParaRPr>
          </a:p>
          <a:p>
            <a:r>
              <a:rPr kumimoji="1" lang="ja-JP" altLang="en-US" sz="1400" b="1">
                <a:solidFill>
                  <a:srgbClr val="FF0000"/>
                </a:solidFill>
              </a:rPr>
              <a:t>　　　</a:t>
            </a:r>
            <a:endParaRPr kumimoji="1" lang="en-US" altLang="ja-JP" sz="1400" b="1">
              <a:solidFill>
                <a:srgbClr val="FF0000"/>
              </a:solidFill>
            </a:endParaRPr>
          </a:p>
          <a:p>
            <a:r>
              <a:rPr kumimoji="1" lang="ja-JP" altLang="en-US" sz="1400" b="1">
                <a:solidFill>
                  <a:srgbClr val="FF0000"/>
                </a:solidFill>
              </a:rPr>
              <a:t>　　　　　緑色　中項目</a:t>
            </a:r>
            <a:endParaRPr kumimoji="1" lang="en-US" altLang="ja-JP" sz="1400" b="1">
              <a:solidFill>
                <a:srgbClr val="FF0000"/>
              </a:solidFill>
            </a:endParaRPr>
          </a:p>
          <a:p>
            <a:r>
              <a:rPr kumimoji="1" lang="ja-JP" altLang="en-US" sz="1400" b="1">
                <a:solidFill>
                  <a:srgbClr val="FF0000"/>
                </a:solidFill>
              </a:rPr>
              <a:t>　</a:t>
            </a:r>
            <a:endParaRPr kumimoji="1" lang="en-US" altLang="ja-JP" sz="1400" b="1">
              <a:solidFill>
                <a:srgbClr val="FF0000"/>
              </a:solidFill>
            </a:endParaRPr>
          </a:p>
          <a:p>
            <a:r>
              <a:rPr kumimoji="1" lang="ja-JP" altLang="en-US" sz="1400" b="1">
                <a:solidFill>
                  <a:srgbClr val="FF0000"/>
                </a:solidFill>
              </a:rPr>
              <a:t>　　　　　薄いオレンジ色　小項目</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青色　選択項目</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水色ハイライト　</a:t>
            </a:r>
            <a:r>
              <a:rPr kumimoji="1" lang="en-US" altLang="ja-JP" sz="1400" b="1">
                <a:solidFill>
                  <a:srgbClr val="FF0000"/>
                </a:solidFill>
              </a:rPr>
              <a:t>〈</a:t>
            </a:r>
            <a:r>
              <a:rPr kumimoji="1" lang="ja-JP" altLang="en-US" sz="1400" b="1">
                <a:solidFill>
                  <a:srgbClr val="FF0000"/>
                </a:solidFill>
              </a:rPr>
              <a:t>住居宿泊部分</a:t>
            </a:r>
            <a:r>
              <a:rPr kumimoji="1" lang="en-US" altLang="ja-JP" sz="1400" b="1">
                <a:solidFill>
                  <a:srgbClr val="FF0000"/>
                </a:solidFill>
              </a:rPr>
              <a:t>〉</a:t>
            </a:r>
            <a:r>
              <a:rPr kumimoji="1" lang="ja-JP" altLang="en-US" sz="1400" b="1">
                <a:solidFill>
                  <a:srgbClr val="FF0000"/>
                </a:solidFill>
              </a:rPr>
              <a:t>　</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黄色　横浜市独自評価項目　</a:t>
            </a:r>
            <a:endParaRPr kumimoji="1" lang="en-US" altLang="ja-JP" sz="1400" b="1">
              <a:solidFill>
                <a:srgbClr val="FF0000"/>
              </a:solidFill>
            </a:endParaRPr>
          </a:p>
        </xdr:txBody>
      </xdr:sp>
      <xdr:sp macro="" textlink="">
        <xdr:nvSpPr>
          <xdr:cNvPr id="82" name="正方形/長方形 81">
            <a:extLst>
              <a:ext uri="{FF2B5EF4-FFF2-40B4-BE49-F238E27FC236}">
                <a16:creationId xmlns:a16="http://schemas.microsoft.com/office/drawing/2014/main" id="{9A154367-9F4C-62D6-CCCA-DD8839689B53}"/>
              </a:ext>
            </a:extLst>
          </xdr:cNvPr>
          <xdr:cNvSpPr/>
        </xdr:nvSpPr>
        <xdr:spPr>
          <a:xfrm>
            <a:off x="10763250" y="1265464"/>
            <a:ext cx="462643" cy="217715"/>
          </a:xfrm>
          <a:prstGeom prst="rect">
            <a:avLst/>
          </a:prstGeom>
          <a:solidFill>
            <a:schemeClr val="tx2"/>
          </a:solid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83" name="正方形/長方形 82">
            <a:extLst>
              <a:ext uri="{FF2B5EF4-FFF2-40B4-BE49-F238E27FC236}">
                <a16:creationId xmlns:a16="http://schemas.microsoft.com/office/drawing/2014/main" id="{0BA778AD-2B67-F70F-2976-A8FB05F85723}"/>
              </a:ext>
            </a:extLst>
          </xdr:cNvPr>
          <xdr:cNvSpPr/>
        </xdr:nvSpPr>
        <xdr:spPr>
          <a:xfrm>
            <a:off x="10779578" y="1703614"/>
            <a:ext cx="462643" cy="217715"/>
          </a:xfrm>
          <a:prstGeom prst="rect">
            <a:avLst/>
          </a:prstGeom>
          <a:solidFill>
            <a:schemeClr val="accent6">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84" name="正方形/長方形 83">
            <a:extLst>
              <a:ext uri="{FF2B5EF4-FFF2-40B4-BE49-F238E27FC236}">
                <a16:creationId xmlns:a16="http://schemas.microsoft.com/office/drawing/2014/main" id="{C1B06329-456D-CA8A-799C-AABBA50E6F1E}"/>
              </a:ext>
            </a:extLst>
          </xdr:cNvPr>
          <xdr:cNvSpPr/>
        </xdr:nvSpPr>
        <xdr:spPr>
          <a:xfrm>
            <a:off x="10782300" y="2196193"/>
            <a:ext cx="462643" cy="217715"/>
          </a:xfrm>
          <a:prstGeom prst="rect">
            <a:avLst/>
          </a:prstGeom>
          <a:solidFill>
            <a:schemeClr val="accent2">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85" name="正方形/長方形 84">
            <a:extLst>
              <a:ext uri="{FF2B5EF4-FFF2-40B4-BE49-F238E27FC236}">
                <a16:creationId xmlns:a16="http://schemas.microsoft.com/office/drawing/2014/main" id="{949A6C0C-DECD-1A26-1A32-6F49E11F68BD}"/>
              </a:ext>
            </a:extLst>
          </xdr:cNvPr>
          <xdr:cNvSpPr/>
        </xdr:nvSpPr>
        <xdr:spPr>
          <a:xfrm>
            <a:off x="10771415" y="2675164"/>
            <a:ext cx="462643" cy="217715"/>
          </a:xfrm>
          <a:prstGeom prst="rect">
            <a:avLst/>
          </a:prstGeom>
          <a:solidFill>
            <a:schemeClr val="accent1">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86" name="正方形/長方形 85">
            <a:extLst>
              <a:ext uri="{FF2B5EF4-FFF2-40B4-BE49-F238E27FC236}">
                <a16:creationId xmlns:a16="http://schemas.microsoft.com/office/drawing/2014/main" id="{163020F6-497A-E562-58C9-45C5EA089801}"/>
              </a:ext>
            </a:extLst>
          </xdr:cNvPr>
          <xdr:cNvSpPr/>
        </xdr:nvSpPr>
        <xdr:spPr>
          <a:xfrm>
            <a:off x="10787744" y="3099707"/>
            <a:ext cx="462643" cy="217715"/>
          </a:xfrm>
          <a:prstGeom prst="rect">
            <a:avLst/>
          </a:prstGeom>
          <a:solidFill>
            <a:srgbClr val="66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87" name="正方形/長方形 86">
            <a:extLst>
              <a:ext uri="{FF2B5EF4-FFF2-40B4-BE49-F238E27FC236}">
                <a16:creationId xmlns:a16="http://schemas.microsoft.com/office/drawing/2014/main" id="{402D978B-902C-C0B6-C32D-240875820CF6}"/>
              </a:ext>
            </a:extLst>
          </xdr:cNvPr>
          <xdr:cNvSpPr/>
        </xdr:nvSpPr>
        <xdr:spPr>
          <a:xfrm>
            <a:off x="10804072" y="3537858"/>
            <a:ext cx="462643" cy="217715"/>
          </a:xfrm>
          <a:prstGeom prst="rect">
            <a:avLst/>
          </a:prstGeom>
          <a:solidFill>
            <a:srgbClr val="FFFF00"/>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grpSp>
    <xdr:clientData/>
  </xdr:twoCellAnchor>
  <xdr:twoCellAnchor>
    <xdr:from>
      <xdr:col>13</xdr:col>
      <xdr:colOff>530679</xdr:colOff>
      <xdr:row>258</xdr:row>
      <xdr:rowOff>190500</xdr:rowOff>
    </xdr:from>
    <xdr:to>
      <xdr:col>14</xdr:col>
      <xdr:colOff>2095500</xdr:colOff>
      <xdr:row>265</xdr:row>
      <xdr:rowOff>68035</xdr:rowOff>
    </xdr:to>
    <xdr:grpSp>
      <xdr:nvGrpSpPr>
        <xdr:cNvPr id="88" name="グループ化 87">
          <a:extLst>
            <a:ext uri="{FF2B5EF4-FFF2-40B4-BE49-F238E27FC236}">
              <a16:creationId xmlns:a16="http://schemas.microsoft.com/office/drawing/2014/main" id="{D0985070-E59E-4EE5-9BB8-B5C2448F0094}"/>
            </a:ext>
          </a:extLst>
        </xdr:cNvPr>
        <xdr:cNvGrpSpPr/>
      </xdr:nvGrpSpPr>
      <xdr:grpSpPr>
        <a:xfrm>
          <a:off x="16546286" y="112218107"/>
          <a:ext cx="3905250" cy="2762249"/>
          <a:chOff x="10640786" y="1211036"/>
          <a:chExt cx="3905250" cy="2762250"/>
        </a:xfrm>
      </xdr:grpSpPr>
      <xdr:sp macro="" textlink="">
        <xdr:nvSpPr>
          <xdr:cNvPr id="89" name="テキスト ボックス 88">
            <a:extLst>
              <a:ext uri="{FF2B5EF4-FFF2-40B4-BE49-F238E27FC236}">
                <a16:creationId xmlns:a16="http://schemas.microsoft.com/office/drawing/2014/main" id="{F188837C-66BD-AEA6-AA3E-B3F5A057CC78}"/>
              </a:ext>
            </a:extLst>
          </xdr:cNvPr>
          <xdr:cNvSpPr txBox="1"/>
        </xdr:nvSpPr>
        <xdr:spPr>
          <a:xfrm>
            <a:off x="10640786" y="1211036"/>
            <a:ext cx="3905250" cy="27622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　　　　　紺色　大項目</a:t>
            </a:r>
            <a:endParaRPr kumimoji="1" lang="en-US" altLang="ja-JP" sz="1400" b="1">
              <a:solidFill>
                <a:srgbClr val="FF0000"/>
              </a:solidFill>
            </a:endParaRPr>
          </a:p>
          <a:p>
            <a:r>
              <a:rPr kumimoji="1" lang="ja-JP" altLang="en-US" sz="1400" b="1">
                <a:solidFill>
                  <a:srgbClr val="FF0000"/>
                </a:solidFill>
              </a:rPr>
              <a:t>　　　</a:t>
            </a:r>
            <a:endParaRPr kumimoji="1" lang="en-US" altLang="ja-JP" sz="1400" b="1">
              <a:solidFill>
                <a:srgbClr val="FF0000"/>
              </a:solidFill>
            </a:endParaRPr>
          </a:p>
          <a:p>
            <a:r>
              <a:rPr kumimoji="1" lang="ja-JP" altLang="en-US" sz="1400" b="1">
                <a:solidFill>
                  <a:srgbClr val="FF0000"/>
                </a:solidFill>
              </a:rPr>
              <a:t>　　　　　緑色　中項目</a:t>
            </a:r>
            <a:endParaRPr kumimoji="1" lang="en-US" altLang="ja-JP" sz="1400" b="1">
              <a:solidFill>
                <a:srgbClr val="FF0000"/>
              </a:solidFill>
            </a:endParaRPr>
          </a:p>
          <a:p>
            <a:r>
              <a:rPr kumimoji="1" lang="ja-JP" altLang="en-US" sz="1400" b="1">
                <a:solidFill>
                  <a:srgbClr val="FF0000"/>
                </a:solidFill>
              </a:rPr>
              <a:t>　</a:t>
            </a:r>
            <a:endParaRPr kumimoji="1" lang="en-US" altLang="ja-JP" sz="1400" b="1">
              <a:solidFill>
                <a:srgbClr val="FF0000"/>
              </a:solidFill>
            </a:endParaRPr>
          </a:p>
          <a:p>
            <a:r>
              <a:rPr kumimoji="1" lang="ja-JP" altLang="en-US" sz="1400" b="1">
                <a:solidFill>
                  <a:srgbClr val="FF0000"/>
                </a:solidFill>
              </a:rPr>
              <a:t>　　　　　薄いオレンジ色　小項目</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青色　選択項目</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水色ハイライト　</a:t>
            </a:r>
            <a:r>
              <a:rPr kumimoji="1" lang="en-US" altLang="ja-JP" sz="1400" b="1">
                <a:solidFill>
                  <a:srgbClr val="FF0000"/>
                </a:solidFill>
              </a:rPr>
              <a:t>〈</a:t>
            </a:r>
            <a:r>
              <a:rPr kumimoji="1" lang="ja-JP" altLang="en-US" sz="1400" b="1">
                <a:solidFill>
                  <a:srgbClr val="FF0000"/>
                </a:solidFill>
              </a:rPr>
              <a:t>住居宿泊部分</a:t>
            </a:r>
            <a:r>
              <a:rPr kumimoji="1" lang="en-US" altLang="ja-JP" sz="1400" b="1">
                <a:solidFill>
                  <a:srgbClr val="FF0000"/>
                </a:solidFill>
              </a:rPr>
              <a:t>〉</a:t>
            </a:r>
            <a:r>
              <a:rPr kumimoji="1" lang="ja-JP" altLang="en-US" sz="1400" b="1">
                <a:solidFill>
                  <a:srgbClr val="FF0000"/>
                </a:solidFill>
              </a:rPr>
              <a:t>　</a:t>
            </a:r>
            <a:endParaRPr kumimoji="1" lang="en-US" altLang="ja-JP" sz="1400" b="1">
              <a:solidFill>
                <a:srgbClr val="FF0000"/>
              </a:solidFill>
            </a:endParaRPr>
          </a:p>
          <a:p>
            <a:endParaRPr kumimoji="1" lang="en-US" altLang="ja-JP" sz="1400" b="1">
              <a:solidFill>
                <a:srgbClr val="FF0000"/>
              </a:solidFill>
            </a:endParaRPr>
          </a:p>
          <a:p>
            <a:r>
              <a:rPr kumimoji="1" lang="ja-JP" altLang="en-US" sz="1400" b="1">
                <a:solidFill>
                  <a:srgbClr val="FF0000"/>
                </a:solidFill>
              </a:rPr>
              <a:t>　　　　　黄色　横浜市独自評価項目　</a:t>
            </a:r>
            <a:endParaRPr kumimoji="1" lang="en-US" altLang="ja-JP" sz="1400" b="1">
              <a:solidFill>
                <a:srgbClr val="FF0000"/>
              </a:solidFill>
            </a:endParaRPr>
          </a:p>
        </xdr:txBody>
      </xdr:sp>
      <xdr:sp macro="" textlink="">
        <xdr:nvSpPr>
          <xdr:cNvPr id="90" name="正方形/長方形 89">
            <a:extLst>
              <a:ext uri="{FF2B5EF4-FFF2-40B4-BE49-F238E27FC236}">
                <a16:creationId xmlns:a16="http://schemas.microsoft.com/office/drawing/2014/main" id="{A0B36C85-5F98-CB9A-A597-DF56AE9421DF}"/>
              </a:ext>
            </a:extLst>
          </xdr:cNvPr>
          <xdr:cNvSpPr/>
        </xdr:nvSpPr>
        <xdr:spPr>
          <a:xfrm>
            <a:off x="10763250" y="1265464"/>
            <a:ext cx="462643" cy="217715"/>
          </a:xfrm>
          <a:prstGeom prst="rect">
            <a:avLst/>
          </a:prstGeom>
          <a:solidFill>
            <a:schemeClr val="tx2"/>
          </a:solid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91" name="正方形/長方形 90">
            <a:extLst>
              <a:ext uri="{FF2B5EF4-FFF2-40B4-BE49-F238E27FC236}">
                <a16:creationId xmlns:a16="http://schemas.microsoft.com/office/drawing/2014/main" id="{66C9A95C-0FD9-2B50-F5C2-192926B8990C}"/>
              </a:ext>
            </a:extLst>
          </xdr:cNvPr>
          <xdr:cNvSpPr/>
        </xdr:nvSpPr>
        <xdr:spPr>
          <a:xfrm>
            <a:off x="10779578" y="1703614"/>
            <a:ext cx="462643" cy="217715"/>
          </a:xfrm>
          <a:prstGeom prst="rect">
            <a:avLst/>
          </a:prstGeom>
          <a:solidFill>
            <a:schemeClr val="accent6">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92" name="正方形/長方形 91">
            <a:extLst>
              <a:ext uri="{FF2B5EF4-FFF2-40B4-BE49-F238E27FC236}">
                <a16:creationId xmlns:a16="http://schemas.microsoft.com/office/drawing/2014/main" id="{74A55D6D-D587-C9B0-AF09-2D6654718412}"/>
              </a:ext>
            </a:extLst>
          </xdr:cNvPr>
          <xdr:cNvSpPr/>
        </xdr:nvSpPr>
        <xdr:spPr>
          <a:xfrm>
            <a:off x="10782300" y="2196193"/>
            <a:ext cx="462643" cy="217715"/>
          </a:xfrm>
          <a:prstGeom prst="rect">
            <a:avLst/>
          </a:prstGeom>
          <a:solidFill>
            <a:schemeClr val="accent2">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93" name="正方形/長方形 92">
            <a:extLst>
              <a:ext uri="{FF2B5EF4-FFF2-40B4-BE49-F238E27FC236}">
                <a16:creationId xmlns:a16="http://schemas.microsoft.com/office/drawing/2014/main" id="{8DC5453D-86D4-512E-88E2-8DE2D42DD620}"/>
              </a:ext>
            </a:extLst>
          </xdr:cNvPr>
          <xdr:cNvSpPr/>
        </xdr:nvSpPr>
        <xdr:spPr>
          <a:xfrm>
            <a:off x="10771415" y="2675164"/>
            <a:ext cx="462643" cy="217715"/>
          </a:xfrm>
          <a:prstGeom prst="rect">
            <a:avLst/>
          </a:prstGeom>
          <a:solidFill>
            <a:schemeClr val="accent1">
              <a:lumMod val="20000"/>
              <a:lumOff val="80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94" name="正方形/長方形 93">
            <a:extLst>
              <a:ext uri="{FF2B5EF4-FFF2-40B4-BE49-F238E27FC236}">
                <a16:creationId xmlns:a16="http://schemas.microsoft.com/office/drawing/2014/main" id="{A67FC038-2EC8-90AB-370C-2F3BC5FB7465}"/>
              </a:ext>
            </a:extLst>
          </xdr:cNvPr>
          <xdr:cNvSpPr/>
        </xdr:nvSpPr>
        <xdr:spPr>
          <a:xfrm>
            <a:off x="10787744" y="3099707"/>
            <a:ext cx="462643" cy="217715"/>
          </a:xfrm>
          <a:prstGeom prst="rect">
            <a:avLst/>
          </a:prstGeom>
          <a:solidFill>
            <a:srgbClr val="66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95" name="正方形/長方形 94">
            <a:extLst>
              <a:ext uri="{FF2B5EF4-FFF2-40B4-BE49-F238E27FC236}">
                <a16:creationId xmlns:a16="http://schemas.microsoft.com/office/drawing/2014/main" id="{A6F9F4A9-1975-7837-FAC5-78BB41ADAB7F}"/>
              </a:ext>
            </a:extLst>
          </xdr:cNvPr>
          <xdr:cNvSpPr/>
        </xdr:nvSpPr>
        <xdr:spPr>
          <a:xfrm>
            <a:off x="10804072" y="3537858"/>
            <a:ext cx="462643" cy="217715"/>
          </a:xfrm>
          <a:prstGeom prst="rect">
            <a:avLst/>
          </a:prstGeom>
          <a:solidFill>
            <a:srgbClr val="FFFF00"/>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grpSp>
    <xdr:clientData/>
  </xdr:twoCellAnchor>
  <xdr:twoCellAnchor editAs="oneCell">
    <xdr:from>
      <xdr:col>13</xdr:col>
      <xdr:colOff>707572</xdr:colOff>
      <xdr:row>50</xdr:row>
      <xdr:rowOff>95250</xdr:rowOff>
    </xdr:from>
    <xdr:to>
      <xdr:col>15</xdr:col>
      <xdr:colOff>1799671</xdr:colOff>
      <xdr:row>52</xdr:row>
      <xdr:rowOff>9619</xdr:rowOff>
    </xdr:to>
    <xdr:pic>
      <xdr:nvPicPr>
        <xdr:cNvPr id="96" name="図 95">
          <a:extLst>
            <a:ext uri="{FF2B5EF4-FFF2-40B4-BE49-F238E27FC236}">
              <a16:creationId xmlns:a16="http://schemas.microsoft.com/office/drawing/2014/main" id="{1DCDFC55-4F91-4D10-9274-449E69DB824E}"/>
            </a:ext>
          </a:extLst>
        </xdr:cNvPr>
        <xdr:cNvPicPr>
          <a:picLocks noChangeAspect="1"/>
        </xdr:cNvPicPr>
      </xdr:nvPicPr>
      <xdr:blipFill>
        <a:blip xmlns:r="http://schemas.openxmlformats.org/officeDocument/2006/relationships" r:embed="rId6"/>
        <a:stretch>
          <a:fillRect/>
        </a:stretch>
      </xdr:blipFill>
      <xdr:spPr>
        <a:xfrm>
          <a:off x="16709572" y="21488400"/>
          <a:ext cx="5759349" cy="676369"/>
        </a:xfrm>
        <a:prstGeom prst="rect">
          <a:avLst/>
        </a:prstGeom>
      </xdr:spPr>
    </xdr:pic>
    <xdr:clientData/>
  </xdr:twoCellAnchor>
  <xdr:twoCellAnchor>
    <xdr:from>
      <xdr:col>13</xdr:col>
      <xdr:colOff>925286</xdr:colOff>
      <xdr:row>52</xdr:row>
      <xdr:rowOff>176894</xdr:rowOff>
    </xdr:from>
    <xdr:to>
      <xdr:col>15</xdr:col>
      <xdr:colOff>217715</xdr:colOff>
      <xdr:row>53</xdr:row>
      <xdr:rowOff>81644</xdr:rowOff>
    </xdr:to>
    <xdr:sp macro="" textlink="">
      <xdr:nvSpPr>
        <xdr:cNvPr id="97" name="テキスト ボックス 96">
          <a:extLst>
            <a:ext uri="{FF2B5EF4-FFF2-40B4-BE49-F238E27FC236}">
              <a16:creationId xmlns:a16="http://schemas.microsoft.com/office/drawing/2014/main" id="{B4279219-6396-4EE3-82E4-869B5AA9B0AB}"/>
            </a:ext>
          </a:extLst>
        </xdr:cNvPr>
        <xdr:cNvSpPr txBox="1"/>
      </xdr:nvSpPr>
      <xdr:spPr>
        <a:xfrm>
          <a:off x="16927286" y="22332044"/>
          <a:ext cx="3959679" cy="2857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R7</a:t>
          </a:r>
          <a:r>
            <a:rPr lang="ja-JP" altLang="en-US" sz="1100" b="1" i="0">
              <a:solidFill>
                <a:srgbClr val="FF0000"/>
              </a:solidFill>
              <a:effectLst/>
              <a:latin typeface="+mn-lt"/>
              <a:ea typeface="+mn-ea"/>
              <a:cs typeface="+mn-cs"/>
            </a:rPr>
            <a:t>から</a:t>
          </a:r>
          <a:r>
            <a:rPr lang="en-US" altLang="ja-JP" sz="1100" b="1" i="0">
              <a:solidFill>
                <a:srgbClr val="FF0000"/>
              </a:solidFill>
              <a:effectLst/>
              <a:latin typeface="+mn-lt"/>
              <a:ea typeface="+mn-ea"/>
              <a:cs typeface="+mn-cs"/>
            </a:rPr>
            <a:t>69</a:t>
          </a:r>
          <a:r>
            <a:rPr lang="ja-JP" altLang="en-US" sz="1100" b="1" i="0">
              <a:solidFill>
                <a:srgbClr val="FF0000"/>
              </a:solidFill>
              <a:effectLst/>
              <a:latin typeface="+mn-lt"/>
              <a:ea typeface="+mn-ea"/>
              <a:cs typeface="+mn-cs"/>
            </a:rPr>
            <a:t>～</a:t>
          </a:r>
          <a:r>
            <a:rPr lang="en-US" altLang="ja-JP" sz="1100" b="1" i="0">
              <a:solidFill>
                <a:srgbClr val="FF0000"/>
              </a:solidFill>
              <a:effectLst/>
              <a:latin typeface="+mn-lt"/>
              <a:ea typeface="+mn-ea"/>
              <a:cs typeface="+mn-cs"/>
            </a:rPr>
            <a:t>72</a:t>
          </a:r>
          <a:r>
            <a:rPr lang="ja-JP" altLang="en-US" sz="1100" b="1" i="0">
              <a:solidFill>
                <a:srgbClr val="FF0000"/>
              </a:solidFill>
              <a:effectLst/>
              <a:latin typeface="+mn-lt"/>
              <a:ea typeface="+mn-ea"/>
              <a:cs typeface="+mn-cs"/>
            </a:rPr>
            <a:t>が増えてる</a:t>
          </a:r>
          <a:endParaRPr lang="en-US" altLang="ja-JP" sz="1100" b="1" i="0">
            <a:solidFill>
              <a:srgbClr val="FF0000"/>
            </a:solidFill>
            <a:effectLst/>
            <a:latin typeface="+mn-lt"/>
            <a:ea typeface="+mn-ea"/>
            <a:cs typeface="+mn-cs"/>
          </a:endParaRPr>
        </a:p>
      </xdr:txBody>
    </xdr:sp>
    <xdr:clientData/>
  </xdr:twoCellAnchor>
  <xdr:twoCellAnchor>
    <xdr:from>
      <xdr:col>8</xdr:col>
      <xdr:colOff>938893</xdr:colOff>
      <xdr:row>49</xdr:row>
      <xdr:rowOff>0</xdr:rowOff>
    </xdr:from>
    <xdr:to>
      <xdr:col>13</xdr:col>
      <xdr:colOff>68036</xdr:colOff>
      <xdr:row>59</xdr:row>
      <xdr:rowOff>13607</xdr:rowOff>
    </xdr:to>
    <xdr:sp macro="" textlink="">
      <xdr:nvSpPr>
        <xdr:cNvPr id="98" name="正方形/長方形 97">
          <a:extLst>
            <a:ext uri="{FF2B5EF4-FFF2-40B4-BE49-F238E27FC236}">
              <a16:creationId xmlns:a16="http://schemas.microsoft.com/office/drawing/2014/main" id="{546DEB80-63D5-4B8B-900A-D7E6D7B05698}"/>
            </a:ext>
          </a:extLst>
        </xdr:cNvPr>
        <xdr:cNvSpPr/>
      </xdr:nvSpPr>
      <xdr:spPr>
        <a:xfrm>
          <a:off x="7034893" y="21012150"/>
          <a:ext cx="9035143" cy="383313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734786</xdr:colOff>
      <xdr:row>55</xdr:row>
      <xdr:rowOff>95250</xdr:rowOff>
    </xdr:from>
    <xdr:to>
      <xdr:col>15</xdr:col>
      <xdr:colOff>149679</xdr:colOff>
      <xdr:row>59</xdr:row>
      <xdr:rowOff>54428</xdr:rowOff>
    </xdr:to>
    <xdr:sp macro="" textlink="">
      <xdr:nvSpPr>
        <xdr:cNvPr id="99" name="テキスト ボックス 98">
          <a:extLst>
            <a:ext uri="{FF2B5EF4-FFF2-40B4-BE49-F238E27FC236}">
              <a16:creationId xmlns:a16="http://schemas.microsoft.com/office/drawing/2014/main" id="{E25DC3CF-AEBA-4079-811E-26F97232929B}"/>
            </a:ext>
          </a:extLst>
        </xdr:cNvPr>
        <xdr:cNvSpPr txBox="1"/>
      </xdr:nvSpPr>
      <xdr:spPr>
        <a:xfrm>
          <a:off x="16736786" y="23402925"/>
          <a:ext cx="4082143" cy="1483178"/>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内装計画は、全体共用と住戸宿泊で、</a:t>
          </a:r>
          <a:endParaRPr kumimoji="1" lang="en-US" altLang="ja-JP" sz="1100" b="1">
            <a:solidFill>
              <a:srgbClr val="FF0000"/>
            </a:solidFill>
          </a:endParaRPr>
        </a:p>
        <a:p>
          <a:r>
            <a:rPr kumimoji="1" lang="en-US" altLang="ja-JP" sz="1100" b="1">
              <a:solidFill>
                <a:srgbClr val="FF0000"/>
              </a:solidFill>
            </a:rPr>
            <a:t>NO</a:t>
          </a:r>
          <a:r>
            <a:rPr kumimoji="1" lang="ja-JP" altLang="en-US" sz="1100" b="1">
              <a:solidFill>
                <a:srgbClr val="FF0000"/>
              </a:solidFill>
            </a:rPr>
            <a:t>の振り分けが違っていたため</a:t>
          </a:r>
          <a:endParaRPr kumimoji="1" lang="en-US" altLang="ja-JP" sz="1100" b="1">
            <a:solidFill>
              <a:srgbClr val="FF0000"/>
            </a:solidFill>
          </a:endParaRPr>
        </a:p>
        <a:p>
          <a:r>
            <a:rPr kumimoji="1" lang="ja-JP" altLang="en-US" sz="1100" b="1">
              <a:solidFill>
                <a:srgbClr val="FF0000"/>
              </a:solidFill>
            </a:rPr>
            <a:t>分割して表示することにする　</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マニュアルでは　</a:t>
          </a:r>
          <a:r>
            <a:rPr kumimoji="1" lang="en-US" altLang="ja-JP" sz="1100" b="1">
              <a:solidFill>
                <a:srgbClr val="FF0000"/>
              </a:solidFill>
            </a:rPr>
            <a:t>No1</a:t>
          </a:r>
          <a:r>
            <a:rPr kumimoji="1" lang="ja-JP" altLang="en-US" sz="1100" b="1">
              <a:solidFill>
                <a:srgbClr val="FF0000"/>
              </a:solidFill>
            </a:rPr>
            <a:t>～４</a:t>
          </a:r>
          <a:endParaRPr kumimoji="1" lang="en-US" altLang="ja-JP" sz="1100" b="1">
            <a:solidFill>
              <a:srgbClr val="FF0000"/>
            </a:solidFill>
          </a:endParaRPr>
        </a:p>
        <a:p>
          <a:r>
            <a:rPr kumimoji="1" lang="ja-JP" altLang="en-US" sz="1100" b="1">
              <a:solidFill>
                <a:srgbClr val="FF0000"/>
              </a:solidFill>
            </a:rPr>
            <a:t>評価用ソフトでは　</a:t>
          </a:r>
          <a:r>
            <a:rPr kumimoji="1" lang="en-US" altLang="ja-JP" sz="1100" b="1">
              <a:solidFill>
                <a:srgbClr val="FF0000"/>
              </a:solidFill>
            </a:rPr>
            <a:t>No1</a:t>
          </a:r>
          <a:r>
            <a:rPr kumimoji="1" lang="ja-JP" altLang="en-US" sz="1100" b="1">
              <a:solidFill>
                <a:srgbClr val="FF0000"/>
              </a:solidFill>
            </a:rPr>
            <a:t>～８　というような振り分けがされている</a:t>
          </a:r>
          <a:endParaRPr kumimoji="1" lang="en-US" altLang="ja-JP" sz="1100" b="1">
            <a:solidFill>
              <a:srgbClr val="FF0000"/>
            </a:solidFill>
          </a:endParaRPr>
        </a:p>
      </xdr:txBody>
    </xdr:sp>
    <xdr:clientData/>
  </xdr:twoCellAnchor>
  <xdr:twoCellAnchor>
    <xdr:from>
      <xdr:col>14</xdr:col>
      <xdr:colOff>1826079</xdr:colOff>
      <xdr:row>54</xdr:row>
      <xdr:rowOff>383723</xdr:rowOff>
    </xdr:from>
    <xdr:to>
      <xdr:col>15</xdr:col>
      <xdr:colOff>421822</xdr:colOff>
      <xdr:row>55</xdr:row>
      <xdr:rowOff>367393</xdr:rowOff>
    </xdr:to>
    <xdr:sp macro="" textlink="">
      <xdr:nvSpPr>
        <xdr:cNvPr id="100" name="テキスト ボックス 99">
          <a:extLst>
            <a:ext uri="{FF2B5EF4-FFF2-40B4-BE49-F238E27FC236}">
              <a16:creationId xmlns:a16="http://schemas.microsoft.com/office/drawing/2014/main" id="{EF9227DA-3D06-4708-B2D7-5EE85EB87017}"/>
            </a:ext>
          </a:extLst>
        </xdr:cNvPr>
        <xdr:cNvSpPr txBox="1"/>
      </xdr:nvSpPr>
      <xdr:spPr>
        <a:xfrm>
          <a:off x="20161704" y="23300873"/>
          <a:ext cx="929368" cy="374195"/>
        </a:xfrm>
        <a:prstGeom prst="rect">
          <a:avLst/>
        </a:prstGeom>
        <a:solidFill>
          <a:schemeClr val="accent6">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1" i="0">
              <a:solidFill>
                <a:srgbClr val="FF0000"/>
              </a:solidFill>
              <a:effectLst/>
              <a:latin typeface="+mn-lt"/>
              <a:ea typeface="+mn-ea"/>
              <a:cs typeface="+mn-cs"/>
            </a:rPr>
            <a:t>3/11 </a:t>
          </a:r>
          <a:r>
            <a:rPr lang="ja-JP" altLang="en-US" sz="1400" b="1" i="0">
              <a:solidFill>
                <a:srgbClr val="FF0000"/>
              </a:solidFill>
              <a:effectLst/>
              <a:latin typeface="+mn-lt"/>
              <a:ea typeface="+mn-ea"/>
              <a:cs typeface="+mn-cs"/>
            </a:rPr>
            <a:t>更新</a:t>
          </a:r>
          <a:endParaRPr lang="en-US" altLang="ja-JP" sz="1400" b="1" i="0">
            <a:solidFill>
              <a:srgbClr val="FF0000"/>
            </a:solidFill>
            <a:effectLst/>
            <a:latin typeface="+mn-lt"/>
            <a:ea typeface="+mn-ea"/>
            <a:cs typeface="+mn-cs"/>
          </a:endParaRPr>
        </a:p>
      </xdr:txBody>
    </xdr:sp>
    <xdr:clientData/>
  </xdr:twoCellAnchor>
  <xdr:twoCellAnchor>
    <xdr:from>
      <xdr:col>15</xdr:col>
      <xdr:colOff>3347357</xdr:colOff>
      <xdr:row>0</xdr:row>
      <xdr:rowOff>244928</xdr:rowOff>
    </xdr:from>
    <xdr:to>
      <xdr:col>19</xdr:col>
      <xdr:colOff>642009</xdr:colOff>
      <xdr:row>14</xdr:row>
      <xdr:rowOff>336468</xdr:rowOff>
    </xdr:to>
    <xdr:grpSp>
      <xdr:nvGrpSpPr>
        <xdr:cNvPr id="101" name="グループ化 100">
          <a:extLst>
            <a:ext uri="{FF2B5EF4-FFF2-40B4-BE49-F238E27FC236}">
              <a16:creationId xmlns:a16="http://schemas.microsoft.com/office/drawing/2014/main" id="{5914997D-8190-49DD-A10E-1C7C35097B85}"/>
            </a:ext>
          </a:extLst>
        </xdr:cNvPr>
        <xdr:cNvGrpSpPr/>
      </xdr:nvGrpSpPr>
      <xdr:grpSpPr>
        <a:xfrm>
          <a:off x="24043821" y="244928"/>
          <a:ext cx="4996295" cy="6459683"/>
          <a:chOff x="2762250" y="2563089"/>
          <a:chExt cx="4996295" cy="6459683"/>
        </a:xfrm>
      </xdr:grpSpPr>
      <xdr:sp macro="" textlink="">
        <xdr:nvSpPr>
          <xdr:cNvPr id="102" name="テキスト ボックス 101">
            <a:extLst>
              <a:ext uri="{FF2B5EF4-FFF2-40B4-BE49-F238E27FC236}">
                <a16:creationId xmlns:a16="http://schemas.microsoft.com/office/drawing/2014/main" id="{E2BA4957-DF5B-D1DA-1236-CB1429808F37}"/>
              </a:ext>
            </a:extLst>
          </xdr:cNvPr>
          <xdr:cNvSpPr txBox="1"/>
        </xdr:nvSpPr>
        <xdr:spPr>
          <a:xfrm>
            <a:off x="2762250" y="2563089"/>
            <a:ext cx="4996295" cy="64596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chemeClr val="tx1"/>
                </a:solidFill>
              </a:rPr>
              <a:t>チェックシートの条件書式</a:t>
            </a:r>
            <a:endParaRPr kumimoji="1" lang="en-US" altLang="ja-JP" sz="1400" b="0">
              <a:solidFill>
                <a:schemeClr val="tx1"/>
              </a:solidFill>
            </a:endParaRPr>
          </a:p>
          <a:p>
            <a:endParaRPr kumimoji="1" lang="en-US" altLang="ja-JP" sz="1100" b="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優先度①　</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大項目の色の変更</a:t>
            </a:r>
            <a:r>
              <a:rPr kumimoji="1" lang="en-US" altLang="ja-JP" sz="1100" b="1" u="sng">
                <a:solidFill>
                  <a:srgbClr val="FF0000"/>
                </a:solidFill>
                <a:effectLst/>
                <a:latin typeface="+mn-lt"/>
                <a:ea typeface="+mn-ea"/>
                <a:cs typeface="+mn-cs"/>
              </a:rPr>
              <a:t>※</a:t>
            </a:r>
            <a:r>
              <a:rPr kumimoji="1" lang="ja-JP" altLang="ja-JP" sz="1100" b="1" u="sng">
                <a:solidFill>
                  <a:srgbClr val="FF0000"/>
                </a:solidFill>
                <a:effectLst/>
                <a:latin typeface="+mn-lt"/>
                <a:ea typeface="+mn-ea"/>
                <a:cs typeface="+mn-cs"/>
              </a:rPr>
              <a:t>各列で内容違う！</a:t>
            </a:r>
            <a:r>
              <a:rPr kumimoji="1" lang="en-US" altLang="ja-JP" sz="1100" b="1">
                <a:solidFill>
                  <a:schemeClr val="dk1"/>
                </a:solidFill>
                <a:effectLst/>
                <a:latin typeface="+mn-lt"/>
                <a:ea typeface="+mn-ea"/>
                <a:cs typeface="+mn-cs"/>
              </a:rPr>
              <a:t>】</a:t>
            </a:r>
            <a:endParaRPr kumimoji="1" lang="en-US" altLang="ja-JP" sz="1200" b="1">
              <a:solidFill>
                <a:schemeClr val="tx1"/>
              </a:solidFill>
            </a:endParaRPr>
          </a:p>
          <a:p>
            <a:r>
              <a:rPr kumimoji="1" lang="en-US" altLang="ja-JP" sz="1100" b="0">
                <a:solidFill>
                  <a:schemeClr val="tx1"/>
                </a:solidFill>
              </a:rPr>
              <a:t>B</a:t>
            </a:r>
            <a:r>
              <a:rPr kumimoji="1" lang="ja-JP" altLang="en-US" sz="1100" b="0">
                <a:solidFill>
                  <a:schemeClr val="tx1"/>
                </a:solidFill>
              </a:rPr>
              <a:t>列の</a:t>
            </a:r>
            <a:r>
              <a:rPr kumimoji="1" lang="en-US" altLang="ja-JP" sz="1100" b="0">
                <a:solidFill>
                  <a:schemeClr val="tx1"/>
                </a:solidFill>
              </a:rPr>
              <a:t>Q1,Q2</a:t>
            </a:r>
            <a:r>
              <a:rPr kumimoji="1" lang="ja-JP" altLang="en-US" sz="1100" b="0">
                <a:solidFill>
                  <a:schemeClr val="tx1"/>
                </a:solidFill>
              </a:rPr>
              <a:t>等の大項目の名前があるときは、</a:t>
            </a:r>
            <a:r>
              <a:rPr kumimoji="1" lang="ja-JP" altLang="en-US" sz="1100" b="1">
                <a:solidFill>
                  <a:srgbClr val="FF0000"/>
                </a:solidFill>
              </a:rPr>
              <a:t>太字</a:t>
            </a:r>
            <a:r>
              <a:rPr kumimoji="1" lang="ja-JP" altLang="en-US" sz="1100" b="0">
                <a:solidFill>
                  <a:schemeClr val="tx1"/>
                </a:solidFill>
              </a:rPr>
              <a:t>、</a:t>
            </a:r>
            <a:endParaRPr kumimoji="1" lang="en-US" altLang="ja-JP" sz="1100" b="0">
              <a:solidFill>
                <a:schemeClr val="tx1"/>
              </a:solidFill>
            </a:endParaRPr>
          </a:p>
          <a:p>
            <a:r>
              <a:rPr kumimoji="1" lang="ja-JP" altLang="en-US" sz="1100" b="1">
                <a:solidFill>
                  <a:srgbClr val="FF0000"/>
                </a:solidFill>
              </a:rPr>
              <a:t>グレー</a:t>
            </a:r>
            <a:r>
              <a:rPr kumimoji="1" lang="ja-JP" altLang="en-US" sz="1100" b="0">
                <a:solidFill>
                  <a:schemeClr val="tx1"/>
                </a:solidFill>
              </a:rPr>
              <a:t>でチェックシートに表示、</a:t>
            </a:r>
            <a:r>
              <a:rPr kumimoji="1" lang="ja-JP" altLang="en-US" sz="1100" b="1">
                <a:solidFill>
                  <a:srgbClr val="FF0000"/>
                </a:solidFill>
              </a:rPr>
              <a:t>掛け線</a:t>
            </a:r>
            <a:r>
              <a:rPr kumimoji="1" lang="ja-JP" altLang="en-US" sz="1100" b="0">
                <a:solidFill>
                  <a:schemeClr val="tx1"/>
                </a:solidFill>
              </a:rPr>
              <a:t>は右の通り</a:t>
            </a:r>
            <a:endParaRPr kumimoji="1" lang="en-US" altLang="ja-JP" sz="1100" b="0">
              <a:solidFill>
                <a:schemeClr val="tx1"/>
              </a:solidFill>
            </a:endParaRPr>
          </a:p>
          <a:p>
            <a:endParaRPr kumimoji="1" lang="en-US" altLang="ja-JP" sz="1100" b="0">
              <a:solidFill>
                <a:schemeClr val="tx1"/>
              </a:solidFill>
            </a:endParaRPr>
          </a:p>
          <a:p>
            <a:r>
              <a:rPr kumimoji="1" lang="en-US" altLang="ja-JP" sz="1100" b="0">
                <a:solidFill>
                  <a:schemeClr val="tx1"/>
                </a:solidFill>
              </a:rPr>
              <a:t>C</a:t>
            </a:r>
            <a:r>
              <a:rPr kumimoji="1" lang="ja-JP" altLang="en-US" sz="1100" b="0">
                <a:solidFill>
                  <a:schemeClr val="tx1"/>
                </a:solidFill>
              </a:rPr>
              <a:t>、</a:t>
            </a:r>
            <a:r>
              <a:rPr kumimoji="1" lang="en-US" altLang="ja-JP" sz="1100" b="0">
                <a:solidFill>
                  <a:schemeClr val="tx1"/>
                </a:solidFill>
              </a:rPr>
              <a:t>D</a:t>
            </a:r>
            <a:r>
              <a:rPr kumimoji="1" lang="ja-JP" altLang="en-US" sz="1100" b="0">
                <a:solidFill>
                  <a:schemeClr val="tx1"/>
                </a:solidFill>
              </a:rPr>
              <a:t>列に７がはいっているときは</a:t>
            </a:r>
            <a:r>
              <a:rPr kumimoji="1" lang="ja-JP" altLang="en-US" sz="1100" b="1">
                <a:solidFill>
                  <a:srgbClr val="FF0000"/>
                </a:solidFill>
              </a:rPr>
              <a:t>グレー</a:t>
            </a:r>
            <a:r>
              <a:rPr kumimoji="1" lang="ja-JP" altLang="en-US" sz="1100" b="0">
                <a:solidFill>
                  <a:schemeClr val="tx1"/>
                </a:solidFill>
              </a:rPr>
              <a:t>で表示</a:t>
            </a:r>
            <a:endParaRPr kumimoji="1" lang="en-US" altLang="ja-JP" sz="1100" b="0">
              <a:solidFill>
                <a:schemeClr val="tx1"/>
              </a:solidFill>
            </a:endParaRPr>
          </a:p>
          <a:p>
            <a:r>
              <a:rPr kumimoji="1" lang="ja-JP" altLang="en-US" sz="1100" b="1">
                <a:solidFill>
                  <a:srgbClr val="FF0000"/>
                </a:solidFill>
                <a:effectLst/>
                <a:latin typeface="+mn-lt"/>
                <a:ea typeface="+mn-ea"/>
                <a:cs typeface="+mn-cs"/>
              </a:rPr>
              <a:t>文字もグレー</a:t>
            </a:r>
            <a:r>
              <a:rPr kumimoji="1" lang="ja-JP" altLang="en-US" sz="1100" b="0">
                <a:solidFill>
                  <a:schemeClr val="tx1"/>
                </a:solidFill>
                <a:effectLst/>
                <a:latin typeface="+mn-lt"/>
                <a:ea typeface="+mn-ea"/>
                <a:cs typeface="+mn-cs"/>
              </a:rPr>
              <a:t>で表示、</a:t>
            </a:r>
            <a:r>
              <a:rPr kumimoji="1" lang="ja-JP" altLang="ja-JP" sz="1100" b="1">
                <a:solidFill>
                  <a:srgbClr val="FF0000"/>
                </a:solidFill>
                <a:effectLst/>
                <a:latin typeface="+mn-lt"/>
                <a:ea typeface="+mn-ea"/>
                <a:cs typeface="+mn-cs"/>
              </a:rPr>
              <a:t>掛け線</a:t>
            </a:r>
            <a:r>
              <a:rPr kumimoji="1" lang="ja-JP" altLang="ja-JP" sz="1100" b="0">
                <a:solidFill>
                  <a:schemeClr val="tx1"/>
                </a:solidFill>
                <a:effectLst/>
                <a:latin typeface="+mn-lt"/>
                <a:ea typeface="+mn-ea"/>
                <a:cs typeface="+mn-cs"/>
              </a:rPr>
              <a:t>は右の通り</a:t>
            </a:r>
            <a:endParaRPr kumimoji="1" lang="en-US" altLang="ja-JP" sz="1100" b="0">
              <a:solidFill>
                <a:schemeClr val="tx1"/>
              </a:solidFill>
            </a:endParaRPr>
          </a:p>
          <a:p>
            <a:endParaRPr kumimoji="1" lang="en-US" altLang="ja-JP" sz="1100" b="0">
              <a:solidFill>
                <a:schemeClr val="tx1"/>
              </a:solidFill>
            </a:endParaRPr>
          </a:p>
          <a:p>
            <a:r>
              <a:rPr kumimoji="1" lang="en-US" altLang="ja-JP" sz="1100" b="0">
                <a:solidFill>
                  <a:schemeClr val="tx1"/>
                </a:solidFill>
              </a:rPr>
              <a:t>E</a:t>
            </a:r>
            <a:r>
              <a:rPr kumimoji="1" lang="ja-JP" altLang="en-US" sz="1100" b="0">
                <a:solidFill>
                  <a:schemeClr val="tx1"/>
                </a:solidFill>
              </a:rPr>
              <a:t>列に根拠資料と文字が入っていたら</a:t>
            </a:r>
            <a:r>
              <a:rPr kumimoji="1" lang="ja-JP" altLang="en-US" sz="1100" b="1">
                <a:solidFill>
                  <a:srgbClr val="FF0000"/>
                </a:solidFill>
              </a:rPr>
              <a:t>グレー</a:t>
            </a:r>
            <a:r>
              <a:rPr kumimoji="1" lang="ja-JP" altLang="en-US" sz="1100" b="0">
                <a:solidFill>
                  <a:schemeClr val="tx1"/>
                </a:solidFill>
              </a:rPr>
              <a:t>表示</a:t>
            </a:r>
            <a:endParaRPr kumimoji="1" lang="en-US" altLang="ja-JP" sz="1100" b="0">
              <a:solidFill>
                <a:schemeClr val="tx1"/>
              </a:solidFill>
            </a:endParaRPr>
          </a:p>
          <a:p>
            <a:r>
              <a:rPr kumimoji="1" lang="ja-JP" altLang="en-US" sz="1100" b="1">
                <a:solidFill>
                  <a:srgbClr val="FF0000"/>
                </a:solidFill>
              </a:rPr>
              <a:t>文字もグレー</a:t>
            </a:r>
            <a:r>
              <a:rPr kumimoji="1" lang="ja-JP" altLang="en-US" sz="1100" b="0">
                <a:solidFill>
                  <a:schemeClr val="tx1"/>
                </a:solidFill>
              </a:rPr>
              <a:t>で表示、</a:t>
            </a:r>
            <a:r>
              <a:rPr kumimoji="1" lang="ja-JP" altLang="ja-JP" sz="1100" b="1">
                <a:solidFill>
                  <a:srgbClr val="FF0000"/>
                </a:solidFill>
                <a:effectLst/>
                <a:latin typeface="+mn-lt"/>
                <a:ea typeface="+mn-ea"/>
                <a:cs typeface="+mn-cs"/>
              </a:rPr>
              <a:t>掛け線</a:t>
            </a:r>
            <a:r>
              <a:rPr kumimoji="1" lang="ja-JP" altLang="ja-JP" sz="1100" b="0">
                <a:solidFill>
                  <a:schemeClr val="tx1"/>
                </a:solidFill>
                <a:effectLst/>
                <a:latin typeface="+mn-lt"/>
                <a:ea typeface="+mn-ea"/>
                <a:cs typeface="+mn-cs"/>
              </a:rPr>
              <a:t>は右の通り</a:t>
            </a:r>
            <a:endParaRPr lang="ja-JP" altLang="ja-JP" b="0">
              <a:solidFill>
                <a:schemeClr val="tx1"/>
              </a:solidFill>
              <a:effectLst/>
            </a:endParaRPr>
          </a:p>
          <a:p>
            <a:endParaRPr kumimoji="1" lang="en-US" altLang="ja-JP" sz="1100" b="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優先度②　</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表の終了</a:t>
            </a:r>
            <a:r>
              <a:rPr kumimoji="1" lang="en-US" altLang="ja-JP" sz="1100" b="1">
                <a:solidFill>
                  <a:schemeClr val="dk1"/>
                </a:solidFill>
                <a:effectLst/>
                <a:latin typeface="+mn-lt"/>
                <a:ea typeface="+mn-ea"/>
                <a:cs typeface="+mn-cs"/>
              </a:rPr>
              <a:t>】</a:t>
            </a:r>
            <a:endParaRPr kumimoji="1" lang="en-US" altLang="ja-JP" sz="1200" b="1">
              <a:solidFill>
                <a:schemeClr val="tx1"/>
              </a:solidFill>
            </a:endParaRPr>
          </a:p>
          <a:p>
            <a:r>
              <a:rPr kumimoji="1" lang="ja-JP" altLang="en-US" sz="1100" b="0">
                <a:solidFill>
                  <a:schemeClr val="tx1"/>
                </a:solidFill>
              </a:rPr>
              <a:t>終了と文字が入っていたら、</a:t>
            </a:r>
            <a:r>
              <a:rPr kumimoji="1" lang="ja-JP" altLang="en-US" sz="1100" b="1">
                <a:solidFill>
                  <a:srgbClr val="FF0000"/>
                </a:solidFill>
              </a:rPr>
              <a:t>掛け線</a:t>
            </a:r>
            <a:r>
              <a:rPr kumimoji="1" lang="ja-JP" altLang="en-US" sz="1100" b="0">
                <a:solidFill>
                  <a:schemeClr val="tx1"/>
                </a:solidFill>
              </a:rPr>
              <a:t>を右にして、</a:t>
            </a:r>
            <a:endParaRPr kumimoji="1" lang="en-US" altLang="ja-JP" sz="1100" b="0">
              <a:solidFill>
                <a:schemeClr val="tx1"/>
              </a:solidFill>
            </a:endParaRPr>
          </a:p>
          <a:p>
            <a:r>
              <a:rPr kumimoji="1" lang="ja-JP" altLang="en-US" sz="1100" b="1">
                <a:solidFill>
                  <a:srgbClr val="FF0000"/>
                </a:solidFill>
              </a:rPr>
              <a:t>文字の色を白色</a:t>
            </a:r>
            <a:r>
              <a:rPr kumimoji="1" lang="ja-JP" altLang="en-US" sz="1100" b="0">
                <a:solidFill>
                  <a:schemeClr val="tx1"/>
                </a:solidFill>
              </a:rPr>
              <a:t>にする</a:t>
            </a:r>
            <a:endParaRPr kumimoji="1" lang="en-US" altLang="ja-JP" sz="1100" b="0">
              <a:solidFill>
                <a:schemeClr val="tx1"/>
              </a:solidFill>
            </a:endParaRPr>
          </a:p>
          <a:p>
            <a:r>
              <a:rPr kumimoji="1" lang="ja-JP" altLang="en-US" sz="1100" b="0">
                <a:solidFill>
                  <a:schemeClr val="tx1"/>
                </a:solidFill>
              </a:rPr>
              <a:t>（これで表の最後の場所に区切りを入れる）</a:t>
            </a:r>
            <a:endParaRPr kumimoji="1" lang="en-US" altLang="ja-JP" sz="1100" b="0">
              <a:solidFill>
                <a:schemeClr val="tx1"/>
              </a:solidFill>
            </a:endParaRPr>
          </a:p>
          <a:p>
            <a:endParaRPr kumimoji="1" lang="en-US" altLang="ja-JP" sz="1100" b="0">
              <a:solidFill>
                <a:schemeClr val="tx1"/>
              </a:solidFill>
            </a:endParaRPr>
          </a:p>
          <a:p>
            <a:r>
              <a:rPr kumimoji="1" lang="ja-JP" altLang="en-US" sz="1200" b="1">
                <a:solidFill>
                  <a:schemeClr val="tx1"/>
                </a:solidFill>
              </a:rPr>
              <a:t>優先度③　</a:t>
            </a:r>
            <a:r>
              <a:rPr kumimoji="1" lang="en-US" altLang="ja-JP" sz="1200" b="1">
                <a:solidFill>
                  <a:schemeClr val="tx1"/>
                </a:solidFill>
              </a:rPr>
              <a:t>【</a:t>
            </a:r>
            <a:r>
              <a:rPr kumimoji="1" lang="ja-JP" altLang="en-US" sz="1200" b="1">
                <a:solidFill>
                  <a:schemeClr val="tx1"/>
                </a:solidFill>
              </a:rPr>
              <a:t>独自評価内容の色の変更</a:t>
            </a:r>
            <a:r>
              <a:rPr kumimoji="1" lang="en-US" altLang="ja-JP" sz="1200" b="1">
                <a:solidFill>
                  <a:schemeClr val="tx1"/>
                </a:solidFill>
              </a:rPr>
              <a:t>】</a:t>
            </a:r>
          </a:p>
          <a:p>
            <a:r>
              <a:rPr kumimoji="1" lang="en-US" altLang="ja-JP" sz="1100" b="0">
                <a:solidFill>
                  <a:schemeClr val="tx1"/>
                </a:solidFill>
              </a:rPr>
              <a:t>B</a:t>
            </a:r>
            <a:r>
              <a:rPr kumimoji="1" lang="ja-JP" altLang="en-US" sz="1100" b="0">
                <a:solidFill>
                  <a:schemeClr val="tx1"/>
                </a:solidFill>
              </a:rPr>
              <a:t>列に”独自”という言葉が入っていたら、</a:t>
            </a:r>
            <a:endParaRPr kumimoji="1" lang="en-US" altLang="ja-JP" sz="1100" b="0">
              <a:solidFill>
                <a:schemeClr val="tx1"/>
              </a:solidFill>
            </a:endParaRPr>
          </a:p>
          <a:p>
            <a:r>
              <a:rPr kumimoji="1" lang="ja-JP" altLang="en-US" sz="1100" b="0">
                <a:solidFill>
                  <a:schemeClr val="tx1"/>
                </a:solidFill>
              </a:rPr>
              <a:t>その行の</a:t>
            </a:r>
            <a:r>
              <a:rPr kumimoji="1" lang="en-US" altLang="ja-JP" sz="1100" b="0">
                <a:solidFill>
                  <a:schemeClr val="tx1"/>
                </a:solidFill>
              </a:rPr>
              <a:t>B</a:t>
            </a:r>
            <a:r>
              <a:rPr kumimoji="1" lang="ja-JP" altLang="en-US" sz="1100" b="0">
                <a:solidFill>
                  <a:schemeClr val="tx1"/>
                </a:solidFill>
              </a:rPr>
              <a:t>～</a:t>
            </a:r>
            <a:r>
              <a:rPr kumimoji="1" lang="en-US" altLang="ja-JP" sz="1100" b="0">
                <a:solidFill>
                  <a:schemeClr val="tx1"/>
                </a:solidFill>
              </a:rPr>
              <a:t>E</a:t>
            </a:r>
            <a:r>
              <a:rPr kumimoji="1" lang="ja-JP" altLang="en-US" sz="1100" b="0">
                <a:solidFill>
                  <a:schemeClr val="tx1"/>
                </a:solidFill>
              </a:rPr>
              <a:t>列を</a:t>
            </a:r>
            <a:r>
              <a:rPr kumimoji="1" lang="ja-JP" altLang="en-US" sz="1100" b="1">
                <a:solidFill>
                  <a:srgbClr val="FF0000"/>
                </a:solidFill>
              </a:rPr>
              <a:t>薄い緑色</a:t>
            </a:r>
            <a:r>
              <a:rPr kumimoji="1" lang="ja-JP" altLang="en-US" sz="1100" b="0">
                <a:solidFill>
                  <a:schemeClr val="tx1"/>
                </a:solidFill>
              </a:rPr>
              <a:t>にする</a:t>
            </a:r>
            <a:endParaRPr kumimoji="1" lang="en-US" altLang="ja-JP" sz="1100" b="0">
              <a:solidFill>
                <a:schemeClr val="tx1"/>
              </a:solidFill>
            </a:endParaRPr>
          </a:p>
          <a:p>
            <a:endParaRPr kumimoji="1" lang="en-US" altLang="ja-JP" sz="1100" b="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優先度④　</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取組の合計の項目との差別化の色付け</a:t>
            </a:r>
            <a:r>
              <a:rPr kumimoji="1" lang="en-US" altLang="ja-JP" sz="1100" b="1">
                <a:solidFill>
                  <a:schemeClr val="dk1"/>
                </a:solidFill>
                <a:effectLst/>
                <a:latin typeface="+mn-lt"/>
                <a:ea typeface="+mn-ea"/>
                <a:cs typeface="+mn-cs"/>
              </a:rPr>
              <a:t>】</a:t>
            </a:r>
            <a:endParaRPr kumimoji="1" lang="en-US" altLang="ja-JP" sz="1200" b="1">
              <a:solidFill>
                <a:schemeClr val="tx1"/>
              </a:solidFill>
            </a:endParaRPr>
          </a:p>
          <a:p>
            <a:r>
              <a:rPr kumimoji="1" lang="en-US" altLang="ja-JP" sz="1100" b="0">
                <a:solidFill>
                  <a:schemeClr val="tx1"/>
                </a:solidFill>
                <a:effectLst/>
                <a:latin typeface="+mn-lt"/>
                <a:ea typeface="+mn-ea"/>
                <a:cs typeface="+mn-cs"/>
              </a:rPr>
              <a:t>B</a:t>
            </a:r>
            <a:r>
              <a:rPr kumimoji="1" lang="ja-JP" altLang="ja-JP" sz="1100" b="0">
                <a:solidFill>
                  <a:schemeClr val="tx1"/>
                </a:solidFill>
                <a:effectLst/>
                <a:latin typeface="+mn-lt"/>
                <a:ea typeface="+mn-ea"/>
                <a:cs typeface="+mn-cs"/>
              </a:rPr>
              <a:t>列に”</a:t>
            </a:r>
            <a:r>
              <a:rPr kumimoji="1" lang="en-US" altLang="ja-JP" sz="1100" b="0">
                <a:solidFill>
                  <a:schemeClr val="tx1"/>
                </a:solidFill>
                <a:effectLst/>
                <a:latin typeface="+mn-lt"/>
                <a:ea typeface="+mn-ea"/>
                <a:cs typeface="+mn-cs"/>
              </a:rPr>
              <a:t>NO</a:t>
            </a:r>
            <a:r>
              <a:rPr kumimoji="1" lang="ja-JP" altLang="ja-JP" sz="1100" b="0">
                <a:solidFill>
                  <a:schemeClr val="tx1"/>
                </a:solidFill>
                <a:effectLst/>
                <a:latin typeface="+mn-lt"/>
                <a:ea typeface="+mn-ea"/>
                <a:cs typeface="+mn-cs"/>
              </a:rPr>
              <a:t>”という言葉が入って</a:t>
            </a:r>
            <a:r>
              <a:rPr kumimoji="1" lang="ja-JP" altLang="en-US" sz="1100" b="0">
                <a:solidFill>
                  <a:schemeClr val="tx1"/>
                </a:solidFill>
                <a:effectLst/>
                <a:latin typeface="+mn-lt"/>
                <a:ea typeface="+mn-ea"/>
                <a:cs typeface="+mn-cs"/>
              </a:rPr>
              <a:t>いなかったら、</a:t>
            </a:r>
            <a:endParaRPr lang="ja-JP" altLang="ja-JP" b="0">
              <a:solidFill>
                <a:schemeClr val="tx1"/>
              </a:solidFill>
              <a:effectLst/>
            </a:endParaRPr>
          </a:p>
          <a:p>
            <a:r>
              <a:rPr kumimoji="1" lang="ja-JP" altLang="ja-JP" sz="1100" b="0">
                <a:solidFill>
                  <a:schemeClr val="tx1"/>
                </a:solidFill>
                <a:effectLst/>
                <a:latin typeface="+mn-lt"/>
                <a:ea typeface="+mn-ea"/>
                <a:cs typeface="+mn-cs"/>
              </a:rPr>
              <a:t>その行の</a:t>
            </a:r>
            <a:r>
              <a:rPr kumimoji="1" lang="en-US" altLang="ja-JP" sz="1100" b="0">
                <a:solidFill>
                  <a:schemeClr val="tx1"/>
                </a:solidFill>
                <a:effectLst/>
                <a:latin typeface="+mn-lt"/>
                <a:ea typeface="+mn-ea"/>
                <a:cs typeface="+mn-cs"/>
              </a:rPr>
              <a:t>B</a:t>
            </a:r>
            <a:r>
              <a:rPr kumimoji="1" lang="ja-JP" altLang="ja-JP" sz="1100" b="0">
                <a:solidFill>
                  <a:schemeClr val="tx1"/>
                </a:solidFill>
                <a:effectLst/>
                <a:latin typeface="+mn-lt"/>
                <a:ea typeface="+mn-ea"/>
                <a:cs typeface="+mn-cs"/>
              </a:rPr>
              <a:t>～</a:t>
            </a:r>
            <a:r>
              <a:rPr kumimoji="1" lang="en-US" altLang="ja-JP" sz="1100" b="0">
                <a:solidFill>
                  <a:schemeClr val="tx1"/>
                </a:solidFill>
                <a:effectLst/>
                <a:latin typeface="+mn-lt"/>
                <a:ea typeface="+mn-ea"/>
                <a:cs typeface="+mn-cs"/>
              </a:rPr>
              <a:t>E</a:t>
            </a:r>
            <a:r>
              <a:rPr kumimoji="1" lang="ja-JP" altLang="ja-JP" sz="1100" b="0">
                <a:solidFill>
                  <a:schemeClr val="tx1"/>
                </a:solidFill>
                <a:effectLst/>
                <a:latin typeface="+mn-lt"/>
                <a:ea typeface="+mn-ea"/>
                <a:cs typeface="+mn-cs"/>
              </a:rPr>
              <a:t>列を</a:t>
            </a:r>
            <a:r>
              <a:rPr kumimoji="1" lang="ja-JP" altLang="en-US" sz="1100" b="1">
                <a:solidFill>
                  <a:srgbClr val="FF0000"/>
                </a:solidFill>
                <a:effectLst/>
                <a:latin typeface="+mn-lt"/>
                <a:ea typeface="+mn-ea"/>
                <a:cs typeface="+mn-cs"/>
              </a:rPr>
              <a:t>薄い黄色</a:t>
            </a:r>
            <a:r>
              <a:rPr kumimoji="1" lang="ja-JP" altLang="ja-JP" sz="1100" b="0">
                <a:solidFill>
                  <a:schemeClr val="tx1"/>
                </a:solidFill>
                <a:effectLst/>
                <a:latin typeface="+mn-lt"/>
                <a:ea typeface="+mn-ea"/>
                <a:cs typeface="+mn-cs"/>
              </a:rPr>
              <a:t>にする</a:t>
            </a:r>
            <a:endParaRPr kumimoji="1" lang="en-US" altLang="ja-JP" sz="1100" b="0">
              <a:solidFill>
                <a:schemeClr val="tx1"/>
              </a:solidFill>
              <a:effectLst/>
              <a:latin typeface="+mn-lt"/>
              <a:ea typeface="+mn-ea"/>
              <a:cs typeface="+mn-cs"/>
            </a:endParaRPr>
          </a:p>
          <a:p>
            <a:endParaRPr kumimoji="1" lang="en-US" altLang="ja-JP" sz="1100" b="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優先度④</a:t>
            </a:r>
            <a:r>
              <a:rPr kumimoji="1" lang="ja-JP" altLang="en-US"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表の掛け線の設定　</a:t>
            </a:r>
            <a:r>
              <a:rPr kumimoji="1" lang="en-US" altLang="ja-JP" sz="1100" b="1" u="sng">
                <a:solidFill>
                  <a:srgbClr val="FF0000"/>
                </a:solidFill>
                <a:effectLst/>
                <a:latin typeface="+mn-lt"/>
                <a:ea typeface="+mn-ea"/>
                <a:cs typeface="+mn-cs"/>
              </a:rPr>
              <a:t>※</a:t>
            </a:r>
            <a:r>
              <a:rPr kumimoji="1" lang="ja-JP" altLang="en-US" sz="1100" b="1" u="sng">
                <a:solidFill>
                  <a:srgbClr val="FF0000"/>
                </a:solidFill>
                <a:effectLst/>
                <a:latin typeface="+mn-lt"/>
                <a:ea typeface="+mn-ea"/>
                <a:cs typeface="+mn-cs"/>
              </a:rPr>
              <a:t>各列で内容違う！</a:t>
            </a:r>
            <a:r>
              <a:rPr kumimoji="1" lang="en-US" altLang="ja-JP" sz="1100" b="1">
                <a:solidFill>
                  <a:schemeClr val="dk1"/>
                </a:solidFill>
                <a:effectLst/>
                <a:latin typeface="+mn-lt"/>
                <a:ea typeface="+mn-ea"/>
                <a:cs typeface="+mn-cs"/>
              </a:rPr>
              <a:t>】</a:t>
            </a:r>
            <a:endParaRPr lang="ja-JP" altLang="ja-JP">
              <a:effectLst/>
            </a:endParaRPr>
          </a:p>
          <a:p>
            <a:r>
              <a:rPr kumimoji="1" lang="en-US" altLang="ja-JP" sz="1100" b="0">
                <a:solidFill>
                  <a:schemeClr val="dk1"/>
                </a:solidFill>
                <a:effectLst/>
                <a:latin typeface="+mn-lt"/>
                <a:ea typeface="+mn-ea"/>
                <a:cs typeface="+mn-cs"/>
              </a:rPr>
              <a:t>B</a:t>
            </a:r>
            <a:r>
              <a:rPr kumimoji="1" lang="ja-JP" altLang="ja-JP" sz="1100" b="0">
                <a:solidFill>
                  <a:schemeClr val="dk1"/>
                </a:solidFill>
                <a:effectLst/>
                <a:latin typeface="+mn-lt"/>
                <a:ea typeface="+mn-ea"/>
                <a:cs typeface="+mn-cs"/>
              </a:rPr>
              <a:t>列に</a:t>
            </a:r>
            <a:r>
              <a:rPr kumimoji="1" lang="ja-JP" altLang="en-US" sz="1100" b="0">
                <a:solidFill>
                  <a:schemeClr val="dk1"/>
                </a:solidFill>
                <a:effectLst/>
                <a:latin typeface="+mn-lt"/>
                <a:ea typeface="+mn-ea"/>
                <a:cs typeface="+mn-cs"/>
              </a:rPr>
              <a:t>文字が入っていたら、</a:t>
            </a:r>
            <a:endParaRPr kumimoji="1" lang="en-US" altLang="ja-JP" sz="1100" b="0">
              <a:solidFill>
                <a:schemeClr val="dk1"/>
              </a:solidFill>
              <a:effectLst/>
              <a:latin typeface="+mn-lt"/>
              <a:ea typeface="+mn-ea"/>
              <a:cs typeface="+mn-cs"/>
            </a:endParaRPr>
          </a:p>
          <a:p>
            <a:r>
              <a:rPr kumimoji="1" lang="en-US" altLang="ja-JP" sz="1100" b="0">
                <a:solidFill>
                  <a:schemeClr val="dk1"/>
                </a:solidFill>
                <a:effectLst/>
                <a:latin typeface="+mn-lt"/>
                <a:ea typeface="+mn-ea"/>
                <a:cs typeface="+mn-cs"/>
              </a:rPr>
              <a:t>B</a:t>
            </a:r>
            <a:r>
              <a:rPr kumimoji="1" lang="ja-JP" altLang="en-US" sz="1100" b="0">
                <a:solidFill>
                  <a:schemeClr val="dk1"/>
                </a:solidFill>
                <a:effectLst/>
                <a:latin typeface="+mn-lt"/>
                <a:ea typeface="+mn-ea"/>
                <a:cs typeface="+mn-cs"/>
              </a:rPr>
              <a:t>列の</a:t>
            </a:r>
            <a:r>
              <a:rPr kumimoji="1" lang="ja-JP" altLang="en-US" sz="1100" b="1">
                <a:solidFill>
                  <a:srgbClr val="FF0000"/>
                </a:solidFill>
                <a:effectLst/>
                <a:latin typeface="+mn-lt"/>
                <a:ea typeface="+mn-ea"/>
                <a:cs typeface="+mn-cs"/>
              </a:rPr>
              <a:t>掛け線</a:t>
            </a:r>
            <a:r>
              <a:rPr kumimoji="1" lang="ja-JP" altLang="en-US" sz="1100" b="0">
                <a:solidFill>
                  <a:schemeClr val="dk1"/>
                </a:solidFill>
                <a:effectLst/>
                <a:latin typeface="+mn-lt"/>
                <a:ea typeface="+mn-ea"/>
                <a:cs typeface="+mn-cs"/>
              </a:rPr>
              <a:t>を右の通りにする</a:t>
            </a:r>
            <a:endParaRPr kumimoji="1" lang="en-US" altLang="ja-JP" sz="1100" b="0">
              <a:solidFill>
                <a:schemeClr val="dk1"/>
              </a:solidFill>
              <a:effectLst/>
              <a:latin typeface="+mn-lt"/>
              <a:ea typeface="+mn-ea"/>
              <a:cs typeface="+mn-cs"/>
            </a:endParaRPr>
          </a:p>
          <a:p>
            <a:endParaRPr kumimoji="1" lang="en-US" altLang="ja-JP" sz="1100" b="0">
              <a:solidFill>
                <a:schemeClr val="dk1"/>
              </a:solidFill>
              <a:effectLst/>
              <a:latin typeface="+mn-lt"/>
              <a:ea typeface="+mn-ea"/>
              <a:cs typeface="+mn-cs"/>
            </a:endParaRPr>
          </a:p>
          <a:p>
            <a:r>
              <a:rPr kumimoji="1" lang="en-US" altLang="ja-JP" sz="1100" b="0">
                <a:solidFill>
                  <a:schemeClr val="dk1"/>
                </a:solidFill>
                <a:effectLst/>
                <a:latin typeface="+mn-lt"/>
                <a:ea typeface="+mn-ea"/>
                <a:cs typeface="+mn-cs"/>
              </a:rPr>
              <a:t>C</a:t>
            </a:r>
            <a:r>
              <a:rPr kumimoji="1" lang="ja-JP" altLang="en-US" sz="1100" b="0">
                <a:solidFill>
                  <a:schemeClr val="dk1"/>
                </a:solidFill>
                <a:effectLst/>
                <a:latin typeface="+mn-lt"/>
                <a:ea typeface="+mn-ea"/>
                <a:cs typeface="+mn-cs"/>
              </a:rPr>
              <a:t>列、</a:t>
            </a:r>
            <a:r>
              <a:rPr kumimoji="1" lang="en-US" altLang="ja-JP" sz="1100" b="0">
                <a:solidFill>
                  <a:schemeClr val="dk1"/>
                </a:solidFill>
                <a:effectLst/>
                <a:latin typeface="+mn-lt"/>
                <a:ea typeface="+mn-ea"/>
                <a:cs typeface="+mn-cs"/>
              </a:rPr>
              <a:t>D</a:t>
            </a:r>
            <a:r>
              <a:rPr kumimoji="1" lang="ja-JP" altLang="en-US" sz="1100" b="0">
                <a:solidFill>
                  <a:schemeClr val="dk1"/>
                </a:solidFill>
                <a:effectLst/>
                <a:latin typeface="+mn-lt"/>
                <a:ea typeface="+mn-ea"/>
                <a:cs typeface="+mn-cs"/>
              </a:rPr>
              <a:t>列に</a:t>
            </a:r>
            <a:r>
              <a:rPr kumimoji="1" lang="ja-JP" altLang="ja-JP" sz="1100" b="0">
                <a:solidFill>
                  <a:schemeClr val="dk1"/>
                </a:solidFill>
                <a:effectLst/>
                <a:latin typeface="+mn-lt"/>
                <a:ea typeface="+mn-ea"/>
                <a:cs typeface="+mn-cs"/>
              </a:rPr>
              <a:t>文字が入っていたら、</a:t>
            </a:r>
            <a:endParaRPr kumimoji="1" lang="en-US" altLang="ja-JP" sz="1100" b="0">
              <a:solidFill>
                <a:schemeClr val="dk1"/>
              </a:solidFill>
              <a:effectLst/>
              <a:latin typeface="+mn-lt"/>
              <a:ea typeface="+mn-ea"/>
              <a:cs typeface="+mn-cs"/>
            </a:endParaRPr>
          </a:p>
          <a:p>
            <a:r>
              <a:rPr kumimoji="1" lang="en-US" altLang="ja-JP" sz="1100" b="0">
                <a:solidFill>
                  <a:schemeClr val="dk1"/>
                </a:solidFill>
                <a:effectLst/>
                <a:latin typeface="+mn-lt"/>
                <a:ea typeface="+mn-ea"/>
                <a:cs typeface="+mn-cs"/>
              </a:rPr>
              <a:t>C</a:t>
            </a:r>
            <a:r>
              <a:rPr kumimoji="1" lang="ja-JP" altLang="ja-JP" sz="1100" b="0">
                <a:solidFill>
                  <a:schemeClr val="dk1"/>
                </a:solidFill>
                <a:effectLst/>
                <a:latin typeface="+mn-lt"/>
                <a:ea typeface="+mn-ea"/>
                <a:cs typeface="+mn-cs"/>
              </a:rPr>
              <a:t>列</a:t>
            </a:r>
            <a:r>
              <a:rPr kumimoji="1" lang="ja-JP" altLang="en-US"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D</a:t>
            </a:r>
            <a:r>
              <a:rPr kumimoji="1" lang="ja-JP" altLang="en-US" sz="1100" b="0">
                <a:solidFill>
                  <a:schemeClr val="dk1"/>
                </a:solidFill>
                <a:effectLst/>
                <a:latin typeface="+mn-lt"/>
                <a:ea typeface="+mn-ea"/>
                <a:cs typeface="+mn-cs"/>
              </a:rPr>
              <a:t>列</a:t>
            </a:r>
            <a:r>
              <a:rPr kumimoji="1" lang="ja-JP" altLang="ja-JP" sz="1100" b="0">
                <a:solidFill>
                  <a:schemeClr val="dk1"/>
                </a:solidFill>
                <a:effectLst/>
                <a:latin typeface="+mn-lt"/>
                <a:ea typeface="+mn-ea"/>
                <a:cs typeface="+mn-cs"/>
              </a:rPr>
              <a:t>の</a:t>
            </a:r>
            <a:r>
              <a:rPr kumimoji="1" lang="ja-JP" altLang="ja-JP" sz="1100" b="1">
                <a:solidFill>
                  <a:schemeClr val="dk1"/>
                </a:solidFill>
                <a:effectLst/>
                <a:latin typeface="+mn-lt"/>
                <a:ea typeface="+mn-ea"/>
                <a:cs typeface="+mn-cs"/>
              </a:rPr>
              <a:t>掛け線</a:t>
            </a:r>
            <a:r>
              <a:rPr kumimoji="1" lang="ja-JP" altLang="ja-JP" sz="1100" b="0">
                <a:solidFill>
                  <a:schemeClr val="dk1"/>
                </a:solidFill>
                <a:effectLst/>
                <a:latin typeface="+mn-lt"/>
                <a:ea typeface="+mn-ea"/>
                <a:cs typeface="+mn-cs"/>
              </a:rPr>
              <a:t>を右の通りにする</a:t>
            </a:r>
            <a:endParaRPr lang="ja-JP" altLang="ja-JP">
              <a:effectLst/>
            </a:endParaRPr>
          </a:p>
          <a:p>
            <a:endParaRPr kumimoji="1" lang="en-US" altLang="ja-JP" sz="1100" b="0">
              <a:solidFill>
                <a:schemeClr val="dk1"/>
              </a:solidFill>
              <a:effectLst/>
              <a:latin typeface="+mn-lt"/>
              <a:ea typeface="+mn-ea"/>
              <a:cs typeface="+mn-cs"/>
            </a:endParaRPr>
          </a:p>
          <a:p>
            <a:r>
              <a:rPr kumimoji="1" lang="en-US" altLang="ja-JP" sz="1100" b="0">
                <a:solidFill>
                  <a:schemeClr val="dk1"/>
                </a:solidFill>
                <a:effectLst/>
                <a:latin typeface="+mn-lt"/>
                <a:ea typeface="+mn-ea"/>
                <a:cs typeface="+mn-cs"/>
              </a:rPr>
              <a:t>E</a:t>
            </a:r>
            <a:r>
              <a:rPr kumimoji="1" lang="ja-JP" altLang="ja-JP" sz="1100" b="0">
                <a:solidFill>
                  <a:schemeClr val="dk1"/>
                </a:solidFill>
                <a:effectLst/>
                <a:latin typeface="+mn-lt"/>
                <a:ea typeface="+mn-ea"/>
                <a:cs typeface="+mn-cs"/>
              </a:rPr>
              <a:t>列に文字が入っていたら、</a:t>
            </a:r>
            <a:endParaRPr kumimoji="1" lang="en-US" altLang="ja-JP" sz="1100" b="0">
              <a:solidFill>
                <a:schemeClr val="dk1"/>
              </a:solidFill>
              <a:effectLst/>
              <a:latin typeface="+mn-lt"/>
              <a:ea typeface="+mn-ea"/>
              <a:cs typeface="+mn-cs"/>
            </a:endParaRPr>
          </a:p>
          <a:p>
            <a:r>
              <a:rPr kumimoji="1" lang="en-US" altLang="ja-JP" sz="1100" b="0">
                <a:solidFill>
                  <a:schemeClr val="dk1"/>
                </a:solidFill>
                <a:effectLst/>
                <a:latin typeface="+mn-lt"/>
                <a:ea typeface="+mn-ea"/>
                <a:cs typeface="+mn-cs"/>
              </a:rPr>
              <a:t>E</a:t>
            </a:r>
            <a:r>
              <a:rPr kumimoji="1" lang="ja-JP" altLang="ja-JP" sz="1100" b="0">
                <a:solidFill>
                  <a:schemeClr val="dk1"/>
                </a:solidFill>
                <a:effectLst/>
                <a:latin typeface="+mn-lt"/>
                <a:ea typeface="+mn-ea"/>
                <a:cs typeface="+mn-cs"/>
              </a:rPr>
              <a:t>列の</a:t>
            </a:r>
            <a:r>
              <a:rPr kumimoji="1" lang="ja-JP" altLang="ja-JP" sz="1100" b="1">
                <a:solidFill>
                  <a:schemeClr val="dk1"/>
                </a:solidFill>
                <a:effectLst/>
                <a:latin typeface="+mn-lt"/>
                <a:ea typeface="+mn-ea"/>
                <a:cs typeface="+mn-cs"/>
              </a:rPr>
              <a:t>掛け線</a:t>
            </a:r>
            <a:r>
              <a:rPr kumimoji="1" lang="ja-JP" altLang="ja-JP" sz="1100" b="0">
                <a:solidFill>
                  <a:schemeClr val="dk1"/>
                </a:solidFill>
                <a:effectLst/>
                <a:latin typeface="+mn-lt"/>
                <a:ea typeface="+mn-ea"/>
                <a:cs typeface="+mn-cs"/>
              </a:rPr>
              <a:t>を右の通りにする</a:t>
            </a:r>
            <a:endParaRPr lang="ja-JP" altLang="ja-JP">
              <a:effectLst/>
            </a:endParaRPr>
          </a:p>
          <a:p>
            <a:endParaRPr kumimoji="1" lang="en-US" altLang="ja-JP" sz="1100" b="0">
              <a:solidFill>
                <a:schemeClr val="dk1"/>
              </a:solidFill>
              <a:effectLst/>
              <a:latin typeface="+mn-lt"/>
              <a:ea typeface="+mn-ea"/>
              <a:cs typeface="+mn-cs"/>
            </a:endParaRPr>
          </a:p>
          <a:p>
            <a:endParaRPr kumimoji="1" lang="en-US" altLang="ja-JP" sz="1100" b="0">
              <a:solidFill>
                <a:schemeClr val="dk1"/>
              </a:solidFill>
              <a:effectLst/>
              <a:latin typeface="+mn-lt"/>
              <a:ea typeface="+mn-ea"/>
              <a:cs typeface="+mn-cs"/>
            </a:endParaRPr>
          </a:p>
          <a:p>
            <a:endParaRPr lang="ja-JP" altLang="ja-JP" b="0">
              <a:solidFill>
                <a:schemeClr val="tx1"/>
              </a:solidFill>
              <a:effectLst/>
            </a:endParaRPr>
          </a:p>
          <a:p>
            <a:endParaRPr kumimoji="1" lang="en-US" altLang="ja-JP" sz="1100" b="1">
              <a:solidFill>
                <a:srgbClr val="FF0000"/>
              </a:solidFill>
            </a:endParaRPr>
          </a:p>
          <a:p>
            <a:endParaRPr kumimoji="1" lang="en-US" altLang="ja-JP" sz="1100" b="1">
              <a:solidFill>
                <a:srgbClr val="FF0000"/>
              </a:solidFill>
            </a:endParaRPr>
          </a:p>
        </xdr:txBody>
      </xdr:sp>
      <xdr:grpSp>
        <xdr:nvGrpSpPr>
          <xdr:cNvPr id="103" name="グループ化 102">
            <a:extLst>
              <a:ext uri="{FF2B5EF4-FFF2-40B4-BE49-F238E27FC236}">
                <a16:creationId xmlns:a16="http://schemas.microsoft.com/office/drawing/2014/main" id="{0D44D8DD-EF16-6711-3562-F81C17A32D0C}"/>
              </a:ext>
            </a:extLst>
          </xdr:cNvPr>
          <xdr:cNvGrpSpPr/>
        </xdr:nvGrpSpPr>
        <xdr:grpSpPr>
          <a:xfrm>
            <a:off x="6525490" y="3273136"/>
            <a:ext cx="479714" cy="221672"/>
            <a:chOff x="6083877" y="2944091"/>
            <a:chExt cx="479714" cy="221672"/>
          </a:xfrm>
        </xdr:grpSpPr>
        <xdr:sp macro="" textlink="">
          <xdr:nvSpPr>
            <xdr:cNvPr id="142" name="正方形/長方形 141">
              <a:extLst>
                <a:ext uri="{FF2B5EF4-FFF2-40B4-BE49-F238E27FC236}">
                  <a16:creationId xmlns:a16="http://schemas.microsoft.com/office/drawing/2014/main" id="{A52DCEE9-B7DA-5B5E-BC1A-66939B51A34F}"/>
                </a:ext>
              </a:extLst>
            </xdr:cNvPr>
            <xdr:cNvSpPr/>
          </xdr:nvSpPr>
          <xdr:spPr>
            <a:xfrm>
              <a:off x="6087341" y="2961409"/>
              <a:ext cx="476250" cy="199159"/>
            </a:xfrm>
            <a:prstGeom prst="rect">
              <a:avLst/>
            </a:prstGeom>
            <a:solidFill>
              <a:schemeClr val="bg1">
                <a:lumMod val="85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xnSp macro="">
          <xdr:nvCxnSpPr>
            <xdr:cNvPr id="143" name="直線コネクタ 142">
              <a:extLst>
                <a:ext uri="{FF2B5EF4-FFF2-40B4-BE49-F238E27FC236}">
                  <a16:creationId xmlns:a16="http://schemas.microsoft.com/office/drawing/2014/main" id="{4C5D792B-5054-7618-8153-46218A312A60}"/>
                </a:ext>
              </a:extLst>
            </xdr:cNvPr>
            <xdr:cNvCxnSpPr/>
          </xdr:nvCxnSpPr>
          <xdr:spPr>
            <a:xfrm>
              <a:off x="6087341" y="2944091"/>
              <a:ext cx="476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4" name="直線コネクタ 143">
              <a:extLst>
                <a:ext uri="{FF2B5EF4-FFF2-40B4-BE49-F238E27FC236}">
                  <a16:creationId xmlns:a16="http://schemas.microsoft.com/office/drawing/2014/main" id="{65338D52-7887-6FC4-BFDC-F304D91D0E6F}"/>
                </a:ext>
              </a:extLst>
            </xdr:cNvPr>
            <xdr:cNvCxnSpPr/>
          </xdr:nvCxnSpPr>
          <xdr:spPr>
            <a:xfrm flipV="1">
              <a:off x="6083877" y="3160568"/>
              <a:ext cx="471055" cy="519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5" name="直線コネクタ 144">
              <a:extLst>
                <a:ext uri="{FF2B5EF4-FFF2-40B4-BE49-F238E27FC236}">
                  <a16:creationId xmlns:a16="http://schemas.microsoft.com/office/drawing/2014/main" id="{77E0E6A8-4A30-96D8-AAC7-CD821B1366D6}"/>
                </a:ext>
              </a:extLst>
            </xdr:cNvPr>
            <xdr:cNvCxnSpPr/>
          </xdr:nvCxnSpPr>
          <xdr:spPr>
            <a:xfrm>
              <a:off x="6101195" y="2949286"/>
              <a:ext cx="3464" cy="211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104" name="グループ化 103">
            <a:extLst>
              <a:ext uri="{FF2B5EF4-FFF2-40B4-BE49-F238E27FC236}">
                <a16:creationId xmlns:a16="http://schemas.microsoft.com/office/drawing/2014/main" id="{5438679C-EC7B-CFE0-1EF8-BD0B4C612DE5}"/>
              </a:ext>
            </a:extLst>
          </xdr:cNvPr>
          <xdr:cNvGrpSpPr/>
        </xdr:nvGrpSpPr>
        <xdr:grpSpPr>
          <a:xfrm>
            <a:off x="6537613" y="3775363"/>
            <a:ext cx="479714" cy="221672"/>
            <a:chOff x="6096000" y="3446318"/>
            <a:chExt cx="479714" cy="221672"/>
          </a:xfrm>
        </xdr:grpSpPr>
        <xdr:sp macro="" textlink="">
          <xdr:nvSpPr>
            <xdr:cNvPr id="139" name="正方形/長方形 138">
              <a:extLst>
                <a:ext uri="{FF2B5EF4-FFF2-40B4-BE49-F238E27FC236}">
                  <a16:creationId xmlns:a16="http://schemas.microsoft.com/office/drawing/2014/main" id="{FFDF5073-B624-AD73-F24D-245DE3254809}"/>
                </a:ext>
              </a:extLst>
            </xdr:cNvPr>
            <xdr:cNvSpPr/>
          </xdr:nvSpPr>
          <xdr:spPr>
            <a:xfrm>
              <a:off x="6099464" y="3463636"/>
              <a:ext cx="476250" cy="199159"/>
            </a:xfrm>
            <a:prstGeom prst="rect">
              <a:avLst/>
            </a:prstGeom>
            <a:solidFill>
              <a:schemeClr val="bg1">
                <a:lumMod val="85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xnSp macro="">
          <xdr:nvCxnSpPr>
            <xdr:cNvPr id="140" name="直線コネクタ 139">
              <a:extLst>
                <a:ext uri="{FF2B5EF4-FFF2-40B4-BE49-F238E27FC236}">
                  <a16:creationId xmlns:a16="http://schemas.microsoft.com/office/drawing/2014/main" id="{DEAC8C96-3A5A-AAF5-5721-83195A356703}"/>
                </a:ext>
              </a:extLst>
            </xdr:cNvPr>
            <xdr:cNvCxnSpPr/>
          </xdr:nvCxnSpPr>
          <xdr:spPr>
            <a:xfrm>
              <a:off x="6099464" y="3446318"/>
              <a:ext cx="476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1" name="直線コネクタ 140">
              <a:extLst>
                <a:ext uri="{FF2B5EF4-FFF2-40B4-BE49-F238E27FC236}">
                  <a16:creationId xmlns:a16="http://schemas.microsoft.com/office/drawing/2014/main" id="{10171629-3097-4C9D-283D-65314FB0B288}"/>
                </a:ext>
              </a:extLst>
            </xdr:cNvPr>
            <xdr:cNvCxnSpPr/>
          </xdr:nvCxnSpPr>
          <xdr:spPr>
            <a:xfrm flipV="1">
              <a:off x="6096000" y="3662795"/>
              <a:ext cx="471055" cy="519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105" name="グループ化 104">
            <a:extLst>
              <a:ext uri="{FF2B5EF4-FFF2-40B4-BE49-F238E27FC236}">
                <a16:creationId xmlns:a16="http://schemas.microsoft.com/office/drawing/2014/main" id="{176A5CB4-3D7E-E8AB-50A8-514E2E1DD314}"/>
              </a:ext>
            </a:extLst>
          </xdr:cNvPr>
          <xdr:cNvGrpSpPr/>
        </xdr:nvGrpSpPr>
        <xdr:grpSpPr>
          <a:xfrm>
            <a:off x="6546272" y="4312228"/>
            <a:ext cx="479714" cy="221672"/>
            <a:chOff x="6087341" y="3974523"/>
            <a:chExt cx="479714" cy="221672"/>
          </a:xfrm>
        </xdr:grpSpPr>
        <xdr:sp macro="" textlink="">
          <xdr:nvSpPr>
            <xdr:cNvPr id="135" name="正方形/長方形 134">
              <a:extLst>
                <a:ext uri="{FF2B5EF4-FFF2-40B4-BE49-F238E27FC236}">
                  <a16:creationId xmlns:a16="http://schemas.microsoft.com/office/drawing/2014/main" id="{035D0FB2-70C2-D47F-24F4-1D88DBB440C0}"/>
                </a:ext>
              </a:extLst>
            </xdr:cNvPr>
            <xdr:cNvSpPr/>
          </xdr:nvSpPr>
          <xdr:spPr>
            <a:xfrm>
              <a:off x="6090805" y="3991841"/>
              <a:ext cx="476250" cy="199159"/>
            </a:xfrm>
            <a:prstGeom prst="rect">
              <a:avLst/>
            </a:prstGeom>
            <a:solidFill>
              <a:schemeClr val="bg1">
                <a:lumMod val="85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xnSp macro="">
          <xdr:nvCxnSpPr>
            <xdr:cNvPr id="136" name="直線コネクタ 135">
              <a:extLst>
                <a:ext uri="{FF2B5EF4-FFF2-40B4-BE49-F238E27FC236}">
                  <a16:creationId xmlns:a16="http://schemas.microsoft.com/office/drawing/2014/main" id="{C07E04BA-82FA-BC0E-4A36-35E7FDFC90B4}"/>
                </a:ext>
              </a:extLst>
            </xdr:cNvPr>
            <xdr:cNvCxnSpPr/>
          </xdr:nvCxnSpPr>
          <xdr:spPr>
            <a:xfrm>
              <a:off x="6090805" y="3974523"/>
              <a:ext cx="476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7" name="直線コネクタ 136">
              <a:extLst>
                <a:ext uri="{FF2B5EF4-FFF2-40B4-BE49-F238E27FC236}">
                  <a16:creationId xmlns:a16="http://schemas.microsoft.com/office/drawing/2014/main" id="{A6D3BA90-06F5-ED4F-5EBA-140F3ED8056D}"/>
                </a:ext>
              </a:extLst>
            </xdr:cNvPr>
            <xdr:cNvCxnSpPr/>
          </xdr:nvCxnSpPr>
          <xdr:spPr>
            <a:xfrm flipV="1">
              <a:off x="6087341" y="4191000"/>
              <a:ext cx="471055" cy="519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8" name="直線コネクタ 137">
              <a:extLst>
                <a:ext uri="{FF2B5EF4-FFF2-40B4-BE49-F238E27FC236}">
                  <a16:creationId xmlns:a16="http://schemas.microsoft.com/office/drawing/2014/main" id="{2A5A25E7-F625-5A64-7E86-8BE5C0FD450B}"/>
                </a:ext>
              </a:extLst>
            </xdr:cNvPr>
            <xdr:cNvCxnSpPr/>
          </xdr:nvCxnSpPr>
          <xdr:spPr>
            <a:xfrm>
              <a:off x="6548005" y="3976254"/>
              <a:ext cx="3464" cy="211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106" name="グループ化 105">
            <a:extLst>
              <a:ext uri="{FF2B5EF4-FFF2-40B4-BE49-F238E27FC236}">
                <a16:creationId xmlns:a16="http://schemas.microsoft.com/office/drawing/2014/main" id="{17F41E67-E8F6-C232-3D47-8AA3C4714DBC}"/>
              </a:ext>
            </a:extLst>
          </xdr:cNvPr>
          <xdr:cNvGrpSpPr/>
        </xdr:nvGrpSpPr>
        <xdr:grpSpPr>
          <a:xfrm>
            <a:off x="6541077" y="5082885"/>
            <a:ext cx="476250" cy="216477"/>
            <a:chOff x="6099464" y="3446318"/>
            <a:chExt cx="476250" cy="216477"/>
          </a:xfrm>
        </xdr:grpSpPr>
        <xdr:sp macro="" textlink="">
          <xdr:nvSpPr>
            <xdr:cNvPr id="133" name="正方形/長方形 132">
              <a:extLst>
                <a:ext uri="{FF2B5EF4-FFF2-40B4-BE49-F238E27FC236}">
                  <a16:creationId xmlns:a16="http://schemas.microsoft.com/office/drawing/2014/main" id="{9427D6CD-3270-A6E9-8A6E-DB4F068A4767}"/>
                </a:ext>
              </a:extLst>
            </xdr:cNvPr>
            <xdr:cNvSpPr/>
          </xdr:nvSpPr>
          <xdr:spPr>
            <a:xfrm>
              <a:off x="6099464" y="3463636"/>
              <a:ext cx="476250" cy="199159"/>
            </a:xfrm>
            <a:prstGeom prst="rect">
              <a:avLst/>
            </a:prstGeom>
            <a:solidFill>
              <a:schemeClr val="bg1"/>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xnSp macro="">
          <xdr:nvCxnSpPr>
            <xdr:cNvPr id="134" name="直線コネクタ 133">
              <a:extLst>
                <a:ext uri="{FF2B5EF4-FFF2-40B4-BE49-F238E27FC236}">
                  <a16:creationId xmlns:a16="http://schemas.microsoft.com/office/drawing/2014/main" id="{81A5DD8A-1E9A-BA86-58F9-633A855C06FC}"/>
                </a:ext>
              </a:extLst>
            </xdr:cNvPr>
            <xdr:cNvCxnSpPr/>
          </xdr:nvCxnSpPr>
          <xdr:spPr>
            <a:xfrm>
              <a:off x="6099464" y="3446318"/>
              <a:ext cx="4762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7" name="テキスト ボックス 106">
            <a:extLst>
              <a:ext uri="{FF2B5EF4-FFF2-40B4-BE49-F238E27FC236}">
                <a16:creationId xmlns:a16="http://schemas.microsoft.com/office/drawing/2014/main" id="{A4DE3AD6-62E5-8DFE-6B7D-042740EB181D}"/>
              </a:ext>
            </a:extLst>
          </xdr:cNvPr>
          <xdr:cNvSpPr txBox="1"/>
        </xdr:nvSpPr>
        <xdr:spPr>
          <a:xfrm>
            <a:off x="6175663" y="3231572"/>
            <a:ext cx="249383"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メイリオ" panose="020B0604030504040204" pitchFamily="50" charset="-128"/>
                <a:ea typeface="メイリオ" panose="020B0604030504040204" pitchFamily="50" charset="-128"/>
              </a:rPr>
              <a:t>あ</a:t>
            </a:r>
          </a:p>
        </xdr:txBody>
      </xdr:sp>
      <xdr:sp macro="" textlink="">
        <xdr:nvSpPr>
          <xdr:cNvPr id="108" name="テキスト ボックス 107">
            <a:extLst>
              <a:ext uri="{FF2B5EF4-FFF2-40B4-BE49-F238E27FC236}">
                <a16:creationId xmlns:a16="http://schemas.microsoft.com/office/drawing/2014/main" id="{9DB61BCE-96AC-8A59-218C-6C8FD8806BC2}"/>
              </a:ext>
            </a:extLst>
          </xdr:cNvPr>
          <xdr:cNvSpPr txBox="1"/>
        </xdr:nvSpPr>
        <xdr:spPr>
          <a:xfrm>
            <a:off x="6172199" y="3738995"/>
            <a:ext cx="249383"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bg1">
                    <a:lumMod val="75000"/>
                  </a:schemeClr>
                </a:solidFill>
                <a:latin typeface="メイリオ" panose="020B0604030504040204" pitchFamily="50" charset="-128"/>
                <a:ea typeface="メイリオ" panose="020B0604030504040204" pitchFamily="50" charset="-128"/>
              </a:rPr>
              <a:t>あ</a:t>
            </a:r>
          </a:p>
        </xdr:txBody>
      </xdr:sp>
      <xdr:sp macro="" textlink="">
        <xdr:nvSpPr>
          <xdr:cNvPr id="109" name="テキスト ボックス 108">
            <a:extLst>
              <a:ext uri="{FF2B5EF4-FFF2-40B4-BE49-F238E27FC236}">
                <a16:creationId xmlns:a16="http://schemas.microsoft.com/office/drawing/2014/main" id="{4AE0453A-514C-D16A-D31B-E9C29A186E74}"/>
              </a:ext>
            </a:extLst>
          </xdr:cNvPr>
          <xdr:cNvSpPr txBox="1"/>
        </xdr:nvSpPr>
        <xdr:spPr>
          <a:xfrm>
            <a:off x="6168735" y="4255076"/>
            <a:ext cx="249383"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bg1">
                    <a:lumMod val="75000"/>
                  </a:schemeClr>
                </a:solidFill>
                <a:latin typeface="メイリオ" panose="020B0604030504040204" pitchFamily="50" charset="-128"/>
                <a:ea typeface="メイリオ" panose="020B0604030504040204" pitchFamily="50" charset="-128"/>
              </a:rPr>
              <a:t>あ</a:t>
            </a:r>
          </a:p>
        </xdr:txBody>
      </xdr:sp>
      <xdr:sp macro="" textlink="">
        <xdr:nvSpPr>
          <xdr:cNvPr id="110" name="正方形/長方形 109">
            <a:extLst>
              <a:ext uri="{FF2B5EF4-FFF2-40B4-BE49-F238E27FC236}">
                <a16:creationId xmlns:a16="http://schemas.microsoft.com/office/drawing/2014/main" id="{38F8BCF3-9A46-DD02-3742-C2CB0543037F}"/>
              </a:ext>
            </a:extLst>
          </xdr:cNvPr>
          <xdr:cNvSpPr/>
        </xdr:nvSpPr>
        <xdr:spPr>
          <a:xfrm>
            <a:off x="6541079" y="5957454"/>
            <a:ext cx="476250" cy="199159"/>
          </a:xfrm>
          <a:prstGeom prst="rect">
            <a:avLst/>
          </a:prstGeom>
          <a:solidFill>
            <a:schemeClr val="accent6">
              <a:lumMod val="20000"/>
              <a:lumOff val="80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sp macro="" textlink="">
        <xdr:nvSpPr>
          <xdr:cNvPr id="111" name="正方形/長方形 110">
            <a:extLst>
              <a:ext uri="{FF2B5EF4-FFF2-40B4-BE49-F238E27FC236}">
                <a16:creationId xmlns:a16="http://schemas.microsoft.com/office/drawing/2014/main" id="{6E185D41-3C0A-0236-7768-6B1C77C1B463}"/>
              </a:ext>
            </a:extLst>
          </xdr:cNvPr>
          <xdr:cNvSpPr/>
        </xdr:nvSpPr>
        <xdr:spPr>
          <a:xfrm>
            <a:off x="6520296" y="6693477"/>
            <a:ext cx="476250" cy="199159"/>
          </a:xfrm>
          <a:prstGeom prst="rect">
            <a:avLst/>
          </a:prstGeom>
          <a:solidFill>
            <a:schemeClr val="accent4">
              <a:lumMod val="20000"/>
              <a:lumOff val="80000"/>
            </a:schemeClr>
          </a:solidFill>
          <a:ln w="28575">
            <a:solidFill>
              <a:schemeClr val="accent4">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grpSp>
        <xdr:nvGrpSpPr>
          <xdr:cNvPr id="112" name="グループ化 111">
            <a:extLst>
              <a:ext uri="{FF2B5EF4-FFF2-40B4-BE49-F238E27FC236}">
                <a16:creationId xmlns:a16="http://schemas.microsoft.com/office/drawing/2014/main" id="{5FC34E7C-FE49-CA6C-4552-2422797BEAD4}"/>
              </a:ext>
            </a:extLst>
          </xdr:cNvPr>
          <xdr:cNvGrpSpPr/>
        </xdr:nvGrpSpPr>
        <xdr:grpSpPr>
          <a:xfrm>
            <a:off x="6520296" y="7429500"/>
            <a:ext cx="493567" cy="254576"/>
            <a:chOff x="6520296" y="7429500"/>
            <a:chExt cx="493567" cy="254576"/>
          </a:xfrm>
        </xdr:grpSpPr>
        <xdr:grpSp>
          <xdr:nvGrpSpPr>
            <xdr:cNvPr id="127" name="グループ化 126">
              <a:extLst>
                <a:ext uri="{FF2B5EF4-FFF2-40B4-BE49-F238E27FC236}">
                  <a16:creationId xmlns:a16="http://schemas.microsoft.com/office/drawing/2014/main" id="{9C762DBD-9607-BFA3-7AB9-109622069CD9}"/>
                </a:ext>
              </a:extLst>
            </xdr:cNvPr>
            <xdr:cNvGrpSpPr/>
          </xdr:nvGrpSpPr>
          <xdr:grpSpPr>
            <a:xfrm>
              <a:off x="6520296" y="7446817"/>
              <a:ext cx="479714" cy="221672"/>
              <a:chOff x="6083877" y="2944091"/>
              <a:chExt cx="479714" cy="221672"/>
            </a:xfrm>
          </xdr:grpSpPr>
          <xdr:sp macro="" textlink="">
            <xdr:nvSpPr>
              <xdr:cNvPr id="129" name="正方形/長方形 128">
                <a:extLst>
                  <a:ext uri="{FF2B5EF4-FFF2-40B4-BE49-F238E27FC236}">
                    <a16:creationId xmlns:a16="http://schemas.microsoft.com/office/drawing/2014/main" id="{4B22CF5B-1024-BC15-1013-4C1FC3A18559}"/>
                  </a:ext>
                </a:extLst>
              </xdr:cNvPr>
              <xdr:cNvSpPr/>
            </xdr:nvSpPr>
            <xdr:spPr>
              <a:xfrm>
                <a:off x="6087341" y="2961409"/>
                <a:ext cx="476250" cy="199159"/>
              </a:xfrm>
              <a:prstGeom prst="rect">
                <a:avLst/>
              </a:prstGeom>
              <a:solidFill>
                <a:schemeClr val="bg1">
                  <a:lumMod val="85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xnSp macro="">
            <xdr:nvCxnSpPr>
              <xdr:cNvPr id="130" name="直線コネクタ 129">
                <a:extLst>
                  <a:ext uri="{FF2B5EF4-FFF2-40B4-BE49-F238E27FC236}">
                    <a16:creationId xmlns:a16="http://schemas.microsoft.com/office/drawing/2014/main" id="{930DD938-ACD9-7DAD-B5C1-63A8FBD10D02}"/>
                  </a:ext>
                </a:extLst>
              </xdr:cNvPr>
              <xdr:cNvCxnSpPr/>
            </xdr:nvCxnSpPr>
            <xdr:spPr>
              <a:xfrm>
                <a:off x="6087341" y="2944091"/>
                <a:ext cx="476250" cy="0"/>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131" name="直線コネクタ 130">
                <a:extLst>
                  <a:ext uri="{FF2B5EF4-FFF2-40B4-BE49-F238E27FC236}">
                    <a16:creationId xmlns:a16="http://schemas.microsoft.com/office/drawing/2014/main" id="{0E43688A-3A21-D33D-B646-BF7FEE645AA6}"/>
                  </a:ext>
                </a:extLst>
              </xdr:cNvPr>
              <xdr:cNvCxnSpPr/>
            </xdr:nvCxnSpPr>
            <xdr:spPr>
              <a:xfrm flipV="1">
                <a:off x="6083877" y="3160568"/>
                <a:ext cx="471055" cy="5195"/>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132" name="直線コネクタ 131">
                <a:extLst>
                  <a:ext uri="{FF2B5EF4-FFF2-40B4-BE49-F238E27FC236}">
                    <a16:creationId xmlns:a16="http://schemas.microsoft.com/office/drawing/2014/main" id="{E8121227-4152-3C65-3BBB-49DD7990C487}"/>
                  </a:ext>
                </a:extLst>
              </xdr:cNvPr>
              <xdr:cNvCxnSpPr/>
            </xdr:nvCxnSpPr>
            <xdr:spPr>
              <a:xfrm>
                <a:off x="6101195" y="2949286"/>
                <a:ext cx="3464" cy="211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28" name="直線コネクタ 127">
              <a:extLst>
                <a:ext uri="{FF2B5EF4-FFF2-40B4-BE49-F238E27FC236}">
                  <a16:creationId xmlns:a16="http://schemas.microsoft.com/office/drawing/2014/main" id="{33C484CA-16DD-FB87-881D-7CC220A34621}"/>
                </a:ext>
              </a:extLst>
            </xdr:cNvPr>
            <xdr:cNvCxnSpPr/>
          </xdr:nvCxnSpPr>
          <xdr:spPr>
            <a:xfrm flipH="1">
              <a:off x="7008669" y="7429500"/>
              <a:ext cx="5194" cy="254576"/>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grpSp>
      <xdr:grpSp>
        <xdr:nvGrpSpPr>
          <xdr:cNvPr id="113" name="グループ化 112">
            <a:extLst>
              <a:ext uri="{FF2B5EF4-FFF2-40B4-BE49-F238E27FC236}">
                <a16:creationId xmlns:a16="http://schemas.microsoft.com/office/drawing/2014/main" id="{546F94F3-D850-D60F-BD6F-52CD0DAB7C55}"/>
              </a:ext>
            </a:extLst>
          </xdr:cNvPr>
          <xdr:cNvGrpSpPr/>
        </xdr:nvGrpSpPr>
        <xdr:grpSpPr>
          <a:xfrm>
            <a:off x="6511635" y="7992339"/>
            <a:ext cx="493567" cy="254576"/>
            <a:chOff x="6520296" y="7429500"/>
            <a:chExt cx="493567" cy="254576"/>
          </a:xfrm>
        </xdr:grpSpPr>
        <xdr:grpSp>
          <xdr:nvGrpSpPr>
            <xdr:cNvPr id="121" name="グループ化 120">
              <a:extLst>
                <a:ext uri="{FF2B5EF4-FFF2-40B4-BE49-F238E27FC236}">
                  <a16:creationId xmlns:a16="http://schemas.microsoft.com/office/drawing/2014/main" id="{92FEB8CA-BD6C-D259-820D-16DA4A5D3229}"/>
                </a:ext>
              </a:extLst>
            </xdr:cNvPr>
            <xdr:cNvGrpSpPr/>
          </xdr:nvGrpSpPr>
          <xdr:grpSpPr>
            <a:xfrm>
              <a:off x="6520296" y="7446817"/>
              <a:ext cx="479714" cy="221672"/>
              <a:chOff x="6083877" y="2944091"/>
              <a:chExt cx="479714" cy="221672"/>
            </a:xfrm>
          </xdr:grpSpPr>
          <xdr:sp macro="" textlink="">
            <xdr:nvSpPr>
              <xdr:cNvPr id="123" name="正方形/長方形 122">
                <a:extLst>
                  <a:ext uri="{FF2B5EF4-FFF2-40B4-BE49-F238E27FC236}">
                    <a16:creationId xmlns:a16="http://schemas.microsoft.com/office/drawing/2014/main" id="{514E4940-5DC1-F209-4D93-4D5A17F99EAE}"/>
                  </a:ext>
                </a:extLst>
              </xdr:cNvPr>
              <xdr:cNvSpPr/>
            </xdr:nvSpPr>
            <xdr:spPr>
              <a:xfrm>
                <a:off x="6087341" y="2961409"/>
                <a:ext cx="476250" cy="199159"/>
              </a:xfrm>
              <a:prstGeom prst="rect">
                <a:avLst/>
              </a:prstGeom>
              <a:solidFill>
                <a:schemeClr val="bg1">
                  <a:lumMod val="85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xnSp macro="">
            <xdr:nvCxnSpPr>
              <xdr:cNvPr id="124" name="直線コネクタ 123">
                <a:extLst>
                  <a:ext uri="{FF2B5EF4-FFF2-40B4-BE49-F238E27FC236}">
                    <a16:creationId xmlns:a16="http://schemas.microsoft.com/office/drawing/2014/main" id="{C41479A5-AE3E-DB26-92B9-67AD907FDE08}"/>
                  </a:ext>
                </a:extLst>
              </xdr:cNvPr>
              <xdr:cNvCxnSpPr/>
            </xdr:nvCxnSpPr>
            <xdr:spPr>
              <a:xfrm>
                <a:off x="6087341" y="2944091"/>
                <a:ext cx="476250" cy="0"/>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125" name="直線コネクタ 124">
                <a:extLst>
                  <a:ext uri="{FF2B5EF4-FFF2-40B4-BE49-F238E27FC236}">
                    <a16:creationId xmlns:a16="http://schemas.microsoft.com/office/drawing/2014/main" id="{580247F9-2334-36D7-539B-E43D7558DC89}"/>
                  </a:ext>
                </a:extLst>
              </xdr:cNvPr>
              <xdr:cNvCxnSpPr/>
            </xdr:nvCxnSpPr>
            <xdr:spPr>
              <a:xfrm flipV="1">
                <a:off x="6083877" y="3160568"/>
                <a:ext cx="471055" cy="5195"/>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126" name="直線コネクタ 125">
                <a:extLst>
                  <a:ext uri="{FF2B5EF4-FFF2-40B4-BE49-F238E27FC236}">
                    <a16:creationId xmlns:a16="http://schemas.microsoft.com/office/drawing/2014/main" id="{5EF61B76-F516-9B9F-FA8C-827292D95E2A}"/>
                  </a:ext>
                </a:extLst>
              </xdr:cNvPr>
              <xdr:cNvCxnSpPr/>
            </xdr:nvCxnSpPr>
            <xdr:spPr>
              <a:xfrm>
                <a:off x="6101195" y="2949286"/>
                <a:ext cx="3464" cy="211282"/>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grpSp>
        <xdr:cxnSp macro="">
          <xdr:nvCxnSpPr>
            <xdr:cNvPr id="122" name="直線コネクタ 121">
              <a:extLst>
                <a:ext uri="{FF2B5EF4-FFF2-40B4-BE49-F238E27FC236}">
                  <a16:creationId xmlns:a16="http://schemas.microsoft.com/office/drawing/2014/main" id="{1A5DEFDB-5414-EAC8-5C0D-CFC6CB4D732D}"/>
                </a:ext>
              </a:extLst>
            </xdr:cNvPr>
            <xdr:cNvCxnSpPr/>
          </xdr:nvCxnSpPr>
          <xdr:spPr>
            <a:xfrm flipH="1">
              <a:off x="7008669" y="7429500"/>
              <a:ext cx="5194" cy="254576"/>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grpSp>
      <xdr:grpSp>
        <xdr:nvGrpSpPr>
          <xdr:cNvPr id="114" name="グループ化 113">
            <a:extLst>
              <a:ext uri="{FF2B5EF4-FFF2-40B4-BE49-F238E27FC236}">
                <a16:creationId xmlns:a16="http://schemas.microsoft.com/office/drawing/2014/main" id="{5905382E-E929-286E-FFD0-BB5C07F7C08E}"/>
              </a:ext>
            </a:extLst>
          </xdr:cNvPr>
          <xdr:cNvGrpSpPr/>
        </xdr:nvGrpSpPr>
        <xdr:grpSpPr>
          <a:xfrm>
            <a:off x="6502977" y="8520544"/>
            <a:ext cx="493567" cy="254576"/>
            <a:chOff x="6520296" y="7429500"/>
            <a:chExt cx="493567" cy="254576"/>
          </a:xfrm>
        </xdr:grpSpPr>
        <xdr:grpSp>
          <xdr:nvGrpSpPr>
            <xdr:cNvPr id="115" name="グループ化 114">
              <a:extLst>
                <a:ext uri="{FF2B5EF4-FFF2-40B4-BE49-F238E27FC236}">
                  <a16:creationId xmlns:a16="http://schemas.microsoft.com/office/drawing/2014/main" id="{E9B5B335-F996-8B19-7B25-33F97F6E3553}"/>
                </a:ext>
              </a:extLst>
            </xdr:cNvPr>
            <xdr:cNvGrpSpPr/>
          </xdr:nvGrpSpPr>
          <xdr:grpSpPr>
            <a:xfrm>
              <a:off x="6520296" y="7446817"/>
              <a:ext cx="479714" cy="221672"/>
              <a:chOff x="6083877" y="2944091"/>
              <a:chExt cx="479714" cy="221672"/>
            </a:xfrm>
          </xdr:grpSpPr>
          <xdr:sp macro="" textlink="">
            <xdr:nvSpPr>
              <xdr:cNvPr id="117" name="正方形/長方形 116">
                <a:extLst>
                  <a:ext uri="{FF2B5EF4-FFF2-40B4-BE49-F238E27FC236}">
                    <a16:creationId xmlns:a16="http://schemas.microsoft.com/office/drawing/2014/main" id="{A38142C0-2D77-2F64-D541-04BE14141E90}"/>
                  </a:ext>
                </a:extLst>
              </xdr:cNvPr>
              <xdr:cNvSpPr/>
            </xdr:nvSpPr>
            <xdr:spPr>
              <a:xfrm>
                <a:off x="6087341" y="2961409"/>
                <a:ext cx="476250" cy="199159"/>
              </a:xfrm>
              <a:prstGeom prst="rect">
                <a:avLst/>
              </a:prstGeom>
              <a:solidFill>
                <a:schemeClr val="bg1">
                  <a:lumMod val="85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xnSp macro="">
            <xdr:nvCxnSpPr>
              <xdr:cNvPr id="118" name="直線コネクタ 117">
                <a:extLst>
                  <a:ext uri="{FF2B5EF4-FFF2-40B4-BE49-F238E27FC236}">
                    <a16:creationId xmlns:a16="http://schemas.microsoft.com/office/drawing/2014/main" id="{73D7D1E3-23C9-7E22-298B-45C8EDA6C455}"/>
                  </a:ext>
                </a:extLst>
              </xdr:cNvPr>
              <xdr:cNvCxnSpPr/>
            </xdr:nvCxnSpPr>
            <xdr:spPr>
              <a:xfrm>
                <a:off x="6087341" y="2944091"/>
                <a:ext cx="476250" cy="0"/>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119" name="直線コネクタ 118">
                <a:extLst>
                  <a:ext uri="{FF2B5EF4-FFF2-40B4-BE49-F238E27FC236}">
                    <a16:creationId xmlns:a16="http://schemas.microsoft.com/office/drawing/2014/main" id="{747DB5B0-7231-8E71-208C-04684D508D4C}"/>
                  </a:ext>
                </a:extLst>
              </xdr:cNvPr>
              <xdr:cNvCxnSpPr/>
            </xdr:nvCxnSpPr>
            <xdr:spPr>
              <a:xfrm flipV="1">
                <a:off x="6083877" y="3160568"/>
                <a:ext cx="471055" cy="5195"/>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120" name="直線コネクタ 119">
                <a:extLst>
                  <a:ext uri="{FF2B5EF4-FFF2-40B4-BE49-F238E27FC236}">
                    <a16:creationId xmlns:a16="http://schemas.microsoft.com/office/drawing/2014/main" id="{46DEF1A1-0EF1-8B1B-C557-F4163F87851B}"/>
                  </a:ext>
                </a:extLst>
              </xdr:cNvPr>
              <xdr:cNvCxnSpPr/>
            </xdr:nvCxnSpPr>
            <xdr:spPr>
              <a:xfrm>
                <a:off x="6101195" y="2949286"/>
                <a:ext cx="3464" cy="211282"/>
              </a:xfrm>
              <a:prstGeom prst="line">
                <a:avLst/>
              </a:prstGeom>
              <a:ln w="381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grpSp>
        <xdr:cxnSp macro="">
          <xdr:nvCxnSpPr>
            <xdr:cNvPr id="116" name="直線コネクタ 115">
              <a:extLst>
                <a:ext uri="{FF2B5EF4-FFF2-40B4-BE49-F238E27FC236}">
                  <a16:creationId xmlns:a16="http://schemas.microsoft.com/office/drawing/2014/main" id="{793515AC-C585-4C6F-0596-74916425F142}"/>
                </a:ext>
              </a:extLst>
            </xdr:cNvPr>
            <xdr:cNvCxnSpPr/>
          </xdr:nvCxnSpPr>
          <xdr:spPr>
            <a:xfrm flipH="1">
              <a:off x="7008669" y="7429500"/>
              <a:ext cx="5194" cy="254576"/>
            </a:xfrm>
            <a:prstGeom prst="line">
              <a:avLst/>
            </a:prstGeom>
            <a:ln w="38100">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xdr:col>
      <xdr:colOff>1083468</xdr:colOff>
      <xdr:row>171</xdr:row>
      <xdr:rowOff>333374</xdr:rowOff>
    </xdr:from>
    <xdr:to>
      <xdr:col>3</xdr:col>
      <xdr:colOff>381000</xdr:colOff>
      <xdr:row>172</xdr:row>
      <xdr:rowOff>154781</xdr:rowOff>
    </xdr:to>
    <xdr:cxnSp macro="">
      <xdr:nvCxnSpPr>
        <xdr:cNvPr id="146" name="直線矢印コネクタ 145">
          <a:extLst>
            <a:ext uri="{FF2B5EF4-FFF2-40B4-BE49-F238E27FC236}">
              <a16:creationId xmlns:a16="http://schemas.microsoft.com/office/drawing/2014/main" id="{64216C73-9E62-4B6D-A60E-E680EFEF7B60}"/>
            </a:ext>
          </a:extLst>
        </xdr:cNvPr>
        <xdr:cNvCxnSpPr/>
      </xdr:nvCxnSpPr>
      <xdr:spPr>
        <a:xfrm>
          <a:off x="2455068" y="73866374"/>
          <a:ext cx="878682" cy="40243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1083468</xdr:colOff>
      <xdr:row>158</xdr:row>
      <xdr:rowOff>333374</xdr:rowOff>
    </xdr:from>
    <xdr:to>
      <xdr:col>3</xdr:col>
      <xdr:colOff>381000</xdr:colOff>
      <xdr:row>159</xdr:row>
      <xdr:rowOff>154781</xdr:rowOff>
    </xdr:to>
    <xdr:cxnSp macro="">
      <xdr:nvCxnSpPr>
        <xdr:cNvPr id="147" name="直線矢印コネクタ 146">
          <a:extLst>
            <a:ext uri="{FF2B5EF4-FFF2-40B4-BE49-F238E27FC236}">
              <a16:creationId xmlns:a16="http://schemas.microsoft.com/office/drawing/2014/main" id="{2D66589B-62CB-471C-9F12-A480293498A9}"/>
            </a:ext>
          </a:extLst>
        </xdr:cNvPr>
        <xdr:cNvCxnSpPr/>
      </xdr:nvCxnSpPr>
      <xdr:spPr>
        <a:xfrm>
          <a:off x="2455068" y="67989449"/>
          <a:ext cx="878682" cy="164307"/>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1083468</xdr:colOff>
      <xdr:row>179</xdr:row>
      <xdr:rowOff>333374</xdr:rowOff>
    </xdr:from>
    <xdr:to>
      <xdr:col>3</xdr:col>
      <xdr:colOff>381000</xdr:colOff>
      <xdr:row>180</xdr:row>
      <xdr:rowOff>154781</xdr:rowOff>
    </xdr:to>
    <xdr:cxnSp macro="">
      <xdr:nvCxnSpPr>
        <xdr:cNvPr id="148" name="直線矢印コネクタ 147">
          <a:extLst>
            <a:ext uri="{FF2B5EF4-FFF2-40B4-BE49-F238E27FC236}">
              <a16:creationId xmlns:a16="http://schemas.microsoft.com/office/drawing/2014/main" id="{82ACDE47-BE80-41AC-AC22-41B479FAEE87}"/>
            </a:ext>
          </a:extLst>
        </xdr:cNvPr>
        <xdr:cNvCxnSpPr/>
      </xdr:nvCxnSpPr>
      <xdr:spPr>
        <a:xfrm>
          <a:off x="2455068" y="77133449"/>
          <a:ext cx="878682" cy="164307"/>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1083468</xdr:colOff>
      <xdr:row>189</xdr:row>
      <xdr:rowOff>333374</xdr:rowOff>
    </xdr:from>
    <xdr:to>
      <xdr:col>3</xdr:col>
      <xdr:colOff>381000</xdr:colOff>
      <xdr:row>190</xdr:row>
      <xdr:rowOff>154781</xdr:rowOff>
    </xdr:to>
    <xdr:cxnSp macro="">
      <xdr:nvCxnSpPr>
        <xdr:cNvPr id="149" name="直線矢印コネクタ 148">
          <a:extLst>
            <a:ext uri="{FF2B5EF4-FFF2-40B4-BE49-F238E27FC236}">
              <a16:creationId xmlns:a16="http://schemas.microsoft.com/office/drawing/2014/main" id="{6166B799-670B-47F3-AA04-6F60A87EC658}"/>
            </a:ext>
          </a:extLst>
        </xdr:cNvPr>
        <xdr:cNvCxnSpPr/>
      </xdr:nvCxnSpPr>
      <xdr:spPr>
        <a:xfrm>
          <a:off x="2455068" y="82429349"/>
          <a:ext cx="878682" cy="392907"/>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66673</xdr:colOff>
      <xdr:row>1</xdr:row>
      <xdr:rowOff>85725</xdr:rowOff>
    </xdr:from>
    <xdr:to>
      <xdr:col>13</xdr:col>
      <xdr:colOff>9907</xdr:colOff>
      <xdr:row>4</xdr:row>
      <xdr:rowOff>242666</xdr:rowOff>
    </xdr:to>
    <xdr:pic>
      <xdr:nvPicPr>
        <xdr:cNvPr id="4035617" name="Picture 77" descr="きゃすびっぴ">
          <a:extLst>
            <a:ext uri="{FF2B5EF4-FFF2-40B4-BE49-F238E27FC236}">
              <a16:creationId xmlns:a16="http://schemas.microsoft.com/office/drawing/2014/main" id="{00000000-0008-0000-0000-000021943D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05848" y="161925"/>
          <a:ext cx="781434" cy="7855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390524</xdr:colOff>
      <xdr:row>17</xdr:row>
      <xdr:rowOff>76200</xdr:rowOff>
    </xdr:from>
    <xdr:to>
      <xdr:col>7</xdr:col>
      <xdr:colOff>723899</xdr:colOff>
      <xdr:row>19</xdr:row>
      <xdr:rowOff>28575</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3009899" y="4133850"/>
          <a:ext cx="2009775" cy="504825"/>
        </a:xfrm>
        <a:prstGeom prst="wedgeRectCallout">
          <a:avLst>
            <a:gd name="adj1" fmla="val -34403"/>
            <a:gd name="adj2" fmla="val -111993"/>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kumimoji="1" lang="ja-JP" altLang="en-US" sz="1100" b="1">
              <a:solidFill>
                <a:srgbClr val="FF0000"/>
              </a:solidFill>
            </a:rPr>
            <a:t>赤字</a:t>
          </a:r>
          <a:r>
            <a:rPr kumimoji="1" lang="ja-JP" altLang="en-US" sz="1100" b="1">
              <a:solidFill>
                <a:srgbClr val="0000CC"/>
              </a:solidFill>
            </a:rPr>
            <a:t>になった項目については記述は必須です。</a:t>
          </a:r>
          <a:endParaRPr kumimoji="1" lang="en-US" altLang="ja-JP" sz="1100" b="1">
            <a:solidFill>
              <a:srgbClr val="0000CC"/>
            </a:solidFill>
          </a:endParaRPr>
        </a:p>
      </xdr:txBody>
    </xdr:sp>
    <xdr:clientData/>
  </xdr:twoCellAnchor>
  <xdr:twoCellAnchor>
    <xdr:from>
      <xdr:col>8</xdr:col>
      <xdr:colOff>409575</xdr:colOff>
      <xdr:row>5</xdr:row>
      <xdr:rowOff>44450</xdr:rowOff>
    </xdr:from>
    <xdr:to>
      <xdr:col>12</xdr:col>
      <xdr:colOff>142875</xdr:colOff>
      <xdr:row>7</xdr:row>
      <xdr:rowOff>247650</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5543550" y="1006475"/>
          <a:ext cx="3238500" cy="546100"/>
        </a:xfrm>
        <a:prstGeom prst="wedgeRectCallout">
          <a:avLst>
            <a:gd name="adj1" fmla="val -12261"/>
            <a:gd name="adj2" fmla="val -76183"/>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kumimoji="1" lang="ja-JP" altLang="en-US" sz="1000" b="1">
              <a:solidFill>
                <a:srgbClr val="0000CC"/>
              </a:solidFill>
            </a:rPr>
            <a:t>受付番号は、手続き終了時に記入しますので</a:t>
          </a:r>
          <a:endParaRPr kumimoji="1" lang="en-US" altLang="ja-JP" sz="1000" b="1">
            <a:solidFill>
              <a:srgbClr val="0000CC"/>
            </a:solidFill>
          </a:endParaRPr>
        </a:p>
        <a:p>
          <a:pPr algn="l"/>
          <a:r>
            <a:rPr kumimoji="1" lang="ja-JP" altLang="en-US" sz="1000" b="1">
              <a:solidFill>
                <a:srgbClr val="0000CC"/>
              </a:solidFill>
            </a:rPr>
            <a:t>届出時はこのままで結構です。</a:t>
          </a:r>
          <a:endParaRPr kumimoji="1" lang="en-US" altLang="ja-JP" sz="1000" b="1">
            <a:solidFill>
              <a:srgbClr val="0000CC"/>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66675</xdr:rowOff>
    </xdr:from>
    <xdr:to>
      <xdr:col>11</xdr:col>
      <xdr:colOff>40481</xdr:colOff>
      <xdr:row>10</xdr:row>
      <xdr:rowOff>26194</xdr:rowOff>
    </xdr:to>
    <xdr:cxnSp macro="">
      <xdr:nvCxnSpPr>
        <xdr:cNvPr id="2" name="直線矢印コネクタ 1">
          <a:extLst>
            <a:ext uri="{FF2B5EF4-FFF2-40B4-BE49-F238E27FC236}">
              <a16:creationId xmlns:a16="http://schemas.microsoft.com/office/drawing/2014/main" id="{2009B78B-D55D-4134-AC79-5C7A367D0701}"/>
            </a:ext>
          </a:extLst>
        </xdr:cNvPr>
        <xdr:cNvCxnSpPr/>
      </xdr:nvCxnSpPr>
      <xdr:spPr>
        <a:xfrm flipH="1" flipV="1">
          <a:off x="0" y="66675"/>
          <a:ext cx="5584031" cy="1702594"/>
        </a:xfrm>
        <a:prstGeom prst="straightConnector1">
          <a:avLst/>
        </a:prstGeom>
        <a:ln w="762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57150</xdr:colOff>
      <xdr:row>7</xdr:row>
      <xdr:rowOff>138236</xdr:rowOff>
    </xdr:from>
    <xdr:to>
      <xdr:col>21</xdr:col>
      <xdr:colOff>409576</xdr:colOff>
      <xdr:row>38</xdr:row>
      <xdr:rowOff>104774</xdr:rowOff>
    </xdr:to>
    <xdr:sp macro="" textlink="">
      <xdr:nvSpPr>
        <xdr:cNvPr id="3" name="正方形/長方形 2">
          <a:extLst>
            <a:ext uri="{FF2B5EF4-FFF2-40B4-BE49-F238E27FC236}">
              <a16:creationId xmlns:a16="http://schemas.microsoft.com/office/drawing/2014/main" id="{8DDE2E7E-5B31-4DCD-B22B-D5100D656EA8}"/>
            </a:ext>
          </a:extLst>
        </xdr:cNvPr>
        <xdr:cNvSpPr/>
      </xdr:nvSpPr>
      <xdr:spPr>
        <a:xfrm>
          <a:off x="3752850" y="1338386"/>
          <a:ext cx="6677026" cy="3767013"/>
        </a:xfrm>
        <a:prstGeom prst="rect">
          <a:avLst/>
        </a:prstGeom>
        <a:solidFill>
          <a:schemeClr val="bg1"/>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b="1">
            <a:solidFill>
              <a:srgbClr val="0070C0"/>
            </a:solidFill>
            <a:latin typeface="BIZ UDPゴシック" panose="020B0400000000000000" pitchFamily="50" charset="-128"/>
            <a:ea typeface="BIZ UDPゴシック" panose="020B0400000000000000" pitchFamily="50" charset="-128"/>
          </a:endParaRPr>
        </a:p>
      </xdr:txBody>
    </xdr:sp>
    <xdr:clientData/>
  </xdr:twoCellAnchor>
  <xdr:oneCellAnchor>
    <xdr:from>
      <xdr:col>7</xdr:col>
      <xdr:colOff>188118</xdr:colOff>
      <xdr:row>8</xdr:row>
      <xdr:rowOff>138589</xdr:rowOff>
    </xdr:from>
    <xdr:ext cx="3783807" cy="1597344"/>
    <xdr:pic>
      <xdr:nvPicPr>
        <xdr:cNvPr id="5" name="図 4">
          <a:extLst>
            <a:ext uri="{FF2B5EF4-FFF2-40B4-BE49-F238E27FC236}">
              <a16:creationId xmlns:a16="http://schemas.microsoft.com/office/drawing/2014/main" id="{1BEF2577-19C6-4A58-8801-A1B5E537DF79}"/>
            </a:ext>
          </a:extLst>
        </xdr:cNvPr>
        <xdr:cNvPicPr>
          <a:picLocks noChangeAspect="1"/>
        </xdr:cNvPicPr>
      </xdr:nvPicPr>
      <xdr:blipFill>
        <a:blip xmlns:r="http://schemas.openxmlformats.org/officeDocument/2006/relationships" r:embed="rId1"/>
        <a:stretch>
          <a:fillRect/>
        </a:stretch>
      </xdr:blipFill>
      <xdr:spPr>
        <a:xfrm>
          <a:off x="3883818" y="1519714"/>
          <a:ext cx="3783807" cy="1597344"/>
        </a:xfrm>
        <a:prstGeom prst="rect">
          <a:avLst/>
        </a:prstGeom>
      </xdr:spPr>
    </xdr:pic>
    <xdr:clientData/>
  </xdr:oneCellAnchor>
  <xdr:twoCellAnchor>
    <xdr:from>
      <xdr:col>7</xdr:col>
      <xdr:colOff>107156</xdr:colOff>
      <xdr:row>23</xdr:row>
      <xdr:rowOff>28575</xdr:rowOff>
    </xdr:from>
    <xdr:to>
      <xdr:col>21</xdr:col>
      <xdr:colOff>533399</xdr:colOff>
      <xdr:row>36</xdr:row>
      <xdr:rowOff>134211</xdr:rowOff>
    </xdr:to>
    <xdr:sp macro="" textlink="">
      <xdr:nvSpPr>
        <xdr:cNvPr id="7" name="テキスト ボックス 6">
          <a:extLst>
            <a:ext uri="{FF2B5EF4-FFF2-40B4-BE49-F238E27FC236}">
              <a16:creationId xmlns:a16="http://schemas.microsoft.com/office/drawing/2014/main" id="{44428A8A-A3B1-401C-A72A-E68675714488}"/>
            </a:ext>
          </a:extLst>
        </xdr:cNvPr>
        <xdr:cNvSpPr txBox="1"/>
      </xdr:nvSpPr>
      <xdr:spPr>
        <a:xfrm>
          <a:off x="3802856" y="3581400"/>
          <a:ext cx="6750843" cy="1191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t>①　評価用ソフトの　「スコアシート」　の　</a:t>
          </a:r>
          <a:r>
            <a:rPr kumimoji="1" lang="ja-JP" altLang="ja-JP" sz="1600">
              <a:solidFill>
                <a:schemeClr val="dk1"/>
              </a:solidFill>
              <a:effectLst/>
              <a:latin typeface="+mn-lt"/>
              <a:ea typeface="+mn-ea"/>
              <a:cs typeface="+mn-cs"/>
            </a:rPr>
            <a:t>ワークシート左上角の　</a:t>
          </a:r>
          <a:endParaRPr kumimoji="1" lang="en-US" altLang="ja-JP" sz="16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全セル選択ボタンを押して</a:t>
          </a:r>
          <a:r>
            <a:rPr kumimoji="1" lang="ja-JP" altLang="en-US" sz="1600">
              <a:solidFill>
                <a:schemeClr val="dk1"/>
              </a:solidFill>
              <a:effectLst/>
              <a:latin typeface="+mn-lt"/>
              <a:ea typeface="+mn-ea"/>
              <a:cs typeface="+mn-cs"/>
            </a:rPr>
            <a:t>、コピーをしてください</a:t>
          </a:r>
          <a:endParaRPr lang="ja-JP" altLang="ja-JP" sz="1600">
            <a:effectLst/>
          </a:endParaRPr>
        </a:p>
        <a:p>
          <a:pPr eaLnBrk="1" fontAlgn="auto" latinLnBrk="0" hangingPunct="1"/>
          <a:r>
            <a:rPr kumimoji="1" lang="ja-JP" altLang="en-US" sz="1600"/>
            <a:t>②　公表用ソフト</a:t>
          </a:r>
          <a:r>
            <a:rPr kumimoji="1" lang="ja-JP" altLang="ja-JP" sz="1600">
              <a:solidFill>
                <a:schemeClr val="dk1"/>
              </a:solidFill>
              <a:effectLst/>
              <a:latin typeface="+mn-lt"/>
              <a:ea typeface="+mn-ea"/>
              <a:cs typeface="+mn-cs"/>
            </a:rPr>
            <a:t>の　「</a:t>
          </a:r>
          <a:r>
            <a:rPr kumimoji="1" lang="ja-JP" altLang="en-US" sz="1600">
              <a:solidFill>
                <a:schemeClr val="dk1"/>
              </a:solidFill>
              <a:effectLst/>
              <a:latin typeface="+mn-lt"/>
              <a:ea typeface="+mn-ea"/>
              <a:cs typeface="+mn-cs"/>
            </a:rPr>
            <a:t>入力</a:t>
          </a:r>
          <a:r>
            <a:rPr kumimoji="1" lang="en-US" altLang="ja-JP" sz="1600">
              <a:solidFill>
                <a:schemeClr val="dk1"/>
              </a:solidFill>
              <a:effectLst/>
              <a:latin typeface="+mn-lt"/>
              <a:ea typeface="+mn-ea"/>
              <a:cs typeface="+mn-cs"/>
            </a:rPr>
            <a:t>4(</a:t>
          </a:r>
          <a:r>
            <a:rPr kumimoji="1" lang="ja-JP" altLang="en-US" sz="1600">
              <a:solidFill>
                <a:schemeClr val="dk1"/>
              </a:solidFill>
              <a:effectLst/>
              <a:latin typeface="+mn-lt"/>
              <a:ea typeface="+mn-ea"/>
              <a:cs typeface="+mn-cs"/>
            </a:rPr>
            <a:t>スコア転記</a:t>
          </a:r>
          <a:r>
            <a:rPr kumimoji="1" lang="en-US" altLang="ja-JP"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　の　ワークシート左上角の　</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全セル選択ボタンを押して、</a:t>
          </a:r>
          <a:r>
            <a:rPr kumimoji="1" lang="ja-JP" altLang="en-US" sz="1600">
              <a:solidFill>
                <a:schemeClr val="dk1"/>
              </a:solidFill>
              <a:effectLst/>
              <a:latin typeface="+mn-lt"/>
              <a:ea typeface="+mn-ea"/>
              <a:cs typeface="+mn-cs"/>
            </a:rPr>
            <a:t>①でコピーしたものを値で貼り付けてください</a:t>
          </a:r>
          <a:endParaRPr lang="ja-JP" altLang="ja-JP" sz="1600">
            <a:effectLst/>
          </a:endParaRPr>
        </a:p>
      </xdr:txBody>
    </xdr:sp>
    <xdr:clientData/>
  </xdr:twoCellAnchor>
  <xdr:twoCellAnchor>
    <xdr:from>
      <xdr:col>7</xdr:col>
      <xdr:colOff>152399</xdr:colOff>
      <xdr:row>20</xdr:row>
      <xdr:rowOff>31155</xdr:rowOff>
    </xdr:from>
    <xdr:to>
      <xdr:col>10</xdr:col>
      <xdr:colOff>157090</xdr:colOff>
      <xdr:row>21</xdr:row>
      <xdr:rowOff>169071</xdr:rowOff>
    </xdr:to>
    <xdr:sp macro="" textlink="">
      <xdr:nvSpPr>
        <xdr:cNvPr id="8" name="テキスト ボックス 7">
          <a:extLst>
            <a:ext uri="{FF2B5EF4-FFF2-40B4-BE49-F238E27FC236}">
              <a16:creationId xmlns:a16="http://schemas.microsoft.com/office/drawing/2014/main" id="{E596945C-18F6-4B9D-B172-B558C3EBE9D3}"/>
            </a:ext>
          </a:extLst>
        </xdr:cNvPr>
        <xdr:cNvSpPr txBox="1"/>
      </xdr:nvSpPr>
      <xdr:spPr>
        <a:xfrm>
          <a:off x="3848099" y="3222030"/>
          <a:ext cx="1423916" cy="318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a:t>
          </a:r>
          <a:r>
            <a:rPr kumimoji="1" lang="ja-JP" altLang="en-US" sz="1800"/>
            <a:t>手順</a:t>
          </a:r>
          <a:r>
            <a:rPr kumimoji="1" lang="en-US" altLang="ja-JP" sz="1800"/>
            <a:t>】</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3</xdr:col>
      <xdr:colOff>1861705</xdr:colOff>
      <xdr:row>15</xdr:row>
      <xdr:rowOff>294410</xdr:rowOff>
    </xdr:from>
    <xdr:ext cx="184731" cy="264560"/>
    <xdr:sp macro="" textlink="">
      <xdr:nvSpPr>
        <xdr:cNvPr id="2" name="テキスト ボックス 1">
          <a:extLst>
            <a:ext uri="{FF2B5EF4-FFF2-40B4-BE49-F238E27FC236}">
              <a16:creationId xmlns:a16="http://schemas.microsoft.com/office/drawing/2014/main" id="{1489544E-F077-4093-A987-C88367E9D6AB}"/>
            </a:ext>
          </a:extLst>
        </xdr:cNvPr>
        <xdr:cNvSpPr txBox="1"/>
      </xdr:nvSpPr>
      <xdr:spPr>
        <a:xfrm>
          <a:off x="4338205" y="53998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7</xdr:col>
      <xdr:colOff>438150</xdr:colOff>
      <xdr:row>2</xdr:row>
      <xdr:rowOff>38101</xdr:rowOff>
    </xdr:from>
    <xdr:to>
      <xdr:col>10</xdr:col>
      <xdr:colOff>180975</xdr:colOff>
      <xdr:row>3</xdr:row>
      <xdr:rowOff>237174</xdr:rowOff>
    </xdr:to>
    <xdr:pic>
      <xdr:nvPicPr>
        <xdr:cNvPr id="3803984" name="Picture 38">
          <a:extLst>
            <a:ext uri="{FF2B5EF4-FFF2-40B4-BE49-F238E27FC236}">
              <a16:creationId xmlns:a16="http://schemas.microsoft.com/office/drawing/2014/main" id="{00000000-0008-0000-0400-0000500B3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9884" t="27533" b="27725"/>
        <a:stretch>
          <a:fillRect/>
        </a:stretch>
      </xdr:blipFill>
      <xdr:spPr bwMode="auto">
        <a:xfrm>
          <a:off x="4248150" y="352426"/>
          <a:ext cx="1800225" cy="437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28576</xdr:colOff>
      <xdr:row>2</xdr:row>
      <xdr:rowOff>12196</xdr:rowOff>
    </xdr:from>
    <xdr:to>
      <xdr:col>12</xdr:col>
      <xdr:colOff>695326</xdr:colOff>
      <xdr:row>5</xdr:row>
      <xdr:rowOff>39377</xdr:rowOff>
    </xdr:to>
    <xdr:pic>
      <xdr:nvPicPr>
        <xdr:cNvPr id="3803987" name="Picture 77" descr="きゃすびっぴ">
          <a:extLst>
            <a:ext uri="{FF2B5EF4-FFF2-40B4-BE49-F238E27FC236}">
              <a16:creationId xmlns:a16="http://schemas.microsoft.com/office/drawing/2014/main" id="{00000000-0008-0000-0400-0000530B3A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67576" y="326521"/>
          <a:ext cx="666750" cy="67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123342</xdr:colOff>
      <xdr:row>43</xdr:row>
      <xdr:rowOff>237164</xdr:rowOff>
    </xdr:from>
    <xdr:to>
      <xdr:col>4</xdr:col>
      <xdr:colOff>145240</xdr:colOff>
      <xdr:row>43</xdr:row>
      <xdr:rowOff>237164</xdr:rowOff>
    </xdr:to>
    <xdr:cxnSp macro="">
      <xdr:nvCxnSpPr>
        <xdr:cNvPr id="6" name="直線コネクタ 5">
          <a:extLst>
            <a:ext uri="{FF2B5EF4-FFF2-40B4-BE49-F238E27FC236}">
              <a16:creationId xmlns:a16="http://schemas.microsoft.com/office/drawing/2014/main" id="{00000000-0008-0000-0400-000006000000}"/>
            </a:ext>
          </a:extLst>
        </xdr:cNvPr>
        <xdr:cNvCxnSpPr/>
      </xdr:nvCxnSpPr>
      <xdr:spPr>
        <a:xfrm>
          <a:off x="1028217" y="13953164"/>
          <a:ext cx="707698" cy="0"/>
        </a:xfrm>
        <a:prstGeom prst="line">
          <a:avLst/>
        </a:prstGeom>
        <a:ln w="158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238125</xdr:colOff>
      <xdr:row>43</xdr:row>
      <xdr:rowOff>66675</xdr:rowOff>
    </xdr:from>
    <xdr:to>
      <xdr:col>5</xdr:col>
      <xdr:colOff>76200</xdr:colOff>
      <xdr:row>45</xdr:row>
      <xdr:rowOff>133350</xdr:rowOff>
    </xdr:to>
    <xdr:graphicFrame macro="">
      <xdr:nvGraphicFramePr>
        <xdr:cNvPr id="3803989" name="グラフ 69">
          <a:extLst>
            <a:ext uri="{FF2B5EF4-FFF2-40B4-BE49-F238E27FC236}">
              <a16:creationId xmlns:a16="http://schemas.microsoft.com/office/drawing/2014/main" id="{00000000-0008-0000-0400-0000550B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257175</xdr:colOff>
      <xdr:row>43</xdr:row>
      <xdr:rowOff>38100</xdr:rowOff>
    </xdr:from>
    <xdr:to>
      <xdr:col>5</xdr:col>
      <xdr:colOff>104775</xdr:colOff>
      <xdr:row>45</xdr:row>
      <xdr:rowOff>171450</xdr:rowOff>
    </xdr:to>
    <xdr:graphicFrame macro="">
      <xdr:nvGraphicFramePr>
        <xdr:cNvPr id="3803990" name="グラフ 70">
          <a:extLst>
            <a:ext uri="{FF2B5EF4-FFF2-40B4-BE49-F238E27FC236}">
              <a16:creationId xmlns:a16="http://schemas.microsoft.com/office/drawing/2014/main" id="{00000000-0008-0000-0400-0000560B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219075</xdr:colOff>
      <xdr:row>42</xdr:row>
      <xdr:rowOff>238125</xdr:rowOff>
    </xdr:from>
    <xdr:to>
      <xdr:col>5</xdr:col>
      <xdr:colOff>66675</xdr:colOff>
      <xdr:row>44</xdr:row>
      <xdr:rowOff>228600</xdr:rowOff>
    </xdr:to>
    <xdr:graphicFrame macro="">
      <xdr:nvGraphicFramePr>
        <xdr:cNvPr id="3803991" name="グラフ 68">
          <a:extLst>
            <a:ext uri="{FF2B5EF4-FFF2-40B4-BE49-F238E27FC236}">
              <a16:creationId xmlns:a16="http://schemas.microsoft.com/office/drawing/2014/main" id="{00000000-0008-0000-0400-0000570B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1155886</xdr:colOff>
      <xdr:row>46</xdr:row>
      <xdr:rowOff>123825</xdr:rowOff>
    </xdr:from>
    <xdr:to>
      <xdr:col>4</xdr:col>
      <xdr:colOff>635773</xdr:colOff>
      <xdr:row>47</xdr:row>
      <xdr:rowOff>119742</xdr:rowOff>
    </xdr:to>
    <xdr:sp macro="" textlink="">
      <xdr:nvSpPr>
        <xdr:cNvPr id="22" name="角丸四角形 21">
          <a:extLst>
            <a:ext uri="{FF2B5EF4-FFF2-40B4-BE49-F238E27FC236}">
              <a16:creationId xmlns:a16="http://schemas.microsoft.com/office/drawing/2014/main" id="{00000000-0008-0000-0400-000016000000}"/>
            </a:ext>
          </a:extLst>
        </xdr:cNvPr>
        <xdr:cNvSpPr/>
      </xdr:nvSpPr>
      <xdr:spPr>
        <a:xfrm>
          <a:off x="1651186" y="11715750"/>
          <a:ext cx="737187" cy="272142"/>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b="1"/>
            <a:t>CEMS</a:t>
          </a:r>
          <a:endParaRPr kumimoji="1" lang="ja-JP" altLang="en-US" sz="1100" b="1"/>
        </a:p>
      </xdr:txBody>
    </xdr:sp>
    <xdr:clientData/>
  </xdr:twoCellAnchor>
  <xdr:twoCellAnchor>
    <xdr:from>
      <xdr:col>3</xdr:col>
      <xdr:colOff>142875</xdr:colOff>
      <xdr:row>46</xdr:row>
      <xdr:rowOff>123825</xdr:rowOff>
    </xdr:from>
    <xdr:to>
      <xdr:col>3</xdr:col>
      <xdr:colOff>880062</xdr:colOff>
      <xdr:row>47</xdr:row>
      <xdr:rowOff>119742</xdr:rowOff>
    </xdr:to>
    <xdr:sp macro="" textlink="">
      <xdr:nvSpPr>
        <xdr:cNvPr id="28" name="角丸四角形 27">
          <a:extLst>
            <a:ext uri="{FF2B5EF4-FFF2-40B4-BE49-F238E27FC236}">
              <a16:creationId xmlns:a16="http://schemas.microsoft.com/office/drawing/2014/main" id="{00000000-0008-0000-0400-00001C000000}"/>
            </a:ext>
          </a:extLst>
        </xdr:cNvPr>
        <xdr:cNvSpPr/>
      </xdr:nvSpPr>
      <xdr:spPr>
        <a:xfrm>
          <a:off x="638175" y="11715750"/>
          <a:ext cx="737187" cy="272142"/>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b="1"/>
            <a:t>BEMS</a:t>
          </a:r>
          <a:endParaRPr kumimoji="1" lang="ja-JP" altLang="en-US" sz="1100" b="1"/>
        </a:p>
      </xdr:txBody>
    </xdr:sp>
    <xdr:clientData/>
  </xdr:twoCellAnchor>
  <xdr:twoCellAnchor>
    <xdr:from>
      <xdr:col>3</xdr:col>
      <xdr:colOff>85726</xdr:colOff>
      <xdr:row>46</xdr:row>
      <xdr:rowOff>9525</xdr:rowOff>
    </xdr:from>
    <xdr:to>
      <xdr:col>3</xdr:col>
      <xdr:colOff>981076</xdr:colOff>
      <xdr:row>47</xdr:row>
      <xdr:rowOff>219075</xdr:rowOff>
    </xdr:to>
    <xdr:graphicFrame macro="">
      <xdr:nvGraphicFramePr>
        <xdr:cNvPr id="3" name="グラフ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1085850</xdr:colOff>
      <xdr:row>46</xdr:row>
      <xdr:rowOff>9525</xdr:rowOff>
    </xdr:from>
    <xdr:to>
      <xdr:col>5</xdr:col>
      <xdr:colOff>38100</xdr:colOff>
      <xdr:row>47</xdr:row>
      <xdr:rowOff>219075</xdr:rowOff>
    </xdr:to>
    <xdr:graphicFrame macro="">
      <xdr:nvGraphicFramePr>
        <xdr:cNvPr id="29" name="グラフ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xdr:row>
      <xdr:rowOff>0</xdr:rowOff>
    </xdr:from>
    <xdr:to>
      <xdr:col>7</xdr:col>
      <xdr:colOff>171450</xdr:colOff>
      <xdr:row>4</xdr:row>
      <xdr:rowOff>124388</xdr:rowOff>
    </xdr:to>
    <xdr:pic>
      <xdr:nvPicPr>
        <xdr:cNvPr id="31" name="Picture 17" descr="CASBEE横浜ロゴのコピー">
          <a:extLst>
            <a:ext uri="{FF2B5EF4-FFF2-40B4-BE49-F238E27FC236}">
              <a16:creationId xmlns:a16="http://schemas.microsoft.com/office/drawing/2014/main" id="{00000000-0008-0000-0400-00001F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7150" y="123825"/>
          <a:ext cx="4067175" cy="6006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0</xdr:colOff>
      <xdr:row>11</xdr:row>
      <xdr:rowOff>0</xdr:rowOff>
    </xdr:from>
    <xdr:to>
      <xdr:col>7</xdr:col>
      <xdr:colOff>628649</xdr:colOff>
      <xdr:row>15</xdr:row>
      <xdr:rowOff>152400</xdr:rowOff>
    </xdr:to>
    <xdr:grpSp>
      <xdr:nvGrpSpPr>
        <xdr:cNvPr id="44" name="グループ化 43">
          <a:extLst>
            <a:ext uri="{FF2B5EF4-FFF2-40B4-BE49-F238E27FC236}">
              <a16:creationId xmlns:a16="http://schemas.microsoft.com/office/drawing/2014/main" id="{AA31B252-BABA-447A-A3D1-6A796E4AF7AA}"/>
            </a:ext>
          </a:extLst>
        </xdr:cNvPr>
        <xdr:cNvGrpSpPr/>
      </xdr:nvGrpSpPr>
      <xdr:grpSpPr>
        <a:xfrm>
          <a:off x="495300" y="2438400"/>
          <a:ext cx="4086224" cy="1257300"/>
          <a:chOff x="247651" y="2390775"/>
          <a:chExt cx="4086224" cy="1257300"/>
        </a:xfrm>
      </xdr:grpSpPr>
      <xdr:graphicFrame macro="">
        <xdr:nvGraphicFramePr>
          <xdr:cNvPr id="45" name="グラフ 44">
            <a:extLst>
              <a:ext uri="{FF2B5EF4-FFF2-40B4-BE49-F238E27FC236}">
                <a16:creationId xmlns:a16="http://schemas.microsoft.com/office/drawing/2014/main" id="{43C4BB03-A363-498F-AA5B-FC83F347F0EB}"/>
              </a:ext>
            </a:extLst>
          </xdr:cNvPr>
          <xdr:cNvGraphicFramePr/>
        </xdr:nvGraphicFramePr>
        <xdr:xfrm>
          <a:off x="247651" y="2390775"/>
          <a:ext cx="4057649" cy="619125"/>
        </xdr:xfrm>
        <a:graphic>
          <a:graphicData uri="http://schemas.openxmlformats.org/drawingml/2006/chart">
            <c:chart xmlns:c="http://schemas.openxmlformats.org/drawingml/2006/chart" xmlns:r="http://schemas.openxmlformats.org/officeDocument/2006/relationships" r:id="rId9"/>
          </a:graphicData>
        </a:graphic>
      </xdr:graphicFrame>
      <xdr:grpSp>
        <xdr:nvGrpSpPr>
          <xdr:cNvPr id="46" name="グループ化 45">
            <a:extLst>
              <a:ext uri="{FF2B5EF4-FFF2-40B4-BE49-F238E27FC236}">
                <a16:creationId xmlns:a16="http://schemas.microsoft.com/office/drawing/2014/main" id="{120F8CD7-D19A-44AE-B2DD-92C159717B3A}"/>
              </a:ext>
            </a:extLst>
          </xdr:cNvPr>
          <xdr:cNvGrpSpPr/>
        </xdr:nvGrpSpPr>
        <xdr:grpSpPr>
          <a:xfrm>
            <a:off x="314326" y="2647950"/>
            <a:ext cx="4019549" cy="1000125"/>
            <a:chOff x="466726" y="2609850"/>
            <a:chExt cx="3873206" cy="1000125"/>
          </a:xfrm>
        </xdr:grpSpPr>
        <xdr:grpSp>
          <xdr:nvGrpSpPr>
            <xdr:cNvPr id="47" name="グループ化 46">
              <a:extLst>
                <a:ext uri="{FF2B5EF4-FFF2-40B4-BE49-F238E27FC236}">
                  <a16:creationId xmlns:a16="http://schemas.microsoft.com/office/drawing/2014/main" id="{36E26672-B324-4B7C-91BD-8BCE3229E8FB}"/>
                </a:ext>
              </a:extLst>
            </xdr:cNvPr>
            <xdr:cNvGrpSpPr/>
          </xdr:nvGrpSpPr>
          <xdr:grpSpPr>
            <a:xfrm>
              <a:off x="485775" y="2609850"/>
              <a:ext cx="3762375" cy="390525"/>
              <a:chOff x="533400" y="3524250"/>
              <a:chExt cx="3762375" cy="390525"/>
            </a:xfrm>
          </xdr:grpSpPr>
          <xdr:sp macro="" textlink="">
            <xdr:nvSpPr>
              <xdr:cNvPr id="52" name="正方形/長方形 51">
                <a:extLst>
                  <a:ext uri="{FF2B5EF4-FFF2-40B4-BE49-F238E27FC236}">
                    <a16:creationId xmlns:a16="http://schemas.microsoft.com/office/drawing/2014/main" id="{EDECACD3-03D1-4BAC-91F8-B359D5BD3291}"/>
                  </a:ext>
                </a:extLst>
              </xdr:cNvPr>
              <xdr:cNvSpPr/>
            </xdr:nvSpPr>
            <xdr:spPr>
              <a:xfrm>
                <a:off x="533400" y="3524250"/>
                <a:ext cx="3762375" cy="390525"/>
              </a:xfrm>
              <a:prstGeom prst="rect">
                <a:avLst/>
              </a:prstGeom>
              <a:gradFill flip="none" rotWithShape="1">
                <a:gsLst>
                  <a:gs pos="0">
                    <a:schemeClr val="accent1">
                      <a:lumMod val="5000"/>
                      <a:lumOff val="95000"/>
                    </a:schemeClr>
                  </a:gs>
                  <a:gs pos="0">
                    <a:srgbClr val="008000"/>
                  </a:gs>
                  <a:gs pos="80000">
                    <a:srgbClr val="FFFF00"/>
                  </a:gs>
                  <a:gs pos="100000">
                    <a:srgbClr val="FF0000"/>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正方形/長方形 52">
                <a:extLst>
                  <a:ext uri="{FF2B5EF4-FFF2-40B4-BE49-F238E27FC236}">
                    <a16:creationId xmlns:a16="http://schemas.microsoft.com/office/drawing/2014/main" id="{FDA4C80E-6A7E-4AA0-8ABA-05D1E4E3B5C6}"/>
                  </a:ext>
                </a:extLst>
              </xdr:cNvPr>
              <xdr:cNvSpPr/>
            </xdr:nvSpPr>
            <xdr:spPr>
              <a:xfrm>
                <a:off x="962025" y="3581400"/>
                <a:ext cx="981075" cy="2476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b="1">
                    <a:solidFill>
                      <a:schemeClr val="bg1"/>
                    </a:solidFill>
                  </a:rPr>
                  <a:t>少ない</a:t>
                </a:r>
              </a:p>
            </xdr:txBody>
          </xdr:sp>
          <xdr:sp macro="" textlink="">
            <xdr:nvSpPr>
              <xdr:cNvPr id="54" name="正方形/長方形 53">
                <a:extLst>
                  <a:ext uri="{FF2B5EF4-FFF2-40B4-BE49-F238E27FC236}">
                    <a16:creationId xmlns:a16="http://schemas.microsoft.com/office/drawing/2014/main" id="{6F952906-2763-4E02-AB4A-E11AE98E5369}"/>
                  </a:ext>
                </a:extLst>
              </xdr:cNvPr>
              <xdr:cNvSpPr/>
            </xdr:nvSpPr>
            <xdr:spPr>
              <a:xfrm>
                <a:off x="3714751" y="3600450"/>
                <a:ext cx="466724" cy="2476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b="1">
                    <a:solidFill>
                      <a:schemeClr val="bg1"/>
                    </a:solidFill>
                  </a:rPr>
                  <a:t>多い</a:t>
                </a:r>
              </a:p>
            </xdr:txBody>
          </xdr:sp>
          <xdr:sp macro="" textlink="">
            <xdr:nvSpPr>
              <xdr:cNvPr id="55" name="二等辺三角形 54">
                <a:extLst>
                  <a:ext uri="{FF2B5EF4-FFF2-40B4-BE49-F238E27FC236}">
                    <a16:creationId xmlns:a16="http://schemas.microsoft.com/office/drawing/2014/main" id="{E2105E3F-B7A2-4000-9E29-45BD1016B4C6}"/>
                  </a:ext>
                </a:extLst>
              </xdr:cNvPr>
              <xdr:cNvSpPr/>
            </xdr:nvSpPr>
            <xdr:spPr>
              <a:xfrm rot="16200000">
                <a:off x="864394" y="3645692"/>
                <a:ext cx="157162" cy="133353"/>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二等辺三角形 55">
                <a:extLst>
                  <a:ext uri="{FF2B5EF4-FFF2-40B4-BE49-F238E27FC236}">
                    <a16:creationId xmlns:a16="http://schemas.microsoft.com/office/drawing/2014/main" id="{5D9847A8-BFB9-4EB7-B38F-F734DACB79E2}"/>
                  </a:ext>
                </a:extLst>
              </xdr:cNvPr>
              <xdr:cNvSpPr/>
            </xdr:nvSpPr>
            <xdr:spPr>
              <a:xfrm rot="16200000" flipV="1">
                <a:off x="4119565" y="3671887"/>
                <a:ext cx="152398" cy="12382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48" name="正方形/長方形 47">
              <a:extLst>
                <a:ext uri="{FF2B5EF4-FFF2-40B4-BE49-F238E27FC236}">
                  <a16:creationId xmlns:a16="http://schemas.microsoft.com/office/drawing/2014/main" id="{20461AFA-2554-46E8-A4CE-6316E5902062}"/>
                </a:ext>
              </a:extLst>
            </xdr:cNvPr>
            <xdr:cNvSpPr/>
          </xdr:nvSpPr>
          <xdr:spPr>
            <a:xfrm>
              <a:off x="2586893" y="2962275"/>
              <a:ext cx="1753039" cy="6477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400" b="1">
                  <a:solidFill>
                    <a:srgbClr val="008000"/>
                  </a:solidFill>
                </a:rPr>
                <a:t>▲</a:t>
              </a:r>
              <a:endParaRPr kumimoji="1" lang="en-US" altLang="ja-JP" sz="1400" b="1">
                <a:solidFill>
                  <a:srgbClr val="008000"/>
                </a:solidFill>
              </a:endParaRPr>
            </a:p>
            <a:p>
              <a:pPr algn="ctr"/>
              <a:r>
                <a:rPr kumimoji="1" lang="ja-JP" altLang="en-US" sz="800" b="1"/>
                <a:t>基準一次エネルギー</a:t>
              </a:r>
              <a:r>
                <a:rPr kumimoji="1" lang="en-US" altLang="ja-JP" sz="800" b="1"/>
                <a:t>(100%)</a:t>
              </a:r>
              <a:endParaRPr kumimoji="1" lang="ja-JP" altLang="en-US" sz="800" b="1"/>
            </a:p>
          </xdr:txBody>
        </xdr:sp>
        <xdr:cxnSp macro="">
          <xdr:nvCxnSpPr>
            <xdr:cNvPr id="49" name="直線コネクタ 48">
              <a:extLst>
                <a:ext uri="{FF2B5EF4-FFF2-40B4-BE49-F238E27FC236}">
                  <a16:creationId xmlns:a16="http://schemas.microsoft.com/office/drawing/2014/main" id="{8D1E2BEA-C13F-4314-B13D-65875B98FEF0}"/>
                </a:ext>
              </a:extLst>
            </xdr:cNvPr>
            <xdr:cNvCxnSpPr/>
          </xdr:nvCxnSpPr>
          <xdr:spPr>
            <a:xfrm flipH="1">
              <a:off x="742950" y="2628900"/>
              <a:ext cx="2" cy="371475"/>
            </a:xfrm>
            <a:prstGeom prst="line">
              <a:avLst/>
            </a:prstGeom>
            <a:ln w="28575">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50" name="直線コネクタ 49">
              <a:extLst>
                <a:ext uri="{FF2B5EF4-FFF2-40B4-BE49-F238E27FC236}">
                  <a16:creationId xmlns:a16="http://schemas.microsoft.com/office/drawing/2014/main" id="{4BF9CE92-51D1-4089-AC7B-2B64159FE1E0}"/>
                </a:ext>
              </a:extLst>
            </xdr:cNvPr>
            <xdr:cNvCxnSpPr/>
          </xdr:nvCxnSpPr>
          <xdr:spPr>
            <a:xfrm flipH="1">
              <a:off x="3448050" y="2619375"/>
              <a:ext cx="2" cy="371475"/>
            </a:xfrm>
            <a:prstGeom prst="line">
              <a:avLst/>
            </a:prstGeom>
            <a:ln w="28575">
              <a:headEnd type="none"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51" name="正方形/長方形 50">
              <a:extLst>
                <a:ext uri="{FF2B5EF4-FFF2-40B4-BE49-F238E27FC236}">
                  <a16:creationId xmlns:a16="http://schemas.microsoft.com/office/drawing/2014/main" id="{5D988B6C-1BDB-4657-B659-AA3EAC042E04}"/>
                </a:ext>
              </a:extLst>
            </xdr:cNvPr>
            <xdr:cNvSpPr/>
          </xdr:nvSpPr>
          <xdr:spPr>
            <a:xfrm>
              <a:off x="466726" y="2971800"/>
              <a:ext cx="552450"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600" b="1"/>
                <a:t>0</a:t>
              </a:r>
              <a:endParaRPr kumimoji="1" lang="ja-JP" altLang="en-US" sz="1600" b="1"/>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438150</xdr:colOff>
      <xdr:row>2</xdr:row>
      <xdr:rowOff>38101</xdr:rowOff>
    </xdr:from>
    <xdr:to>
      <xdr:col>10</xdr:col>
      <xdr:colOff>180975</xdr:colOff>
      <xdr:row>3</xdr:row>
      <xdr:rowOff>237174</xdr:rowOff>
    </xdr:to>
    <xdr:pic>
      <xdr:nvPicPr>
        <xdr:cNvPr id="2" name="Picture 38">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9884" t="27533" b="27725"/>
        <a:stretch>
          <a:fillRect/>
        </a:stretch>
      </xdr:blipFill>
      <xdr:spPr bwMode="auto">
        <a:xfrm>
          <a:off x="4248150" y="161926"/>
          <a:ext cx="1800225" cy="437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28576</xdr:colOff>
      <xdr:row>2</xdr:row>
      <xdr:rowOff>12196</xdr:rowOff>
    </xdr:from>
    <xdr:to>
      <xdr:col>12</xdr:col>
      <xdr:colOff>695326</xdr:colOff>
      <xdr:row>5</xdr:row>
      <xdr:rowOff>39377</xdr:rowOff>
    </xdr:to>
    <xdr:pic>
      <xdr:nvPicPr>
        <xdr:cNvPr id="4" name="Picture 77" descr="きゃすびっぴ">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67576" y="136021"/>
          <a:ext cx="666750" cy="67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123342</xdr:colOff>
      <xdr:row>43</xdr:row>
      <xdr:rowOff>237164</xdr:rowOff>
    </xdr:from>
    <xdr:to>
      <xdr:col>4</xdr:col>
      <xdr:colOff>145240</xdr:colOff>
      <xdr:row>43</xdr:row>
      <xdr:rowOff>237164</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a:xfrm>
          <a:off x="618642" y="11000414"/>
          <a:ext cx="1279198" cy="0"/>
        </a:xfrm>
        <a:prstGeom prst="line">
          <a:avLst/>
        </a:prstGeom>
        <a:ln w="158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238125</xdr:colOff>
      <xdr:row>43</xdr:row>
      <xdr:rowOff>66675</xdr:rowOff>
    </xdr:from>
    <xdr:to>
      <xdr:col>5</xdr:col>
      <xdr:colOff>76200</xdr:colOff>
      <xdr:row>45</xdr:row>
      <xdr:rowOff>133350</xdr:rowOff>
    </xdr:to>
    <xdr:graphicFrame macro="">
      <xdr:nvGraphicFramePr>
        <xdr:cNvPr id="6" name="グラフ 69">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257175</xdr:colOff>
      <xdr:row>43</xdr:row>
      <xdr:rowOff>38100</xdr:rowOff>
    </xdr:from>
    <xdr:to>
      <xdr:col>5</xdr:col>
      <xdr:colOff>104775</xdr:colOff>
      <xdr:row>45</xdr:row>
      <xdr:rowOff>171450</xdr:rowOff>
    </xdr:to>
    <xdr:graphicFrame macro="">
      <xdr:nvGraphicFramePr>
        <xdr:cNvPr id="7" name="グラフ 70">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219075</xdr:colOff>
      <xdr:row>42</xdr:row>
      <xdr:rowOff>238125</xdr:rowOff>
    </xdr:from>
    <xdr:to>
      <xdr:col>5</xdr:col>
      <xdr:colOff>66675</xdr:colOff>
      <xdr:row>44</xdr:row>
      <xdr:rowOff>228600</xdr:rowOff>
    </xdr:to>
    <xdr:graphicFrame macro="">
      <xdr:nvGraphicFramePr>
        <xdr:cNvPr id="8" name="グラフ 68">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142875</xdr:colOff>
      <xdr:row>46</xdr:row>
      <xdr:rowOff>114300</xdr:rowOff>
    </xdr:from>
    <xdr:to>
      <xdr:col>3</xdr:col>
      <xdr:colOff>595032</xdr:colOff>
      <xdr:row>47</xdr:row>
      <xdr:rowOff>110217</xdr:rowOff>
    </xdr:to>
    <xdr:sp macro="" textlink="">
      <xdr:nvSpPr>
        <xdr:cNvPr id="16" name="角丸四角形 15">
          <a:extLst>
            <a:ext uri="{FF2B5EF4-FFF2-40B4-BE49-F238E27FC236}">
              <a16:creationId xmlns:a16="http://schemas.microsoft.com/office/drawing/2014/main" id="{00000000-0008-0000-0500-000010000000}"/>
            </a:ext>
          </a:extLst>
        </xdr:cNvPr>
        <xdr:cNvSpPr/>
      </xdr:nvSpPr>
      <xdr:spPr>
        <a:xfrm>
          <a:off x="361950" y="11706225"/>
          <a:ext cx="728382" cy="272142"/>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b="1"/>
            <a:t>HEMS</a:t>
          </a:r>
          <a:endParaRPr kumimoji="1" lang="ja-JP" altLang="en-US" sz="1100" b="1"/>
        </a:p>
      </xdr:txBody>
    </xdr:sp>
    <xdr:clientData/>
  </xdr:twoCellAnchor>
  <xdr:twoCellAnchor>
    <xdr:from>
      <xdr:col>3</xdr:col>
      <xdr:colOff>707090</xdr:colOff>
      <xdr:row>46</xdr:row>
      <xdr:rowOff>114300</xdr:rowOff>
    </xdr:from>
    <xdr:to>
      <xdr:col>4</xdr:col>
      <xdr:colOff>172569</xdr:colOff>
      <xdr:row>47</xdr:row>
      <xdr:rowOff>110217</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02390" y="11706225"/>
          <a:ext cx="722779" cy="272142"/>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b="1"/>
            <a:t>MEMS</a:t>
          </a:r>
          <a:endParaRPr kumimoji="1" lang="ja-JP" altLang="en-US" sz="1100" b="1"/>
        </a:p>
      </xdr:txBody>
    </xdr:sp>
    <xdr:clientData/>
  </xdr:twoCellAnchor>
  <xdr:twoCellAnchor>
    <xdr:from>
      <xdr:col>4</xdr:col>
      <xdr:colOff>304800</xdr:colOff>
      <xdr:row>46</xdr:row>
      <xdr:rowOff>114300</xdr:rowOff>
    </xdr:from>
    <xdr:to>
      <xdr:col>5</xdr:col>
      <xdr:colOff>341779</xdr:colOff>
      <xdr:row>47</xdr:row>
      <xdr:rowOff>110217</xdr:rowOff>
    </xdr:to>
    <xdr:sp macro="" textlink="">
      <xdr:nvSpPr>
        <xdr:cNvPr id="31" name="角丸四角形 30">
          <a:extLst>
            <a:ext uri="{FF2B5EF4-FFF2-40B4-BE49-F238E27FC236}">
              <a16:creationId xmlns:a16="http://schemas.microsoft.com/office/drawing/2014/main" id="{00000000-0008-0000-0500-00001F000000}"/>
            </a:ext>
          </a:extLst>
        </xdr:cNvPr>
        <xdr:cNvSpPr/>
      </xdr:nvSpPr>
      <xdr:spPr>
        <a:xfrm>
          <a:off x="2057400" y="11706225"/>
          <a:ext cx="722779" cy="272142"/>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b="1"/>
            <a:t>CEMS</a:t>
          </a:r>
          <a:endParaRPr kumimoji="1" lang="ja-JP" altLang="en-US" sz="1100" b="1"/>
        </a:p>
      </xdr:txBody>
    </xdr:sp>
    <xdr:clientData/>
  </xdr:twoCellAnchor>
  <xdr:twoCellAnchor>
    <xdr:from>
      <xdr:col>3</xdr:col>
      <xdr:colOff>647700</xdr:colOff>
      <xdr:row>46</xdr:row>
      <xdr:rowOff>38100</xdr:rowOff>
    </xdr:from>
    <xdr:to>
      <xdr:col>4</xdr:col>
      <xdr:colOff>209550</xdr:colOff>
      <xdr:row>47</xdr:row>
      <xdr:rowOff>209550</xdr:rowOff>
    </xdr:to>
    <xdr:graphicFrame macro="">
      <xdr:nvGraphicFramePr>
        <xdr:cNvPr id="9" name="グラフ 8">
          <a:extLst>
            <a:ext uri="{FF2B5EF4-FFF2-40B4-BE49-F238E27FC236}">
              <a16:creationId xmlns:a16="http://schemas.microsoft.com/office/drawing/2014/main" id="{00000000-0008-0000-0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85725</xdr:colOff>
      <xdr:row>46</xdr:row>
      <xdr:rowOff>47625</xdr:rowOff>
    </xdr:from>
    <xdr:to>
      <xdr:col>3</xdr:col>
      <xdr:colOff>628650</xdr:colOff>
      <xdr:row>47</xdr:row>
      <xdr:rowOff>219075</xdr:rowOff>
    </xdr:to>
    <xdr:graphicFrame macro="">
      <xdr:nvGraphicFramePr>
        <xdr:cNvPr id="32" name="グラフ 31">
          <a:extLst>
            <a:ext uri="{FF2B5EF4-FFF2-40B4-BE49-F238E27FC236}">
              <a16:creationId xmlns:a16="http://schemas.microsoft.com/office/drawing/2014/main" id="{00000000-0008-0000-05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257175</xdr:colOff>
      <xdr:row>46</xdr:row>
      <xdr:rowOff>28575</xdr:rowOff>
    </xdr:from>
    <xdr:to>
      <xdr:col>5</xdr:col>
      <xdr:colOff>390525</xdr:colOff>
      <xdr:row>47</xdr:row>
      <xdr:rowOff>200025</xdr:rowOff>
    </xdr:to>
    <xdr:graphicFrame macro="">
      <xdr:nvGraphicFramePr>
        <xdr:cNvPr id="33" name="グラフ 32">
          <a:extLst>
            <a:ext uri="{FF2B5EF4-FFF2-40B4-BE49-F238E27FC236}">
              <a16:creationId xmlns:a16="http://schemas.microsoft.com/office/drawing/2014/main" id="{00000000-0008-0000-05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xdr:col>
      <xdr:colOff>0</xdr:colOff>
      <xdr:row>2</xdr:row>
      <xdr:rowOff>0</xdr:rowOff>
    </xdr:from>
    <xdr:to>
      <xdr:col>7</xdr:col>
      <xdr:colOff>171450</xdr:colOff>
      <xdr:row>4</xdr:row>
      <xdr:rowOff>124388</xdr:rowOff>
    </xdr:to>
    <xdr:pic>
      <xdr:nvPicPr>
        <xdr:cNvPr id="35" name="Picture 17" descr="CASBEE横浜ロゴのコピー">
          <a:extLst>
            <a:ext uri="{FF2B5EF4-FFF2-40B4-BE49-F238E27FC236}">
              <a16:creationId xmlns:a16="http://schemas.microsoft.com/office/drawing/2014/main" id="{00000000-0008-0000-0500-000023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57150" y="123825"/>
          <a:ext cx="4067175" cy="6006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0</xdr:colOff>
      <xdr:row>11</xdr:row>
      <xdr:rowOff>0</xdr:rowOff>
    </xdr:from>
    <xdr:to>
      <xdr:col>7</xdr:col>
      <xdr:colOff>628649</xdr:colOff>
      <xdr:row>15</xdr:row>
      <xdr:rowOff>152400</xdr:rowOff>
    </xdr:to>
    <xdr:grpSp>
      <xdr:nvGrpSpPr>
        <xdr:cNvPr id="87" name="グループ化 86">
          <a:extLst>
            <a:ext uri="{FF2B5EF4-FFF2-40B4-BE49-F238E27FC236}">
              <a16:creationId xmlns:a16="http://schemas.microsoft.com/office/drawing/2014/main" id="{DE25CD97-D3E4-4ADD-8B98-45A37EBF6E9C}"/>
            </a:ext>
          </a:extLst>
        </xdr:cNvPr>
        <xdr:cNvGrpSpPr/>
      </xdr:nvGrpSpPr>
      <xdr:grpSpPr>
        <a:xfrm>
          <a:off x="495300" y="2438400"/>
          <a:ext cx="4086224" cy="1257300"/>
          <a:chOff x="247651" y="2390775"/>
          <a:chExt cx="4086224" cy="1257300"/>
        </a:xfrm>
      </xdr:grpSpPr>
      <xdr:graphicFrame macro="">
        <xdr:nvGraphicFramePr>
          <xdr:cNvPr id="88" name="グラフ 87">
            <a:extLst>
              <a:ext uri="{FF2B5EF4-FFF2-40B4-BE49-F238E27FC236}">
                <a16:creationId xmlns:a16="http://schemas.microsoft.com/office/drawing/2014/main" id="{80DB4E3F-89D8-4F24-98C4-125699E2860B}"/>
              </a:ext>
            </a:extLst>
          </xdr:cNvPr>
          <xdr:cNvGraphicFramePr/>
        </xdr:nvGraphicFramePr>
        <xdr:xfrm>
          <a:off x="247651" y="2390775"/>
          <a:ext cx="4057649" cy="619125"/>
        </xdr:xfrm>
        <a:graphic>
          <a:graphicData uri="http://schemas.openxmlformats.org/drawingml/2006/chart">
            <c:chart xmlns:c="http://schemas.openxmlformats.org/drawingml/2006/chart" xmlns:r="http://schemas.openxmlformats.org/officeDocument/2006/relationships" r:id="rId10"/>
          </a:graphicData>
        </a:graphic>
      </xdr:graphicFrame>
      <xdr:grpSp>
        <xdr:nvGrpSpPr>
          <xdr:cNvPr id="89" name="グループ化 88">
            <a:extLst>
              <a:ext uri="{FF2B5EF4-FFF2-40B4-BE49-F238E27FC236}">
                <a16:creationId xmlns:a16="http://schemas.microsoft.com/office/drawing/2014/main" id="{C885B2A9-5132-4C97-BCCD-969ED60DA07A}"/>
              </a:ext>
            </a:extLst>
          </xdr:cNvPr>
          <xdr:cNvGrpSpPr/>
        </xdr:nvGrpSpPr>
        <xdr:grpSpPr>
          <a:xfrm>
            <a:off x="314326" y="2647950"/>
            <a:ext cx="4019549" cy="1000125"/>
            <a:chOff x="466726" y="2609850"/>
            <a:chExt cx="3873206" cy="1000125"/>
          </a:xfrm>
        </xdr:grpSpPr>
        <xdr:grpSp>
          <xdr:nvGrpSpPr>
            <xdr:cNvPr id="90" name="グループ化 89">
              <a:extLst>
                <a:ext uri="{FF2B5EF4-FFF2-40B4-BE49-F238E27FC236}">
                  <a16:creationId xmlns:a16="http://schemas.microsoft.com/office/drawing/2014/main" id="{2B989CDF-678E-4C62-A9F5-28AAC41A3314}"/>
                </a:ext>
              </a:extLst>
            </xdr:cNvPr>
            <xdr:cNvGrpSpPr/>
          </xdr:nvGrpSpPr>
          <xdr:grpSpPr>
            <a:xfrm>
              <a:off x="485775" y="2609850"/>
              <a:ext cx="3762375" cy="390525"/>
              <a:chOff x="533400" y="3524250"/>
              <a:chExt cx="3762375" cy="390525"/>
            </a:xfrm>
          </xdr:grpSpPr>
          <xdr:sp macro="" textlink="">
            <xdr:nvSpPr>
              <xdr:cNvPr id="95" name="正方形/長方形 94">
                <a:extLst>
                  <a:ext uri="{FF2B5EF4-FFF2-40B4-BE49-F238E27FC236}">
                    <a16:creationId xmlns:a16="http://schemas.microsoft.com/office/drawing/2014/main" id="{960D0E97-241B-4DD4-BA77-2429787DDC39}"/>
                  </a:ext>
                </a:extLst>
              </xdr:cNvPr>
              <xdr:cNvSpPr/>
            </xdr:nvSpPr>
            <xdr:spPr>
              <a:xfrm>
                <a:off x="533400" y="3524250"/>
                <a:ext cx="3762375" cy="390525"/>
              </a:xfrm>
              <a:prstGeom prst="rect">
                <a:avLst/>
              </a:prstGeom>
              <a:gradFill flip="none" rotWithShape="1">
                <a:gsLst>
                  <a:gs pos="0">
                    <a:schemeClr val="accent1">
                      <a:lumMod val="5000"/>
                      <a:lumOff val="95000"/>
                    </a:schemeClr>
                  </a:gs>
                  <a:gs pos="0">
                    <a:srgbClr val="008000"/>
                  </a:gs>
                  <a:gs pos="80000">
                    <a:srgbClr val="FFFF00"/>
                  </a:gs>
                  <a:gs pos="100000">
                    <a:srgbClr val="FF0000"/>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6" name="正方形/長方形 95">
                <a:extLst>
                  <a:ext uri="{FF2B5EF4-FFF2-40B4-BE49-F238E27FC236}">
                    <a16:creationId xmlns:a16="http://schemas.microsoft.com/office/drawing/2014/main" id="{CB0C12EB-5F8A-49D4-BBE8-718CB3A7B1A7}"/>
                  </a:ext>
                </a:extLst>
              </xdr:cNvPr>
              <xdr:cNvSpPr/>
            </xdr:nvSpPr>
            <xdr:spPr>
              <a:xfrm>
                <a:off x="962025" y="3581400"/>
                <a:ext cx="981075" cy="2476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b="1">
                    <a:solidFill>
                      <a:schemeClr val="bg1"/>
                    </a:solidFill>
                  </a:rPr>
                  <a:t>少ない</a:t>
                </a:r>
              </a:p>
            </xdr:txBody>
          </xdr:sp>
          <xdr:sp macro="" textlink="">
            <xdr:nvSpPr>
              <xdr:cNvPr id="97" name="正方形/長方形 96">
                <a:extLst>
                  <a:ext uri="{FF2B5EF4-FFF2-40B4-BE49-F238E27FC236}">
                    <a16:creationId xmlns:a16="http://schemas.microsoft.com/office/drawing/2014/main" id="{80E47197-56D6-4A18-8D2C-0D34276A8045}"/>
                  </a:ext>
                </a:extLst>
              </xdr:cNvPr>
              <xdr:cNvSpPr/>
            </xdr:nvSpPr>
            <xdr:spPr>
              <a:xfrm>
                <a:off x="3714751" y="3600450"/>
                <a:ext cx="466724" cy="2476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b="1">
                    <a:solidFill>
                      <a:schemeClr val="bg1"/>
                    </a:solidFill>
                  </a:rPr>
                  <a:t>多い</a:t>
                </a:r>
              </a:p>
            </xdr:txBody>
          </xdr:sp>
          <xdr:sp macro="" textlink="">
            <xdr:nvSpPr>
              <xdr:cNvPr id="98" name="二等辺三角形 97">
                <a:extLst>
                  <a:ext uri="{FF2B5EF4-FFF2-40B4-BE49-F238E27FC236}">
                    <a16:creationId xmlns:a16="http://schemas.microsoft.com/office/drawing/2014/main" id="{9F4C4480-FEFD-470D-8BD6-3FAF15353B5B}"/>
                  </a:ext>
                </a:extLst>
              </xdr:cNvPr>
              <xdr:cNvSpPr/>
            </xdr:nvSpPr>
            <xdr:spPr>
              <a:xfrm rot="16200000">
                <a:off x="864394" y="3645692"/>
                <a:ext cx="157162" cy="133353"/>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9" name="二等辺三角形 98">
                <a:extLst>
                  <a:ext uri="{FF2B5EF4-FFF2-40B4-BE49-F238E27FC236}">
                    <a16:creationId xmlns:a16="http://schemas.microsoft.com/office/drawing/2014/main" id="{98BF2881-0937-493F-A5C7-CE21EBA727FB}"/>
                  </a:ext>
                </a:extLst>
              </xdr:cNvPr>
              <xdr:cNvSpPr/>
            </xdr:nvSpPr>
            <xdr:spPr>
              <a:xfrm rot="16200000" flipV="1">
                <a:off x="4119565" y="3671887"/>
                <a:ext cx="152398" cy="12382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91" name="正方形/長方形 90">
              <a:extLst>
                <a:ext uri="{FF2B5EF4-FFF2-40B4-BE49-F238E27FC236}">
                  <a16:creationId xmlns:a16="http://schemas.microsoft.com/office/drawing/2014/main" id="{F0EC2DD9-99E3-4D9C-9D46-9A0F1E674C54}"/>
                </a:ext>
              </a:extLst>
            </xdr:cNvPr>
            <xdr:cNvSpPr/>
          </xdr:nvSpPr>
          <xdr:spPr>
            <a:xfrm>
              <a:off x="2586893" y="2962275"/>
              <a:ext cx="1753039" cy="6477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400" b="1">
                  <a:solidFill>
                    <a:srgbClr val="008000"/>
                  </a:solidFill>
                </a:rPr>
                <a:t>▲</a:t>
              </a:r>
              <a:endParaRPr kumimoji="1" lang="en-US" altLang="ja-JP" sz="1400" b="1">
                <a:solidFill>
                  <a:srgbClr val="008000"/>
                </a:solidFill>
              </a:endParaRPr>
            </a:p>
            <a:p>
              <a:pPr algn="ctr"/>
              <a:r>
                <a:rPr kumimoji="1" lang="ja-JP" altLang="en-US" sz="800" b="1"/>
                <a:t>基準一次エネルギー</a:t>
              </a:r>
              <a:r>
                <a:rPr kumimoji="1" lang="en-US" altLang="ja-JP" sz="800" b="1"/>
                <a:t>(100%)</a:t>
              </a:r>
              <a:endParaRPr kumimoji="1" lang="ja-JP" altLang="en-US" sz="800" b="1"/>
            </a:p>
          </xdr:txBody>
        </xdr:sp>
        <xdr:cxnSp macro="">
          <xdr:nvCxnSpPr>
            <xdr:cNvPr id="92" name="直線コネクタ 91">
              <a:extLst>
                <a:ext uri="{FF2B5EF4-FFF2-40B4-BE49-F238E27FC236}">
                  <a16:creationId xmlns:a16="http://schemas.microsoft.com/office/drawing/2014/main" id="{B33A7404-0602-4508-9FA7-8AFE24DB617B}"/>
                </a:ext>
              </a:extLst>
            </xdr:cNvPr>
            <xdr:cNvCxnSpPr/>
          </xdr:nvCxnSpPr>
          <xdr:spPr>
            <a:xfrm flipH="1">
              <a:off x="742950" y="2628900"/>
              <a:ext cx="2" cy="371475"/>
            </a:xfrm>
            <a:prstGeom prst="line">
              <a:avLst/>
            </a:prstGeom>
            <a:ln w="28575">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93" name="直線コネクタ 92">
              <a:extLst>
                <a:ext uri="{FF2B5EF4-FFF2-40B4-BE49-F238E27FC236}">
                  <a16:creationId xmlns:a16="http://schemas.microsoft.com/office/drawing/2014/main" id="{A90603FB-9324-4E3B-94F1-75C479641D05}"/>
                </a:ext>
              </a:extLst>
            </xdr:cNvPr>
            <xdr:cNvCxnSpPr/>
          </xdr:nvCxnSpPr>
          <xdr:spPr>
            <a:xfrm flipH="1">
              <a:off x="3448050" y="2619375"/>
              <a:ext cx="2" cy="371475"/>
            </a:xfrm>
            <a:prstGeom prst="line">
              <a:avLst/>
            </a:prstGeom>
            <a:ln w="28575">
              <a:headEnd type="none"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94" name="正方形/長方形 93">
              <a:extLst>
                <a:ext uri="{FF2B5EF4-FFF2-40B4-BE49-F238E27FC236}">
                  <a16:creationId xmlns:a16="http://schemas.microsoft.com/office/drawing/2014/main" id="{8250C44A-B012-49A5-8295-8A25AD9653D8}"/>
                </a:ext>
              </a:extLst>
            </xdr:cNvPr>
            <xdr:cNvSpPr/>
          </xdr:nvSpPr>
          <xdr:spPr>
            <a:xfrm>
              <a:off x="466726" y="2971800"/>
              <a:ext cx="552450"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600" b="1"/>
                <a:t>0</a:t>
              </a:r>
              <a:endParaRPr kumimoji="1" lang="ja-JP" altLang="en-US" sz="1600" b="1"/>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126065</xdr:colOff>
      <xdr:row>1</xdr:row>
      <xdr:rowOff>22537</xdr:rowOff>
    </xdr:from>
    <xdr:to>
      <xdr:col>16</xdr:col>
      <xdr:colOff>516590</xdr:colOff>
      <xdr:row>3</xdr:row>
      <xdr:rowOff>188384</xdr:rowOff>
    </xdr:to>
    <xdr:pic>
      <xdr:nvPicPr>
        <xdr:cNvPr id="5" name="Picture 6" descr="きゃすびっぴ">
          <a:extLst>
            <a:ext uri="{FF2B5EF4-FFF2-40B4-BE49-F238E27FC236}">
              <a16:creationId xmlns:a16="http://schemas.microsoft.com/office/drawing/2014/main" id="{728AE748-5467-42EC-8BE8-22D819065C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12865" y="98737"/>
          <a:ext cx="895350" cy="8802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0</xdr:rowOff>
    </xdr:from>
    <xdr:to>
      <xdr:col>7</xdr:col>
      <xdr:colOff>1025525</xdr:colOff>
      <xdr:row>2</xdr:row>
      <xdr:rowOff>39721</xdr:rowOff>
    </xdr:to>
    <xdr:pic>
      <xdr:nvPicPr>
        <xdr:cNvPr id="6" name="Picture 17" descr="CASBEE横浜ロゴのコピー">
          <a:extLst>
            <a:ext uri="{FF2B5EF4-FFF2-40B4-BE49-F238E27FC236}">
              <a16:creationId xmlns:a16="http://schemas.microsoft.com/office/drawing/2014/main" id="{14F3C413-9188-4F04-8B06-AF2633ECF4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350" y="76200"/>
          <a:ext cx="4054475" cy="60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142874</xdr:colOff>
      <xdr:row>1</xdr:row>
      <xdr:rowOff>66675</xdr:rowOff>
    </xdr:from>
    <xdr:to>
      <xdr:col>12</xdr:col>
      <xdr:colOff>30327</xdr:colOff>
      <xdr:row>2</xdr:row>
      <xdr:rowOff>25213</xdr:rowOff>
    </xdr:to>
    <xdr:pic>
      <xdr:nvPicPr>
        <xdr:cNvPr id="7" name="Picture 3">
          <a:extLst>
            <a:ext uri="{FF2B5EF4-FFF2-40B4-BE49-F238E27FC236}">
              <a16:creationId xmlns:a16="http://schemas.microsoft.com/office/drawing/2014/main" id="{DA422109-8A18-46D2-B09B-054EC434765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69884" t="27533" b="27725"/>
        <a:stretch>
          <a:fillRect/>
        </a:stretch>
      </xdr:blipFill>
      <xdr:spPr bwMode="auto">
        <a:xfrm>
          <a:off x="4371974" y="142875"/>
          <a:ext cx="2611603" cy="520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ibec.or.jp/CASBEE/download/Documents%20and%20Settings/mkyhk/&#12487;&#12473;&#12463;&#12488;&#12483;&#12503;/&#20303;&#23429;&#12510;&#12463;&#12525;&#12514;&#12487;&#12523;_&#22238;&#24112;&#24335;&#22793;&#26356;2006052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ibec.or.jp/CASBEE/download/2007&#24180;&#29256;&#12477;&#12501;&#12488;/&#12377;&#12414;&#12356;&#12477;&#12501;&#12488;/Re_%20CASBEE_LCCO2&#12395;&#38306;&#12377;&#12427;&#25972;&#29702;&#12513;&#12514;/&#23621;&#20303;&#26178;&#12465;&#12540;&#12473;&#12473;&#12479;&#12487;&#12451;/070519_&#36939;&#29992;&#26178;CO2&#27010;&#31639;&#65288;&#36817;&#30000;&#25913;&#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ibec.or.jp/CASBEE/download/temp/@.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20316;&#26989;&#20013;/0204_&#12497;&#12473;&#35299;&#38500;/&#12304;&#12497;&#12473;&#28961;&#12305;casbeeyokohama-bd-nc-2025beta.xlsx" TargetMode="External"/><Relationship Id="rId1" Type="http://schemas.openxmlformats.org/officeDocument/2006/relationships/externalLinkPath" Target="/03&#24314;&#31689;&#20225;&#30011;&#35506;/&#24314;&#31689;&#20225;&#30011;&#35506;&#20849;&#26377;/530_CASBEE&#27178;&#27996;/050_&#12510;&#12491;&#12517;&#12450;&#12523;&#12539;&#12477;&#12501;&#12488;/025_2025&#24180;&#29256;&#12288;CASBEE&#27178;&#27996;&#12477;&#12501;&#12488;+&#12510;&#12491;&#12517;&#12450;&#12523;/&#20316;&#26989;&#20013;/0204_&#12497;&#12473;&#35299;&#38500;/&#12304;&#12497;&#12473;&#28961;&#12305;casbeeyokohama-bd-nc-2025be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電温暖化_条件設定"/>
      <sheetName val="☆世帯条件"/>
      <sheetName val="☆世帯結果"/>
      <sheetName val="■□使用方法□■"/>
      <sheetName val="★計算シート★"/>
      <sheetName val="選択都市の情報"/>
      <sheetName val="【DB】世帯数"/>
      <sheetName val="【DB】平均延べ床面積"/>
      <sheetName val="省エネメニュー"/>
      <sheetName val="web_条件"/>
      <sheetName val="web_ENE_用途"/>
      <sheetName val="web_ENE_燃料"/>
      <sheetName val="web_CO2_用途"/>
      <sheetName val="web_CO2_燃料"/>
      <sheetName val="【DB】断熱水準別シェア"/>
      <sheetName val="燃料別ｴﾈ消費"/>
      <sheetName val="【DB】熱損失係数"/>
      <sheetName val="【DB】暖冷房条件"/>
      <sheetName val="【DB】機器効率・機器特性"/>
      <sheetName val="【DB】対策係数"/>
      <sheetName val="【DB】暖冷房回帰式"/>
      <sheetName val="【DB】太陽エネルギー"/>
      <sheetName val="燃料別負荷分担・効率"/>
      <sheetName val="暖冷房(月_都道府県）"/>
      <sheetName val="暖冷房(月_世帯)"/>
      <sheetName val="給湯・機器(月_都道府県）"/>
      <sheetName val="給湯・機器(月_世帯)"/>
      <sheetName val="給湯・機器(季_日_世帯)"/>
      <sheetName val="冬季平日"/>
      <sheetName val="冬季休日"/>
      <sheetName val="夏季平日"/>
      <sheetName val="夏季休日"/>
      <sheetName val="中間季平日"/>
      <sheetName val="中間季休日"/>
      <sheetName val="【DB】燃料別分担(暖冷房)"/>
      <sheetName val="【DB】燃料別分担(給湯・厨房)"/>
      <sheetName val="【DB】平均世帯人員"/>
      <sheetName val="【DB】気温"/>
      <sheetName val="【DB】暖デグリデー"/>
      <sheetName val="【DB】冷デグリデー"/>
      <sheetName val="【DB】月気温_給水温度"/>
      <sheetName val="【DB】給湯原単位"/>
      <sheetName val="【DB】機器一覧"/>
      <sheetName val="【DB】機器普及台数"/>
      <sheetName val="カレンダー"/>
      <sheetName val="その他パラ"/>
      <sheetName val="【ﾃﾝﾌﾟﾚｰﾄ】全国集計"/>
      <sheetName val="【ﾃﾝﾌﾟﾚｰﾄ】全都道府県"/>
    </sheetNames>
    <sheetDataSet>
      <sheetData sheetId="0"/>
      <sheetData sheetId="1"/>
      <sheetData sheetId="2"/>
      <sheetData sheetId="3"/>
      <sheetData sheetId="4"/>
      <sheetData sheetId="5"/>
      <sheetData sheetId="6"/>
      <sheetData sheetId="7"/>
      <sheetData sheetId="8" refreshError="1">
        <row r="2">
          <cell r="L2">
            <v>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紙"/>
      <sheetName val="070519_CO2感度評価CS"/>
      <sheetName val="070519_感度評価まとめ"/>
      <sheetName val="070507住宅マクロ感度評価"/>
      <sheetName val="070507住宅マクロ条件一覧"/>
      <sheetName val="070501CO2感度評価全館"/>
      <sheetName val="070501CO2感度評価間欠"/>
      <sheetName val="補正"/>
      <sheetName val="レベル設定比較"/>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heetName val="⑬原単位"/>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結果_IS"/>
      <sheetName val="メイン"/>
      <sheetName val="結果（SDGs評価なし）"/>
      <sheetName val="結果（SDGs評価あり）"/>
      <sheetName val="配慮"/>
      <sheetName val="係数"/>
      <sheetName val="複合用途"/>
      <sheetName val="スコア"/>
      <sheetName val="採点Q1"/>
      <sheetName val="採点Q2"/>
      <sheetName val="採点Q3"/>
      <sheetName val="採点LR1"/>
      <sheetName val="計画書"/>
      <sheetName val="採点LR2"/>
      <sheetName val="採点LR3"/>
      <sheetName val="建築環境SDGsチェックリスト"/>
      <sheetName val="CO2計算"/>
      <sheetName val="条件(標準)"/>
      <sheetName val="条件(個別)"/>
      <sheetName val="重み"/>
      <sheetName val="CO2データ"/>
      <sheetName val="クレジット"/>
    </sheetNames>
    <sheetDataSet>
      <sheetData sheetId="0" refreshError="1"/>
      <sheetData sheetId="1" refreshError="1"/>
      <sheetData sheetId="2">
        <row r="24">
          <cell r="AL24" t="str">
            <v>非表示</v>
          </cell>
        </row>
      </sheetData>
      <sheetData sheetId="3" refreshError="1"/>
      <sheetData sheetId="4" refreshError="1"/>
      <sheetData sheetId="5" refreshError="1"/>
      <sheetData sheetId="6" refreshError="1"/>
      <sheetData sheetId="7" refreshError="1"/>
      <sheetData sheetId="8"/>
      <sheetData sheetId="9"/>
      <sheetData sheetId="10"/>
      <sheetData sheetId="11"/>
      <sheetData sheetId="12" refreshError="1"/>
      <sheetData sheetId="13"/>
      <sheetData sheetId="14"/>
      <sheetData sheetId="15" refreshError="1"/>
      <sheetData sheetId="16" refreshError="1"/>
      <sheetData sheetId="17" refreshError="1"/>
      <sheetData sheetId="18" refreshError="1"/>
      <sheetData sheetId="19"/>
      <sheetData sheetId="20" refreshError="1"/>
      <sheetData sheetId="21" refreshError="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9050">
          <a:solidFill>
            <a:srgbClr val="FF0000"/>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C0888-BAFE-448B-879F-DD2D3F0EB865}">
  <sheetPr>
    <tabColor theme="0"/>
    <pageSetUpPr fitToPage="1"/>
  </sheetPr>
  <dimension ref="A1:Q760"/>
  <sheetViews>
    <sheetView topLeftCell="A2" zoomScale="70" zoomScaleNormal="70" workbookViewId="0">
      <selection activeCell="K10" sqref="K10"/>
    </sheetView>
  </sheetViews>
  <sheetFormatPr defaultRowHeight="15" customHeight="1" zeroHeight="1"/>
  <cols>
    <col min="3" max="3" width="20.75" customWidth="1"/>
    <col min="4" max="4" width="10.5" style="1210" customWidth="1"/>
    <col min="5" max="6" width="7.25" customWidth="1"/>
    <col min="8" max="8" width="7.25" customWidth="1"/>
    <col min="9" max="9" width="13" style="1093" customWidth="1"/>
    <col min="10" max="10" width="12.25" style="1093" customWidth="1"/>
    <col min="11" max="11" width="31.5" style="1208" customWidth="1"/>
    <col min="12" max="12" width="42.625" style="1209" customWidth="1"/>
    <col min="13" max="13" width="30.625" style="1105" customWidth="1"/>
    <col min="14" max="14" width="30.625" customWidth="1"/>
    <col min="15" max="15" width="30.625" style="293" customWidth="1"/>
    <col min="16" max="16" width="44.875" customWidth="1"/>
    <col min="17" max="17" width="38.375" customWidth="1"/>
  </cols>
  <sheetData>
    <row r="1" spans="1:15" ht="36.75" customHeight="1" thickBot="1">
      <c r="A1" s="1300" t="s">
        <v>573</v>
      </c>
      <c r="B1" s="1300"/>
      <c r="C1" s="1301"/>
      <c r="D1" s="1072" t="s">
        <v>574</v>
      </c>
      <c r="E1" s="1073" t="s">
        <v>575</v>
      </c>
      <c r="F1" s="1073" t="s">
        <v>576</v>
      </c>
      <c r="G1" s="1073" t="s">
        <v>577</v>
      </c>
      <c r="H1" s="1073" t="s">
        <v>578</v>
      </c>
      <c r="I1" s="1074" t="s">
        <v>579</v>
      </c>
      <c r="J1" s="1073" t="s">
        <v>580</v>
      </c>
      <c r="K1" s="1075" t="s">
        <v>581</v>
      </c>
      <c r="L1" s="1076" t="s">
        <v>582</v>
      </c>
      <c r="M1" s="1077" t="s">
        <v>583</v>
      </c>
    </row>
    <row r="2" spans="1:15" ht="24.75" thickBot="1">
      <c r="A2" s="1078"/>
      <c r="B2" s="1078"/>
      <c r="C2" s="1078"/>
      <c r="D2" s="1079">
        <f>MAX(E2,F2)</f>
        <v>7</v>
      </c>
      <c r="E2" s="1078">
        <v>7</v>
      </c>
      <c r="F2" s="1078"/>
      <c r="G2" s="1078"/>
      <c r="H2" s="1078">
        <v>7</v>
      </c>
      <c r="I2" s="1080"/>
      <c r="J2" s="1081" t="s">
        <v>584</v>
      </c>
      <c r="K2" s="1082" t="s">
        <v>585</v>
      </c>
      <c r="L2" s="1083">
        <v>7</v>
      </c>
      <c r="M2" s="1084" t="s">
        <v>586</v>
      </c>
      <c r="N2" s="1302" t="s">
        <v>587</v>
      </c>
      <c r="O2" s="1303"/>
    </row>
    <row r="3" spans="1:15" ht="24.75" thickBot="1">
      <c r="A3" s="1085"/>
      <c r="B3" s="1085"/>
      <c r="C3" s="1085"/>
      <c r="D3" s="1079"/>
      <c r="E3" s="1086"/>
      <c r="F3" s="1086"/>
      <c r="G3" s="1085"/>
      <c r="H3" s="1086"/>
      <c r="I3" s="1087" t="s">
        <v>588</v>
      </c>
      <c r="J3" s="1088" t="s">
        <v>589</v>
      </c>
      <c r="K3" s="1089" t="s">
        <v>590</v>
      </c>
      <c r="L3" s="1090"/>
      <c r="M3" s="1084"/>
      <c r="N3" s="1304"/>
      <c r="O3" s="1305"/>
    </row>
    <row r="4" spans="1:15" ht="30">
      <c r="A4" s="1091">
        <v>1.1000000000000001</v>
      </c>
      <c r="B4" s="532" t="s">
        <v>529</v>
      </c>
      <c r="C4" s="532"/>
      <c r="D4" s="1079">
        <f t="shared" ref="D4:D67" si="0">MAX(E4,F4)</f>
        <v>0</v>
      </c>
      <c r="E4" s="1092">
        <f>'入力4(スコア転記)'!Q11</f>
        <v>0</v>
      </c>
      <c r="F4" s="1092">
        <f>'入力4(スコア転記)'!T11</f>
        <v>0</v>
      </c>
      <c r="H4" s="1092">
        <f t="shared" ref="H4:H24" si="1">MAX(E4:F4)</f>
        <v>0</v>
      </c>
      <c r="J4" s="1229" t="s">
        <v>591</v>
      </c>
      <c r="K4" s="1228" t="s">
        <v>592</v>
      </c>
      <c r="L4" s="1094" t="s">
        <v>593</v>
      </c>
      <c r="M4" s="1094" t="s">
        <v>594</v>
      </c>
    </row>
    <row r="5" spans="1:15" ht="30">
      <c r="A5" s="1091">
        <v>1.2</v>
      </c>
      <c r="B5" s="532" t="s">
        <v>11</v>
      </c>
      <c r="C5" s="532"/>
      <c r="D5" s="1079"/>
      <c r="E5" s="1095"/>
      <c r="F5" s="1092"/>
      <c r="H5" s="1092"/>
      <c r="J5" s="1229" t="s">
        <v>591</v>
      </c>
      <c r="K5" s="1228" t="s">
        <v>595</v>
      </c>
      <c r="L5" s="1084"/>
      <c r="M5" s="1084"/>
    </row>
    <row r="6" spans="1:15" ht="45">
      <c r="A6" s="1091"/>
      <c r="B6" s="1096">
        <v>1</v>
      </c>
      <c r="C6" s="532" t="s">
        <v>189</v>
      </c>
      <c r="D6" s="1079">
        <f t="shared" si="0"/>
        <v>0</v>
      </c>
      <c r="E6" s="1092">
        <f>'入力4(スコア転記)'!Q15</f>
        <v>0</v>
      </c>
      <c r="F6" s="1092">
        <f>'入力4(スコア転記)'!T15</f>
        <v>0</v>
      </c>
      <c r="H6" s="1092">
        <f t="shared" si="1"/>
        <v>0</v>
      </c>
      <c r="J6" s="1097" t="s">
        <v>596</v>
      </c>
      <c r="K6" s="1098" t="s">
        <v>597</v>
      </c>
      <c r="L6" s="1094" t="s">
        <v>598</v>
      </c>
      <c r="M6" s="1094" t="s">
        <v>599</v>
      </c>
    </row>
    <row r="7" spans="1:15" ht="45">
      <c r="A7" s="1099"/>
      <c r="B7" s="1096">
        <v>2</v>
      </c>
      <c r="C7" s="532" t="s">
        <v>12</v>
      </c>
      <c r="D7" s="1079">
        <f t="shared" si="0"/>
        <v>0</v>
      </c>
      <c r="E7" s="1092">
        <f>'入力4(スコア転記)'!Q16</f>
        <v>0</v>
      </c>
      <c r="F7" s="1092">
        <f>'入力4(スコア転記)'!T16</f>
        <v>0</v>
      </c>
      <c r="H7" s="1092">
        <f t="shared" si="1"/>
        <v>0</v>
      </c>
      <c r="J7" s="1097" t="s">
        <v>596</v>
      </c>
      <c r="K7" s="1098" t="s">
        <v>600</v>
      </c>
      <c r="L7" s="1094" t="s">
        <v>601</v>
      </c>
      <c r="M7" s="1094" t="s">
        <v>602</v>
      </c>
    </row>
    <row r="8" spans="1:15" ht="45">
      <c r="A8" s="1099"/>
      <c r="B8" s="1096">
        <v>3</v>
      </c>
      <c r="C8" s="532" t="s">
        <v>52</v>
      </c>
      <c r="D8" s="1079">
        <f t="shared" si="0"/>
        <v>0</v>
      </c>
      <c r="E8" s="1092">
        <f>'入力4(スコア転記)'!Q17</f>
        <v>0</v>
      </c>
      <c r="F8" s="1092">
        <f>'入力4(スコア転記)'!T17</f>
        <v>0</v>
      </c>
      <c r="H8" s="1092">
        <f t="shared" si="1"/>
        <v>0</v>
      </c>
      <c r="J8" s="1097" t="s">
        <v>596</v>
      </c>
      <c r="K8" s="1100" t="s">
        <v>603</v>
      </c>
      <c r="L8" s="1094" t="s">
        <v>604</v>
      </c>
      <c r="M8" s="1094" t="s">
        <v>605</v>
      </c>
    </row>
    <row r="9" spans="1:15" ht="45">
      <c r="A9" s="1099"/>
      <c r="B9" s="1096">
        <v>4</v>
      </c>
      <c r="C9" s="532" t="s">
        <v>53</v>
      </c>
      <c r="D9" s="1079">
        <f t="shared" si="0"/>
        <v>0</v>
      </c>
      <c r="E9" s="1092">
        <f>'入力4(スコア転記)'!Q18</f>
        <v>0</v>
      </c>
      <c r="F9" s="1092">
        <f>'入力4(スコア転記)'!T18</f>
        <v>0</v>
      </c>
      <c r="H9" s="1092">
        <f t="shared" si="1"/>
        <v>0</v>
      </c>
      <c r="J9" s="1097" t="s">
        <v>596</v>
      </c>
      <c r="K9" s="1100" t="s">
        <v>606</v>
      </c>
      <c r="L9" s="1094" t="s">
        <v>607</v>
      </c>
      <c r="M9" s="1094" t="s">
        <v>605</v>
      </c>
    </row>
    <row r="10" spans="1:15" ht="45.75" thickBot="1">
      <c r="A10" s="1091">
        <v>1.3</v>
      </c>
      <c r="B10" s="532" t="s">
        <v>54</v>
      </c>
      <c r="C10" s="532"/>
      <c r="D10" s="1079">
        <f t="shared" si="0"/>
        <v>0</v>
      </c>
      <c r="E10" s="1092">
        <f>'入力4(スコア転記)'!Q19</f>
        <v>0</v>
      </c>
      <c r="F10" s="1092">
        <f>'入力4(スコア転記)'!T19</f>
        <v>0</v>
      </c>
      <c r="H10" s="1092">
        <f t="shared" si="1"/>
        <v>0</v>
      </c>
      <c r="I10" s="1101"/>
      <c r="J10" s="1229" t="s">
        <v>591</v>
      </c>
      <c r="K10" s="1230" t="s">
        <v>608</v>
      </c>
      <c r="L10" s="1094" t="s">
        <v>609</v>
      </c>
      <c r="M10" s="1094" t="s">
        <v>610</v>
      </c>
    </row>
    <row r="11" spans="1:15" ht="24.75" thickBot="1">
      <c r="A11" s="1102"/>
      <c r="B11" s="1103"/>
      <c r="C11" s="1103"/>
      <c r="D11" s="1079"/>
      <c r="E11" s="1086"/>
      <c r="F11" s="1086"/>
      <c r="G11" s="1085"/>
      <c r="H11" s="1086"/>
      <c r="I11" s="1087" t="s">
        <v>588</v>
      </c>
      <c r="J11" s="1088" t="s">
        <v>611</v>
      </c>
      <c r="K11" s="1089" t="s">
        <v>612</v>
      </c>
      <c r="L11" s="1084"/>
      <c r="M11" s="1084"/>
    </row>
    <row r="12" spans="1:15" ht="30">
      <c r="A12" s="1091">
        <v>2.1</v>
      </c>
      <c r="B12" s="676" t="s">
        <v>2</v>
      </c>
      <c r="C12" s="575"/>
      <c r="D12" s="1079"/>
      <c r="E12" s="1095"/>
      <c r="F12" s="1092"/>
      <c r="H12" s="1092">
        <f t="shared" si="1"/>
        <v>0</v>
      </c>
      <c r="J12" s="1229" t="s">
        <v>591</v>
      </c>
      <c r="K12" s="1228" t="s">
        <v>613</v>
      </c>
      <c r="L12" s="1084"/>
      <c r="M12" s="1084"/>
      <c r="O12"/>
    </row>
    <row r="13" spans="1:15" ht="30">
      <c r="A13" s="1104"/>
      <c r="B13" s="1096">
        <v>1</v>
      </c>
      <c r="C13" s="532" t="s">
        <v>94</v>
      </c>
      <c r="D13" s="1079">
        <f t="shared" si="0"/>
        <v>0</v>
      </c>
      <c r="E13" s="1092">
        <f>'入力4(スコア転記)'!Q22</f>
        <v>0</v>
      </c>
      <c r="F13" s="1092">
        <f>'入力4(スコア転記)'!T22</f>
        <v>0</v>
      </c>
      <c r="H13" s="1092">
        <f t="shared" si="1"/>
        <v>0</v>
      </c>
      <c r="J13" s="1097" t="s">
        <v>596</v>
      </c>
      <c r="K13" s="1098" t="s">
        <v>614</v>
      </c>
      <c r="L13" s="1094" t="s">
        <v>615</v>
      </c>
      <c r="M13" s="1094" t="s">
        <v>616</v>
      </c>
    </row>
    <row r="14" spans="1:15" ht="45">
      <c r="A14" s="1104"/>
      <c r="B14" s="1096">
        <v>2</v>
      </c>
      <c r="C14" s="532" t="s">
        <v>55</v>
      </c>
      <c r="D14" s="1079">
        <f>E14</f>
        <v>0</v>
      </c>
      <c r="E14" s="1092">
        <f>'入力4(スコア転記)'!Q24</f>
        <v>0</v>
      </c>
      <c r="F14" s="1092">
        <f>'入力4(スコア転記)'!T24</f>
        <v>0</v>
      </c>
      <c r="H14" s="1092">
        <f t="shared" si="1"/>
        <v>0</v>
      </c>
      <c r="J14" s="1097" t="s">
        <v>596</v>
      </c>
      <c r="K14" s="1098" t="s">
        <v>617</v>
      </c>
      <c r="L14" s="1094" t="s">
        <v>618</v>
      </c>
      <c r="M14" s="1094" t="s">
        <v>619</v>
      </c>
      <c r="N14" s="1105"/>
    </row>
    <row r="15" spans="1:15" s="1111" customFormat="1" ht="36" customHeight="1">
      <c r="A15" s="1106"/>
      <c r="B15" s="1107"/>
      <c r="C15" s="1108"/>
      <c r="D15" s="1109">
        <f>F14</f>
        <v>0</v>
      </c>
      <c r="E15" s="1110"/>
      <c r="F15" s="1110"/>
      <c r="H15" s="1092">
        <f>D15</f>
        <v>0</v>
      </c>
      <c r="I15" s="1112"/>
      <c r="J15" s="1113"/>
      <c r="K15" s="1098" t="s">
        <v>617</v>
      </c>
      <c r="L15" s="1114" t="s">
        <v>620</v>
      </c>
      <c r="M15" s="1115" t="s">
        <v>621</v>
      </c>
      <c r="N15" s="1116"/>
    </row>
    <row r="16" spans="1:15" ht="30">
      <c r="A16" s="1104"/>
      <c r="B16" s="1096">
        <v>3</v>
      </c>
      <c r="C16" s="532" t="s">
        <v>56</v>
      </c>
      <c r="D16" s="1079">
        <f t="shared" si="0"/>
        <v>0</v>
      </c>
      <c r="E16" s="1092">
        <f>'入力4(スコア転記)'!Q25</f>
        <v>0</v>
      </c>
      <c r="F16" s="1092">
        <f>'入力4(スコア転記)'!T25</f>
        <v>0</v>
      </c>
      <c r="H16" s="1092">
        <f t="shared" si="1"/>
        <v>0</v>
      </c>
      <c r="J16" s="1097" t="s">
        <v>596</v>
      </c>
      <c r="K16" s="1098" t="s">
        <v>622</v>
      </c>
      <c r="L16" s="1094" t="s">
        <v>623</v>
      </c>
      <c r="M16" s="1094" t="s">
        <v>624</v>
      </c>
    </row>
    <row r="17" spans="1:13" ht="45">
      <c r="A17" s="1091">
        <v>2.2000000000000002</v>
      </c>
      <c r="B17" s="532" t="s">
        <v>3</v>
      </c>
      <c r="C17" s="575"/>
      <c r="D17" s="1079">
        <f>MAX(E17,F17)</f>
        <v>0</v>
      </c>
      <c r="E17" s="1092">
        <f>'入力4(スコア転記)'!Q30</f>
        <v>0</v>
      </c>
      <c r="F17" s="1092">
        <f>'入力4(スコア転記)'!T30</f>
        <v>0</v>
      </c>
      <c r="H17" s="1092">
        <f>MAX(E17:F17)</f>
        <v>0</v>
      </c>
      <c r="J17" s="1229" t="s">
        <v>591</v>
      </c>
      <c r="K17" s="1228" t="s">
        <v>625</v>
      </c>
      <c r="L17" s="1117" t="s">
        <v>626</v>
      </c>
      <c r="M17" s="1117" t="s">
        <v>627</v>
      </c>
    </row>
    <row r="18" spans="1:13" ht="30.75" thickBot="1">
      <c r="A18" s="1091">
        <v>2.2999999999999998</v>
      </c>
      <c r="B18" s="532" t="s">
        <v>139</v>
      </c>
      <c r="C18" s="575"/>
      <c r="D18" s="1079">
        <f t="shared" si="0"/>
        <v>0</v>
      </c>
      <c r="E18" s="1092">
        <f>'入力4(スコア転記)'!Q31</f>
        <v>0</v>
      </c>
      <c r="F18" s="1092">
        <f>'入力4(スコア転記)'!T31</f>
        <v>0</v>
      </c>
      <c r="H18" s="1092">
        <f t="shared" si="1"/>
        <v>0</v>
      </c>
      <c r="I18" s="1101"/>
      <c r="J18" s="1229" t="s">
        <v>591</v>
      </c>
      <c r="K18" s="1228" t="s">
        <v>628</v>
      </c>
      <c r="L18" s="1094" t="s">
        <v>629</v>
      </c>
      <c r="M18" s="1094" t="s">
        <v>630</v>
      </c>
    </row>
    <row r="19" spans="1:13" ht="27" thickBot="1">
      <c r="A19" s="1118"/>
      <c r="B19" s="1118"/>
      <c r="C19" s="1119"/>
      <c r="D19" s="1079">
        <f t="shared" si="0"/>
        <v>0</v>
      </c>
      <c r="E19" s="1086"/>
      <c r="F19" s="1086"/>
      <c r="G19" s="1085"/>
      <c r="H19" s="1086"/>
      <c r="I19" s="1087" t="s">
        <v>588</v>
      </c>
      <c r="J19" s="1120" t="s">
        <v>631</v>
      </c>
      <c r="K19" s="1089" t="s">
        <v>632</v>
      </c>
      <c r="L19" s="1084"/>
      <c r="M19" s="1084"/>
    </row>
    <row r="20" spans="1:13" ht="30">
      <c r="A20" s="1091">
        <v>3.1</v>
      </c>
      <c r="B20" s="676" t="s">
        <v>5</v>
      </c>
      <c r="C20" s="575"/>
      <c r="D20" s="1079"/>
      <c r="E20" s="1095"/>
      <c r="F20" s="1092"/>
      <c r="H20" s="1092"/>
      <c r="J20" s="1229" t="s">
        <v>591</v>
      </c>
      <c r="K20" s="1228" t="s">
        <v>633</v>
      </c>
      <c r="L20" s="1084"/>
      <c r="M20" s="1084"/>
    </row>
    <row r="21" spans="1:13" ht="30">
      <c r="A21" s="1104"/>
      <c r="B21" s="1096">
        <v>1</v>
      </c>
      <c r="C21" s="532" t="s">
        <v>20</v>
      </c>
      <c r="D21" s="1079">
        <f t="shared" si="0"/>
        <v>0</v>
      </c>
      <c r="E21" s="1092">
        <f>'入力4(スコア転記)'!Q37</f>
        <v>0</v>
      </c>
      <c r="F21" s="1092">
        <f>'入力4(スコア転記)'!T37</f>
        <v>0</v>
      </c>
      <c r="H21" s="1092">
        <f t="shared" si="1"/>
        <v>0</v>
      </c>
      <c r="J21" s="1097" t="s">
        <v>596</v>
      </c>
      <c r="K21" s="1098" t="s">
        <v>634</v>
      </c>
      <c r="L21" s="1094" t="s">
        <v>635</v>
      </c>
      <c r="M21" s="1094" t="s">
        <v>636</v>
      </c>
    </row>
    <row r="22" spans="1:13" ht="30">
      <c r="A22" s="1104"/>
      <c r="B22" s="1096">
        <v>2</v>
      </c>
      <c r="C22" s="532" t="s">
        <v>21</v>
      </c>
      <c r="D22" s="1079">
        <f t="shared" si="0"/>
        <v>0</v>
      </c>
      <c r="E22" s="1092">
        <f>'入力4(スコア転記)'!Q38</f>
        <v>0</v>
      </c>
      <c r="F22" s="1092">
        <f>'入力4(スコア転記)'!T38</f>
        <v>0</v>
      </c>
      <c r="H22" s="1092">
        <f t="shared" si="1"/>
        <v>0</v>
      </c>
      <c r="J22" s="1097" t="s">
        <v>596</v>
      </c>
      <c r="K22" s="1098" t="s">
        <v>637</v>
      </c>
      <c r="L22" s="1094" t="s">
        <v>638</v>
      </c>
      <c r="M22" s="1094" t="s">
        <v>639</v>
      </c>
    </row>
    <row r="23" spans="1:13" ht="45">
      <c r="A23" s="1104"/>
      <c r="B23" s="1096">
        <v>3</v>
      </c>
      <c r="C23" s="532" t="s">
        <v>22</v>
      </c>
      <c r="D23" s="1079">
        <f t="shared" si="0"/>
        <v>0</v>
      </c>
      <c r="E23" s="1092">
        <f>'入力4(スコア転記)'!Q39</f>
        <v>0</v>
      </c>
      <c r="F23" s="1092">
        <f>'入力4(スコア転記)'!T39</f>
        <v>0</v>
      </c>
      <c r="H23" s="1092">
        <f t="shared" si="1"/>
        <v>0</v>
      </c>
      <c r="J23" s="1097" t="s">
        <v>596</v>
      </c>
      <c r="K23" s="1098" t="s">
        <v>640</v>
      </c>
      <c r="L23" s="1094" t="s">
        <v>641</v>
      </c>
      <c r="M23" s="1094" t="s">
        <v>642</v>
      </c>
    </row>
    <row r="24" spans="1:13" ht="30">
      <c r="A24" s="1091">
        <v>3.2</v>
      </c>
      <c r="B24" s="532" t="s">
        <v>58</v>
      </c>
      <c r="C24" s="575"/>
      <c r="D24" s="1079"/>
      <c r="E24" s="1095"/>
      <c r="F24" s="1092"/>
      <c r="H24" s="1092">
        <f t="shared" si="1"/>
        <v>0</v>
      </c>
      <c r="J24" s="1229" t="s">
        <v>591</v>
      </c>
      <c r="K24" s="1228" t="s">
        <v>643</v>
      </c>
      <c r="L24" s="1084"/>
      <c r="M24" s="1084"/>
    </row>
    <row r="25" spans="1:13" ht="30">
      <c r="A25" s="1104"/>
      <c r="B25" s="1096">
        <v>1</v>
      </c>
      <c r="C25" s="532" t="s">
        <v>24</v>
      </c>
      <c r="D25" s="1079">
        <f t="shared" si="0"/>
        <v>0</v>
      </c>
      <c r="E25" s="1092">
        <f>'入力4(スコア転記)'!Q42</f>
        <v>0</v>
      </c>
      <c r="F25" s="1092">
        <f>'入力4(スコア転記)'!T42</f>
        <v>0</v>
      </c>
      <c r="H25" s="1092">
        <f>MAX(E25:F25)</f>
        <v>0</v>
      </c>
      <c r="J25" s="1097" t="s">
        <v>596</v>
      </c>
      <c r="K25" s="1098" t="s">
        <v>644</v>
      </c>
      <c r="L25" s="1094" t="s">
        <v>645</v>
      </c>
      <c r="M25" s="1094" t="s">
        <v>642</v>
      </c>
    </row>
    <row r="26" spans="1:13" ht="30">
      <c r="A26" s="1091">
        <v>3.3</v>
      </c>
      <c r="B26" s="676" t="s">
        <v>59</v>
      </c>
      <c r="C26" s="676"/>
      <c r="D26" s="1079">
        <f t="shared" si="0"/>
        <v>0</v>
      </c>
      <c r="E26" s="1092">
        <f>'入力4(スコア転記)'!Q44</f>
        <v>0</v>
      </c>
      <c r="F26" s="1092">
        <f>'入力4(スコア転記)'!T44</f>
        <v>0</v>
      </c>
      <c r="H26" s="1092">
        <f t="shared" ref="H26:H37" si="2">MAX(E26:F26)</f>
        <v>0</v>
      </c>
      <c r="J26" s="1229" t="s">
        <v>591</v>
      </c>
      <c r="K26" s="1228" t="s">
        <v>646</v>
      </c>
      <c r="L26" s="1094" t="s">
        <v>647</v>
      </c>
      <c r="M26" s="1094" t="s">
        <v>648</v>
      </c>
    </row>
    <row r="27" spans="1:13" ht="30.75" thickBot="1">
      <c r="A27" s="1091">
        <v>3.4</v>
      </c>
      <c r="B27" s="1306" t="s">
        <v>28</v>
      </c>
      <c r="C27" s="1307"/>
      <c r="D27" s="1079">
        <f t="shared" si="0"/>
        <v>0</v>
      </c>
      <c r="E27" s="1092">
        <f>'入力4(スコア転記)'!Q47</f>
        <v>0</v>
      </c>
      <c r="F27" s="1092">
        <f>'入力4(スコア転記)'!T47</f>
        <v>0</v>
      </c>
      <c r="H27" s="1092">
        <f t="shared" si="2"/>
        <v>0</v>
      </c>
      <c r="J27" s="1229" t="s">
        <v>591</v>
      </c>
      <c r="K27" s="1228" t="s">
        <v>649</v>
      </c>
      <c r="L27" s="1094" t="s">
        <v>650</v>
      </c>
      <c r="M27" s="1094" t="s">
        <v>651</v>
      </c>
    </row>
    <row r="28" spans="1:13" ht="27" thickBot="1">
      <c r="A28" s="1118"/>
      <c r="B28" s="1118"/>
      <c r="C28" s="1119"/>
      <c r="D28" s="1079">
        <f t="shared" si="0"/>
        <v>0</v>
      </c>
      <c r="E28" s="1086"/>
      <c r="F28" s="1086"/>
      <c r="G28" s="1085"/>
      <c r="H28" s="1086"/>
      <c r="I28" s="1087" t="s">
        <v>588</v>
      </c>
      <c r="J28" s="1120" t="s">
        <v>652</v>
      </c>
      <c r="K28" s="1089" t="s">
        <v>653</v>
      </c>
      <c r="L28" s="1084"/>
      <c r="M28" s="1084"/>
    </row>
    <row r="29" spans="1:13" ht="30">
      <c r="A29" s="1091">
        <v>4.0999999999999996</v>
      </c>
      <c r="B29" s="676" t="s">
        <v>60</v>
      </c>
      <c r="C29" s="676"/>
      <c r="D29" s="1079">
        <f t="shared" si="0"/>
        <v>0</v>
      </c>
      <c r="E29" s="1095"/>
      <c r="F29" s="1092"/>
      <c r="H29" s="1092"/>
      <c r="J29" s="1229" t="s">
        <v>591</v>
      </c>
      <c r="K29" s="1228" t="s">
        <v>654</v>
      </c>
      <c r="L29" s="1084"/>
      <c r="M29" s="1084"/>
    </row>
    <row r="30" spans="1:13" ht="45">
      <c r="A30" s="1104"/>
      <c r="B30" s="1096">
        <v>1</v>
      </c>
      <c r="C30" s="532" t="s">
        <v>30</v>
      </c>
      <c r="D30" s="1079">
        <f t="shared" si="0"/>
        <v>0</v>
      </c>
      <c r="E30" s="1092">
        <f>'入力4(スコア転記)'!Q50</f>
        <v>0</v>
      </c>
      <c r="F30" s="1092">
        <f>'入力4(スコア転記)'!T50</f>
        <v>0</v>
      </c>
      <c r="H30" s="1092">
        <f t="shared" si="2"/>
        <v>0</v>
      </c>
      <c r="J30" s="1097" t="s">
        <v>596</v>
      </c>
      <c r="K30" s="1098" t="s">
        <v>655</v>
      </c>
      <c r="L30" s="1094" t="s">
        <v>656</v>
      </c>
      <c r="M30" s="1094" t="s">
        <v>657</v>
      </c>
    </row>
    <row r="31" spans="1:13" ht="30">
      <c r="A31" s="1091">
        <v>4.2</v>
      </c>
      <c r="B31" s="676" t="s">
        <v>61</v>
      </c>
      <c r="C31" s="575"/>
      <c r="D31" s="1079">
        <f t="shared" si="0"/>
        <v>0</v>
      </c>
      <c r="E31" s="1095"/>
      <c r="F31" s="1092"/>
      <c r="H31" s="1092"/>
      <c r="J31" s="1229" t="s">
        <v>591</v>
      </c>
      <c r="K31" s="1228" t="s">
        <v>658</v>
      </c>
      <c r="L31" s="1084"/>
      <c r="M31" s="1084"/>
    </row>
    <row r="32" spans="1:13" ht="30">
      <c r="A32" s="1099"/>
      <c r="B32" s="1096">
        <v>1</v>
      </c>
      <c r="C32" s="532" t="s">
        <v>34</v>
      </c>
      <c r="D32" s="1079">
        <f t="shared" si="0"/>
        <v>0</v>
      </c>
      <c r="E32" s="1092">
        <f>'入力4(スコア転記)'!Q55</f>
        <v>0</v>
      </c>
      <c r="F32" s="1092">
        <f>'入力4(スコア転記)'!T55</f>
        <v>0</v>
      </c>
      <c r="H32" s="1092">
        <f t="shared" si="2"/>
        <v>0</v>
      </c>
      <c r="J32" s="1097" t="s">
        <v>596</v>
      </c>
      <c r="K32" s="1098" t="s">
        <v>659</v>
      </c>
      <c r="L32" s="1094" t="s">
        <v>660</v>
      </c>
      <c r="M32" s="1094" t="s">
        <v>661</v>
      </c>
    </row>
    <row r="33" spans="1:15" ht="30">
      <c r="A33" s="1099"/>
      <c r="B33" s="1096">
        <v>2</v>
      </c>
      <c r="C33" s="532" t="s">
        <v>35</v>
      </c>
      <c r="D33" s="1079">
        <f t="shared" si="0"/>
        <v>0</v>
      </c>
      <c r="E33" s="1092">
        <f>'入力4(スコア転記)'!Q56</f>
        <v>0</v>
      </c>
      <c r="F33" s="1092">
        <f>'入力4(スコア転記)'!T56</f>
        <v>0</v>
      </c>
      <c r="H33" s="1092">
        <f t="shared" si="2"/>
        <v>0</v>
      </c>
      <c r="J33" s="1097" t="s">
        <v>596</v>
      </c>
      <c r="K33" s="1098" t="s">
        <v>662</v>
      </c>
      <c r="L33" s="1094" t="s">
        <v>663</v>
      </c>
      <c r="M33" s="1094" t="s">
        <v>664</v>
      </c>
    </row>
    <row r="34" spans="1:15" ht="30">
      <c r="A34" s="1099"/>
      <c r="B34" s="1096">
        <v>3</v>
      </c>
      <c r="C34" s="532" t="s">
        <v>36</v>
      </c>
      <c r="D34" s="1079">
        <f t="shared" si="0"/>
        <v>0</v>
      </c>
      <c r="E34" s="1092">
        <f>'入力4(スコア転記)'!Q57</f>
        <v>0</v>
      </c>
      <c r="F34" s="1092">
        <f>'入力4(スコア転記)'!T57</f>
        <v>0</v>
      </c>
      <c r="H34" s="1092">
        <f t="shared" si="2"/>
        <v>0</v>
      </c>
      <c r="J34" s="1097" t="s">
        <v>596</v>
      </c>
      <c r="K34" s="1098" t="s">
        <v>665</v>
      </c>
      <c r="L34" s="1094" t="s">
        <v>666</v>
      </c>
      <c r="M34" s="1094" t="s">
        <v>667</v>
      </c>
    </row>
    <row r="35" spans="1:15" ht="30">
      <c r="A35" s="1091">
        <v>4.3</v>
      </c>
      <c r="B35" s="676" t="s">
        <v>38</v>
      </c>
      <c r="C35" s="575"/>
      <c r="D35" s="1079">
        <f t="shared" si="0"/>
        <v>0</v>
      </c>
      <c r="E35" s="1095"/>
      <c r="F35" s="1092"/>
      <c r="H35" s="1092"/>
      <c r="J35" s="1229" t="s">
        <v>591</v>
      </c>
      <c r="K35" s="1228" t="s">
        <v>668</v>
      </c>
      <c r="L35" s="1084"/>
      <c r="M35" s="1084"/>
    </row>
    <row r="36" spans="1:15" ht="30">
      <c r="A36" s="1099"/>
      <c r="B36" s="1096">
        <v>1</v>
      </c>
      <c r="C36" s="532" t="s">
        <v>62</v>
      </c>
      <c r="D36" s="1079">
        <f t="shared" si="0"/>
        <v>0</v>
      </c>
      <c r="E36" s="1092">
        <f>'入力4(スコア転記)'!Q60</f>
        <v>0</v>
      </c>
      <c r="F36" s="1092">
        <f>'入力4(スコア転記)'!T60</f>
        <v>0</v>
      </c>
      <c r="H36" s="1092">
        <f t="shared" si="2"/>
        <v>0</v>
      </c>
      <c r="J36" s="1097" t="s">
        <v>596</v>
      </c>
      <c r="K36" s="1098" t="s">
        <v>669</v>
      </c>
      <c r="L36" s="1094" t="s">
        <v>670</v>
      </c>
      <c r="M36" s="1094" t="s">
        <v>671</v>
      </c>
    </row>
    <row r="37" spans="1:15" ht="45">
      <c r="A37" s="1099"/>
      <c r="B37" s="1096">
        <v>2</v>
      </c>
      <c r="C37" s="532" t="s">
        <v>39</v>
      </c>
      <c r="D37" s="1079">
        <f t="shared" si="0"/>
        <v>0</v>
      </c>
      <c r="E37" s="1092">
        <f>'入力4(スコア転記)'!Q61</f>
        <v>0</v>
      </c>
      <c r="F37" s="1092">
        <f>'入力4(スコア転記)'!T61</f>
        <v>0</v>
      </c>
      <c r="H37" s="1092">
        <f t="shared" si="2"/>
        <v>0</v>
      </c>
      <c r="J37" s="1097" t="s">
        <v>596</v>
      </c>
      <c r="K37" s="1098" t="s">
        <v>672</v>
      </c>
      <c r="L37" s="1094" t="s">
        <v>673</v>
      </c>
      <c r="M37" s="1094" t="s">
        <v>674</v>
      </c>
      <c r="O37" s="1111"/>
    </row>
    <row r="38" spans="1:15" ht="27" thickBot="1">
      <c r="A38" s="1122"/>
      <c r="B38" s="1123"/>
      <c r="C38" s="1124"/>
      <c r="D38" s="1079">
        <f t="shared" si="0"/>
        <v>7</v>
      </c>
      <c r="E38" s="1125">
        <v>7</v>
      </c>
      <c r="F38" s="1125"/>
      <c r="G38" s="1078"/>
      <c r="H38" s="1125">
        <v>7</v>
      </c>
      <c r="I38" s="1080"/>
      <c r="J38" s="1126" t="s">
        <v>675</v>
      </c>
      <c r="K38" s="1082" t="s">
        <v>676</v>
      </c>
      <c r="L38" s="1083">
        <v>7</v>
      </c>
      <c r="M38" s="1084" t="s">
        <v>586</v>
      </c>
    </row>
    <row r="39" spans="1:15" ht="27" thickBot="1">
      <c r="A39" s="1118"/>
      <c r="B39" s="1118"/>
      <c r="C39" s="1119"/>
      <c r="D39" s="1079">
        <f t="shared" si="0"/>
        <v>0</v>
      </c>
      <c r="E39" s="1086"/>
      <c r="F39" s="1086"/>
      <c r="G39" s="1085"/>
      <c r="H39" s="1086"/>
      <c r="I39" s="1087" t="s">
        <v>588</v>
      </c>
      <c r="J39" s="1120" t="s">
        <v>677</v>
      </c>
      <c r="K39" s="1089" t="s">
        <v>678</v>
      </c>
      <c r="L39" s="1084"/>
      <c r="M39" s="1084"/>
    </row>
    <row r="40" spans="1:15" ht="30">
      <c r="A40" s="1091">
        <v>1.1000000000000001</v>
      </c>
      <c r="B40" s="532" t="s">
        <v>40</v>
      </c>
      <c r="C40" s="575"/>
      <c r="D40" s="1079">
        <f t="shared" si="0"/>
        <v>0</v>
      </c>
      <c r="E40" s="1095"/>
      <c r="F40" s="1092"/>
      <c r="H40" s="1095"/>
      <c r="J40" s="1229" t="s">
        <v>679</v>
      </c>
      <c r="K40" s="1228" t="s">
        <v>680</v>
      </c>
      <c r="L40" s="1084"/>
      <c r="M40" s="1084"/>
    </row>
    <row r="41" spans="1:15" ht="30">
      <c r="A41" s="1099"/>
      <c r="B41" s="1096">
        <v>1</v>
      </c>
      <c r="C41" s="532" t="s">
        <v>41</v>
      </c>
      <c r="D41" s="1079">
        <f t="shared" si="0"/>
        <v>0</v>
      </c>
      <c r="E41" s="1092">
        <f>'入力4(スコア転記)'!Q65</f>
        <v>0</v>
      </c>
      <c r="F41" s="1092">
        <f>'入力4(スコア転記)'!T65</f>
        <v>0</v>
      </c>
      <c r="H41" s="1092">
        <f>D41</f>
        <v>0</v>
      </c>
      <c r="J41" s="1097" t="s">
        <v>596</v>
      </c>
      <c r="K41" s="1098" t="s">
        <v>681</v>
      </c>
      <c r="L41" s="1094" t="s">
        <v>682</v>
      </c>
      <c r="M41" s="1094" t="s">
        <v>639</v>
      </c>
    </row>
    <row r="42" spans="1:15" ht="45">
      <c r="A42" s="1099"/>
      <c r="B42" s="1096">
        <v>2</v>
      </c>
      <c r="C42" s="532" t="s">
        <v>42</v>
      </c>
      <c r="D42" s="1079">
        <f>E42</f>
        <v>0</v>
      </c>
      <c r="E42" s="1092">
        <f>'入力4(スコア転記)'!Q66</f>
        <v>0</v>
      </c>
      <c r="F42" s="1092">
        <f>'入力4(スコア転記)'!T66</f>
        <v>0</v>
      </c>
      <c r="H42" s="1092">
        <f>D42</f>
        <v>0</v>
      </c>
      <c r="J42" s="1097" t="s">
        <v>596</v>
      </c>
      <c r="K42" s="1098" t="s">
        <v>683</v>
      </c>
      <c r="L42" s="1127" t="s">
        <v>684</v>
      </c>
      <c r="M42" s="1127" t="s">
        <v>685</v>
      </c>
    </row>
    <row r="43" spans="1:15" s="1111" customFormat="1" ht="37.5" customHeight="1">
      <c r="A43" s="1128"/>
      <c r="B43" s="1107"/>
      <c r="C43" s="1108"/>
      <c r="D43" s="1109">
        <f>F42</f>
        <v>0</v>
      </c>
      <c r="E43" s="1110"/>
      <c r="F43" s="1110"/>
      <c r="H43" s="1110">
        <f>D43</f>
        <v>0</v>
      </c>
      <c r="I43" s="1112"/>
      <c r="J43" s="1113"/>
      <c r="K43" s="1129" t="s">
        <v>683</v>
      </c>
      <c r="L43" s="1114" t="s">
        <v>686</v>
      </c>
      <c r="M43" s="1130" t="s">
        <v>687</v>
      </c>
    </row>
    <row r="44" spans="1:15" ht="45">
      <c r="A44" s="1099"/>
      <c r="B44" s="1096">
        <v>3</v>
      </c>
      <c r="C44" s="532" t="s">
        <v>43</v>
      </c>
      <c r="D44" s="1079">
        <f t="shared" si="0"/>
        <v>0</v>
      </c>
      <c r="E44" s="1092">
        <f>'入力4(スコア転記)'!Q67</f>
        <v>0</v>
      </c>
      <c r="F44" s="1092">
        <f>'入力4(スコア転記)'!T67</f>
        <v>0</v>
      </c>
      <c r="H44" s="1092">
        <f>D44</f>
        <v>0</v>
      </c>
      <c r="J44" s="1097" t="s">
        <v>596</v>
      </c>
      <c r="K44" s="1098" t="s">
        <v>688</v>
      </c>
      <c r="L44" s="1127" t="s">
        <v>689</v>
      </c>
      <c r="M44" s="1127" t="s">
        <v>690</v>
      </c>
    </row>
    <row r="45" spans="1:15" ht="36">
      <c r="A45" s="1099"/>
      <c r="B45" s="1096"/>
      <c r="C45" s="532"/>
      <c r="D45" s="1079">
        <f>D44</f>
        <v>0</v>
      </c>
      <c r="E45" s="1092"/>
      <c r="F45" s="1092"/>
      <c r="H45" s="1092">
        <f>D45</f>
        <v>0</v>
      </c>
      <c r="J45" s="1097"/>
      <c r="K45" s="1098" t="s">
        <v>691</v>
      </c>
      <c r="L45" s="1131" t="s">
        <v>692</v>
      </c>
      <c r="M45" s="1132" t="s">
        <v>693</v>
      </c>
    </row>
    <row r="46" spans="1:15" s="1138" customFormat="1" ht="33.75" customHeight="1">
      <c r="A46" s="1133"/>
      <c r="B46" s="1134"/>
      <c r="C46" s="1135"/>
      <c r="D46" s="1136">
        <f>D44</f>
        <v>0</v>
      </c>
      <c r="E46" s="1137"/>
      <c r="F46" s="1137"/>
      <c r="H46" s="1139" t="s">
        <v>694</v>
      </c>
      <c r="I46" s="1140"/>
      <c r="J46" s="1141"/>
      <c r="K46" s="1142" t="s">
        <v>695</v>
      </c>
      <c r="L46" s="1143" t="s">
        <v>696</v>
      </c>
      <c r="M46" s="1144" t="s">
        <v>694</v>
      </c>
      <c r="O46" s="293"/>
    </row>
    <row r="47" spans="1:15" ht="30">
      <c r="A47" s="1091">
        <v>1.2</v>
      </c>
      <c r="B47" s="532" t="s">
        <v>64</v>
      </c>
      <c r="C47" s="575"/>
      <c r="D47" s="1079">
        <f t="shared" si="0"/>
        <v>0</v>
      </c>
      <c r="E47" s="1095"/>
      <c r="F47" s="1092"/>
      <c r="H47" s="1095"/>
      <c r="J47" s="1229" t="s">
        <v>591</v>
      </c>
      <c r="K47" s="1228" t="s">
        <v>697</v>
      </c>
      <c r="L47" s="1084"/>
      <c r="M47" s="1084"/>
    </row>
    <row r="48" spans="1:15" ht="30">
      <c r="A48" s="1099"/>
      <c r="B48" s="1096">
        <v>1</v>
      </c>
      <c r="C48" s="532" t="s">
        <v>44</v>
      </c>
      <c r="D48" s="1079">
        <f t="shared" si="0"/>
        <v>0</v>
      </c>
      <c r="E48" s="1092">
        <f>'入力4(スコア転記)'!Q69</f>
        <v>0</v>
      </c>
      <c r="F48" s="1092">
        <f>'入力4(スコア転記)'!T69</f>
        <v>0</v>
      </c>
      <c r="H48" s="1092">
        <f>D48</f>
        <v>0</v>
      </c>
      <c r="J48" s="1097" t="s">
        <v>596</v>
      </c>
      <c r="K48" s="1098" t="s">
        <v>698</v>
      </c>
      <c r="L48" s="1094" t="s">
        <v>699</v>
      </c>
      <c r="M48" s="1094" t="s">
        <v>700</v>
      </c>
    </row>
    <row r="49" spans="1:13" ht="30">
      <c r="A49" s="1099"/>
      <c r="B49" s="1096">
        <v>2</v>
      </c>
      <c r="C49" s="532" t="s">
        <v>166</v>
      </c>
      <c r="D49" s="1079">
        <f t="shared" si="0"/>
        <v>0</v>
      </c>
      <c r="E49" s="1092">
        <f>'入力4(スコア転記)'!Q71</f>
        <v>0</v>
      </c>
      <c r="F49" s="1092">
        <f>'入力4(スコア転記)'!T71</f>
        <v>0</v>
      </c>
      <c r="H49" s="1092">
        <f>D49</f>
        <v>0</v>
      </c>
      <c r="J49" s="1097" t="s">
        <v>596</v>
      </c>
      <c r="K49" s="1098" t="s">
        <v>701</v>
      </c>
      <c r="L49" s="1094" t="s">
        <v>702</v>
      </c>
      <c r="M49" s="1094" t="s">
        <v>703</v>
      </c>
    </row>
    <row r="50" spans="1:13" ht="30">
      <c r="A50" s="1099"/>
      <c r="B50" s="1096">
        <v>3</v>
      </c>
      <c r="C50" s="532" t="s">
        <v>45</v>
      </c>
      <c r="D50" s="1079">
        <f>E50</f>
        <v>0</v>
      </c>
      <c r="E50" s="1145">
        <f>'入力4(スコア転記)'!Q72</f>
        <v>0</v>
      </c>
      <c r="F50" s="1145">
        <f>'入力4(スコア転記)'!T72</f>
        <v>0</v>
      </c>
      <c r="H50" s="1146">
        <f>D50</f>
        <v>0</v>
      </c>
      <c r="J50" s="1097" t="s">
        <v>596</v>
      </c>
      <c r="K50" s="1098" t="s">
        <v>704</v>
      </c>
      <c r="L50" s="1147" t="s">
        <v>705</v>
      </c>
      <c r="M50" s="1147" t="s">
        <v>694</v>
      </c>
    </row>
    <row r="51" spans="1:13" ht="30">
      <c r="A51" s="1099"/>
      <c r="B51" s="1096"/>
      <c r="C51" s="532"/>
      <c r="D51" s="1079">
        <f t="shared" si="0"/>
        <v>0</v>
      </c>
      <c r="E51" s="1092">
        <f>IF(AND('入力4(スコア転記)'!$Q$72&gt;3, '入力4(スコア転記)'!$I$261="○"), 5, 0)</f>
        <v>0</v>
      </c>
      <c r="F51" s="1092"/>
      <c r="G51">
        <f>'入力4(スコア転記)'!I261</f>
        <v>0</v>
      </c>
      <c r="H51" s="1148" t="s">
        <v>694</v>
      </c>
      <c r="J51" s="1149" t="s">
        <v>706</v>
      </c>
      <c r="K51" s="1150" t="s">
        <v>707</v>
      </c>
      <c r="L51" s="1094" t="s">
        <v>708</v>
      </c>
      <c r="M51" s="1094" t="s">
        <v>709</v>
      </c>
    </row>
    <row r="52" spans="1:13" ht="30">
      <c r="A52" s="1099"/>
      <c r="B52" s="1096"/>
      <c r="C52" s="532"/>
      <c r="D52" s="1079">
        <f t="shared" si="0"/>
        <v>0</v>
      </c>
      <c r="E52" s="1092">
        <f>IF(AND('入力4(スコア転記)'!$Q$72&gt;3, '入力4(スコア転記)'!$J$261="○"), 5, 0)</f>
        <v>0</v>
      </c>
      <c r="F52" s="1092"/>
      <c r="G52">
        <f>'入力4(スコア転記)'!J261</f>
        <v>0</v>
      </c>
      <c r="H52" s="1148" t="s">
        <v>694</v>
      </c>
      <c r="J52" s="1151"/>
      <c r="K52" s="1150" t="s">
        <v>710</v>
      </c>
      <c r="L52" s="1094" t="s">
        <v>711</v>
      </c>
      <c r="M52" s="1094" t="s">
        <v>709</v>
      </c>
    </row>
    <row r="53" spans="1:13" ht="30">
      <c r="A53" s="1099"/>
      <c r="B53" s="1096"/>
      <c r="C53" s="532"/>
      <c r="D53" s="1079">
        <f t="shared" si="0"/>
        <v>0</v>
      </c>
      <c r="E53" s="1092">
        <f>IF(AND('入力4(スコア転記)'!$Q$72&gt;3, '入力4(スコア転記)'!$K$261="○"), 5, 0)</f>
        <v>0</v>
      </c>
      <c r="F53" s="1092"/>
      <c r="G53">
        <f>'入力4(スコア転記)'!K261</f>
        <v>0</v>
      </c>
      <c r="H53" s="1148" t="s">
        <v>694</v>
      </c>
      <c r="J53" s="1151"/>
      <c r="K53" s="1150" t="s">
        <v>712</v>
      </c>
      <c r="L53" s="1094" t="s">
        <v>713</v>
      </c>
      <c r="M53" s="1094" t="s">
        <v>714</v>
      </c>
    </row>
    <row r="54" spans="1:13" ht="30">
      <c r="A54" s="1099"/>
      <c r="B54" s="1096"/>
      <c r="C54" s="532"/>
      <c r="D54" s="1079">
        <f t="shared" si="0"/>
        <v>0</v>
      </c>
      <c r="E54" s="1092">
        <f>IF(AND('入力4(スコア転記)'!$Q$72&gt;3, '入力4(スコア転記)'!$L$261="○"), 5, 0)</f>
        <v>0</v>
      </c>
      <c r="F54" s="1092"/>
      <c r="G54">
        <f>'入力4(スコア転記)'!L261</f>
        <v>0</v>
      </c>
      <c r="H54" s="1148" t="s">
        <v>694</v>
      </c>
      <c r="J54" s="1151"/>
      <c r="K54" s="1150" t="s">
        <v>715</v>
      </c>
      <c r="L54" s="1094" t="s">
        <v>716</v>
      </c>
      <c r="M54" s="1094" t="s">
        <v>717</v>
      </c>
    </row>
    <row r="55" spans="1:13" s="1111" customFormat="1" ht="30.75" customHeight="1">
      <c r="A55" s="1128"/>
      <c r="B55" s="1107"/>
      <c r="C55" s="1108"/>
      <c r="D55" s="1109">
        <f>F50</f>
        <v>0</v>
      </c>
      <c r="E55" s="1110"/>
      <c r="F55" s="1110"/>
      <c r="H55" s="1152">
        <f>F50</f>
        <v>0</v>
      </c>
      <c r="I55" s="1112"/>
      <c r="J55" s="1113" t="s">
        <v>596</v>
      </c>
      <c r="K55" s="1129" t="s">
        <v>704</v>
      </c>
      <c r="L55" s="1114" t="s">
        <v>718</v>
      </c>
      <c r="M55" s="1114" t="s">
        <v>694</v>
      </c>
    </row>
    <row r="56" spans="1:13" ht="30">
      <c r="A56" s="1099"/>
      <c r="B56" s="1096"/>
      <c r="C56" s="532"/>
      <c r="D56" s="1079">
        <f t="shared" si="0"/>
        <v>0</v>
      </c>
      <c r="E56" s="1092">
        <f>IF(AND('入力4(スコア転記)'!$Q$72&gt;3, '入力4(スコア転記)'!$M$261="○"), 5, 0)</f>
        <v>0</v>
      </c>
      <c r="F56" s="1092"/>
      <c r="G56">
        <f>'入力4(スコア転記)'!M261</f>
        <v>0</v>
      </c>
      <c r="H56" s="1148" t="s">
        <v>719</v>
      </c>
      <c r="J56" s="1151"/>
      <c r="K56" s="1150" t="s">
        <v>720</v>
      </c>
      <c r="L56" s="1094" t="s">
        <v>708</v>
      </c>
      <c r="M56" s="1094" t="s">
        <v>709</v>
      </c>
    </row>
    <row r="57" spans="1:13" ht="30">
      <c r="A57" s="1099"/>
      <c r="B57" s="1096"/>
      <c r="C57" s="532"/>
      <c r="D57" s="1079">
        <f t="shared" si="0"/>
        <v>0</v>
      </c>
      <c r="E57" s="1092">
        <f>IF(AND('入力4(スコア転記)'!$Q$72&gt;3, '入力4(スコア転記)'!$N$261="○"), 5, 0)</f>
        <v>0</v>
      </c>
      <c r="F57" s="1092"/>
      <c r="G57">
        <f>'入力4(スコア転記)'!N261</f>
        <v>0</v>
      </c>
      <c r="H57" s="1148" t="s">
        <v>719</v>
      </c>
      <c r="J57" s="1151"/>
      <c r="K57" s="1150" t="s">
        <v>721</v>
      </c>
      <c r="L57" s="1094" t="s">
        <v>711</v>
      </c>
      <c r="M57" s="1094" t="s">
        <v>709</v>
      </c>
    </row>
    <row r="58" spans="1:13" ht="30">
      <c r="A58" s="1099"/>
      <c r="B58" s="1096"/>
      <c r="C58" s="532"/>
      <c r="D58" s="1079">
        <f t="shared" si="0"/>
        <v>0</v>
      </c>
      <c r="E58" s="1092">
        <f>IF(AND('入力4(スコア転記)'!$Q$72&gt;3, '入力4(スコア転記)'!$O$261="○"), 5, 0)</f>
        <v>0</v>
      </c>
      <c r="F58" s="1092"/>
      <c r="G58">
        <f>'入力4(スコア転記)'!O261</f>
        <v>0</v>
      </c>
      <c r="H58" s="1148" t="s">
        <v>719</v>
      </c>
      <c r="J58" s="1151"/>
      <c r="K58" s="1150" t="s">
        <v>722</v>
      </c>
      <c r="L58" s="1094" t="s">
        <v>713</v>
      </c>
      <c r="M58" s="1094" t="s">
        <v>714</v>
      </c>
    </row>
    <row r="59" spans="1:13" ht="30">
      <c r="A59" s="1099"/>
      <c r="B59" s="1096"/>
      <c r="C59" s="532"/>
      <c r="D59" s="1079">
        <f t="shared" si="0"/>
        <v>0</v>
      </c>
      <c r="E59" s="1092">
        <f>IF(AND('入力4(スコア転記)'!$Q$72&gt;3, '入力4(スコア転記)'!$P$261="○"), 5, 0)</f>
        <v>0</v>
      </c>
      <c r="F59" s="1092"/>
      <c r="G59">
        <f>'入力4(スコア転記)'!P261</f>
        <v>0</v>
      </c>
      <c r="H59" s="1148" t="s">
        <v>719</v>
      </c>
      <c r="J59" s="1153"/>
      <c r="K59" s="1150" t="s">
        <v>723</v>
      </c>
      <c r="L59" s="1094" t="s">
        <v>716</v>
      </c>
      <c r="M59" s="1094" t="s">
        <v>717</v>
      </c>
    </row>
    <row r="60" spans="1:13" ht="30">
      <c r="A60" s="1091">
        <v>1.3</v>
      </c>
      <c r="B60" s="532" t="s">
        <v>46</v>
      </c>
      <c r="C60" s="575"/>
      <c r="D60" s="1079">
        <f t="shared" si="0"/>
        <v>0</v>
      </c>
      <c r="E60" s="1095"/>
      <c r="F60" s="1092"/>
      <c r="H60" s="1095"/>
      <c r="J60" s="1229" t="s">
        <v>679</v>
      </c>
      <c r="K60" s="1228" t="s">
        <v>724</v>
      </c>
      <c r="L60" s="1084"/>
      <c r="M60" s="1084"/>
    </row>
    <row r="61" spans="1:13" ht="30">
      <c r="A61" s="1099"/>
      <c r="B61" s="1096">
        <v>1</v>
      </c>
      <c r="C61" s="532" t="s">
        <v>95</v>
      </c>
      <c r="D61" s="1079">
        <f>MAX(E61,F61)</f>
        <v>0</v>
      </c>
      <c r="E61">
        <f>'入力4(スコア転記)'!Q75</f>
        <v>0</v>
      </c>
      <c r="F61" s="1092"/>
      <c r="G61">
        <f>'入力4(スコア転記)'!Q75</f>
        <v>0</v>
      </c>
      <c r="H61" s="1145">
        <f>G61</f>
        <v>0</v>
      </c>
      <c r="J61" s="1097" t="s">
        <v>596</v>
      </c>
      <c r="K61" s="1098" t="s">
        <v>725</v>
      </c>
      <c r="L61" s="1147" t="s">
        <v>719</v>
      </c>
      <c r="M61" s="1147" t="s">
        <v>719</v>
      </c>
    </row>
    <row r="62" spans="1:13" ht="45">
      <c r="A62" s="1099"/>
      <c r="B62" s="1096"/>
      <c r="C62" s="532"/>
      <c r="D62" s="1079">
        <f t="shared" si="0"/>
        <v>0</v>
      </c>
      <c r="E62" s="1092">
        <f>IF(AND('入力4(スコア転記)'!$Q$75&gt;3, '入力4(スコア転記)'!$I$264="○"), 5, 0)</f>
        <v>0</v>
      </c>
      <c r="F62" s="1092"/>
      <c r="G62">
        <f>'入力4(スコア転記)'!I264</f>
        <v>0</v>
      </c>
      <c r="H62" s="1092" t="s">
        <v>726</v>
      </c>
      <c r="J62" s="1299" t="s">
        <v>706</v>
      </c>
      <c r="K62" s="1150" t="s">
        <v>727</v>
      </c>
      <c r="L62" s="1094" t="s">
        <v>728</v>
      </c>
      <c r="M62" s="1094" t="s">
        <v>729</v>
      </c>
    </row>
    <row r="63" spans="1:13" ht="45">
      <c r="A63" s="1099"/>
      <c r="B63" s="1096"/>
      <c r="C63" s="532"/>
      <c r="D63" s="1079">
        <f t="shared" si="0"/>
        <v>0</v>
      </c>
      <c r="E63" s="1092">
        <f>IF(AND('入力4(スコア転記)'!$Q$75&gt;3, '入力4(スコア転記)'!$J$264="○"), 5, 0)</f>
        <v>0</v>
      </c>
      <c r="F63" s="1092"/>
      <c r="G63">
        <f>'入力4(スコア転記)'!J264</f>
        <v>0</v>
      </c>
      <c r="H63" s="1092" t="s">
        <v>719</v>
      </c>
      <c r="J63" s="1299"/>
      <c r="K63" s="1150" t="s">
        <v>730</v>
      </c>
      <c r="L63" s="1094" t="s">
        <v>731</v>
      </c>
      <c r="M63" s="1094" t="s">
        <v>729</v>
      </c>
    </row>
    <row r="64" spans="1:13" ht="45">
      <c r="A64" s="1099"/>
      <c r="B64" s="1096"/>
      <c r="C64" s="532"/>
      <c r="D64" s="1079">
        <f t="shared" si="0"/>
        <v>0</v>
      </c>
      <c r="E64" s="1092">
        <f>IF(AND('入力4(スコア転記)'!$Q$75&gt;3, '入力4(スコア転記)'!$K$264="○"), 5, 0)</f>
        <v>0</v>
      </c>
      <c r="F64" s="1092"/>
      <c r="G64">
        <f>'入力4(スコア転記)'!K264</f>
        <v>0</v>
      </c>
      <c r="H64" s="1092" t="s">
        <v>719</v>
      </c>
      <c r="J64" s="1299"/>
      <c r="K64" s="1150" t="s">
        <v>732</v>
      </c>
      <c r="L64" s="1094" t="s">
        <v>733</v>
      </c>
      <c r="M64" s="1094" t="s">
        <v>729</v>
      </c>
    </row>
    <row r="65" spans="1:13" ht="45">
      <c r="A65" s="1099"/>
      <c r="B65" s="1096"/>
      <c r="C65" s="532"/>
      <c r="D65" s="1079">
        <f t="shared" si="0"/>
        <v>0</v>
      </c>
      <c r="E65" s="1092">
        <f>IF(AND('入力4(スコア転記)'!$Q$75&gt;3, '入力4(スコア転記)'!$L$264="○"), 5, 0)</f>
        <v>0</v>
      </c>
      <c r="F65" s="1092"/>
      <c r="G65">
        <f>'入力4(スコア転記)'!L264</f>
        <v>0</v>
      </c>
      <c r="H65" s="1092" t="s">
        <v>719</v>
      </c>
      <c r="J65" s="1299"/>
      <c r="K65" s="1150" t="s">
        <v>734</v>
      </c>
      <c r="L65" s="1094" t="s">
        <v>735</v>
      </c>
      <c r="M65" s="1094" t="s">
        <v>736</v>
      </c>
    </row>
    <row r="66" spans="1:13" ht="45">
      <c r="A66" s="1099"/>
      <c r="B66" s="1096"/>
      <c r="C66" s="532"/>
      <c r="D66" s="1079">
        <f t="shared" si="0"/>
        <v>0</v>
      </c>
      <c r="E66" s="1092">
        <f>IF(AND('入力4(スコア転記)'!$Q$75&gt;3, '入力4(スコア転記)'!$M$264="○"), 5, 0)</f>
        <v>0</v>
      </c>
      <c r="F66" s="1092"/>
      <c r="G66">
        <f>'入力4(スコア転記)'!M264</f>
        <v>0</v>
      </c>
      <c r="H66" s="1092" t="s">
        <v>719</v>
      </c>
      <c r="J66" s="1299"/>
      <c r="K66" s="1150" t="s">
        <v>737</v>
      </c>
      <c r="L66" s="1094" t="s">
        <v>738</v>
      </c>
      <c r="M66" s="1094" t="s">
        <v>739</v>
      </c>
    </row>
    <row r="67" spans="1:13" ht="45">
      <c r="A67" s="1099"/>
      <c r="B67" s="1096"/>
      <c r="C67" s="532"/>
      <c r="D67" s="1079">
        <f t="shared" si="0"/>
        <v>0</v>
      </c>
      <c r="E67" s="1092">
        <f>IF(AND('入力4(スコア転記)'!$Q$75&gt;3, '入力4(スコア転記)'!$N$264="○"), 5, 0)</f>
        <v>0</v>
      </c>
      <c r="F67" s="1092"/>
      <c r="G67">
        <f>'入力4(スコア転記)'!N264</f>
        <v>0</v>
      </c>
      <c r="H67" s="1092" t="s">
        <v>719</v>
      </c>
      <c r="J67" s="1299"/>
      <c r="K67" s="1150" t="s">
        <v>740</v>
      </c>
      <c r="L67" s="1094" t="s">
        <v>741</v>
      </c>
      <c r="M67" s="1094" t="s">
        <v>729</v>
      </c>
    </row>
    <row r="68" spans="1:13" ht="30">
      <c r="A68" s="1099"/>
      <c r="B68" s="1096"/>
      <c r="C68" s="532"/>
      <c r="D68" s="1079">
        <f t="shared" ref="D68:D89" si="3">MAX(E68,F68)</f>
        <v>0</v>
      </c>
      <c r="E68" s="1092">
        <f>IF(AND('入力4(スコア転記)'!$Q$75&gt;3, '入力4(スコア転記)'!$O$264="○"), 5, 0)</f>
        <v>0</v>
      </c>
      <c r="F68" s="1092"/>
      <c r="G68">
        <f>'入力4(スコア転記)'!O264</f>
        <v>0</v>
      </c>
      <c r="H68" s="1092" t="s">
        <v>719</v>
      </c>
      <c r="J68" s="1299"/>
      <c r="K68" s="1150" t="s">
        <v>742</v>
      </c>
      <c r="L68" s="1094" t="s">
        <v>743</v>
      </c>
      <c r="M68" s="1094" t="s">
        <v>744</v>
      </c>
    </row>
    <row r="69" spans="1:13" ht="45">
      <c r="A69" s="1099"/>
      <c r="B69" s="1096"/>
      <c r="C69" s="532"/>
      <c r="D69" s="1079">
        <f t="shared" si="3"/>
        <v>0</v>
      </c>
      <c r="E69" s="1092">
        <f>IF(AND('入力4(スコア転記)'!$Q$75&gt;3, '入力4(スコア転記)'!$P$264="○"), 5, 0)</f>
        <v>0</v>
      </c>
      <c r="F69" s="1092"/>
      <c r="G69">
        <f>'入力4(スコア転記)'!P264</f>
        <v>0</v>
      </c>
      <c r="H69" s="1092" t="s">
        <v>719</v>
      </c>
      <c r="J69" s="1299"/>
      <c r="K69" s="1150" t="s">
        <v>745</v>
      </c>
      <c r="L69" s="1094" t="s">
        <v>746</v>
      </c>
      <c r="M69" s="1094" t="s">
        <v>747</v>
      </c>
    </row>
    <row r="70" spans="1:13" ht="45">
      <c r="A70" s="1099"/>
      <c r="B70" s="1096"/>
      <c r="C70" s="532"/>
      <c r="D70" s="1079">
        <f t="shared" si="3"/>
        <v>0</v>
      </c>
      <c r="E70" s="1092">
        <f>IF(AND('入力4(スコア転記)'!$Q$75&gt;3, '入力4(スコア転記)'!$Q$264="○"), 5, 0)</f>
        <v>0</v>
      </c>
      <c r="F70" s="1092"/>
      <c r="G70">
        <f>'入力4(スコア転記)'!Q264</f>
        <v>0</v>
      </c>
      <c r="H70" s="1092" t="s">
        <v>719</v>
      </c>
      <c r="J70" s="1299"/>
      <c r="K70" s="1150" t="s">
        <v>748</v>
      </c>
      <c r="L70" s="1094" t="s">
        <v>749</v>
      </c>
      <c r="M70" s="1094" t="s">
        <v>750</v>
      </c>
    </row>
    <row r="71" spans="1:13" ht="30">
      <c r="A71" s="1099"/>
      <c r="B71" s="1096"/>
      <c r="C71" s="532"/>
      <c r="D71" s="1079">
        <f t="shared" si="3"/>
        <v>0</v>
      </c>
      <c r="E71" s="1092">
        <f>IF(AND('入力4(スコア転記)'!$Q$75&gt;3, '入力4(スコア転記)'!$R$264="○"), 5, 0)</f>
        <v>0</v>
      </c>
      <c r="F71" s="1092"/>
      <c r="G71">
        <f>'入力4(スコア転記)'!R264</f>
        <v>0</v>
      </c>
      <c r="H71" s="1092" t="s">
        <v>719</v>
      </c>
      <c r="J71" s="1299"/>
      <c r="K71" s="1150" t="s">
        <v>751</v>
      </c>
      <c r="L71" s="1094" t="s">
        <v>752</v>
      </c>
      <c r="M71" s="1094" t="s">
        <v>744</v>
      </c>
    </row>
    <row r="72" spans="1:13" ht="45">
      <c r="A72" s="1099"/>
      <c r="B72" s="1096"/>
      <c r="C72" s="532"/>
      <c r="D72" s="1079">
        <f t="shared" si="3"/>
        <v>0</v>
      </c>
      <c r="E72" s="1092">
        <f>IF(AND('入力4(スコア転記)'!$Q$75&gt;3, '入力4(スコア転記)'!$Q$264="○"), 5, 0)</f>
        <v>0</v>
      </c>
      <c r="F72" s="1092"/>
      <c r="G72">
        <f>'入力4(スコア転記)'!Q264</f>
        <v>0</v>
      </c>
      <c r="H72" s="1092" t="s">
        <v>719</v>
      </c>
      <c r="J72" s="1299"/>
      <c r="K72" s="1150" t="s">
        <v>753</v>
      </c>
      <c r="L72" s="1094" t="s">
        <v>754</v>
      </c>
      <c r="M72" s="1094" t="s">
        <v>755</v>
      </c>
    </row>
    <row r="73" spans="1:13" ht="30">
      <c r="A73" s="1099"/>
      <c r="B73" s="1096"/>
      <c r="C73" s="532"/>
      <c r="D73" s="1079">
        <f t="shared" si="3"/>
        <v>0</v>
      </c>
      <c r="E73" s="1092">
        <f>IF(AND('入力4(スコア転記)'!$Q$75&gt;3, '入力4(スコア転記)'!$U$264="○"), 5, 0)</f>
        <v>0</v>
      </c>
      <c r="F73" s="1092"/>
      <c r="G73">
        <f>'入力4(スコア転記)'!U264</f>
        <v>0</v>
      </c>
      <c r="H73" s="1092" t="s">
        <v>719</v>
      </c>
      <c r="J73" s="1299"/>
      <c r="K73" s="1150" t="s">
        <v>756</v>
      </c>
      <c r="L73" s="1094" t="s">
        <v>757</v>
      </c>
      <c r="M73" s="1094" t="s">
        <v>758</v>
      </c>
    </row>
    <row r="74" spans="1:13" ht="30">
      <c r="A74" s="1099"/>
      <c r="B74" s="1096"/>
      <c r="C74" s="532"/>
      <c r="D74" s="1079">
        <f t="shared" si="3"/>
        <v>0</v>
      </c>
      <c r="E74" s="1092">
        <f>IF(AND('入力4(スコア転記)'!$Q$75&gt;3, '入力4(スコア転記)'!$V$264="○"), 5, 0)</f>
        <v>0</v>
      </c>
      <c r="F74" s="1092"/>
      <c r="G74">
        <f>'入力4(スコア転記)'!V264</f>
        <v>0</v>
      </c>
      <c r="H74" s="1092" t="s">
        <v>719</v>
      </c>
      <c r="J74" s="1299"/>
      <c r="K74" s="1150" t="s">
        <v>759</v>
      </c>
      <c r="L74" s="1094" t="s">
        <v>760</v>
      </c>
      <c r="M74" s="1094" t="s">
        <v>736</v>
      </c>
    </row>
    <row r="75" spans="1:13" ht="30">
      <c r="A75" s="1099"/>
      <c r="B75" s="1096">
        <v>2</v>
      </c>
      <c r="C75" s="532" t="s">
        <v>96</v>
      </c>
      <c r="D75" s="1079">
        <f>G75</f>
        <v>0</v>
      </c>
      <c r="E75" s="1145"/>
      <c r="F75" s="1092"/>
      <c r="G75">
        <f>'入力4(スコア転記)'!Q76</f>
        <v>0</v>
      </c>
      <c r="H75" s="1145">
        <f>G75</f>
        <v>0</v>
      </c>
      <c r="J75" s="1097" t="s">
        <v>596</v>
      </c>
      <c r="K75" s="1098" t="s">
        <v>761</v>
      </c>
      <c r="L75" s="1147" t="s">
        <v>762</v>
      </c>
      <c r="M75" s="1147" t="s">
        <v>719</v>
      </c>
    </row>
    <row r="76" spans="1:13" ht="43.5" customHeight="1">
      <c r="A76" s="1099"/>
      <c r="B76" s="1096"/>
      <c r="C76" s="532"/>
      <c r="D76" s="1079">
        <f>'入力4(スコア転記)'!Q76</f>
        <v>0</v>
      </c>
      <c r="E76" s="1145"/>
      <c r="F76" s="1092"/>
      <c r="H76" s="1145" t="s">
        <v>726</v>
      </c>
      <c r="J76" s="1097"/>
      <c r="K76" s="1098" t="s">
        <v>763</v>
      </c>
      <c r="L76" s="1094" t="s">
        <v>764</v>
      </c>
      <c r="M76" s="1094" t="s">
        <v>719</v>
      </c>
    </row>
    <row r="77" spans="1:13" ht="30">
      <c r="A77" s="1099"/>
      <c r="B77" s="1096"/>
      <c r="C77" s="532"/>
      <c r="D77" s="1079">
        <f t="shared" si="3"/>
        <v>0</v>
      </c>
      <c r="E77" s="1092">
        <f>IF(AND('入力4(スコア転記)'!$Q$76&gt;3, '入力4(スコア転記)'!$I$265="○"), 5, 0)</f>
        <v>0</v>
      </c>
      <c r="F77" s="1092"/>
      <c r="G77">
        <f>'入力4(スコア転記)'!$I$265</f>
        <v>0</v>
      </c>
      <c r="H77" s="1092" t="s">
        <v>719</v>
      </c>
      <c r="J77" s="1154" t="s">
        <v>706</v>
      </c>
      <c r="K77" s="1150" t="s">
        <v>765</v>
      </c>
      <c r="L77" s="1094" t="s">
        <v>766</v>
      </c>
      <c r="M77" s="1094" t="s">
        <v>639</v>
      </c>
    </row>
    <row r="78" spans="1:13" ht="45">
      <c r="A78" s="1099"/>
      <c r="B78" s="1096"/>
      <c r="C78" s="532"/>
      <c r="D78" s="1079">
        <f t="shared" si="3"/>
        <v>0</v>
      </c>
      <c r="E78" s="1092">
        <f>IF(AND('入力4(スコア転記)'!$Q$76&gt;3, '入力4(スコア転記)'!$J$265="○"), 5, 0)</f>
        <v>0</v>
      </c>
      <c r="F78" s="1092"/>
      <c r="G78">
        <f>'入力4(スコア転記)'!J265</f>
        <v>0</v>
      </c>
      <c r="H78" s="1092" t="s">
        <v>719</v>
      </c>
      <c r="J78" s="1154"/>
      <c r="K78" s="1150" t="s">
        <v>767</v>
      </c>
      <c r="L78" s="1094" t="s">
        <v>768</v>
      </c>
      <c r="M78" s="1094" t="s">
        <v>639</v>
      </c>
    </row>
    <row r="79" spans="1:13" ht="30">
      <c r="A79" s="1099"/>
      <c r="B79" s="1096"/>
      <c r="C79" s="532"/>
      <c r="D79" s="1079">
        <f t="shared" si="3"/>
        <v>0</v>
      </c>
      <c r="E79" s="1092">
        <f>IF(AND('入力4(スコア転記)'!$Q$76&gt;3, '入力4(スコア転記)'!$K$265="○"), 5, 0)</f>
        <v>0</v>
      </c>
      <c r="F79" s="1092"/>
      <c r="G79">
        <f>'入力4(スコア転記)'!K$265</f>
        <v>0</v>
      </c>
      <c r="H79" s="1092" t="s">
        <v>719</v>
      </c>
      <c r="J79" s="1154"/>
      <c r="K79" s="1150" t="s">
        <v>769</v>
      </c>
      <c r="L79" s="1094" t="s">
        <v>770</v>
      </c>
      <c r="M79" s="1094" t="s">
        <v>639</v>
      </c>
    </row>
    <row r="80" spans="1:13" ht="30">
      <c r="A80" s="1099"/>
      <c r="B80" s="1096"/>
      <c r="C80" s="532"/>
      <c r="D80" s="1079">
        <f t="shared" si="3"/>
        <v>0</v>
      </c>
      <c r="E80" s="1092">
        <f>IF(AND('入力4(スコア転記)'!$Q$76&gt;3, '入力4(スコア転記)'!$L$265="○"), 5, 0)</f>
        <v>0</v>
      </c>
      <c r="F80" s="1092"/>
      <c r="G80">
        <f>'入力4(スコア転記)'!L$265</f>
        <v>0</v>
      </c>
      <c r="H80" s="1092" t="s">
        <v>719</v>
      </c>
      <c r="J80" s="1154"/>
      <c r="K80" s="1150" t="s">
        <v>771</v>
      </c>
      <c r="L80" s="1094" t="s">
        <v>772</v>
      </c>
      <c r="M80" s="1094" t="s">
        <v>639</v>
      </c>
    </row>
    <row r="81" spans="1:13" ht="30">
      <c r="A81" s="1099"/>
      <c r="B81" s="1096"/>
      <c r="C81" s="532"/>
      <c r="D81" s="1079">
        <f t="shared" si="3"/>
        <v>0</v>
      </c>
      <c r="E81" s="1092">
        <f>IF(AND('入力4(スコア転記)'!$Q$76&gt;3, '入力4(スコア転記)'!$M$265="○"), 5, 0)</f>
        <v>0</v>
      </c>
      <c r="F81" s="1092"/>
      <c r="G81">
        <f>'入力4(スコア転記)'!M$265</f>
        <v>0</v>
      </c>
      <c r="H81" s="1092" t="s">
        <v>719</v>
      </c>
      <c r="J81" s="1154"/>
      <c r="K81" s="1150" t="s">
        <v>773</v>
      </c>
      <c r="L81" s="1094" t="s">
        <v>774</v>
      </c>
      <c r="M81" s="1094" t="s">
        <v>639</v>
      </c>
    </row>
    <row r="82" spans="1:13" ht="30">
      <c r="A82" s="1099"/>
      <c r="B82" s="1096"/>
      <c r="C82" s="532"/>
      <c r="D82" s="1079">
        <f t="shared" si="3"/>
        <v>0</v>
      </c>
      <c r="E82" s="1092">
        <f>IF(AND('入力4(スコア転記)'!$Q$76&gt;3, '入力4(スコア転記)'!$N$265="○"), 5, 0)</f>
        <v>0</v>
      </c>
      <c r="F82" s="1092"/>
      <c r="G82">
        <f>'入力4(スコア転記)'!N$265</f>
        <v>0</v>
      </c>
      <c r="H82" s="1092" t="s">
        <v>719</v>
      </c>
      <c r="J82" s="1154"/>
      <c r="K82" s="1150" t="s">
        <v>775</v>
      </c>
      <c r="L82" s="1094" t="s">
        <v>776</v>
      </c>
      <c r="M82" s="1094" t="s">
        <v>639</v>
      </c>
    </row>
    <row r="83" spans="1:13" ht="30">
      <c r="A83" s="1099"/>
      <c r="B83" s="1096"/>
      <c r="C83" s="532"/>
      <c r="D83" s="1079">
        <f t="shared" si="3"/>
        <v>0</v>
      </c>
      <c r="E83" s="1092">
        <f>IF(AND('入力4(スコア転記)'!$Q$76&gt;3, '入力4(スコア転記)'!$O$265="○"), 5, 0)</f>
        <v>0</v>
      </c>
      <c r="F83" s="1092"/>
      <c r="G83">
        <f>'入力4(スコア転記)'!O$265</f>
        <v>0</v>
      </c>
      <c r="H83" s="1092" t="s">
        <v>719</v>
      </c>
      <c r="J83" s="1154"/>
      <c r="K83" s="1150" t="s">
        <v>777</v>
      </c>
      <c r="L83" s="1094" t="s">
        <v>778</v>
      </c>
      <c r="M83" s="1094" t="s">
        <v>779</v>
      </c>
    </row>
    <row r="84" spans="1:13" ht="30">
      <c r="A84" s="1099"/>
      <c r="B84" s="1096"/>
      <c r="C84" s="532"/>
      <c r="D84" s="1079">
        <f t="shared" si="3"/>
        <v>0</v>
      </c>
      <c r="E84" s="1092">
        <f>IF(AND('入力4(スコア転記)'!$Q$76&gt;3, '入力4(スコア転記)'!$P$265="○"), 5, 0)</f>
        <v>0</v>
      </c>
      <c r="F84" s="1092"/>
      <c r="G84">
        <f>'入力4(スコア転記)'!P$265</f>
        <v>0</v>
      </c>
      <c r="H84" s="1092" t="s">
        <v>719</v>
      </c>
      <c r="J84" s="1154"/>
      <c r="K84" s="1150" t="s">
        <v>780</v>
      </c>
      <c r="L84" s="1094" t="s">
        <v>781</v>
      </c>
      <c r="M84" s="1094" t="s">
        <v>700</v>
      </c>
    </row>
    <row r="85" spans="1:13" ht="30">
      <c r="A85" s="1099"/>
      <c r="B85" s="1096"/>
      <c r="C85" s="532"/>
      <c r="D85" s="1079">
        <f t="shared" si="3"/>
        <v>0</v>
      </c>
      <c r="E85" s="1092">
        <f>IF(AND('入力4(スコア転記)'!$Q$76&gt;3, '入力4(スコア転記)'!$Q$265="○"), 5, 0)</f>
        <v>0</v>
      </c>
      <c r="F85" s="1092"/>
      <c r="G85">
        <f>'入力4(スコア転記)'!Q$265</f>
        <v>0</v>
      </c>
      <c r="H85" s="1092" t="s">
        <v>719</v>
      </c>
      <c r="J85" s="1154"/>
      <c r="K85" s="1150" t="s">
        <v>782</v>
      </c>
      <c r="L85" s="1094" t="s">
        <v>783</v>
      </c>
      <c r="M85" s="1094" t="s">
        <v>784</v>
      </c>
    </row>
    <row r="86" spans="1:13" ht="30">
      <c r="A86" s="1099"/>
      <c r="B86" s="1096"/>
      <c r="C86" s="532"/>
      <c r="D86" s="1079">
        <f t="shared" si="3"/>
        <v>0</v>
      </c>
      <c r="E86" s="1092">
        <f>IF(AND('入力4(スコア転記)'!$Q$76&gt;3, '入力4(スコア転記)'!$R$265="○"), 5, 0)</f>
        <v>0</v>
      </c>
      <c r="F86" s="1092"/>
      <c r="G86">
        <f>'入力4(スコア転記)'!R$265</f>
        <v>0</v>
      </c>
      <c r="H86" s="1092" t="s">
        <v>719</v>
      </c>
      <c r="J86" s="1154"/>
      <c r="K86" s="1150" t="s">
        <v>785</v>
      </c>
      <c r="L86" s="1094" t="s">
        <v>786</v>
      </c>
      <c r="M86" s="1094" t="s">
        <v>787</v>
      </c>
    </row>
    <row r="87" spans="1:13" ht="30">
      <c r="A87" s="1099"/>
      <c r="B87" s="1096"/>
      <c r="C87" s="532"/>
      <c r="D87" s="1079">
        <f t="shared" si="3"/>
        <v>0</v>
      </c>
      <c r="E87" s="1092">
        <f>IF(AND('入力4(スコア転記)'!$Q$76&gt;3, '入力4(スコア転記)'!$Q$265="○"), 5, 0)</f>
        <v>0</v>
      </c>
      <c r="F87" s="1092"/>
      <c r="G87">
        <f>'入力4(スコア転記)'!Q$265</f>
        <v>0</v>
      </c>
      <c r="H87" s="1092" t="s">
        <v>719</v>
      </c>
      <c r="J87" s="1154"/>
      <c r="K87" s="1150" t="s">
        <v>788</v>
      </c>
      <c r="L87" s="1094" t="s">
        <v>789</v>
      </c>
      <c r="M87" s="1094" t="s">
        <v>790</v>
      </c>
    </row>
    <row r="88" spans="1:13" ht="30">
      <c r="A88" s="1099"/>
      <c r="B88" s="1096"/>
      <c r="C88" s="532"/>
      <c r="D88" s="1079">
        <f t="shared" si="3"/>
        <v>0</v>
      </c>
      <c r="E88" s="1092">
        <f>IF(AND('入力4(スコア転記)'!$Q$76&gt;3, '入力4(スコア転記)'!$U$265="○"), 5, 0)</f>
        <v>0</v>
      </c>
      <c r="F88" s="1092"/>
      <c r="G88">
        <f>'入力4(スコア転記)'!U$265</f>
        <v>0</v>
      </c>
      <c r="H88" s="1092" t="s">
        <v>719</v>
      </c>
      <c r="J88" s="1154"/>
      <c r="K88" s="1150" t="s">
        <v>791</v>
      </c>
      <c r="L88" s="1094" t="s">
        <v>792</v>
      </c>
      <c r="M88" s="1094" t="s">
        <v>793</v>
      </c>
    </row>
    <row r="89" spans="1:13" ht="30">
      <c r="A89" s="1099"/>
      <c r="B89" s="1096"/>
      <c r="C89" s="532"/>
      <c r="D89" s="1079">
        <f t="shared" si="3"/>
        <v>0</v>
      </c>
      <c r="E89" s="1092">
        <f>IF(AND('入力4(スコア転記)'!$Q$76&gt;3, '入力4(スコア転記)'!$V$265="○"), 5, 0)</f>
        <v>0</v>
      </c>
      <c r="F89" s="1092"/>
      <c r="G89">
        <f>'入力4(スコア転記)'!V$265</f>
        <v>0</v>
      </c>
      <c r="H89" s="1092" t="s">
        <v>719</v>
      </c>
      <c r="J89" s="1154"/>
      <c r="K89" s="1150" t="s">
        <v>794</v>
      </c>
      <c r="L89" s="1094" t="s">
        <v>760</v>
      </c>
      <c r="M89" s="1094" t="s">
        <v>793</v>
      </c>
    </row>
    <row r="90" spans="1:13" ht="44.25" customHeight="1">
      <c r="A90" s="1099"/>
      <c r="B90" s="1096"/>
      <c r="C90" s="532"/>
      <c r="D90" s="1079">
        <f>'入力4(スコア転記)'!Q76</f>
        <v>0</v>
      </c>
      <c r="E90" s="1092"/>
      <c r="F90" s="1092"/>
      <c r="H90" s="1092" t="s">
        <v>719</v>
      </c>
      <c r="J90" s="1154"/>
      <c r="K90" s="1098" t="s">
        <v>763</v>
      </c>
      <c r="L90" s="1094" t="s">
        <v>795</v>
      </c>
      <c r="M90" s="1094" t="s">
        <v>719</v>
      </c>
    </row>
    <row r="91" spans="1:13" ht="30">
      <c r="A91" s="1099"/>
      <c r="B91" s="1096"/>
      <c r="C91" s="532"/>
      <c r="D91" s="1079">
        <f t="shared" ref="D91:D102" si="4">D77</f>
        <v>0</v>
      </c>
      <c r="E91" s="1092"/>
      <c r="F91" s="1092"/>
      <c r="H91" s="1092" t="str">
        <f t="shared" ref="H91:H102" si="5">H77</f>
        <v xml:space="preserve"> </v>
      </c>
      <c r="J91" s="1154"/>
      <c r="K91" s="1150" t="s">
        <v>796</v>
      </c>
      <c r="L91" s="1155" t="s">
        <v>719</v>
      </c>
      <c r="M91" s="1094" t="s">
        <v>719</v>
      </c>
    </row>
    <row r="92" spans="1:13" ht="30">
      <c r="A92" s="1099"/>
      <c r="B92" s="1096"/>
      <c r="C92" s="532"/>
      <c r="D92" s="1079">
        <f t="shared" si="4"/>
        <v>0</v>
      </c>
      <c r="E92" s="1092"/>
      <c r="F92" s="1092"/>
      <c r="H92" s="1092" t="str">
        <f t="shared" si="5"/>
        <v xml:space="preserve"> </v>
      </c>
      <c r="J92" s="1154"/>
      <c r="K92" s="1150" t="s">
        <v>767</v>
      </c>
      <c r="L92" s="1156" t="s">
        <v>797</v>
      </c>
      <c r="M92" s="1117" t="s">
        <v>639</v>
      </c>
    </row>
    <row r="93" spans="1:13" ht="30">
      <c r="A93" s="1099"/>
      <c r="B93" s="1096"/>
      <c r="C93" s="532"/>
      <c r="D93" s="1079">
        <f t="shared" si="4"/>
        <v>0</v>
      </c>
      <c r="E93" s="1092"/>
      <c r="F93" s="1092"/>
      <c r="H93" s="1092" t="str">
        <f t="shared" si="5"/>
        <v xml:space="preserve"> </v>
      </c>
      <c r="J93" s="1154"/>
      <c r="K93" s="1150" t="s">
        <v>769</v>
      </c>
      <c r="L93" s="1156" t="s">
        <v>798</v>
      </c>
      <c r="M93" s="1117" t="s">
        <v>787</v>
      </c>
    </row>
    <row r="94" spans="1:13" ht="30">
      <c r="A94" s="1099"/>
      <c r="B94" s="1096"/>
      <c r="C94" s="532"/>
      <c r="D94" s="1079">
        <f t="shared" si="4"/>
        <v>0</v>
      </c>
      <c r="E94" s="1092"/>
      <c r="F94" s="1092"/>
      <c r="H94" s="1092" t="str">
        <f t="shared" si="5"/>
        <v xml:space="preserve"> </v>
      </c>
      <c r="J94" s="1154"/>
      <c r="K94" s="1150" t="s">
        <v>771</v>
      </c>
      <c r="L94" s="1156" t="s">
        <v>799</v>
      </c>
      <c r="M94" s="1117" t="s">
        <v>700</v>
      </c>
    </row>
    <row r="95" spans="1:13" ht="30">
      <c r="A95" s="1099"/>
      <c r="B95" s="1096"/>
      <c r="C95" s="532"/>
      <c r="D95" s="1079">
        <f t="shared" si="4"/>
        <v>0</v>
      </c>
      <c r="E95" s="1092"/>
      <c r="F95" s="1092"/>
      <c r="H95" s="1092" t="str">
        <f t="shared" si="5"/>
        <v xml:space="preserve"> </v>
      </c>
      <c r="J95" s="1154"/>
      <c r="K95" s="1150" t="s">
        <v>773</v>
      </c>
      <c r="L95" s="1156" t="s">
        <v>800</v>
      </c>
      <c r="M95" s="1117" t="s">
        <v>639</v>
      </c>
    </row>
    <row r="96" spans="1:13" ht="30">
      <c r="A96" s="1099"/>
      <c r="B96" s="1096"/>
      <c r="C96" s="532"/>
      <c r="D96" s="1079">
        <f t="shared" si="4"/>
        <v>0</v>
      </c>
      <c r="E96" s="1092"/>
      <c r="F96" s="1092"/>
      <c r="H96" s="1092" t="str">
        <f t="shared" si="5"/>
        <v xml:space="preserve"> </v>
      </c>
      <c r="J96" s="1154"/>
      <c r="K96" s="1150" t="s">
        <v>775</v>
      </c>
      <c r="L96" s="1156" t="s">
        <v>801</v>
      </c>
      <c r="M96" s="1117" t="s">
        <v>787</v>
      </c>
    </row>
    <row r="97" spans="1:13" ht="30">
      <c r="A97" s="1099"/>
      <c r="B97" s="1096"/>
      <c r="C97" s="532"/>
      <c r="D97" s="1079">
        <f t="shared" si="4"/>
        <v>0</v>
      </c>
      <c r="E97" s="1092"/>
      <c r="F97" s="1092"/>
      <c r="H97" s="1092" t="str">
        <f t="shared" si="5"/>
        <v xml:space="preserve"> </v>
      </c>
      <c r="J97" s="1154"/>
      <c r="K97" s="1150" t="s">
        <v>777</v>
      </c>
      <c r="L97" s="1156" t="s">
        <v>802</v>
      </c>
      <c r="M97" s="1117" t="s">
        <v>803</v>
      </c>
    </row>
    <row r="98" spans="1:13" ht="30">
      <c r="A98" s="1099"/>
      <c r="B98" s="1096"/>
      <c r="C98" s="532"/>
      <c r="D98" s="1079">
        <f t="shared" si="4"/>
        <v>0</v>
      </c>
      <c r="E98" s="1092"/>
      <c r="F98" s="1092"/>
      <c r="H98" s="1092" t="str">
        <f t="shared" si="5"/>
        <v xml:space="preserve"> </v>
      </c>
      <c r="J98" s="1154"/>
      <c r="K98" s="1150" t="s">
        <v>780</v>
      </c>
      <c r="L98" s="1156" t="s">
        <v>804</v>
      </c>
      <c r="M98" s="1094" t="s">
        <v>700</v>
      </c>
    </row>
    <row r="99" spans="1:13" ht="30">
      <c r="A99" s="1099"/>
      <c r="B99" s="1096"/>
      <c r="C99" s="532"/>
      <c r="D99" s="1079">
        <f t="shared" si="4"/>
        <v>0</v>
      </c>
      <c r="E99" s="1092"/>
      <c r="F99" s="1092"/>
      <c r="H99" s="1092" t="str">
        <f t="shared" si="5"/>
        <v xml:space="preserve"> </v>
      </c>
      <c r="J99" s="1154"/>
      <c r="K99" s="1150" t="s">
        <v>782</v>
      </c>
      <c r="L99" s="1156" t="s">
        <v>805</v>
      </c>
      <c r="M99" s="1094" t="s">
        <v>639</v>
      </c>
    </row>
    <row r="100" spans="1:13" ht="30">
      <c r="A100" s="1099"/>
      <c r="B100" s="1096"/>
      <c r="C100" s="532"/>
      <c r="D100" s="1079">
        <f t="shared" si="4"/>
        <v>0</v>
      </c>
      <c r="E100" s="1092"/>
      <c r="F100" s="1092"/>
      <c r="H100" s="1092" t="str">
        <f t="shared" si="5"/>
        <v xml:space="preserve"> </v>
      </c>
      <c r="J100" s="1154"/>
      <c r="K100" s="1150" t="s">
        <v>785</v>
      </c>
      <c r="L100" s="1156" t="s">
        <v>806</v>
      </c>
      <c r="M100" s="1094" t="s">
        <v>639</v>
      </c>
    </row>
    <row r="101" spans="1:13" ht="30">
      <c r="A101" s="1099"/>
      <c r="B101" s="1096"/>
      <c r="C101" s="532"/>
      <c r="D101" s="1079">
        <f t="shared" si="4"/>
        <v>0</v>
      </c>
      <c r="E101" s="1092"/>
      <c r="F101" s="1092"/>
      <c r="H101" s="1092" t="str">
        <f t="shared" si="5"/>
        <v xml:space="preserve"> </v>
      </c>
      <c r="J101" s="1154"/>
      <c r="K101" s="1150" t="s">
        <v>788</v>
      </c>
      <c r="L101" s="1156" t="s">
        <v>807</v>
      </c>
      <c r="M101" s="1094" t="s">
        <v>639</v>
      </c>
    </row>
    <row r="102" spans="1:13" ht="30">
      <c r="A102" s="1099"/>
      <c r="B102" s="1096"/>
      <c r="C102" s="532"/>
      <c r="D102" s="1079">
        <f t="shared" si="4"/>
        <v>0</v>
      </c>
      <c r="E102" s="1092"/>
      <c r="F102" s="1092"/>
      <c r="H102" s="1092" t="str">
        <f t="shared" si="5"/>
        <v xml:space="preserve"> </v>
      </c>
      <c r="J102" s="1154"/>
      <c r="K102" s="1150" t="s">
        <v>791</v>
      </c>
      <c r="L102" s="1156" t="s">
        <v>808</v>
      </c>
      <c r="M102" s="1094" t="s">
        <v>639</v>
      </c>
    </row>
    <row r="103" spans="1:13" ht="30.75" thickBot="1">
      <c r="A103" s="1099"/>
      <c r="B103" s="1096"/>
      <c r="C103" s="532"/>
      <c r="D103" s="1079">
        <f>MAX(E103,F103)</f>
        <v>0</v>
      </c>
      <c r="E103" s="1092">
        <f>IF(AND('入力4(スコア転記)'!$Q$76&gt;3, '入力4(スコア転記)'!$V$265="○"), 5, 0)</f>
        <v>0</v>
      </c>
      <c r="F103" s="1092"/>
      <c r="G103">
        <f>'入力4(スコア転記)'!V$265</f>
        <v>0</v>
      </c>
      <c r="H103" s="1092" t="str">
        <f t="shared" ref="H103" si="6">H102</f>
        <v xml:space="preserve"> </v>
      </c>
      <c r="J103" s="1154"/>
      <c r="K103" s="1150" t="s">
        <v>794</v>
      </c>
      <c r="L103" s="1156" t="s">
        <v>760</v>
      </c>
      <c r="M103" s="1094" t="s">
        <v>793</v>
      </c>
    </row>
    <row r="104" spans="1:13" ht="27" thickBot="1">
      <c r="A104" s="1118"/>
      <c r="B104" s="1118"/>
      <c r="C104" s="1118"/>
      <c r="D104" s="1079">
        <f t="shared" ref="D104:D167" si="7">MAX(E104,F104)</f>
        <v>0</v>
      </c>
      <c r="E104" s="1086"/>
      <c r="F104" s="1086"/>
      <c r="G104" s="1085"/>
      <c r="H104" s="1086"/>
      <c r="I104" s="1087" t="s">
        <v>588</v>
      </c>
      <c r="J104" s="1120" t="s">
        <v>809</v>
      </c>
      <c r="K104" s="1089" t="s">
        <v>810</v>
      </c>
      <c r="L104" s="1090"/>
      <c r="M104" s="1084"/>
    </row>
    <row r="105" spans="1:13" ht="30">
      <c r="A105" s="1091">
        <v>2.1</v>
      </c>
      <c r="B105" s="676" t="s">
        <v>531</v>
      </c>
      <c r="C105" s="575"/>
      <c r="D105" s="1079">
        <f t="shared" si="7"/>
        <v>0</v>
      </c>
      <c r="E105" s="1095"/>
      <c r="F105" s="1092"/>
      <c r="H105" s="1095"/>
      <c r="J105" s="1229" t="s">
        <v>679</v>
      </c>
      <c r="K105" s="1230" t="s">
        <v>811</v>
      </c>
      <c r="L105" s="1157"/>
      <c r="M105" s="1084"/>
    </row>
    <row r="106" spans="1:13" ht="30">
      <c r="A106" s="1104"/>
      <c r="B106" s="1096">
        <v>1</v>
      </c>
      <c r="C106" s="532" t="s">
        <v>532</v>
      </c>
      <c r="D106" s="1079">
        <f t="shared" si="7"/>
        <v>0</v>
      </c>
      <c r="E106" s="1092">
        <f>'入力4(スコア転記)'!Q80</f>
        <v>0</v>
      </c>
      <c r="F106" s="1092">
        <f>'入力4(スコア転記)'!T80</f>
        <v>0</v>
      </c>
      <c r="H106" s="1092">
        <f>D106</f>
        <v>0</v>
      </c>
      <c r="J106" s="1097" t="s">
        <v>596</v>
      </c>
      <c r="K106" s="1100" t="s">
        <v>812</v>
      </c>
      <c r="L106" s="1158" t="s">
        <v>813</v>
      </c>
      <c r="M106" s="1094" t="s">
        <v>814</v>
      </c>
    </row>
    <row r="107" spans="1:13" ht="30">
      <c r="A107" s="1104"/>
      <c r="B107" s="1096">
        <v>2</v>
      </c>
      <c r="C107" s="532" t="s">
        <v>533</v>
      </c>
      <c r="D107" s="1079">
        <f t="shared" si="7"/>
        <v>0</v>
      </c>
      <c r="E107" s="1092">
        <f>'入力4(スコア転記)'!Q81</f>
        <v>0</v>
      </c>
      <c r="F107" s="1092">
        <f>'入力4(スコア転記)'!T81</f>
        <v>0</v>
      </c>
      <c r="H107" s="1092">
        <f>D107</f>
        <v>0</v>
      </c>
      <c r="J107" s="1097" t="s">
        <v>596</v>
      </c>
      <c r="K107" s="1100" t="s">
        <v>815</v>
      </c>
      <c r="L107" s="1158" t="s">
        <v>816</v>
      </c>
      <c r="M107" s="1094" t="s">
        <v>817</v>
      </c>
    </row>
    <row r="108" spans="1:13" ht="30">
      <c r="A108" s="1091">
        <v>2.2000000000000002</v>
      </c>
      <c r="B108" s="676" t="s">
        <v>13</v>
      </c>
      <c r="C108" s="575"/>
      <c r="D108" s="1079">
        <f t="shared" si="7"/>
        <v>0</v>
      </c>
      <c r="E108" s="1095"/>
      <c r="F108" s="1092"/>
      <c r="H108" s="1095"/>
      <c r="J108" s="1229" t="s">
        <v>679</v>
      </c>
      <c r="K108" s="1230" t="s">
        <v>818</v>
      </c>
      <c r="L108" s="1157"/>
      <c r="M108" s="1084"/>
    </row>
    <row r="109" spans="1:13" ht="45">
      <c r="A109" s="1104"/>
      <c r="B109" s="1096">
        <v>1</v>
      </c>
      <c r="C109" s="532" t="s">
        <v>14</v>
      </c>
      <c r="D109" s="1079">
        <f t="shared" si="7"/>
        <v>0</v>
      </c>
      <c r="E109" s="1092">
        <f>'入力4(スコア転記)'!Q83</f>
        <v>0</v>
      </c>
      <c r="F109" s="1092">
        <f>'入力4(スコア転記)'!T83</f>
        <v>0</v>
      </c>
      <c r="H109" s="1092">
        <f t="shared" ref="H109:H114" si="8">D109</f>
        <v>0</v>
      </c>
      <c r="J109" s="1097" t="s">
        <v>596</v>
      </c>
      <c r="K109" s="1100" t="s">
        <v>819</v>
      </c>
      <c r="L109" s="1158" t="s">
        <v>820</v>
      </c>
      <c r="M109" s="1094" t="s">
        <v>821</v>
      </c>
    </row>
    <row r="110" spans="1:13" ht="45">
      <c r="A110" s="1104"/>
      <c r="B110" s="1096">
        <v>2</v>
      </c>
      <c r="C110" s="532" t="s">
        <v>15</v>
      </c>
      <c r="D110" s="1079">
        <f t="shared" si="7"/>
        <v>0</v>
      </c>
      <c r="E110" s="1092">
        <f>'入力4(スコア転記)'!Q84</f>
        <v>0</v>
      </c>
      <c r="F110" s="1092">
        <f>'入力4(スコア転記)'!T84</f>
        <v>0</v>
      </c>
      <c r="H110" s="1092">
        <f t="shared" si="8"/>
        <v>0</v>
      </c>
      <c r="J110" s="1097" t="s">
        <v>596</v>
      </c>
      <c r="K110" s="1100" t="s">
        <v>822</v>
      </c>
      <c r="L110" s="1158" t="s">
        <v>823</v>
      </c>
      <c r="M110" s="1094" t="s">
        <v>824</v>
      </c>
    </row>
    <row r="111" spans="1:13" ht="45">
      <c r="A111" s="1104"/>
      <c r="B111" s="1096">
        <v>3</v>
      </c>
      <c r="C111" s="1121" t="s">
        <v>16</v>
      </c>
      <c r="D111" s="1079">
        <f t="shared" si="7"/>
        <v>0</v>
      </c>
      <c r="E111" s="1092">
        <f>'入力4(スコア転記)'!Q85</f>
        <v>0</v>
      </c>
      <c r="F111" s="1092">
        <f>'入力4(スコア転記)'!T85</f>
        <v>0</v>
      </c>
      <c r="H111" s="1092">
        <f t="shared" si="8"/>
        <v>0</v>
      </c>
      <c r="J111" s="1097" t="s">
        <v>596</v>
      </c>
      <c r="K111" s="1159" t="s">
        <v>825</v>
      </c>
      <c r="L111" s="1160" t="s">
        <v>826</v>
      </c>
      <c r="M111" s="1094" t="s">
        <v>827</v>
      </c>
    </row>
    <row r="112" spans="1:13" ht="30">
      <c r="A112" s="1104"/>
      <c r="B112" s="1096">
        <v>4</v>
      </c>
      <c r="C112" s="532" t="s">
        <v>17</v>
      </c>
      <c r="D112" s="1079">
        <f t="shared" si="7"/>
        <v>0</v>
      </c>
      <c r="E112" s="1092">
        <f>'入力4(スコア転記)'!Q86</f>
        <v>0</v>
      </c>
      <c r="F112" s="1092">
        <f>'入力4(スコア転記)'!T86</f>
        <v>0</v>
      </c>
      <c r="H112" s="1092">
        <f t="shared" si="8"/>
        <v>0</v>
      </c>
      <c r="J112" s="1097" t="s">
        <v>596</v>
      </c>
      <c r="K112" s="1100" t="s">
        <v>828</v>
      </c>
      <c r="L112" s="1158" t="s">
        <v>829</v>
      </c>
      <c r="M112" s="1094" t="s">
        <v>830</v>
      </c>
    </row>
    <row r="113" spans="1:13" ht="45">
      <c r="A113" s="1104"/>
      <c r="B113" s="1096">
        <v>5</v>
      </c>
      <c r="C113" s="1121" t="s">
        <v>97</v>
      </c>
      <c r="D113" s="1079">
        <f t="shared" si="7"/>
        <v>0</v>
      </c>
      <c r="E113" s="1092">
        <f>'入力4(スコア転記)'!Q87</f>
        <v>0</v>
      </c>
      <c r="F113" s="1092">
        <f>'入力4(スコア転記)'!T87</f>
        <v>0</v>
      </c>
      <c r="H113" s="1092">
        <f t="shared" si="8"/>
        <v>0</v>
      </c>
      <c r="J113" s="1097" t="s">
        <v>596</v>
      </c>
      <c r="K113" s="1159" t="s">
        <v>831</v>
      </c>
      <c r="L113" s="1160" t="s">
        <v>832</v>
      </c>
      <c r="M113" s="1094" t="s">
        <v>833</v>
      </c>
    </row>
    <row r="114" spans="1:13" ht="45">
      <c r="A114" s="1104"/>
      <c r="B114" s="1096">
        <v>6</v>
      </c>
      <c r="C114" s="532" t="s">
        <v>98</v>
      </c>
      <c r="D114" s="1079">
        <f t="shared" si="7"/>
        <v>0</v>
      </c>
      <c r="E114" s="1092">
        <f>'入力4(スコア転記)'!Q88</f>
        <v>0</v>
      </c>
      <c r="F114" s="1092">
        <f>'入力4(スコア転記)'!T88</f>
        <v>0</v>
      </c>
      <c r="H114" s="1092">
        <f t="shared" si="8"/>
        <v>0</v>
      </c>
      <c r="J114" s="1097" t="s">
        <v>596</v>
      </c>
      <c r="K114" s="1100" t="s">
        <v>834</v>
      </c>
      <c r="L114" s="1158" t="s">
        <v>835</v>
      </c>
      <c r="M114" s="1094" t="s">
        <v>836</v>
      </c>
    </row>
    <row r="115" spans="1:13" ht="30">
      <c r="A115" s="1091">
        <v>2.4</v>
      </c>
      <c r="B115" s="676" t="s">
        <v>103</v>
      </c>
      <c r="C115" s="575"/>
      <c r="D115" s="1079">
        <f t="shared" si="7"/>
        <v>0</v>
      </c>
      <c r="E115" s="1095"/>
      <c r="F115" s="1092"/>
      <c r="H115" s="1095"/>
      <c r="J115" s="1229" t="s">
        <v>679</v>
      </c>
      <c r="K115" s="1230" t="s">
        <v>837</v>
      </c>
      <c r="L115" s="1157"/>
      <c r="M115" s="1084"/>
    </row>
    <row r="116" spans="1:13" ht="30">
      <c r="A116" s="1104"/>
      <c r="B116" s="1096">
        <v>1</v>
      </c>
      <c r="C116" s="532" t="s">
        <v>104</v>
      </c>
      <c r="D116" s="1079">
        <f t="shared" si="7"/>
        <v>0</v>
      </c>
      <c r="E116">
        <f>'入力4(スコア転記)'!Q94</f>
        <v>0</v>
      </c>
      <c r="F116" s="1092"/>
      <c r="G116">
        <f>'入力4(スコア転記)'!Q94</f>
        <v>0</v>
      </c>
      <c r="H116" s="1145">
        <f>G116</f>
        <v>0</v>
      </c>
      <c r="J116" s="1097" t="s">
        <v>596</v>
      </c>
      <c r="K116" s="1100" t="s">
        <v>838</v>
      </c>
      <c r="L116" s="1158" t="s">
        <v>719</v>
      </c>
      <c r="M116" s="1147" t="s">
        <v>719</v>
      </c>
    </row>
    <row r="117" spans="1:13" ht="30">
      <c r="A117" s="1104"/>
      <c r="B117" s="1096"/>
      <c r="C117" s="532"/>
      <c r="D117" s="1079">
        <f t="shared" si="7"/>
        <v>0</v>
      </c>
      <c r="E117" s="1092">
        <f>IF(AND('入力4(スコア転記)'!$Q$94&gt;3, '入力4(スコア転記)'!$I$283="○"), 5, 0)</f>
        <v>0</v>
      </c>
      <c r="F117" s="1092"/>
      <c r="G117">
        <f>'入力4(スコア転記)'!I283</f>
        <v>0</v>
      </c>
      <c r="H117" s="1092" t="s">
        <v>719</v>
      </c>
      <c r="J117" s="1299" t="s">
        <v>706</v>
      </c>
      <c r="K117" s="1150" t="s">
        <v>839</v>
      </c>
      <c r="L117" s="1161" t="s">
        <v>840</v>
      </c>
      <c r="M117" s="1094" t="s">
        <v>841</v>
      </c>
    </row>
    <row r="118" spans="1:13" ht="30">
      <c r="A118" s="1104"/>
      <c r="B118" s="1096"/>
      <c r="C118" s="532"/>
      <c r="D118" s="1079">
        <f t="shared" si="7"/>
        <v>0</v>
      </c>
      <c r="E118" s="1092">
        <f>IF(AND('入力4(スコア転記)'!$Q$94&gt;3, '入力4(スコア転記)'!$J$283="○"), 5, 0)</f>
        <v>0</v>
      </c>
      <c r="F118" s="1092"/>
      <c r="G118">
        <f>'入力4(スコア転記)'!J283</f>
        <v>0</v>
      </c>
      <c r="H118" s="1092" t="s">
        <v>719</v>
      </c>
      <c r="J118" s="1299"/>
      <c r="K118" s="1150" t="s">
        <v>842</v>
      </c>
      <c r="L118" s="1161" t="s">
        <v>843</v>
      </c>
      <c r="M118" s="1094" t="s">
        <v>844</v>
      </c>
    </row>
    <row r="119" spans="1:13" ht="30">
      <c r="A119" s="1104"/>
      <c r="B119" s="1096"/>
      <c r="C119" s="532"/>
      <c r="D119" s="1079">
        <f t="shared" si="7"/>
        <v>0</v>
      </c>
      <c r="E119" s="1092">
        <f>IF(AND('入力4(スコア転記)'!$Q$94&gt;3, '入力4(スコア転記)'!$K$283="○"), 5, 0)</f>
        <v>0</v>
      </c>
      <c r="F119" s="1092"/>
      <c r="G119">
        <f>'入力4(スコア転記)'!K283</f>
        <v>0</v>
      </c>
      <c r="H119" s="1092" t="s">
        <v>719</v>
      </c>
      <c r="J119" s="1299"/>
      <c r="K119" s="1150" t="s">
        <v>845</v>
      </c>
      <c r="L119" s="1161" t="s">
        <v>846</v>
      </c>
      <c r="M119" s="1094" t="s">
        <v>847</v>
      </c>
    </row>
    <row r="120" spans="1:13" ht="30">
      <c r="A120" s="1104"/>
      <c r="B120" s="1096"/>
      <c r="C120" s="532"/>
      <c r="D120" s="1079">
        <f t="shared" si="7"/>
        <v>0</v>
      </c>
      <c r="E120" s="1092">
        <f>IF(AND('入力4(スコア転記)'!$Q$94&gt;3, '入力4(スコア転記)'!$L$283="○"), 5, 0)</f>
        <v>0</v>
      </c>
      <c r="F120" s="1092"/>
      <c r="G120">
        <f>'入力4(スコア転記)'!L283</f>
        <v>0</v>
      </c>
      <c r="H120" s="1092" t="s">
        <v>719</v>
      </c>
      <c r="J120" s="1299"/>
      <c r="K120" s="1150" t="s">
        <v>848</v>
      </c>
      <c r="L120" s="1161" t="s">
        <v>849</v>
      </c>
      <c r="M120" s="1094" t="s">
        <v>850</v>
      </c>
    </row>
    <row r="121" spans="1:13" ht="30">
      <c r="A121" s="1104"/>
      <c r="B121" s="1096">
        <v>2</v>
      </c>
      <c r="C121" s="532" t="s">
        <v>105</v>
      </c>
      <c r="D121" s="1079">
        <f t="shared" si="7"/>
        <v>0</v>
      </c>
      <c r="E121">
        <f>'入力4(スコア転記)'!Q95</f>
        <v>0</v>
      </c>
      <c r="F121" s="1092"/>
      <c r="G121">
        <f>'入力4(スコア転記)'!Q95</f>
        <v>0</v>
      </c>
      <c r="H121" s="1145">
        <f>G121</f>
        <v>0</v>
      </c>
      <c r="J121" s="1097" t="s">
        <v>596</v>
      </c>
      <c r="K121" s="1100" t="s">
        <v>851</v>
      </c>
      <c r="L121" s="1158" t="s">
        <v>719</v>
      </c>
      <c r="M121" s="1147" t="s">
        <v>719</v>
      </c>
    </row>
    <row r="122" spans="1:13" ht="30">
      <c r="A122" s="1104"/>
      <c r="B122" s="1096"/>
      <c r="C122" s="532"/>
      <c r="D122" s="1079">
        <f t="shared" si="7"/>
        <v>0</v>
      </c>
      <c r="E122" s="1092">
        <f>IF(AND('入力4(スコア転記)'!$Q$95&gt;3, '入力4(スコア転記)'!$I$284="○"), 5, 0)</f>
        <v>0</v>
      </c>
      <c r="F122" s="1092"/>
      <c r="G122">
        <f>'入力4(スコア転記)'!I284</f>
        <v>0</v>
      </c>
      <c r="H122" s="1092" t="s">
        <v>719</v>
      </c>
      <c r="J122" s="1299" t="s">
        <v>706</v>
      </c>
      <c r="K122" s="1150" t="s">
        <v>852</v>
      </c>
      <c r="L122" s="1161" t="s">
        <v>853</v>
      </c>
      <c r="M122" s="1094" t="s">
        <v>854</v>
      </c>
    </row>
    <row r="123" spans="1:13" ht="30">
      <c r="A123" s="1104"/>
      <c r="B123" s="1096"/>
      <c r="C123" s="532"/>
      <c r="D123" s="1079">
        <f t="shared" si="7"/>
        <v>0</v>
      </c>
      <c r="E123" s="1092">
        <f>IF(AND('入力4(スコア転記)'!$Q$95&gt;3, '入力4(スコア転記)'!$J$284="○"), 5, 0)</f>
        <v>0</v>
      </c>
      <c r="F123" s="1092"/>
      <c r="G123">
        <f>'入力4(スコア転記)'!J284</f>
        <v>0</v>
      </c>
      <c r="H123" s="1092" t="s">
        <v>719</v>
      </c>
      <c r="J123" s="1299"/>
      <c r="K123" s="1150" t="s">
        <v>855</v>
      </c>
      <c r="L123" s="1161" t="s">
        <v>856</v>
      </c>
      <c r="M123" s="1094" t="s">
        <v>857</v>
      </c>
    </row>
    <row r="124" spans="1:13" ht="30">
      <c r="A124" s="1104"/>
      <c r="B124" s="1096"/>
      <c r="C124" s="532"/>
      <c r="D124" s="1079">
        <f t="shared" si="7"/>
        <v>0</v>
      </c>
      <c r="E124" s="1092">
        <f>IF(AND('入力4(スコア転記)'!$Q$95&gt;3, '入力4(スコア転記)'!$K$284="○"), 5, 0)</f>
        <v>0</v>
      </c>
      <c r="F124" s="1092"/>
      <c r="G124">
        <f>'入力4(スコア転記)'!K284</f>
        <v>0</v>
      </c>
      <c r="H124" s="1092" t="s">
        <v>719</v>
      </c>
      <c r="J124" s="1299"/>
      <c r="K124" s="1150" t="s">
        <v>858</v>
      </c>
      <c r="L124" s="1161" t="s">
        <v>859</v>
      </c>
      <c r="M124" s="1094" t="s">
        <v>857</v>
      </c>
    </row>
    <row r="125" spans="1:13" ht="30">
      <c r="A125" s="1104"/>
      <c r="B125" s="1096"/>
      <c r="C125" s="532"/>
      <c r="D125" s="1079">
        <f t="shared" si="7"/>
        <v>0</v>
      </c>
      <c r="E125" s="1092">
        <f>IF(AND('入力4(スコア転記)'!$Q$95&gt;3, '入力4(スコア転記)'!$L$284="○"), 5, 0)</f>
        <v>0</v>
      </c>
      <c r="F125" s="1092"/>
      <c r="G125">
        <f>'入力4(スコア転記)'!L284</f>
        <v>0</v>
      </c>
      <c r="H125" s="1092" t="s">
        <v>719</v>
      </c>
      <c r="J125" s="1299"/>
      <c r="K125" s="1150" t="s">
        <v>860</v>
      </c>
      <c r="L125" s="1161" t="s">
        <v>861</v>
      </c>
      <c r="M125" s="1094" t="s">
        <v>857</v>
      </c>
    </row>
    <row r="126" spans="1:13" ht="30">
      <c r="A126" s="1104"/>
      <c r="B126" s="1096"/>
      <c r="C126" s="532"/>
      <c r="D126" s="1079">
        <f t="shared" si="7"/>
        <v>0</v>
      </c>
      <c r="E126" s="1092">
        <f>IF(AND('入力4(スコア転記)'!$Q$95&gt;3, '入力4(スコア転記)'!$M$284="○"), 5, 0)</f>
        <v>0</v>
      </c>
      <c r="F126" s="1092"/>
      <c r="G126">
        <f>'入力4(スコア転記)'!M284</f>
        <v>0</v>
      </c>
      <c r="H126" s="1092" t="s">
        <v>719</v>
      </c>
      <c r="J126" s="1299"/>
      <c r="K126" s="1150" t="s">
        <v>862</v>
      </c>
      <c r="L126" s="1161" t="s">
        <v>863</v>
      </c>
      <c r="M126" s="1094" t="s">
        <v>857</v>
      </c>
    </row>
    <row r="127" spans="1:13" ht="30">
      <c r="A127" s="1104"/>
      <c r="B127" s="1096"/>
      <c r="C127" s="532"/>
      <c r="D127" s="1079">
        <f t="shared" si="7"/>
        <v>0</v>
      </c>
      <c r="E127" s="1092">
        <f>IF(AND('入力4(スコア転記)'!$Q$95&gt;3, '入力4(スコア転記)'!$N$284="○"), 5, 0)</f>
        <v>0</v>
      </c>
      <c r="F127" s="1092"/>
      <c r="G127">
        <f>'入力4(スコア転記)'!N284</f>
        <v>0</v>
      </c>
      <c r="H127" s="1092" t="s">
        <v>719</v>
      </c>
      <c r="J127" s="1299"/>
      <c r="K127" s="1150" t="s">
        <v>864</v>
      </c>
      <c r="L127" s="1161" t="s">
        <v>865</v>
      </c>
      <c r="M127" s="1094" t="s">
        <v>866</v>
      </c>
    </row>
    <row r="128" spans="1:13" ht="30">
      <c r="A128" s="1104"/>
      <c r="B128" s="1096"/>
      <c r="C128" s="532"/>
      <c r="D128" s="1079">
        <f t="shared" si="7"/>
        <v>0</v>
      </c>
      <c r="E128" s="1092">
        <f>IF(AND('入力4(スコア転記)'!$Q$95&gt;3, '入力4(スコア転記)'!$O$284="○"), 5, 0)</f>
        <v>0</v>
      </c>
      <c r="F128" s="1092"/>
      <c r="G128">
        <f>'入力4(スコア転記)'!O284</f>
        <v>0</v>
      </c>
      <c r="H128" s="1092" t="s">
        <v>719</v>
      </c>
      <c r="J128" s="1299"/>
      <c r="K128" s="1150" t="s">
        <v>867</v>
      </c>
      <c r="L128" s="1161" t="s">
        <v>868</v>
      </c>
      <c r="M128" s="1094" t="s">
        <v>869</v>
      </c>
    </row>
    <row r="129" spans="1:15" s="1138" customFormat="1" ht="33.75" customHeight="1">
      <c r="A129" s="1162"/>
      <c r="B129" s="1134"/>
      <c r="C129" s="1135"/>
      <c r="D129" s="1136">
        <f>H121</f>
        <v>0</v>
      </c>
      <c r="E129" s="1137"/>
      <c r="F129" s="1137"/>
      <c r="H129" s="1139" t="s">
        <v>694</v>
      </c>
      <c r="I129" s="1140"/>
      <c r="J129" s="1163"/>
      <c r="K129" s="1164" t="s">
        <v>870</v>
      </c>
      <c r="L129" s="1143" t="s">
        <v>871</v>
      </c>
      <c r="M129" s="1144" t="s">
        <v>872</v>
      </c>
      <c r="O129" s="293"/>
    </row>
    <row r="130" spans="1:15" ht="30">
      <c r="A130" s="1104"/>
      <c r="B130" s="1096">
        <v>3</v>
      </c>
      <c r="C130" s="532" t="s">
        <v>106</v>
      </c>
      <c r="D130" s="1079">
        <f t="shared" si="7"/>
        <v>0</v>
      </c>
      <c r="E130">
        <f>'入力4(スコア転記)'!Q96</f>
        <v>0</v>
      </c>
      <c r="F130" s="1092"/>
      <c r="G130">
        <f>'入力4(スコア転記)'!Q96</f>
        <v>0</v>
      </c>
      <c r="H130" s="1165">
        <f>G130</f>
        <v>0</v>
      </c>
      <c r="J130" s="1097" t="s">
        <v>596</v>
      </c>
      <c r="K130" s="1100" t="s">
        <v>873</v>
      </c>
      <c r="L130" s="1158" t="s">
        <v>719</v>
      </c>
      <c r="M130" s="1147" t="s">
        <v>719</v>
      </c>
    </row>
    <row r="131" spans="1:15" ht="30">
      <c r="A131" s="1104"/>
      <c r="B131" s="1096"/>
      <c r="C131" s="532"/>
      <c r="D131" s="1079">
        <f t="shared" si="7"/>
        <v>0</v>
      </c>
      <c r="E131" s="1092">
        <f>IF(AND('入力4(スコア転記)'!$Q$96&gt;3, '入力4(スコア転記)'!$I$285="○"), 5, 0)</f>
        <v>0</v>
      </c>
      <c r="F131" s="1092"/>
      <c r="G131">
        <f>'入力4(スコア転記)'!I285</f>
        <v>0</v>
      </c>
      <c r="H131" s="1092">
        <f t="shared" ref="H131:H136" si="9">H130</f>
        <v>0</v>
      </c>
      <c r="J131" s="1299" t="s">
        <v>706</v>
      </c>
      <c r="K131" s="1150" t="s">
        <v>874</v>
      </c>
      <c r="L131" s="1161" t="s">
        <v>875</v>
      </c>
      <c r="M131" s="1094" t="s">
        <v>876</v>
      </c>
    </row>
    <row r="132" spans="1:15" ht="30">
      <c r="A132" s="1104"/>
      <c r="B132" s="1096"/>
      <c r="C132" s="532"/>
      <c r="D132" s="1079">
        <f t="shared" si="7"/>
        <v>0</v>
      </c>
      <c r="E132" s="1092">
        <f>IF(AND('入力4(スコア転記)'!$Q$96&gt;3, '入力4(スコア転記)'!$J$285="○"), 5, 0)</f>
        <v>0</v>
      </c>
      <c r="F132" s="1092"/>
      <c r="G132">
        <f>'入力4(スコア転記)'!J285</f>
        <v>0</v>
      </c>
      <c r="H132" s="1092">
        <f t="shared" si="9"/>
        <v>0</v>
      </c>
      <c r="J132" s="1299"/>
      <c r="K132" s="1150" t="s">
        <v>877</v>
      </c>
      <c r="L132" s="1161" t="s">
        <v>878</v>
      </c>
      <c r="M132" s="1094" t="s">
        <v>876</v>
      </c>
    </row>
    <row r="133" spans="1:15" ht="30">
      <c r="A133" s="1104"/>
      <c r="B133" s="1096"/>
      <c r="C133" s="532"/>
      <c r="D133" s="1079">
        <f t="shared" si="7"/>
        <v>0</v>
      </c>
      <c r="E133" s="1092">
        <f>IF(AND('入力4(スコア転記)'!$Q$96&gt;3, '入力4(スコア転記)'!$K$285="○"), 5, 0)</f>
        <v>0</v>
      </c>
      <c r="F133" s="1092"/>
      <c r="G133">
        <f>'入力4(スコア転記)'!K285</f>
        <v>0</v>
      </c>
      <c r="H133" s="1092">
        <f t="shared" si="9"/>
        <v>0</v>
      </c>
      <c r="J133" s="1299"/>
      <c r="K133" s="1150" t="s">
        <v>879</v>
      </c>
      <c r="L133" s="1161" t="s">
        <v>880</v>
      </c>
      <c r="M133" s="1094" t="s">
        <v>881</v>
      </c>
    </row>
    <row r="134" spans="1:15" ht="30">
      <c r="A134" s="1104"/>
      <c r="B134" s="1096"/>
      <c r="C134" s="532"/>
      <c r="D134" s="1079">
        <f t="shared" si="7"/>
        <v>0</v>
      </c>
      <c r="E134" s="1092">
        <f>IF(AND('入力4(スコア転記)'!$Q$96&gt;3, '入力4(スコア転記)'!$L$285="○"), 5, 0)</f>
        <v>0</v>
      </c>
      <c r="F134" s="1092"/>
      <c r="G134">
        <f>'入力4(スコア転記)'!L285</f>
        <v>0</v>
      </c>
      <c r="H134" s="1092">
        <f t="shared" si="9"/>
        <v>0</v>
      </c>
      <c r="J134" s="1299"/>
      <c r="K134" s="1150" t="s">
        <v>882</v>
      </c>
      <c r="L134" s="1161" t="s">
        <v>883</v>
      </c>
      <c r="M134" s="1094" t="s">
        <v>884</v>
      </c>
    </row>
    <row r="135" spans="1:15" ht="30">
      <c r="A135" s="1104"/>
      <c r="B135" s="1096"/>
      <c r="C135" s="532"/>
      <c r="D135" s="1079">
        <f t="shared" si="7"/>
        <v>0</v>
      </c>
      <c r="E135" s="1092">
        <f>IF(AND('入力4(スコア転記)'!$Q$96&gt;3, '入力4(スコア転記)'!$M$285="○"), 5, 0)</f>
        <v>0</v>
      </c>
      <c r="F135" s="1092"/>
      <c r="G135">
        <f>'入力4(スコア転記)'!M285</f>
        <v>0</v>
      </c>
      <c r="H135" s="1092">
        <f t="shared" si="9"/>
        <v>0</v>
      </c>
      <c r="J135" s="1299"/>
      <c r="K135" s="1150" t="s">
        <v>885</v>
      </c>
      <c r="L135" s="1161" t="s">
        <v>886</v>
      </c>
      <c r="M135" s="1094" t="s">
        <v>884</v>
      </c>
    </row>
    <row r="136" spans="1:15" ht="30">
      <c r="A136" s="1104"/>
      <c r="B136" s="1096"/>
      <c r="C136" s="532"/>
      <c r="D136" s="1079">
        <f t="shared" si="7"/>
        <v>0</v>
      </c>
      <c r="E136" s="1092">
        <f>IF(AND('入力4(スコア転記)'!$Q$96&gt;3, '入力4(スコア転記)'!$N$285="○"), 5, 0)</f>
        <v>0</v>
      </c>
      <c r="F136" s="1092"/>
      <c r="G136">
        <f>'入力4(スコア転記)'!N285</f>
        <v>0</v>
      </c>
      <c r="H136" s="1092">
        <f t="shared" si="9"/>
        <v>0</v>
      </c>
      <c r="J136" s="1299"/>
      <c r="K136" s="1150" t="s">
        <v>887</v>
      </c>
      <c r="L136" s="1161" t="s">
        <v>888</v>
      </c>
      <c r="M136" s="1094" t="s">
        <v>881</v>
      </c>
    </row>
    <row r="137" spans="1:15" s="1138" customFormat="1" ht="45">
      <c r="A137" s="1162"/>
      <c r="B137" s="1134"/>
      <c r="C137" s="1135"/>
      <c r="D137" s="1136">
        <f>H131</f>
        <v>0</v>
      </c>
      <c r="E137" s="1137"/>
      <c r="F137" s="1137"/>
      <c r="H137" s="1139" t="s">
        <v>694</v>
      </c>
      <c r="I137" s="1140"/>
      <c r="J137" s="1163"/>
      <c r="K137" s="1164" t="s">
        <v>889</v>
      </c>
      <c r="L137" s="1143" t="s">
        <v>696</v>
      </c>
      <c r="M137" s="1144" t="s">
        <v>872</v>
      </c>
      <c r="O137" s="293"/>
    </row>
    <row r="138" spans="1:15" ht="45">
      <c r="A138" s="1104"/>
      <c r="B138" s="1096">
        <v>4</v>
      </c>
      <c r="C138" s="532" t="s">
        <v>107</v>
      </c>
      <c r="D138" s="1079">
        <f t="shared" si="7"/>
        <v>0</v>
      </c>
      <c r="E138" s="1092">
        <f>'入力4(スコア転記)'!Q97</f>
        <v>0</v>
      </c>
      <c r="F138" s="1092">
        <f>'入力4(スコア転記)'!T97</f>
        <v>0</v>
      </c>
      <c r="H138" s="1092">
        <f>D138</f>
        <v>0</v>
      </c>
      <c r="J138" s="1097" t="s">
        <v>596</v>
      </c>
      <c r="K138" s="1100" t="s">
        <v>890</v>
      </c>
      <c r="L138" s="1158" t="s">
        <v>891</v>
      </c>
      <c r="M138" s="1094" t="s">
        <v>892</v>
      </c>
    </row>
    <row r="139" spans="1:15" ht="30">
      <c r="A139" s="1104"/>
      <c r="B139" s="1096">
        <v>5</v>
      </c>
      <c r="C139" s="532" t="s">
        <v>108</v>
      </c>
      <c r="D139" s="1079"/>
      <c r="E139" s="1145"/>
      <c r="F139" s="1092">
        <f>'入力4(スコア転記)'!T98</f>
        <v>0</v>
      </c>
      <c r="G139">
        <f>'入力4(スコア転記)'!Q98</f>
        <v>0</v>
      </c>
      <c r="H139" s="1145">
        <f>G139</f>
        <v>0</v>
      </c>
      <c r="J139" s="1097" t="s">
        <v>596</v>
      </c>
      <c r="K139" s="1100" t="s">
        <v>893</v>
      </c>
      <c r="L139" s="1157"/>
      <c r="M139" s="1084"/>
    </row>
    <row r="140" spans="1:15" ht="30">
      <c r="A140" s="1104"/>
      <c r="B140" s="1096"/>
      <c r="C140" s="532"/>
      <c r="D140" s="1079">
        <f t="shared" si="7"/>
        <v>0</v>
      </c>
      <c r="E140" s="1092">
        <f>IF(AND('入力4(スコア転記)'!$Q$98&gt;3, '入力4(スコア転記)'!$I$285="○"), 5, 0)</f>
        <v>0</v>
      </c>
      <c r="F140" s="1092"/>
      <c r="G140">
        <f>'入力4(スコア転記)'!I287</f>
        <v>0</v>
      </c>
      <c r="H140" s="1092">
        <f t="shared" ref="H140:H145" si="10">H139</f>
        <v>0</v>
      </c>
      <c r="J140" s="1299" t="s">
        <v>706</v>
      </c>
      <c r="K140" s="1150" t="s">
        <v>894</v>
      </c>
      <c r="L140" s="1161" t="s">
        <v>895</v>
      </c>
      <c r="M140" s="1094" t="s">
        <v>896</v>
      </c>
    </row>
    <row r="141" spans="1:15" ht="45">
      <c r="A141" s="1104"/>
      <c r="B141" s="1096"/>
      <c r="C141" s="532"/>
      <c r="D141" s="1079">
        <f t="shared" si="7"/>
        <v>0</v>
      </c>
      <c r="E141" s="1092">
        <f>IF(AND('入力4(スコア転記)'!$Q$98&gt;3, '入力4(スコア転記)'!$J$285="○"), 5, 0)</f>
        <v>0</v>
      </c>
      <c r="F141" s="1092"/>
      <c r="G141">
        <f>'入力4(スコア転記)'!J287</f>
        <v>0</v>
      </c>
      <c r="H141" s="1092">
        <f t="shared" si="10"/>
        <v>0</v>
      </c>
      <c r="J141" s="1299"/>
      <c r="K141" s="1150" t="s">
        <v>897</v>
      </c>
      <c r="L141" s="1161" t="s">
        <v>898</v>
      </c>
      <c r="M141" s="1094" t="s">
        <v>896</v>
      </c>
    </row>
    <row r="142" spans="1:15" ht="30">
      <c r="A142" s="1104"/>
      <c r="B142" s="1096"/>
      <c r="C142" s="532"/>
      <c r="D142" s="1079">
        <f t="shared" si="7"/>
        <v>0</v>
      </c>
      <c r="E142" s="1092">
        <f>IF(AND('入力4(スコア転記)'!$Q$98&gt;3, '入力4(スコア転記)'!$K$285="○"), 5, 0)</f>
        <v>0</v>
      </c>
      <c r="F142" s="1092"/>
      <c r="H142" s="1092">
        <f t="shared" si="10"/>
        <v>0</v>
      </c>
      <c r="J142" s="1299"/>
      <c r="K142" s="1150" t="s">
        <v>899</v>
      </c>
      <c r="L142" s="1161" t="s">
        <v>900</v>
      </c>
      <c r="M142" s="1094" t="s">
        <v>896</v>
      </c>
    </row>
    <row r="143" spans="1:15" ht="30">
      <c r="A143" s="1104"/>
      <c r="B143" s="1096"/>
      <c r="C143" s="532"/>
      <c r="D143" s="1079">
        <f t="shared" si="7"/>
        <v>0</v>
      </c>
      <c r="E143" s="1092">
        <f>IF(AND('入力4(スコア転記)'!$Q$98&gt;3, '入力4(スコア転記)'!$L$285="○"), 5, 0)</f>
        <v>0</v>
      </c>
      <c r="F143" s="1092"/>
      <c r="H143" s="1092">
        <f t="shared" si="10"/>
        <v>0</v>
      </c>
      <c r="J143" s="1299"/>
      <c r="K143" s="1150" t="s">
        <v>901</v>
      </c>
      <c r="L143" s="1161" t="s">
        <v>902</v>
      </c>
      <c r="M143" s="1094" t="s">
        <v>896</v>
      </c>
    </row>
    <row r="144" spans="1:15" ht="30">
      <c r="A144" s="1104"/>
      <c r="B144" s="1096"/>
      <c r="C144" s="532"/>
      <c r="D144" s="1079">
        <f t="shared" si="7"/>
        <v>0</v>
      </c>
      <c r="E144" s="1092">
        <f>IF(AND('入力4(スコア転記)'!$Q$98&gt;3, '入力4(スコア転記)'!$M$285="○"), 5, 0)</f>
        <v>0</v>
      </c>
      <c r="F144" s="1092"/>
      <c r="H144" s="1092">
        <f t="shared" si="10"/>
        <v>0</v>
      </c>
      <c r="J144" s="1299"/>
      <c r="K144" s="1150" t="s">
        <v>903</v>
      </c>
      <c r="L144" s="1161" t="s">
        <v>904</v>
      </c>
      <c r="M144" s="1094" t="s">
        <v>896</v>
      </c>
    </row>
    <row r="145" spans="1:15" ht="30">
      <c r="A145" s="1104"/>
      <c r="B145" s="1096"/>
      <c r="C145" s="532"/>
      <c r="D145" s="1079">
        <f t="shared" si="7"/>
        <v>0</v>
      </c>
      <c r="E145" s="1092">
        <f>IF(AND('入力4(スコア転記)'!$Q$98&gt;3, '入力4(スコア転記)'!$N$285="○"), 5, 0)</f>
        <v>0</v>
      </c>
      <c r="F145" s="1092"/>
      <c r="H145" s="1092">
        <f t="shared" si="10"/>
        <v>0</v>
      </c>
      <c r="J145" s="1299"/>
      <c r="K145" s="1150" t="s">
        <v>905</v>
      </c>
      <c r="L145" s="1161" t="s">
        <v>906</v>
      </c>
      <c r="M145" s="1094" t="s">
        <v>907</v>
      </c>
    </row>
    <row r="146" spans="1:15" s="1138" customFormat="1" ht="45.75" thickBot="1">
      <c r="A146" s="1162"/>
      <c r="B146" s="1134"/>
      <c r="C146" s="1135"/>
      <c r="D146" s="1136">
        <f>H139</f>
        <v>0</v>
      </c>
      <c r="E146" s="1137"/>
      <c r="F146" s="1137"/>
      <c r="H146" s="1139" t="s">
        <v>694</v>
      </c>
      <c r="I146" s="1140"/>
      <c r="J146" s="1163"/>
      <c r="K146" s="1164" t="s">
        <v>908</v>
      </c>
      <c r="L146" s="1143" t="s">
        <v>696</v>
      </c>
      <c r="M146" s="1144" t="s">
        <v>872</v>
      </c>
      <c r="O146" s="293"/>
    </row>
    <row r="147" spans="1:15" ht="27" thickBot="1">
      <c r="A147" s="1118"/>
      <c r="B147" s="1118"/>
      <c r="C147" s="1118"/>
      <c r="D147" s="1079">
        <f t="shared" si="7"/>
        <v>0</v>
      </c>
      <c r="E147" s="1086"/>
      <c r="F147" s="1086"/>
      <c r="G147" s="1085"/>
      <c r="H147" s="1086"/>
      <c r="I147" s="1087" t="s">
        <v>588</v>
      </c>
      <c r="J147" s="1120" t="s">
        <v>909</v>
      </c>
      <c r="K147" s="1089" t="s">
        <v>910</v>
      </c>
      <c r="L147" s="1090"/>
      <c r="M147" s="1084"/>
    </row>
    <row r="148" spans="1:15" ht="30">
      <c r="A148" s="1091">
        <v>3.1</v>
      </c>
      <c r="B148" s="676" t="s">
        <v>110</v>
      </c>
      <c r="C148" s="532"/>
      <c r="D148" s="1079">
        <f t="shared" si="7"/>
        <v>0</v>
      </c>
      <c r="E148" s="1095"/>
      <c r="F148" s="1092"/>
      <c r="H148" s="1095"/>
      <c r="J148" s="1229" t="s">
        <v>679</v>
      </c>
      <c r="K148" s="1230" t="s">
        <v>911</v>
      </c>
      <c r="L148" s="1084"/>
      <c r="M148" s="1084"/>
    </row>
    <row r="149" spans="1:15" ht="45">
      <c r="A149" s="1104"/>
      <c r="B149" s="1096">
        <v>1</v>
      </c>
      <c r="C149" s="532" t="s">
        <v>111</v>
      </c>
      <c r="D149" s="1079">
        <f t="shared" si="7"/>
        <v>0</v>
      </c>
      <c r="E149" s="1092">
        <f>'入力4(スコア転記)'!Q102</f>
        <v>0</v>
      </c>
      <c r="F149" s="1092">
        <f>'入力4(スコア転記)'!T102</f>
        <v>0</v>
      </c>
      <c r="H149" s="1092">
        <f>D149</f>
        <v>0</v>
      </c>
      <c r="J149" s="1097" t="s">
        <v>596</v>
      </c>
      <c r="K149" s="1100" t="s">
        <v>912</v>
      </c>
      <c r="L149" s="1117" t="s">
        <v>913</v>
      </c>
      <c r="M149" s="1117" t="s">
        <v>700</v>
      </c>
    </row>
    <row r="150" spans="1:15" ht="30">
      <c r="A150" s="1104"/>
      <c r="B150" s="1096">
        <v>2</v>
      </c>
      <c r="C150" s="532" t="s">
        <v>117</v>
      </c>
      <c r="D150" s="1079">
        <f t="shared" si="7"/>
        <v>0</v>
      </c>
      <c r="E150" s="1092">
        <f>'入力4(スコア転記)'!Q103</f>
        <v>0</v>
      </c>
      <c r="F150" s="1092">
        <f>'入力4(スコア転記)'!T103</f>
        <v>0</v>
      </c>
      <c r="H150" s="1092">
        <f t="shared" ref="H150:H158" si="11">D150</f>
        <v>0</v>
      </c>
      <c r="J150" s="1097" t="s">
        <v>596</v>
      </c>
      <c r="K150" s="1100" t="s">
        <v>914</v>
      </c>
      <c r="L150" s="1117" t="s">
        <v>915</v>
      </c>
      <c r="M150" s="1117" t="s">
        <v>639</v>
      </c>
    </row>
    <row r="151" spans="1:15" ht="45">
      <c r="A151" s="1091">
        <v>3.2</v>
      </c>
      <c r="B151" s="676" t="s">
        <v>118</v>
      </c>
      <c r="C151" s="532"/>
      <c r="D151" s="1079">
        <f t="shared" si="7"/>
        <v>0</v>
      </c>
      <c r="E151" s="1092">
        <f>'入力4(スコア転記)'!Q104</f>
        <v>0</v>
      </c>
      <c r="F151" s="1092">
        <f>'入力4(スコア転記)'!T104</f>
        <v>0</v>
      </c>
      <c r="H151" s="1092">
        <f t="shared" si="11"/>
        <v>0</v>
      </c>
      <c r="J151" s="1229" t="s">
        <v>679</v>
      </c>
      <c r="K151" s="1230" t="s">
        <v>916</v>
      </c>
      <c r="L151" s="1117" t="s">
        <v>917</v>
      </c>
      <c r="M151" s="1117" t="s">
        <v>918</v>
      </c>
    </row>
    <row r="152" spans="1:15" ht="30">
      <c r="A152" s="1091">
        <v>3.3</v>
      </c>
      <c r="B152" s="676" t="s">
        <v>119</v>
      </c>
      <c r="C152" s="532"/>
      <c r="D152" s="1079">
        <f t="shared" si="7"/>
        <v>0</v>
      </c>
      <c r="E152" s="1095"/>
      <c r="F152" s="1092"/>
      <c r="H152" s="1095"/>
      <c r="J152" s="1229" t="s">
        <v>679</v>
      </c>
      <c r="K152" s="1230" t="s">
        <v>919</v>
      </c>
      <c r="L152" s="1084"/>
      <c r="M152" s="1084"/>
    </row>
    <row r="153" spans="1:15" ht="45">
      <c r="A153" s="1104"/>
      <c r="B153" s="1096">
        <v>1</v>
      </c>
      <c r="C153" s="532" t="s">
        <v>167</v>
      </c>
      <c r="D153" s="1079">
        <f t="shared" si="7"/>
        <v>0</v>
      </c>
      <c r="E153" s="1092">
        <f>'入力4(スコア転記)'!Q106</f>
        <v>0</v>
      </c>
      <c r="F153" s="1092">
        <f>'入力4(スコア転記)'!T106</f>
        <v>0</v>
      </c>
      <c r="H153" s="1092">
        <f t="shared" si="11"/>
        <v>0</v>
      </c>
      <c r="J153" s="1097" t="s">
        <v>596</v>
      </c>
      <c r="K153" s="1100" t="s">
        <v>920</v>
      </c>
      <c r="L153" s="1117" t="s">
        <v>921</v>
      </c>
      <c r="M153" s="1117" t="s">
        <v>922</v>
      </c>
    </row>
    <row r="154" spans="1:15" ht="45">
      <c r="A154" s="1104"/>
      <c r="B154" s="1096">
        <v>2</v>
      </c>
      <c r="C154" s="532" t="s">
        <v>120</v>
      </c>
      <c r="D154" s="1079">
        <f t="shared" si="7"/>
        <v>0</v>
      </c>
      <c r="E154" s="1092">
        <f>'入力4(スコア転記)'!Q107</f>
        <v>0</v>
      </c>
      <c r="F154" s="1092">
        <f>'入力4(スコア転記)'!T107</f>
        <v>0</v>
      </c>
      <c r="H154" s="1092">
        <f t="shared" si="11"/>
        <v>0</v>
      </c>
      <c r="J154" s="1097" t="s">
        <v>596</v>
      </c>
      <c r="K154" s="1100" t="s">
        <v>923</v>
      </c>
      <c r="L154" s="1117" t="s">
        <v>921</v>
      </c>
      <c r="M154" s="1117" t="s">
        <v>922</v>
      </c>
    </row>
    <row r="155" spans="1:15" ht="45">
      <c r="A155" s="1104"/>
      <c r="B155" s="1096">
        <v>3</v>
      </c>
      <c r="C155" s="532" t="s">
        <v>121</v>
      </c>
      <c r="D155" s="1079">
        <f t="shared" si="7"/>
        <v>0</v>
      </c>
      <c r="E155" s="1092">
        <f>'入力4(スコア転記)'!Q108</f>
        <v>0</v>
      </c>
      <c r="F155" s="1092">
        <f>'入力4(スコア転記)'!T108</f>
        <v>0</v>
      </c>
      <c r="H155" s="1092">
        <f t="shared" si="11"/>
        <v>0</v>
      </c>
      <c r="J155" s="1097" t="s">
        <v>596</v>
      </c>
      <c r="K155" s="1100" t="s">
        <v>924</v>
      </c>
      <c r="L155" s="1117" t="s">
        <v>921</v>
      </c>
      <c r="M155" s="1117" t="s">
        <v>922</v>
      </c>
    </row>
    <row r="156" spans="1:15" ht="45">
      <c r="A156" s="1104"/>
      <c r="B156" s="1096">
        <v>4</v>
      </c>
      <c r="C156" s="532" t="s">
        <v>122</v>
      </c>
      <c r="D156" s="1079">
        <f t="shared" si="7"/>
        <v>0</v>
      </c>
      <c r="E156" s="1092">
        <f>'入力4(スコア転記)'!Q109</f>
        <v>0</v>
      </c>
      <c r="F156" s="1092">
        <f>'入力4(スコア転記)'!T109</f>
        <v>0</v>
      </c>
      <c r="H156" s="1092">
        <f t="shared" si="11"/>
        <v>0</v>
      </c>
      <c r="J156" s="1097" t="s">
        <v>596</v>
      </c>
      <c r="K156" s="1100" t="s">
        <v>925</v>
      </c>
      <c r="L156" s="1117" t="s">
        <v>921</v>
      </c>
      <c r="M156" s="1117" t="s">
        <v>922</v>
      </c>
    </row>
    <row r="157" spans="1:15" ht="30">
      <c r="A157" s="1104"/>
      <c r="B157" s="1096">
        <v>5</v>
      </c>
      <c r="C157" s="532" t="s">
        <v>123</v>
      </c>
      <c r="D157" s="1079">
        <f t="shared" si="7"/>
        <v>0</v>
      </c>
      <c r="E157" s="1092">
        <f>'入力4(スコア転記)'!Q110</f>
        <v>0</v>
      </c>
      <c r="F157" s="1092">
        <f>'入力4(スコア転記)'!T110</f>
        <v>0</v>
      </c>
      <c r="H157" s="1092">
        <f t="shared" si="11"/>
        <v>0</v>
      </c>
      <c r="J157" s="1097" t="s">
        <v>596</v>
      </c>
      <c r="K157" s="1100" t="s">
        <v>926</v>
      </c>
      <c r="L157" s="1117" t="s">
        <v>927</v>
      </c>
      <c r="M157" s="1117" t="s">
        <v>928</v>
      </c>
    </row>
    <row r="158" spans="1:15" ht="30">
      <c r="A158" s="1104"/>
      <c r="B158" s="1096">
        <v>6</v>
      </c>
      <c r="C158" s="532" t="s">
        <v>149</v>
      </c>
      <c r="D158" s="1079">
        <f t="shared" si="7"/>
        <v>0</v>
      </c>
      <c r="E158" s="1092">
        <f>'入力4(スコア転記)'!Q111</f>
        <v>0</v>
      </c>
      <c r="F158" s="1092">
        <f>'入力4(スコア転記)'!T111</f>
        <v>0</v>
      </c>
      <c r="H158" s="1092">
        <f t="shared" si="11"/>
        <v>0</v>
      </c>
      <c r="J158" s="1097" t="s">
        <v>596</v>
      </c>
      <c r="K158" s="1100" t="s">
        <v>929</v>
      </c>
      <c r="L158" s="1117" t="s">
        <v>930</v>
      </c>
      <c r="M158" s="1117" t="s">
        <v>928</v>
      </c>
    </row>
    <row r="159" spans="1:15" ht="27" thickBot="1">
      <c r="A159" s="1166"/>
      <c r="B159" s="1123"/>
      <c r="C159" s="1124"/>
      <c r="D159" s="1079">
        <f t="shared" si="7"/>
        <v>7</v>
      </c>
      <c r="E159" s="1125">
        <v>7</v>
      </c>
      <c r="F159" s="1125"/>
      <c r="G159" s="1078"/>
      <c r="H159" s="1125">
        <v>7</v>
      </c>
      <c r="I159" s="1080"/>
      <c r="J159" s="1126"/>
      <c r="K159" s="1082" t="s">
        <v>931</v>
      </c>
      <c r="L159" s="1083">
        <v>7</v>
      </c>
      <c r="M159" s="1084" t="s">
        <v>586</v>
      </c>
      <c r="N159" s="1093"/>
      <c r="O159" s="1167"/>
    </row>
    <row r="160" spans="1:15" ht="30.75" thickBot="1">
      <c r="A160" s="1118" t="s">
        <v>124</v>
      </c>
      <c r="B160" s="1103"/>
      <c r="C160" s="1103"/>
      <c r="D160" s="1168">
        <f>IF(H160&gt;=1,5,0)</f>
        <v>0</v>
      </c>
      <c r="E160" s="1085">
        <f>'入力4(スコア転記)'!Q113</f>
        <v>0</v>
      </c>
      <c r="F160" s="1092">
        <f>'入力4(スコア転記)'!T113</f>
        <v>0</v>
      </c>
      <c r="G160" s="1085">
        <f>'入力4(スコア転記)'!Q113</f>
        <v>0</v>
      </c>
      <c r="H160" s="1169">
        <f>G160</f>
        <v>0</v>
      </c>
      <c r="I160" s="1087" t="s">
        <v>588</v>
      </c>
      <c r="J160" s="1120" t="s">
        <v>932</v>
      </c>
      <c r="K160" s="1089" t="s">
        <v>933</v>
      </c>
      <c r="L160" s="1170" t="s">
        <v>719</v>
      </c>
      <c r="M160" s="1147" t="s">
        <v>726</v>
      </c>
    </row>
    <row r="161" spans="1:15" ht="45">
      <c r="A161" s="512"/>
      <c r="B161" s="532"/>
      <c r="C161" s="532"/>
      <c r="D161" s="1079">
        <f t="shared" si="7"/>
        <v>0</v>
      </c>
      <c r="E161" s="1092">
        <f>IF(AND('入力4(スコア転記)'!$Q$113&gt;0, '入力4(スコア転記)'!$I$302&gt;0), 5, 0)</f>
        <v>0</v>
      </c>
      <c r="F161" s="1092"/>
      <c r="G161">
        <f>'入力4(スコア転記)'!I302</f>
        <v>0</v>
      </c>
      <c r="H161" s="1092" t="s">
        <v>719</v>
      </c>
      <c r="J161" s="1299" t="s">
        <v>706</v>
      </c>
      <c r="K161" s="1150" t="s">
        <v>934</v>
      </c>
      <c r="L161" s="1171" t="s">
        <v>935</v>
      </c>
      <c r="M161" s="1171" t="s">
        <v>936</v>
      </c>
    </row>
    <row r="162" spans="1:15" ht="45">
      <c r="A162" s="512"/>
      <c r="B162" s="532"/>
      <c r="C162" s="532"/>
      <c r="D162" s="1079">
        <f t="shared" si="7"/>
        <v>0</v>
      </c>
      <c r="E162" s="1092">
        <f>IF(AND('入力4(スコア転記)'!$Q$113&gt;0, '入力4(スコア転記)'!$J$302&gt;0), 5, 0)</f>
        <v>0</v>
      </c>
      <c r="F162" s="1092"/>
      <c r="G162">
        <f>'入力4(スコア転記)'!J302</f>
        <v>0</v>
      </c>
      <c r="H162" s="1092" t="s">
        <v>719</v>
      </c>
      <c r="J162" s="1299"/>
      <c r="K162" s="1150" t="s">
        <v>937</v>
      </c>
      <c r="L162" s="1171" t="s">
        <v>938</v>
      </c>
      <c r="M162" s="1171" t="s">
        <v>939</v>
      </c>
    </row>
    <row r="163" spans="1:15" ht="30">
      <c r="A163" s="512"/>
      <c r="B163" s="532"/>
      <c r="C163" s="532"/>
      <c r="D163" s="1079">
        <f t="shared" si="7"/>
        <v>0</v>
      </c>
      <c r="E163" s="1092">
        <f>IF(AND('入力4(スコア転記)'!$Q$113&gt;0, '入力4(スコア転記)'!$K$302&gt;0), 5, 0)</f>
        <v>0</v>
      </c>
      <c r="F163" s="1092"/>
      <c r="G163">
        <f>'入力4(スコア転記)'!K302</f>
        <v>0</v>
      </c>
      <c r="H163" s="1092" t="s">
        <v>719</v>
      </c>
      <c r="J163" s="1299"/>
      <c r="K163" s="1150" t="s">
        <v>940</v>
      </c>
      <c r="L163" s="1171" t="s">
        <v>941</v>
      </c>
      <c r="M163" s="1171" t="s">
        <v>942</v>
      </c>
    </row>
    <row r="164" spans="1:15" ht="30">
      <c r="A164" s="512"/>
      <c r="B164" s="532"/>
      <c r="C164" s="532"/>
      <c r="D164" s="1079">
        <f t="shared" si="7"/>
        <v>0</v>
      </c>
      <c r="E164" s="1092">
        <f>IF(AND('入力4(スコア転記)'!$Q$113&gt;0, '入力4(スコア転記)'!$L$302&gt;0), 5, 0)</f>
        <v>0</v>
      </c>
      <c r="F164" s="1092"/>
      <c r="G164">
        <f>'入力4(スコア転記)'!L302</f>
        <v>0</v>
      </c>
      <c r="H164" s="1092" t="s">
        <v>719</v>
      </c>
      <c r="J164" s="1299"/>
      <c r="K164" s="1150" t="s">
        <v>943</v>
      </c>
      <c r="L164" s="1171" t="s">
        <v>944</v>
      </c>
      <c r="M164" s="1171" t="s">
        <v>942</v>
      </c>
    </row>
    <row r="165" spans="1:15" ht="45">
      <c r="A165" s="512"/>
      <c r="B165" s="532"/>
      <c r="C165" s="532"/>
      <c r="D165" s="1079">
        <f t="shared" si="7"/>
        <v>0</v>
      </c>
      <c r="E165" s="1092">
        <f>IF(AND('入力4(スコア転記)'!$Q$113&gt;0, '入力4(スコア転記)'!$M$302&gt;0), 5, 0)</f>
        <v>0</v>
      </c>
      <c r="F165" s="1092"/>
      <c r="G165">
        <f>'入力4(スコア転記)'!M302</f>
        <v>0</v>
      </c>
      <c r="H165" s="1092" t="s">
        <v>719</v>
      </c>
      <c r="J165" s="1299"/>
      <c r="K165" s="1150" t="s">
        <v>945</v>
      </c>
      <c r="L165" s="1171" t="s">
        <v>946</v>
      </c>
      <c r="M165" s="1171" t="s">
        <v>947</v>
      </c>
    </row>
    <row r="166" spans="1:15" ht="30">
      <c r="A166" s="512"/>
      <c r="B166" s="532"/>
      <c r="C166" s="532"/>
      <c r="D166" s="1079">
        <f t="shared" si="7"/>
        <v>0</v>
      </c>
      <c r="E166" s="1092">
        <f>IF(AND('入力4(スコア転記)'!$Q$113&gt;0, '入力4(スコア転記)'!$N$302&gt;0), 5, 0)</f>
        <v>0</v>
      </c>
      <c r="F166" s="1092"/>
      <c r="G166">
        <f>'入力4(スコア転記)'!N302</f>
        <v>0</v>
      </c>
      <c r="H166" s="1092" t="s">
        <v>719</v>
      </c>
      <c r="J166" s="1299"/>
      <c r="K166" s="1150" t="s">
        <v>948</v>
      </c>
      <c r="L166" s="1171" t="s">
        <v>949</v>
      </c>
      <c r="M166" s="1171" t="s">
        <v>950</v>
      </c>
    </row>
    <row r="167" spans="1:15" ht="45">
      <c r="A167" s="512"/>
      <c r="B167" s="532"/>
      <c r="C167" s="532"/>
      <c r="D167" s="1079">
        <f t="shared" si="7"/>
        <v>0</v>
      </c>
      <c r="E167" s="1092">
        <f>IF(AND('入力4(スコア転記)'!$Q$113&gt;0, '入力4(スコア転記)'!$O$302&gt;0), 5, 0)</f>
        <v>0</v>
      </c>
      <c r="F167" s="1092"/>
      <c r="G167">
        <f>'入力4(スコア転記)'!O302</f>
        <v>0</v>
      </c>
      <c r="H167" s="1092" t="s">
        <v>719</v>
      </c>
      <c r="J167" s="1299"/>
      <c r="K167" s="1150" t="s">
        <v>951</v>
      </c>
      <c r="L167" s="1171" t="s">
        <v>952</v>
      </c>
      <c r="M167" s="1171" t="s">
        <v>953</v>
      </c>
    </row>
    <row r="168" spans="1:15" ht="45">
      <c r="A168" s="512"/>
      <c r="B168" s="532"/>
      <c r="C168" s="532"/>
      <c r="D168" s="1079">
        <f t="shared" ref="D168:D179" si="12">MAX(E168,F168)</f>
        <v>0</v>
      </c>
      <c r="E168" s="1092">
        <f>IF(AND('入力4(スコア転記)'!$Q$113&gt;0, '入力4(スコア転記)'!$P$302&gt;0), 5, 0)</f>
        <v>0</v>
      </c>
      <c r="F168" s="1092"/>
      <c r="G168">
        <f>'入力4(スコア転記)'!P302</f>
        <v>0</v>
      </c>
      <c r="H168" s="1092" t="s">
        <v>719</v>
      </c>
      <c r="J168" s="1299"/>
      <c r="K168" s="1150" t="s">
        <v>954</v>
      </c>
      <c r="L168" s="1171" t="s">
        <v>955</v>
      </c>
      <c r="M168" s="1171" t="s">
        <v>956</v>
      </c>
    </row>
    <row r="169" spans="1:15" ht="30">
      <c r="A169" s="512"/>
      <c r="B169" s="532"/>
      <c r="C169" s="532"/>
      <c r="D169" s="1079">
        <f t="shared" si="12"/>
        <v>0</v>
      </c>
      <c r="E169" s="1092">
        <f>IF(AND('入力4(スコア転記)'!$Q$113&gt;0, '入力4(スコア転記)'!$Q$302&gt;0), 5, 0)</f>
        <v>0</v>
      </c>
      <c r="F169" s="1092"/>
      <c r="G169">
        <f>'入力4(スコア転記)'!Q302</f>
        <v>0</v>
      </c>
      <c r="H169" s="1092" t="s">
        <v>719</v>
      </c>
      <c r="J169" s="1299"/>
      <c r="K169" s="1150" t="s">
        <v>957</v>
      </c>
      <c r="L169" s="1171" t="s">
        <v>958</v>
      </c>
      <c r="M169" s="1171" t="s">
        <v>959</v>
      </c>
    </row>
    <row r="170" spans="1:15" ht="30">
      <c r="A170" s="512"/>
      <c r="B170" s="532"/>
      <c r="C170" s="532"/>
      <c r="D170" s="1079">
        <f t="shared" si="12"/>
        <v>0</v>
      </c>
      <c r="E170" s="1092">
        <f>IF(AND('入力4(スコア転記)'!$Q$113&gt;0, '入力4(スコア転記)'!$R$302&gt;0), 5, 0)</f>
        <v>0</v>
      </c>
      <c r="F170" s="1092"/>
      <c r="G170">
        <f>'入力4(スコア転記)'!R302</f>
        <v>0</v>
      </c>
      <c r="H170" s="1092" t="s">
        <v>719</v>
      </c>
      <c r="J170" s="1299"/>
      <c r="K170" s="1150" t="s">
        <v>960</v>
      </c>
      <c r="L170" s="1171" t="s">
        <v>961</v>
      </c>
      <c r="M170" s="1171" t="s">
        <v>959</v>
      </c>
    </row>
    <row r="171" spans="1:15" ht="30">
      <c r="A171" s="512"/>
      <c r="B171" s="532"/>
      <c r="C171" s="532"/>
      <c r="D171" s="1079">
        <f t="shared" si="12"/>
        <v>0</v>
      </c>
      <c r="E171" s="1092">
        <f>IF(AND('入力4(スコア転記)'!$Q$113&gt;0, '入力4(スコア転記)'!$Q$302&gt;0), 5, 0)</f>
        <v>0</v>
      </c>
      <c r="F171" s="1092"/>
      <c r="G171">
        <f>'入力4(スコア転記)'!Q302</f>
        <v>0</v>
      </c>
      <c r="H171" s="1092" t="s">
        <v>719</v>
      </c>
      <c r="I171"/>
      <c r="J171" s="1299"/>
      <c r="K171" s="1150" t="s">
        <v>962</v>
      </c>
      <c r="L171" s="1171" t="s">
        <v>963</v>
      </c>
      <c r="M171" s="1171" t="s">
        <v>959</v>
      </c>
    </row>
    <row r="172" spans="1:15" s="1138" customFormat="1" ht="45.75" thickBot="1">
      <c r="A172" s="1162"/>
      <c r="B172" s="1134"/>
      <c r="C172" s="1135"/>
      <c r="D172" s="1168">
        <f>IF(H160&gt;1,5,0)</f>
        <v>0</v>
      </c>
      <c r="E172" s="1137"/>
      <c r="F172" s="1137"/>
      <c r="H172" s="1139" t="s">
        <v>694</v>
      </c>
      <c r="I172" s="1140"/>
      <c r="J172" s="1163"/>
      <c r="K172" s="1142" t="s">
        <v>964</v>
      </c>
      <c r="L172" s="1143" t="s">
        <v>696</v>
      </c>
      <c r="M172" s="1144" t="s">
        <v>872</v>
      </c>
      <c r="O172" s="293"/>
    </row>
    <row r="173" spans="1:15" ht="30.75" thickBot="1">
      <c r="A173" s="1118" t="s">
        <v>125</v>
      </c>
      <c r="B173" s="1103"/>
      <c r="C173" s="1103"/>
      <c r="D173" s="1168">
        <f>IF(E173&gt;=1,5,0)</f>
        <v>0</v>
      </c>
      <c r="E173" s="1085">
        <f>'入力4(スコア転記)'!Q116</f>
        <v>0</v>
      </c>
      <c r="F173" s="1092">
        <f>'入力4(スコア転記)'!T116</f>
        <v>0</v>
      </c>
      <c r="G173" s="1085">
        <f>'入力4(スコア転記)'!Q116</f>
        <v>0</v>
      </c>
      <c r="H173" s="1145">
        <f>G173</f>
        <v>0</v>
      </c>
      <c r="I173" s="1172" t="s">
        <v>588</v>
      </c>
      <c r="J173" s="1120" t="s">
        <v>965</v>
      </c>
      <c r="K173" s="1089" t="s">
        <v>966</v>
      </c>
      <c r="L173" s="1170" t="s">
        <v>719</v>
      </c>
      <c r="M173" s="1147" t="s">
        <v>726</v>
      </c>
    </row>
    <row r="174" spans="1:15" ht="30">
      <c r="A174" s="1173"/>
      <c r="B174" s="1174"/>
      <c r="C174" s="1174"/>
      <c r="D174" s="1079">
        <f t="shared" si="12"/>
        <v>0</v>
      </c>
      <c r="E174" s="1092">
        <f>IF(AND('入力4(スコア転記)'!$Q$116&gt;0, '入力4(スコア転記)'!$I$305&gt;0), 5, 0)</f>
        <v>0</v>
      </c>
      <c r="F174" s="1092"/>
      <c r="G174">
        <f>'入力4(スコア転記)'!I305</f>
        <v>0</v>
      </c>
      <c r="H174" s="1092" t="s">
        <v>719</v>
      </c>
      <c r="J174" s="1299" t="s">
        <v>706</v>
      </c>
      <c r="K174" s="1150" t="s">
        <v>967</v>
      </c>
      <c r="L174" s="1171" t="s">
        <v>968</v>
      </c>
      <c r="M174" s="1094" t="s">
        <v>969</v>
      </c>
    </row>
    <row r="175" spans="1:15" ht="30">
      <c r="A175" s="1173"/>
      <c r="B175" s="1174"/>
      <c r="C175" s="1174"/>
      <c r="D175" s="1079">
        <f t="shared" si="12"/>
        <v>0</v>
      </c>
      <c r="E175" s="1092">
        <f>IF(AND('入力4(スコア転記)'!$Q$116&gt;0, '入力4(スコア転記)'!$J$305&gt;0), 5, 0)</f>
        <v>0</v>
      </c>
      <c r="F175" s="1092"/>
      <c r="G175">
        <f>'入力4(スコア転記)'!J305</f>
        <v>0</v>
      </c>
      <c r="H175" s="1092" t="s">
        <v>719</v>
      </c>
      <c r="J175" s="1299"/>
      <c r="K175" s="1150" t="s">
        <v>970</v>
      </c>
      <c r="L175" s="1171" t="s">
        <v>971</v>
      </c>
      <c r="M175" s="1094" t="s">
        <v>972</v>
      </c>
    </row>
    <row r="176" spans="1:15" ht="30">
      <c r="A176" s="1173"/>
      <c r="B176" s="1174"/>
      <c r="C176" s="1174"/>
      <c r="D176" s="1079">
        <f t="shared" si="12"/>
        <v>0</v>
      </c>
      <c r="E176" s="1092">
        <f>IF(AND('入力4(スコア転記)'!$Q$116&gt;0, '入力4(スコア転記)'!$K$305&gt;0), 5, 0)</f>
        <v>0</v>
      </c>
      <c r="F176" s="1092"/>
      <c r="G176">
        <f>'入力4(スコア転記)'!K305</f>
        <v>0</v>
      </c>
      <c r="H176" s="1092" t="s">
        <v>719</v>
      </c>
      <c r="J176" s="1299"/>
      <c r="K176" s="1150" t="s">
        <v>973</v>
      </c>
      <c r="L176" s="1171" t="s">
        <v>974</v>
      </c>
      <c r="M176" s="1094" t="s">
        <v>975</v>
      </c>
    </row>
    <row r="177" spans="1:15" ht="30">
      <c r="A177" s="1173"/>
      <c r="B177" s="1174"/>
      <c r="C177" s="1174"/>
      <c r="D177" s="1079">
        <f t="shared" si="12"/>
        <v>0</v>
      </c>
      <c r="E177" s="1092">
        <f>IF(AND('入力4(スコア転記)'!$Q$116&gt;0, '入力4(スコア転記)'!$L$305&gt;0), 5, 0)</f>
        <v>0</v>
      </c>
      <c r="F177" s="1092"/>
      <c r="G177">
        <f>'入力4(スコア転記)'!L305</f>
        <v>0</v>
      </c>
      <c r="H177" s="1092" t="s">
        <v>719</v>
      </c>
      <c r="J177" s="1299"/>
      <c r="K177" s="1150" t="s">
        <v>976</v>
      </c>
      <c r="L177" s="1171" t="s">
        <v>977</v>
      </c>
      <c r="M177" s="1094" t="s">
        <v>978</v>
      </c>
    </row>
    <row r="178" spans="1:15" ht="30">
      <c r="A178" s="1173"/>
      <c r="B178" s="1174"/>
      <c r="C178" s="1174"/>
      <c r="D178" s="1079">
        <f t="shared" si="12"/>
        <v>0</v>
      </c>
      <c r="E178" s="1092">
        <f>IF(AND('入力4(スコア転記)'!$Q$116&gt;0, '入力4(スコア転記)'!$M$305&gt;0), 5, 0)</f>
        <v>0</v>
      </c>
      <c r="F178" s="1092"/>
      <c r="G178">
        <f>'入力4(スコア転記)'!M305</f>
        <v>0</v>
      </c>
      <c r="H178" s="1092" t="s">
        <v>719</v>
      </c>
      <c r="J178" s="1299"/>
      <c r="K178" s="1150" t="s">
        <v>979</v>
      </c>
      <c r="L178" s="1171" t="s">
        <v>980</v>
      </c>
      <c r="M178" s="1094" t="s">
        <v>981</v>
      </c>
      <c r="N178" s="1105"/>
      <c r="O178" s="1175"/>
    </row>
    <row r="179" spans="1:15" ht="30.75" thickBot="1">
      <c r="A179" s="1173"/>
      <c r="B179" s="1174"/>
      <c r="C179" s="1174"/>
      <c r="D179" s="1079">
        <f t="shared" si="12"/>
        <v>0</v>
      </c>
      <c r="E179" s="1092">
        <f>IF(AND('入力4(スコア転記)'!$Q$116&gt;0, '入力4(スコア転記)'!$N$305&gt;0), 5, 0)</f>
        <v>0</v>
      </c>
      <c r="F179" s="1092"/>
      <c r="G179">
        <f>'入力4(スコア転記)'!N305</f>
        <v>0</v>
      </c>
      <c r="H179" s="1092" t="s">
        <v>719</v>
      </c>
      <c r="J179" s="1299"/>
      <c r="K179" s="1150" t="s">
        <v>982</v>
      </c>
      <c r="L179" s="1171" t="s">
        <v>983</v>
      </c>
      <c r="M179" s="1094" t="s">
        <v>969</v>
      </c>
    </row>
    <row r="180" spans="1:15" ht="27" thickBot="1">
      <c r="A180" s="1118" t="s">
        <v>66</v>
      </c>
      <c r="B180" s="1103"/>
      <c r="C180" s="1103"/>
      <c r="D180" s="1079"/>
      <c r="E180" s="1095"/>
      <c r="F180" s="1092">
        <f>'入力4(スコア転記)'!T117</f>
        <v>0</v>
      </c>
      <c r="G180" s="1085"/>
      <c r="H180" s="1095"/>
      <c r="I180" s="1087" t="s">
        <v>588</v>
      </c>
      <c r="J180" s="1120" t="s">
        <v>984</v>
      </c>
      <c r="K180" s="1089" t="s">
        <v>985</v>
      </c>
      <c r="L180" s="1090"/>
      <c r="M180" s="1084"/>
    </row>
    <row r="181" spans="1:15" ht="30">
      <c r="A181" s="1091">
        <v>3.1</v>
      </c>
      <c r="B181" s="676" t="s">
        <v>126</v>
      </c>
      <c r="C181" s="532"/>
      <c r="D181" s="1168">
        <f>IF(H181&gt;1,5,0)</f>
        <v>0</v>
      </c>
      <c r="E181" s="1145"/>
      <c r="F181" s="1092">
        <f>'入力4(スコア転記)'!T118</f>
        <v>0</v>
      </c>
      <c r="G181">
        <f>'入力4(スコア転記)'!Q118</f>
        <v>0</v>
      </c>
      <c r="H181" s="1145">
        <f>G181</f>
        <v>0</v>
      </c>
      <c r="J181" s="1231" t="s">
        <v>986</v>
      </c>
      <c r="K181" s="1230" t="s">
        <v>987</v>
      </c>
      <c r="L181" s="1158" t="s">
        <v>719</v>
      </c>
      <c r="M181" s="1147" t="s">
        <v>719</v>
      </c>
    </row>
    <row r="182" spans="1:15" ht="45">
      <c r="A182" s="1091"/>
      <c r="B182" s="676"/>
      <c r="C182" s="532"/>
      <c r="D182" s="1079">
        <f t="shared" ref="D182:D245" si="13">MAX(E182,F182)</f>
        <v>0</v>
      </c>
      <c r="E182" s="1092">
        <f>IF(AND('入力4(スコア転記)'!$Q$118&gt;0, '入力4(スコア転記)'!$I$307&gt;0), 5, 0)</f>
        <v>0</v>
      </c>
      <c r="F182" s="1092"/>
      <c r="G182">
        <f>'入力4(スコア転記)'!I307</f>
        <v>0</v>
      </c>
      <c r="H182" s="1092" t="s">
        <v>719</v>
      </c>
      <c r="J182" s="1299" t="s">
        <v>706</v>
      </c>
      <c r="K182" s="1150" t="s">
        <v>988</v>
      </c>
      <c r="L182" s="1094" t="s">
        <v>989</v>
      </c>
      <c r="M182" s="1094" t="s">
        <v>990</v>
      </c>
    </row>
    <row r="183" spans="1:15" ht="45">
      <c r="A183" s="1091"/>
      <c r="B183" s="676"/>
      <c r="C183" s="532"/>
      <c r="D183" s="1079">
        <f t="shared" si="13"/>
        <v>0</v>
      </c>
      <c r="E183" s="1092">
        <f>IF(AND('入力4(スコア転記)'!$Q$118&gt;0, '入力4(スコア転記)'!$J$307&gt;0), 5, 0)</f>
        <v>0</v>
      </c>
      <c r="F183" s="1092"/>
      <c r="G183">
        <f>'入力4(スコア転記)'!J307</f>
        <v>0</v>
      </c>
      <c r="H183" s="1092" t="s">
        <v>719</v>
      </c>
      <c r="J183" s="1299"/>
      <c r="K183" s="1150" t="s">
        <v>991</v>
      </c>
      <c r="L183" s="1094" t="s">
        <v>992</v>
      </c>
      <c r="M183" s="1094" t="s">
        <v>993</v>
      </c>
    </row>
    <row r="184" spans="1:15" ht="45">
      <c r="A184" s="1091"/>
      <c r="B184" s="676"/>
      <c r="C184" s="532"/>
      <c r="D184" s="1079">
        <f t="shared" si="13"/>
        <v>0</v>
      </c>
      <c r="E184" s="1092">
        <f>IF(AND('入力4(スコア転記)'!$Q$118&gt;0, '入力4(スコア転記)'!$K$307&gt;0), 5, 0)</f>
        <v>0</v>
      </c>
      <c r="F184" s="1092"/>
      <c r="G184">
        <f>'入力4(スコア転記)'!K307</f>
        <v>0</v>
      </c>
      <c r="H184" s="1092" t="s">
        <v>719</v>
      </c>
      <c r="J184" s="1299"/>
      <c r="K184" s="1150" t="s">
        <v>994</v>
      </c>
      <c r="L184" s="1094" t="s">
        <v>995</v>
      </c>
      <c r="M184" s="1094" t="s">
        <v>996</v>
      </c>
    </row>
    <row r="185" spans="1:15" ht="45">
      <c r="A185" s="1091"/>
      <c r="B185" s="676"/>
      <c r="C185" s="532"/>
      <c r="D185" s="1079">
        <f t="shared" si="13"/>
        <v>0</v>
      </c>
      <c r="E185" s="1092">
        <f>IF(AND('入力4(スコア転記)'!$Q$118&gt;0, '入力4(スコア転記)'!$L$307&gt;0), 5, 0)</f>
        <v>0</v>
      </c>
      <c r="F185" s="1092"/>
      <c r="G185">
        <f>'入力4(スコア転記)'!L307</f>
        <v>0</v>
      </c>
      <c r="H185" s="1092" t="s">
        <v>719</v>
      </c>
      <c r="J185" s="1299"/>
      <c r="K185" s="1150" t="s">
        <v>997</v>
      </c>
      <c r="L185" s="1094" t="s">
        <v>998</v>
      </c>
      <c r="M185" s="1094" t="s">
        <v>996</v>
      </c>
    </row>
    <row r="186" spans="1:15" ht="45">
      <c r="A186" s="1091"/>
      <c r="B186" s="676"/>
      <c r="C186" s="532"/>
      <c r="D186" s="1079">
        <f t="shared" si="13"/>
        <v>0</v>
      </c>
      <c r="E186" s="1092">
        <f>IF(AND('入力4(スコア転記)'!$Q$118&gt;0, '入力4(スコア転記)'!$M$307&gt;0), 5, 0)</f>
        <v>0</v>
      </c>
      <c r="F186" s="1092"/>
      <c r="G186">
        <f>'入力4(スコア転記)'!M307</f>
        <v>0</v>
      </c>
      <c r="H186" s="1092" t="s">
        <v>719</v>
      </c>
      <c r="J186" s="1299"/>
      <c r="K186" s="1150" t="s">
        <v>999</v>
      </c>
      <c r="L186" s="1094" t="s">
        <v>1000</v>
      </c>
      <c r="M186" s="1094" t="s">
        <v>1001</v>
      </c>
    </row>
    <row r="187" spans="1:15" ht="45">
      <c r="A187" s="1091"/>
      <c r="B187" s="676"/>
      <c r="C187" s="532"/>
      <c r="D187" s="1079">
        <f t="shared" si="13"/>
        <v>0</v>
      </c>
      <c r="E187" s="1092">
        <f>IF(AND('入力4(スコア転記)'!$Q$118&gt;0, '入力4(スコア転記)'!$N$307&gt;0), 5, 0)</f>
        <v>0</v>
      </c>
      <c r="F187" s="1092"/>
      <c r="G187">
        <f>'入力4(スコア転記)'!N307</f>
        <v>0</v>
      </c>
      <c r="H187" s="1092" t="s">
        <v>719</v>
      </c>
      <c r="J187" s="1299"/>
      <c r="K187" s="1150" t="s">
        <v>1002</v>
      </c>
      <c r="L187" s="1094" t="s">
        <v>1003</v>
      </c>
      <c r="M187" s="1094" t="s">
        <v>1004</v>
      </c>
    </row>
    <row r="188" spans="1:15" ht="45">
      <c r="A188" s="1091"/>
      <c r="B188" s="676"/>
      <c r="C188" s="532"/>
      <c r="D188" s="1079">
        <f t="shared" si="13"/>
        <v>0</v>
      </c>
      <c r="E188" s="1092">
        <f>IF(AND('入力4(スコア転記)'!$Q$118&gt;0, '入力4(スコア転記)'!$O$307&gt;0), 5, 0)</f>
        <v>0</v>
      </c>
      <c r="F188" s="1092"/>
      <c r="G188">
        <f>'入力4(スコア転記)'!O307</f>
        <v>0</v>
      </c>
      <c r="H188" s="1092" t="s">
        <v>719</v>
      </c>
      <c r="J188" s="1299"/>
      <c r="K188" s="1150" t="s">
        <v>1005</v>
      </c>
      <c r="L188" s="1094" t="s">
        <v>1006</v>
      </c>
      <c r="M188" s="1094" t="s">
        <v>1007</v>
      </c>
    </row>
    <row r="189" spans="1:15" ht="45">
      <c r="A189" s="1091"/>
      <c r="B189" s="676"/>
      <c r="C189" s="532"/>
      <c r="D189" s="1079">
        <f t="shared" si="13"/>
        <v>0</v>
      </c>
      <c r="E189" s="1092">
        <f>IF(AND('入力4(スコア転記)'!$Q$118&gt;0, '入力4(スコア転記)'!$P$307&gt;0), 5, 0)</f>
        <v>0</v>
      </c>
      <c r="F189" s="1092"/>
      <c r="G189">
        <f>'入力4(スコア転記)'!P307</f>
        <v>0</v>
      </c>
      <c r="H189" s="1092" t="s">
        <v>719</v>
      </c>
      <c r="J189" s="1299"/>
      <c r="K189" s="1150" t="s">
        <v>1008</v>
      </c>
      <c r="L189" s="1171" t="s">
        <v>1009</v>
      </c>
      <c r="M189" s="1094" t="s">
        <v>996</v>
      </c>
    </row>
    <row r="190" spans="1:15" s="1138" customFormat="1" ht="45">
      <c r="A190" s="1176"/>
      <c r="B190" s="1177"/>
      <c r="C190" s="1135"/>
      <c r="D190" s="1136">
        <f>IF(H181&gt;1,5,0)</f>
        <v>0</v>
      </c>
      <c r="E190" s="1137"/>
      <c r="F190" s="1137"/>
      <c r="H190" s="1139" t="s">
        <v>694</v>
      </c>
      <c r="I190" s="1140"/>
      <c r="J190" s="1163"/>
      <c r="K190" s="1164" t="s">
        <v>1010</v>
      </c>
      <c r="L190" s="1143" t="s">
        <v>696</v>
      </c>
      <c r="M190" s="1144" t="s">
        <v>872</v>
      </c>
      <c r="O190" s="293"/>
    </row>
    <row r="191" spans="1:15" ht="30">
      <c r="A191" s="1091">
        <v>3.2</v>
      </c>
      <c r="B191" s="676" t="s">
        <v>127</v>
      </c>
      <c r="C191" s="532"/>
      <c r="D191" s="1168">
        <f>IF(H191&gt;1,5,0)</f>
        <v>0</v>
      </c>
      <c r="E191" s="1145"/>
      <c r="F191" s="1092">
        <f>'入力4(スコア転記)'!T119</f>
        <v>0</v>
      </c>
      <c r="G191">
        <f>'入力4(スコア転記)'!Q119</f>
        <v>0</v>
      </c>
      <c r="H191" s="1145">
        <f>G191</f>
        <v>0</v>
      </c>
      <c r="J191" s="1231" t="s">
        <v>1011</v>
      </c>
      <c r="K191" s="1230" t="s">
        <v>1012</v>
      </c>
      <c r="L191" s="1158" t="s">
        <v>719</v>
      </c>
      <c r="M191" s="1147" t="s">
        <v>719</v>
      </c>
    </row>
    <row r="192" spans="1:15" ht="30">
      <c r="A192" s="1091"/>
      <c r="B192" s="676"/>
      <c r="C192" s="532"/>
      <c r="D192" s="1079">
        <f t="shared" si="13"/>
        <v>0</v>
      </c>
      <c r="E192" s="1092">
        <f>IF(AND('入力4(スコア転記)'!$Q$119&gt;0, '入力4(スコア転記)'!$I$308&gt;0), 5, 0)</f>
        <v>0</v>
      </c>
      <c r="F192" s="1092"/>
      <c r="G192">
        <f>'入力4(スコア転記)'!I308</f>
        <v>0</v>
      </c>
      <c r="H192" s="1092" t="s">
        <v>719</v>
      </c>
      <c r="J192" s="1299" t="s">
        <v>706</v>
      </c>
      <c r="K192" s="1150" t="s">
        <v>1013</v>
      </c>
      <c r="L192" s="1094" t="s">
        <v>1014</v>
      </c>
      <c r="M192" s="1094" t="s">
        <v>1015</v>
      </c>
    </row>
    <row r="193" spans="1:15" ht="30">
      <c r="A193" s="1091"/>
      <c r="B193" s="676"/>
      <c r="C193" s="532"/>
      <c r="D193" s="1079">
        <f t="shared" si="13"/>
        <v>0</v>
      </c>
      <c r="E193" s="1092">
        <f>IF(AND('入力4(スコア転記)'!$Q$119&gt;0, '入力4(スコア転記)'!$J$308&gt;0), 5, 0)</f>
        <v>0</v>
      </c>
      <c r="F193" s="1092"/>
      <c r="G193">
        <f>'入力4(スコア転記)'!J308</f>
        <v>0</v>
      </c>
      <c r="H193" s="1092" t="s">
        <v>719</v>
      </c>
      <c r="J193" s="1299"/>
      <c r="K193" s="1150" t="s">
        <v>1016</v>
      </c>
      <c r="L193" s="1094" t="s">
        <v>1017</v>
      </c>
      <c r="M193" s="1094" t="s">
        <v>1018</v>
      </c>
    </row>
    <row r="194" spans="1:15" ht="30">
      <c r="A194" s="1091"/>
      <c r="B194" s="676"/>
      <c r="C194" s="532"/>
      <c r="D194" s="1079">
        <f t="shared" si="13"/>
        <v>0</v>
      </c>
      <c r="E194" s="1092">
        <f>IF(AND('入力4(スコア転記)'!$Q$119&gt;0, '入力4(スコア転記)'!$K$308&gt;0), 5, 0)</f>
        <v>0</v>
      </c>
      <c r="F194" s="1092"/>
      <c r="G194">
        <f>'入力4(スコア転記)'!K308</f>
        <v>0</v>
      </c>
      <c r="H194" s="1092" t="s">
        <v>719</v>
      </c>
      <c r="J194" s="1299"/>
      <c r="K194" s="1150" t="s">
        <v>1019</v>
      </c>
      <c r="L194" s="1094" t="s">
        <v>1020</v>
      </c>
      <c r="M194" s="1094" t="s">
        <v>1021</v>
      </c>
    </row>
    <row r="195" spans="1:15" ht="30">
      <c r="A195" s="1091"/>
      <c r="B195" s="676"/>
      <c r="C195" s="532"/>
      <c r="D195" s="1079">
        <f t="shared" si="13"/>
        <v>0</v>
      </c>
      <c r="E195" s="1092">
        <f>IF(AND('入力4(スコア転記)'!$Q$119&gt;0, '入力4(スコア転記)'!$L$308&gt;0), 5, 0)</f>
        <v>0</v>
      </c>
      <c r="F195" s="1092"/>
      <c r="G195">
        <f>'入力4(スコア転記)'!L308</f>
        <v>0</v>
      </c>
      <c r="H195" s="1092" t="s">
        <v>719</v>
      </c>
      <c r="J195" s="1299"/>
      <c r="K195" s="1150" t="s">
        <v>1022</v>
      </c>
      <c r="L195" s="1094" t="s">
        <v>1023</v>
      </c>
      <c r="M195" s="1094" t="s">
        <v>1021</v>
      </c>
    </row>
    <row r="196" spans="1:15" ht="30">
      <c r="A196" s="1091"/>
      <c r="B196" s="676"/>
      <c r="C196" s="532"/>
      <c r="D196" s="1079">
        <f t="shared" si="13"/>
        <v>0</v>
      </c>
      <c r="E196" s="1092">
        <f>IF(AND('入力4(スコア転記)'!$Q$119&gt;0, '入力4(スコア転記)'!$M$308&gt;0), 5, 0)</f>
        <v>0</v>
      </c>
      <c r="F196" s="1092"/>
      <c r="G196">
        <f>'入力4(スコア転記)'!M308</f>
        <v>0</v>
      </c>
      <c r="H196" s="1092" t="s">
        <v>719</v>
      </c>
      <c r="J196" s="1299"/>
      <c r="K196" s="1150" t="s">
        <v>1024</v>
      </c>
      <c r="L196" s="1094" t="s">
        <v>1025</v>
      </c>
      <c r="M196" s="1094" t="s">
        <v>1021</v>
      </c>
    </row>
    <row r="197" spans="1:15" ht="45">
      <c r="A197" s="1091"/>
      <c r="B197" s="676"/>
      <c r="C197" s="532"/>
      <c r="D197" s="1079">
        <f t="shared" si="13"/>
        <v>0</v>
      </c>
      <c r="E197" s="1092">
        <f>IF(AND('入力4(スコア転記)'!$Q$119&gt;0, '入力4(スコア転記)'!$N$308&gt;0), 5, 0)</f>
        <v>0</v>
      </c>
      <c r="F197" s="1092"/>
      <c r="G197">
        <f>'入力4(スコア転記)'!N308</f>
        <v>0</v>
      </c>
      <c r="H197" s="1092" t="s">
        <v>719</v>
      </c>
      <c r="J197" s="1299"/>
      <c r="K197" s="1150" t="s">
        <v>1026</v>
      </c>
      <c r="L197" s="1094" t="s">
        <v>1027</v>
      </c>
      <c r="M197" s="1094" t="s">
        <v>1028</v>
      </c>
    </row>
    <row r="198" spans="1:15" ht="30">
      <c r="A198" s="1091"/>
      <c r="B198" s="676"/>
      <c r="C198" s="532"/>
      <c r="D198" s="1079">
        <f t="shared" si="13"/>
        <v>0</v>
      </c>
      <c r="E198" s="1092">
        <f>IF(AND('入力4(スコア転記)'!$Q$119&gt;0, '入力4(スコア転記)'!$O$308&gt;0), 5, 0)</f>
        <v>0</v>
      </c>
      <c r="F198" s="1092"/>
      <c r="G198">
        <f>'入力4(スコア転記)'!O308</f>
        <v>0</v>
      </c>
      <c r="H198" s="1092" t="s">
        <v>719</v>
      </c>
      <c r="J198" s="1299"/>
      <c r="K198" s="1150" t="s">
        <v>1029</v>
      </c>
      <c r="L198" s="1094" t="s">
        <v>1030</v>
      </c>
      <c r="M198" s="1094" t="s">
        <v>1031</v>
      </c>
    </row>
    <row r="199" spans="1:15" ht="30">
      <c r="A199" s="1091"/>
      <c r="B199" s="676"/>
      <c r="C199" s="532"/>
      <c r="D199" s="1079">
        <f t="shared" si="13"/>
        <v>0</v>
      </c>
      <c r="E199" s="1092">
        <f>IF(AND('入力4(スコア転記)'!$Q$119&gt;0, '入力4(スコア転記)'!$P$308&gt;0), 5, 0)</f>
        <v>0</v>
      </c>
      <c r="F199" s="1092"/>
      <c r="G199">
        <f>'入力4(スコア転記)'!P308</f>
        <v>0</v>
      </c>
      <c r="H199" s="1092" t="s">
        <v>719</v>
      </c>
      <c r="J199" s="1299"/>
      <c r="K199" s="1150" t="s">
        <v>1032</v>
      </c>
      <c r="L199" s="1094" t="s">
        <v>1033</v>
      </c>
      <c r="M199" s="1094" t="s">
        <v>1034</v>
      </c>
    </row>
    <row r="200" spans="1:15" ht="30">
      <c r="A200" s="1091"/>
      <c r="B200" s="676"/>
      <c r="C200" s="532"/>
      <c r="D200" s="1079">
        <f t="shared" si="13"/>
        <v>0</v>
      </c>
      <c r="E200" s="1092">
        <f>IF(AND('入力4(スコア転記)'!$Q$119&gt;0, '入力4(スコア転記)'!$Q$308&gt;0), 5, 0)</f>
        <v>0</v>
      </c>
      <c r="F200" s="1092"/>
      <c r="G200">
        <f>'入力4(スコア転記)'!Q308</f>
        <v>0</v>
      </c>
      <c r="H200" s="1092" t="s">
        <v>719</v>
      </c>
      <c r="J200" s="1299"/>
      <c r="K200" s="1150" t="s">
        <v>1035</v>
      </c>
      <c r="L200" s="1094" t="s">
        <v>1036</v>
      </c>
      <c r="M200" s="1094" t="s">
        <v>1034</v>
      </c>
    </row>
    <row r="201" spans="1:15" ht="27" thickBot="1">
      <c r="A201" s="1166"/>
      <c r="B201" s="1123"/>
      <c r="C201" s="1124"/>
      <c r="D201" s="1079">
        <f t="shared" si="13"/>
        <v>7</v>
      </c>
      <c r="E201" s="1125">
        <v>7</v>
      </c>
      <c r="F201" s="1125"/>
      <c r="G201" s="1078"/>
      <c r="H201" s="1125">
        <v>7</v>
      </c>
      <c r="I201" s="1080"/>
      <c r="J201" s="1126"/>
      <c r="K201" s="1082" t="s">
        <v>1037</v>
      </c>
      <c r="L201" s="1083">
        <v>7</v>
      </c>
      <c r="M201" s="1084" t="s">
        <v>586</v>
      </c>
      <c r="N201" s="1093"/>
      <c r="O201" s="1167"/>
    </row>
    <row r="202" spans="1:15" ht="30.75" thickBot="1">
      <c r="A202" s="1118" t="s">
        <v>151</v>
      </c>
      <c r="B202" s="1118"/>
      <c r="C202" s="1118"/>
      <c r="D202" s="1079">
        <f t="shared" si="13"/>
        <v>0</v>
      </c>
      <c r="E202" s="1092" t="str">
        <f>IF('入力4(スコア転記)'!Q123&gt;0, 5, "")</f>
        <v/>
      </c>
      <c r="F202" s="1092"/>
      <c r="G202" s="1085"/>
      <c r="H202" s="1092">
        <f>'入力4(スコア転記)'!Q123</f>
        <v>0</v>
      </c>
      <c r="I202" s="1087" t="s">
        <v>588</v>
      </c>
      <c r="J202" s="1120" t="s">
        <v>1038</v>
      </c>
      <c r="K202" s="1089" t="s">
        <v>1039</v>
      </c>
      <c r="L202" s="1178" t="s">
        <v>1040</v>
      </c>
      <c r="M202" s="1178" t="s">
        <v>621</v>
      </c>
      <c r="N202" s="1179"/>
      <c r="O202" s="1180"/>
    </row>
    <row r="203" spans="1:15" ht="30.75" thickBot="1">
      <c r="A203" s="1118" t="s">
        <v>69</v>
      </c>
      <c r="B203" s="1118"/>
      <c r="C203" s="1118"/>
      <c r="D203" s="1085">
        <f>'入力4(スコア転記)'!Q124</f>
        <v>0</v>
      </c>
      <c r="E203" s="1145"/>
      <c r="F203" s="1092">
        <f>'入力4(スコア転記)'!T124</f>
        <v>0</v>
      </c>
      <c r="G203" s="1085">
        <f>'入力4(スコア転記)'!Q124</f>
        <v>0</v>
      </c>
      <c r="H203" s="1145">
        <f>G203</f>
        <v>0</v>
      </c>
      <c r="I203" s="1087" t="s">
        <v>588</v>
      </c>
      <c r="J203" s="1120" t="s">
        <v>1041</v>
      </c>
      <c r="K203" s="1089" t="s">
        <v>1042</v>
      </c>
      <c r="L203" s="1170" t="s">
        <v>719</v>
      </c>
      <c r="M203" s="1147" t="s">
        <v>719</v>
      </c>
    </row>
    <row r="204" spans="1:15" ht="30">
      <c r="A204" s="1091"/>
      <c r="B204" s="512"/>
      <c r="C204" s="512"/>
      <c r="D204" s="1079">
        <f t="shared" si="13"/>
        <v>0</v>
      </c>
      <c r="E204" s="1092">
        <f>IF(AND('入力4(スコア転記)'!$Q$124&gt;3, '入力4(スコア転記)'!$I$313="○"), 5, 0)</f>
        <v>0</v>
      </c>
      <c r="F204" s="1092"/>
      <c r="G204">
        <f>'入力4(スコア転記)'!I313</f>
        <v>0</v>
      </c>
      <c r="H204" s="1092" t="s">
        <v>719</v>
      </c>
      <c r="J204" s="1299" t="s">
        <v>706</v>
      </c>
      <c r="K204" s="1150" t="s">
        <v>1043</v>
      </c>
      <c r="L204" s="1161" t="s">
        <v>1044</v>
      </c>
      <c r="M204" s="1094" t="s">
        <v>1045</v>
      </c>
    </row>
    <row r="205" spans="1:15" ht="30">
      <c r="A205" s="1091"/>
      <c r="B205" s="512"/>
      <c r="C205" s="512"/>
      <c r="D205" s="1079">
        <f t="shared" si="13"/>
        <v>0</v>
      </c>
      <c r="E205" s="1092">
        <f>IF(AND('入力4(スコア転記)'!$Q$124&gt;3, '入力4(スコア転記)'!$J$313="○"), 5, 0)</f>
        <v>0</v>
      </c>
      <c r="F205" s="1092"/>
      <c r="G205">
        <f>'入力4(スコア転記)'!J313</f>
        <v>0</v>
      </c>
      <c r="H205" s="1092" t="s">
        <v>719</v>
      </c>
      <c r="J205" s="1299"/>
      <c r="K205" s="1150" t="s">
        <v>1046</v>
      </c>
      <c r="L205" s="1161" t="s">
        <v>1047</v>
      </c>
      <c r="M205" s="1094" t="s">
        <v>1045</v>
      </c>
    </row>
    <row r="206" spans="1:15" ht="30">
      <c r="A206" s="1091"/>
      <c r="B206" s="512"/>
      <c r="C206" s="512"/>
      <c r="D206" s="1079">
        <f t="shared" si="13"/>
        <v>0</v>
      </c>
      <c r="E206" s="1092">
        <f>IF(AND('入力4(スコア転記)'!$Q$124&gt;3, '入力4(スコア転記)'!$K$313="○"), 5, 0)</f>
        <v>0</v>
      </c>
      <c r="F206" s="1092"/>
      <c r="G206">
        <f>'入力4(スコア転記)'!K313</f>
        <v>0</v>
      </c>
      <c r="H206" s="1092" t="s">
        <v>719</v>
      </c>
      <c r="J206" s="1299"/>
      <c r="K206" s="1150" t="s">
        <v>1048</v>
      </c>
      <c r="L206" s="1161" t="s">
        <v>1049</v>
      </c>
      <c r="M206" s="1094" t="s">
        <v>1045</v>
      </c>
    </row>
    <row r="207" spans="1:15" ht="30">
      <c r="A207" s="1091"/>
      <c r="B207" s="512"/>
      <c r="C207" s="512"/>
      <c r="D207" s="1079">
        <f t="shared" si="13"/>
        <v>0</v>
      </c>
      <c r="E207" s="1092">
        <f>IF(AND('入力4(スコア転記)'!$Q$124&gt;3, '入力4(スコア転記)'!$L$313="○"), 5, 0)</f>
        <v>0</v>
      </c>
      <c r="F207" s="1092"/>
      <c r="G207">
        <f>'入力4(スコア転記)'!L313</f>
        <v>0</v>
      </c>
      <c r="H207" s="1092" t="s">
        <v>719</v>
      </c>
      <c r="J207" s="1299"/>
      <c r="K207" s="1150" t="s">
        <v>1050</v>
      </c>
      <c r="L207" s="1161" t="s">
        <v>1051</v>
      </c>
      <c r="M207" s="1094" t="s">
        <v>1045</v>
      </c>
    </row>
    <row r="208" spans="1:15" ht="30">
      <c r="A208" s="1091"/>
      <c r="B208" s="512"/>
      <c r="C208" s="512"/>
      <c r="D208" s="1079">
        <f t="shared" si="13"/>
        <v>0</v>
      </c>
      <c r="E208" s="1092">
        <f>IF(AND('入力4(スコア転記)'!$Q$124&gt;3, '入力4(スコア転記)'!$M$313="○"), 5, 0)</f>
        <v>0</v>
      </c>
      <c r="F208" s="1092"/>
      <c r="G208">
        <f>'入力4(スコア転記)'!M313</f>
        <v>0</v>
      </c>
      <c r="H208" s="1092" t="s">
        <v>719</v>
      </c>
      <c r="J208" s="1299"/>
      <c r="K208" s="1150" t="s">
        <v>1052</v>
      </c>
      <c r="L208" s="1161" t="s">
        <v>1053</v>
      </c>
      <c r="M208" s="1094" t="s">
        <v>1045</v>
      </c>
    </row>
    <row r="209" spans="1:17" ht="30">
      <c r="A209" s="1091"/>
      <c r="B209" s="512"/>
      <c r="C209" s="512"/>
      <c r="D209" s="1079">
        <f t="shared" si="13"/>
        <v>0</v>
      </c>
      <c r="E209" s="1092">
        <f>IF(AND('入力4(スコア転記)'!$Q$124&gt;3, '入力4(スコア転記)'!$N$313="○"), 5, 0)</f>
        <v>0</v>
      </c>
      <c r="F209" s="1092"/>
      <c r="G209">
        <f>'入力4(スコア転記)'!N313</f>
        <v>0</v>
      </c>
      <c r="H209" s="1092" t="s">
        <v>719</v>
      </c>
      <c r="J209" s="1299"/>
      <c r="K209" s="1150" t="s">
        <v>1054</v>
      </c>
      <c r="L209" s="1161" t="s">
        <v>1055</v>
      </c>
      <c r="M209" s="1094" t="s">
        <v>1045</v>
      </c>
    </row>
    <row r="210" spans="1:17" ht="30">
      <c r="A210" s="1091"/>
      <c r="B210" s="512"/>
      <c r="C210" s="512"/>
      <c r="D210" s="1079">
        <f t="shared" si="13"/>
        <v>0</v>
      </c>
      <c r="E210" s="1092">
        <f>IF(AND('入力4(スコア転記)'!$Q$124&gt;3, '入力4(スコア転記)'!$O$313="○"), 5, 0)</f>
        <v>0</v>
      </c>
      <c r="F210" s="1092"/>
      <c r="G210">
        <f>'入力4(スコア転記)'!O313</f>
        <v>0</v>
      </c>
      <c r="H210" s="1092" t="s">
        <v>719</v>
      </c>
      <c r="J210" s="1299"/>
      <c r="K210" s="1150" t="s">
        <v>1056</v>
      </c>
      <c r="L210" s="1161" t="s">
        <v>1057</v>
      </c>
      <c r="M210" s="1094" t="s">
        <v>1045</v>
      </c>
    </row>
    <row r="211" spans="1:17" ht="30">
      <c r="A211" s="1091"/>
      <c r="B211" s="512"/>
      <c r="C211" s="512"/>
      <c r="D211" s="1079">
        <f t="shared" si="13"/>
        <v>0</v>
      </c>
      <c r="E211" s="1092">
        <f>IF(AND('入力4(スコア転記)'!$Q$124&gt;3, '入力4(スコア転記)'!$P$313="○"), 5, 0)</f>
        <v>0</v>
      </c>
      <c r="F211" s="1092"/>
      <c r="G211">
        <f>'入力4(スコア転記)'!P313</f>
        <v>0</v>
      </c>
      <c r="H211" s="1092" t="s">
        <v>719</v>
      </c>
      <c r="J211" s="1299"/>
      <c r="K211" s="1150" t="s">
        <v>1058</v>
      </c>
      <c r="L211" s="1161" t="s">
        <v>1059</v>
      </c>
      <c r="M211" s="1094" t="s">
        <v>1045</v>
      </c>
    </row>
    <row r="212" spans="1:17" ht="30">
      <c r="A212" s="1091"/>
      <c r="B212" s="512"/>
      <c r="C212" s="512"/>
      <c r="D212" s="1079">
        <f t="shared" si="13"/>
        <v>0</v>
      </c>
      <c r="E212" s="1092">
        <f>IF(AND('入力4(スコア転記)'!$Q$124&gt;3, '入力4(スコア転記)'!$Q$313="○"), 5, 0)</f>
        <v>0</v>
      </c>
      <c r="F212" s="1092"/>
      <c r="G212">
        <f>'入力4(スコア転記)'!Q313</f>
        <v>0</v>
      </c>
      <c r="H212" s="1092" t="s">
        <v>719</v>
      </c>
      <c r="J212" s="1299"/>
      <c r="K212" s="1150" t="s">
        <v>1060</v>
      </c>
      <c r="L212" s="1161" t="s">
        <v>1061</v>
      </c>
      <c r="M212" s="1094" t="s">
        <v>1045</v>
      </c>
    </row>
    <row r="213" spans="1:17" ht="30">
      <c r="A213" s="1091"/>
      <c r="B213" s="512"/>
      <c r="C213" s="512"/>
      <c r="D213" s="1079">
        <f t="shared" si="13"/>
        <v>0</v>
      </c>
      <c r="E213" s="1092">
        <f>IF(AND('入力4(スコア転記)'!$Q$124&gt;3, '入力4(スコア転記)'!$R$313="○"), 5, 0)</f>
        <v>0</v>
      </c>
      <c r="F213" s="1092"/>
      <c r="G213">
        <f>'入力4(スコア転記)'!R313</f>
        <v>0</v>
      </c>
      <c r="H213" s="1092" t="s">
        <v>719</v>
      </c>
      <c r="J213" s="1299"/>
      <c r="K213" s="1150" t="s">
        <v>1062</v>
      </c>
      <c r="L213" s="1161" t="s">
        <v>1063</v>
      </c>
      <c r="M213" s="1094" t="s">
        <v>1045</v>
      </c>
    </row>
    <row r="214" spans="1:17" ht="30">
      <c r="A214" s="1091"/>
      <c r="B214" s="512"/>
      <c r="C214" s="512"/>
      <c r="D214" s="1079">
        <f t="shared" si="13"/>
        <v>0</v>
      </c>
      <c r="E214" s="1092">
        <f>IF(AND('入力4(スコア転記)'!$Q$124&gt;3, '入力4(スコア転記)'!$Q$313="○"), 5, 0)</f>
        <v>0</v>
      </c>
      <c r="F214" s="1092"/>
      <c r="G214">
        <f>'入力4(スコア転記)'!Q313</f>
        <v>0</v>
      </c>
      <c r="H214" s="1092" t="s">
        <v>719</v>
      </c>
      <c r="J214" s="1299"/>
      <c r="K214" s="1150" t="s">
        <v>1064</v>
      </c>
      <c r="L214" s="1161" t="s">
        <v>1065</v>
      </c>
      <c r="M214" s="1094" t="s">
        <v>1045</v>
      </c>
    </row>
    <row r="215" spans="1:17" ht="30">
      <c r="A215" s="1091"/>
      <c r="B215" s="512"/>
      <c r="C215" s="512"/>
      <c r="D215" s="1079">
        <f t="shared" si="13"/>
        <v>0</v>
      </c>
      <c r="E215" s="1092">
        <f>IF(AND('入力4(スコア転記)'!$Q$124&gt;3, '入力4(スコア転記)'!$U$313="○"), 5, 0)</f>
        <v>0</v>
      </c>
      <c r="F215" s="1092"/>
      <c r="G215">
        <f>'入力4(スコア転記)'!U313</f>
        <v>0</v>
      </c>
      <c r="H215" s="1092" t="s">
        <v>719</v>
      </c>
      <c r="J215" s="1299"/>
      <c r="K215" s="1150" t="s">
        <v>1066</v>
      </c>
      <c r="L215" s="1161" t="s">
        <v>1067</v>
      </c>
      <c r="M215" s="1094" t="s">
        <v>1045</v>
      </c>
    </row>
    <row r="216" spans="1:17" ht="30.75" thickBot="1">
      <c r="A216" s="1091"/>
      <c r="B216" s="512"/>
      <c r="C216" s="512"/>
      <c r="D216" s="1079">
        <f t="shared" si="13"/>
        <v>0</v>
      </c>
      <c r="E216" s="1092">
        <f>IF(AND('入力4(スコア転記)'!$Q$124&gt;3, '入力4(スコア転記)'!$V$313="○"), 5, 0)</f>
        <v>0</v>
      </c>
      <c r="F216" s="1092"/>
      <c r="G216">
        <f>'入力4(スコア転記)'!V313</f>
        <v>0</v>
      </c>
      <c r="H216" s="1092" t="s">
        <v>719</v>
      </c>
      <c r="J216" s="1299"/>
      <c r="K216" s="1150" t="s">
        <v>1068</v>
      </c>
      <c r="L216" s="1171" t="s">
        <v>1069</v>
      </c>
      <c r="M216" s="1094" t="s">
        <v>1045</v>
      </c>
    </row>
    <row r="217" spans="1:17" ht="27" thickBot="1">
      <c r="A217" s="1118" t="s">
        <v>70</v>
      </c>
      <c r="B217" s="1118"/>
      <c r="C217" s="1118"/>
      <c r="D217" s="1079">
        <f t="shared" si="13"/>
        <v>0</v>
      </c>
      <c r="E217" s="1086"/>
      <c r="F217" s="1086"/>
      <c r="G217" s="1085"/>
      <c r="H217" s="1086"/>
      <c r="I217" s="1087" t="s">
        <v>588</v>
      </c>
      <c r="J217" s="1120" t="s">
        <v>1070</v>
      </c>
      <c r="K217" s="1089" t="s">
        <v>1071</v>
      </c>
      <c r="L217" s="1090"/>
      <c r="M217" s="1084"/>
    </row>
    <row r="218" spans="1:17" ht="30.75" thickBot="1">
      <c r="A218" s="1091"/>
      <c r="B218" s="676" t="s">
        <v>152</v>
      </c>
      <c r="C218" s="532"/>
      <c r="D218" s="1079">
        <f>MAX(E218,F218)</f>
        <v>0</v>
      </c>
      <c r="E218" s="1092" t="str">
        <f>IF('入力4(スコア転記)'!Q139&gt;0, 5, "")</f>
        <v/>
      </c>
      <c r="F218" s="1092" t="str">
        <f>IF('入力4(スコア転記)'!Q142&gt;0, 5, "")</f>
        <v/>
      </c>
      <c r="H218" s="1092">
        <f>MAX(E219,F219)</f>
        <v>0</v>
      </c>
      <c r="I218" s="1181"/>
      <c r="J218" s="1182" t="s">
        <v>1072</v>
      </c>
      <c r="K218" s="1183" t="s">
        <v>1073</v>
      </c>
      <c r="L218" s="1184" t="s">
        <v>1074</v>
      </c>
      <c r="M218" s="1178" t="s">
        <v>621</v>
      </c>
      <c r="N218" s="1179"/>
      <c r="O218" s="1180"/>
    </row>
    <row r="219" spans="1:17" ht="30.75" thickBot="1">
      <c r="A219" s="1091"/>
      <c r="B219" s="676" t="s">
        <v>154</v>
      </c>
      <c r="C219" s="532"/>
      <c r="D219" s="1079"/>
      <c r="E219">
        <f>'入力4(スコア転記)'!Q139</f>
        <v>0</v>
      </c>
      <c r="F219" s="1092">
        <f>'入力4(スコア転記)'!Q142</f>
        <v>0</v>
      </c>
      <c r="H219" s="1092"/>
      <c r="I219" s="1181"/>
      <c r="J219" s="1182" t="s">
        <v>1072</v>
      </c>
      <c r="K219" s="1183" t="s">
        <v>1073</v>
      </c>
      <c r="L219" s="1185" t="s">
        <v>1075</v>
      </c>
      <c r="M219" s="1186" t="s">
        <v>621</v>
      </c>
      <c r="N219" s="1179"/>
      <c r="O219" s="1180"/>
    </row>
    <row r="220" spans="1:17" ht="30.75" thickBot="1">
      <c r="A220" s="1118" t="s">
        <v>71</v>
      </c>
      <c r="B220" s="1118"/>
      <c r="C220" s="1118"/>
      <c r="D220" s="1079">
        <f t="shared" si="13"/>
        <v>0</v>
      </c>
      <c r="E220" s="1086"/>
      <c r="F220" s="1086"/>
      <c r="G220" s="1085"/>
      <c r="H220" s="1086"/>
      <c r="I220" s="1087" t="s">
        <v>588</v>
      </c>
      <c r="J220" s="1120" t="s">
        <v>1076</v>
      </c>
      <c r="K220" s="1089" t="s">
        <v>1077</v>
      </c>
      <c r="L220" s="1090"/>
      <c r="M220" s="1084"/>
      <c r="Q220" s="1105"/>
    </row>
    <row r="221" spans="1:17" ht="18.75">
      <c r="A221" s="1091"/>
      <c r="B221" s="676" t="s">
        <v>152</v>
      </c>
      <c r="C221" s="532"/>
      <c r="D221" s="1079">
        <f t="shared" si="13"/>
        <v>0</v>
      </c>
      <c r="E221" s="1092"/>
      <c r="F221" s="1092"/>
      <c r="H221" s="1092"/>
      <c r="J221" s="1229" t="s">
        <v>679</v>
      </c>
      <c r="K221" s="1230" t="s">
        <v>152</v>
      </c>
      <c r="L221" s="1157"/>
      <c r="M221" s="1084"/>
      <c r="Q221" s="1105"/>
    </row>
    <row r="222" spans="1:17" ht="44.25" customHeight="1">
      <c r="A222" s="1187"/>
      <c r="B222" s="1096">
        <v>4.0999999999999996</v>
      </c>
      <c r="C222" s="532" t="s">
        <v>153</v>
      </c>
      <c r="D222" s="1079">
        <f t="shared" si="13"/>
        <v>0</v>
      </c>
      <c r="E222" s="1092">
        <f>'入力4(スコア転記)'!Q140</f>
        <v>0</v>
      </c>
      <c r="F222" s="1092">
        <f>'入力4(スコア転記)'!T140</f>
        <v>0</v>
      </c>
      <c r="H222" s="1092">
        <f>'入力4(スコア転記)'!Q140</f>
        <v>0</v>
      </c>
      <c r="J222" s="1229" t="s">
        <v>679</v>
      </c>
      <c r="K222" s="1230" t="s">
        <v>1078</v>
      </c>
      <c r="L222" s="1094" t="s">
        <v>1079</v>
      </c>
      <c r="M222" s="1094" t="s">
        <v>1080</v>
      </c>
    </row>
    <row r="223" spans="1:17" ht="30">
      <c r="A223" s="1187"/>
      <c r="B223" s="1096">
        <v>4.2</v>
      </c>
      <c r="C223" s="532" t="s">
        <v>72</v>
      </c>
      <c r="D223" s="1079">
        <f t="shared" si="13"/>
        <v>0</v>
      </c>
      <c r="E223" s="1092">
        <f>'入力4(スコア転記)'!Q141</f>
        <v>0</v>
      </c>
      <c r="F223" s="1092">
        <f>'入力4(スコア転記)'!T141</f>
        <v>0</v>
      </c>
      <c r="H223" s="1092">
        <f>'入力4(スコア転記)'!Q141</f>
        <v>0</v>
      </c>
      <c r="J223" s="1229" t="s">
        <v>679</v>
      </c>
      <c r="K223" s="1230" t="s">
        <v>1081</v>
      </c>
      <c r="L223" s="1094" t="s">
        <v>1082</v>
      </c>
      <c r="M223" s="1094" t="s">
        <v>1080</v>
      </c>
      <c r="P223" s="1105"/>
    </row>
    <row r="224" spans="1:17" ht="18.75">
      <c r="A224" s="1091"/>
      <c r="B224" s="676" t="s">
        <v>154</v>
      </c>
      <c r="C224" s="532"/>
      <c r="D224" s="1079">
        <f t="shared" si="13"/>
        <v>0</v>
      </c>
      <c r="E224" s="1092"/>
      <c r="F224" s="1092"/>
      <c r="H224" s="1092"/>
      <c r="J224" s="1229" t="s">
        <v>679</v>
      </c>
      <c r="K224" s="1230" t="s">
        <v>154</v>
      </c>
      <c r="L224" s="1157"/>
      <c r="M224" s="1084"/>
      <c r="Q224" s="1105"/>
    </row>
    <row r="225" spans="1:17" ht="30">
      <c r="A225" s="1187"/>
      <c r="B225" s="1096">
        <v>4.0999999999999996</v>
      </c>
      <c r="C225" s="532" t="s">
        <v>153</v>
      </c>
      <c r="D225" s="1079">
        <f t="shared" si="13"/>
        <v>0</v>
      </c>
      <c r="E225" s="1092">
        <f>'入力4(スコア転記)'!Q143</f>
        <v>0</v>
      </c>
      <c r="F225" s="1092">
        <f>'入力4(スコア転記)'!T143</f>
        <v>0</v>
      </c>
      <c r="H225" s="1092">
        <f>'入力4(スコア転記)'!Q143</f>
        <v>0</v>
      </c>
      <c r="J225" s="1229" t="s">
        <v>679</v>
      </c>
      <c r="K225" s="1230" t="s">
        <v>1078</v>
      </c>
      <c r="L225" s="1171" t="s">
        <v>1083</v>
      </c>
      <c r="M225" s="1094" t="s">
        <v>1080</v>
      </c>
      <c r="P225" s="1105"/>
    </row>
    <row r="226" spans="1:17" ht="30">
      <c r="A226" s="1187"/>
      <c r="B226" s="1096">
        <v>4.2</v>
      </c>
      <c r="C226" s="532" t="s">
        <v>72</v>
      </c>
      <c r="D226" s="1079">
        <f t="shared" si="13"/>
        <v>0</v>
      </c>
      <c r="E226" s="1092">
        <f>'入力4(スコア転記)'!Q144</f>
        <v>0</v>
      </c>
      <c r="F226" s="1092">
        <f>'入力4(スコア転記)'!T144</f>
        <v>0</v>
      </c>
      <c r="H226" s="1092">
        <f>'入力4(スコア転記)'!Q144</f>
        <v>0</v>
      </c>
      <c r="J226" s="1229" t="s">
        <v>679</v>
      </c>
      <c r="K226" s="1230" t="s">
        <v>1081</v>
      </c>
      <c r="L226" s="1094" t="s">
        <v>1084</v>
      </c>
      <c r="M226" s="1094" t="s">
        <v>1080</v>
      </c>
      <c r="P226" s="1105"/>
    </row>
    <row r="227" spans="1:17" ht="27" thickBot="1">
      <c r="A227" s="1166"/>
      <c r="B227" s="1123"/>
      <c r="C227" s="1124"/>
      <c r="D227" s="1079">
        <f t="shared" si="13"/>
        <v>7</v>
      </c>
      <c r="E227" s="1125">
        <v>7</v>
      </c>
      <c r="F227" s="1125"/>
      <c r="G227" s="1078"/>
      <c r="H227" s="1125">
        <v>7</v>
      </c>
      <c r="I227" s="1080"/>
      <c r="J227" s="1126"/>
      <c r="K227" s="1082" t="s">
        <v>1085</v>
      </c>
      <c r="L227" s="1083">
        <v>7</v>
      </c>
      <c r="M227" s="1084" t="s">
        <v>586</v>
      </c>
      <c r="N227" s="1080"/>
      <c r="O227" s="1167"/>
    </row>
    <row r="228" spans="1:17" ht="27" thickBot="1">
      <c r="A228" s="1118" t="s">
        <v>73</v>
      </c>
      <c r="B228" s="1118"/>
      <c r="C228" s="1118"/>
      <c r="D228" s="1079">
        <f t="shared" si="13"/>
        <v>0</v>
      </c>
      <c r="E228" s="1086"/>
      <c r="F228" s="1086"/>
      <c r="G228" s="1085"/>
      <c r="H228" s="1086"/>
      <c r="I228" s="1087" t="s">
        <v>588</v>
      </c>
      <c r="J228" s="1120" t="s">
        <v>1086</v>
      </c>
      <c r="K228" s="1089" t="s">
        <v>1087</v>
      </c>
      <c r="L228" s="1090"/>
      <c r="M228" s="1084"/>
    </row>
    <row r="229" spans="1:17" ht="30">
      <c r="A229" s="1091">
        <v>1.1000000000000001</v>
      </c>
      <c r="B229" s="532" t="s">
        <v>74</v>
      </c>
      <c r="C229" s="532"/>
      <c r="D229" s="1079">
        <f t="shared" si="13"/>
        <v>0</v>
      </c>
      <c r="E229" s="1092">
        <f>'入力4(スコア転記)'!Q147</f>
        <v>0</v>
      </c>
      <c r="F229" s="1092">
        <f>'入力4(スコア転記)'!T147</f>
        <v>0</v>
      </c>
      <c r="H229" s="1092">
        <f>'入力4(スコア転記)'!Q147</f>
        <v>0</v>
      </c>
      <c r="J229" s="1229" t="s">
        <v>679</v>
      </c>
      <c r="K229" s="1230" t="s">
        <v>1088</v>
      </c>
      <c r="L229" s="1117" t="s">
        <v>1089</v>
      </c>
      <c r="M229" s="1094" t="s">
        <v>1090</v>
      </c>
      <c r="Q229" s="1105"/>
    </row>
    <row r="230" spans="1:17" ht="30">
      <c r="A230" s="1188">
        <v>1.2</v>
      </c>
      <c r="B230" s="676" t="s">
        <v>75</v>
      </c>
      <c r="C230" s="532"/>
      <c r="D230" s="1079"/>
      <c r="E230" s="1095"/>
      <c r="F230" s="1092"/>
      <c r="H230" s="1095"/>
      <c r="J230" s="1229" t="s">
        <v>679</v>
      </c>
      <c r="K230" s="1230" t="s">
        <v>1091</v>
      </c>
      <c r="L230" s="1157" t="s">
        <v>1092</v>
      </c>
      <c r="M230" s="1084"/>
    </row>
    <row r="231" spans="1:17" ht="30">
      <c r="A231" s="1187"/>
      <c r="B231" s="1096">
        <v>1</v>
      </c>
      <c r="C231" s="532" t="s">
        <v>84</v>
      </c>
      <c r="D231" s="1079">
        <f t="shared" si="13"/>
        <v>0</v>
      </c>
      <c r="E231" s="1092">
        <f>'入力4(スコア転記)'!Q149</f>
        <v>0</v>
      </c>
      <c r="F231" s="1092">
        <f>'入力4(スコア転記)'!T149</f>
        <v>0</v>
      </c>
      <c r="H231" s="1092">
        <f>'入力4(スコア転記)'!Q149</f>
        <v>0</v>
      </c>
      <c r="J231" s="1097" t="s">
        <v>596</v>
      </c>
      <c r="K231" s="1100" t="s">
        <v>1093</v>
      </c>
      <c r="L231" s="1094" t="s">
        <v>1094</v>
      </c>
      <c r="M231" s="1117" t="s">
        <v>1095</v>
      </c>
      <c r="O231" s="1175"/>
    </row>
    <row r="232" spans="1:17" ht="30">
      <c r="A232" s="1187"/>
      <c r="B232" s="1096">
        <v>2</v>
      </c>
      <c r="C232" s="1121" t="s">
        <v>92</v>
      </c>
      <c r="D232" s="1079">
        <f>MAX(E232,F232)</f>
        <v>0</v>
      </c>
      <c r="E232" s="1092">
        <f>'入力4(スコア転記)'!P150</f>
        <v>0</v>
      </c>
      <c r="F232" s="1092">
        <f>'入力4(スコア転記)'!T150</f>
        <v>0</v>
      </c>
      <c r="G232">
        <f>'入力4(スコア転記)'!Q150</f>
        <v>0</v>
      </c>
      <c r="H232" s="1145">
        <f>G232</f>
        <v>0</v>
      </c>
      <c r="J232" s="1097" t="s">
        <v>596</v>
      </c>
      <c r="K232" s="1159" t="s">
        <v>1096</v>
      </c>
      <c r="L232" s="1161" t="s">
        <v>1097</v>
      </c>
      <c r="M232" s="1147" t="s">
        <v>1098</v>
      </c>
    </row>
    <row r="233" spans="1:17" ht="45">
      <c r="A233" s="1187"/>
      <c r="B233" s="1096"/>
      <c r="C233" s="532"/>
      <c r="D233" s="1079"/>
      <c r="E233" s="1092">
        <f>IF(AND('入力4(スコア転記)'!$Q$150&gt;3, '入力4(スコア転記)'!$I$339="○"), 5, 0)</f>
        <v>0</v>
      </c>
      <c r="F233" s="1092"/>
      <c r="G233">
        <f>'入力4(スコア転記)'!I339</f>
        <v>0</v>
      </c>
      <c r="H233" s="1092">
        <f>H232</f>
        <v>0</v>
      </c>
      <c r="J233" s="1299" t="s">
        <v>706</v>
      </c>
      <c r="K233" s="1150" t="s">
        <v>1099</v>
      </c>
      <c r="L233" s="1308" t="s">
        <v>1100</v>
      </c>
      <c r="M233" s="1084"/>
    </row>
    <row r="234" spans="1:17" ht="45">
      <c r="A234" s="1187"/>
      <c r="B234" s="1096"/>
      <c r="C234" s="532"/>
      <c r="D234" s="1079"/>
      <c r="E234" s="1092">
        <f>IF(AND('入力4(スコア転記)'!$Q$150&gt;3, '入力4(スコア転記)'!$J$339="○"), 5, 0)</f>
        <v>0</v>
      </c>
      <c r="F234" s="1092"/>
      <c r="G234">
        <f>'入力4(スコア転記)'!J339</f>
        <v>0</v>
      </c>
      <c r="H234" s="1092">
        <f t="shared" ref="H234:H240" si="14">H233</f>
        <v>0</v>
      </c>
      <c r="J234" s="1299"/>
      <c r="K234" s="1150" t="s">
        <v>1101</v>
      </c>
      <c r="L234" s="1308"/>
      <c r="M234" s="1084"/>
    </row>
    <row r="235" spans="1:17" ht="45">
      <c r="A235" s="1187"/>
      <c r="B235" s="1096"/>
      <c r="C235" s="532"/>
      <c r="D235" s="1079"/>
      <c r="E235" s="1092">
        <f>IF(AND('入力4(スコア転記)'!$Q$150&gt;3, '入力4(スコア転記)'!$K$339="○"), 5, 0)</f>
        <v>0</v>
      </c>
      <c r="F235" s="1092"/>
      <c r="G235">
        <f>'入力4(スコア転記)'!K339</f>
        <v>0</v>
      </c>
      <c r="H235" s="1092">
        <f t="shared" si="14"/>
        <v>0</v>
      </c>
      <c r="J235" s="1299"/>
      <c r="K235" s="1150" t="s">
        <v>1102</v>
      </c>
      <c r="L235" s="1308"/>
      <c r="M235" s="1084"/>
    </row>
    <row r="236" spans="1:17" ht="45">
      <c r="A236" s="1187"/>
      <c r="B236" s="1096"/>
      <c r="C236" s="532"/>
      <c r="D236" s="1079"/>
      <c r="E236" s="1092">
        <f>IF(AND('入力4(スコア転記)'!$Q$150&gt;3, '入力4(スコア転記)'!$L$339="○"), 5, 0)</f>
        <v>0</v>
      </c>
      <c r="F236" s="1092"/>
      <c r="G236">
        <f>'入力4(スコア転記)'!L339</f>
        <v>0</v>
      </c>
      <c r="H236" s="1092">
        <f t="shared" si="14"/>
        <v>0</v>
      </c>
      <c r="J236" s="1299"/>
      <c r="K236" s="1150" t="s">
        <v>1103</v>
      </c>
      <c r="L236" s="1308"/>
      <c r="M236" s="1084"/>
    </row>
    <row r="237" spans="1:17" ht="45">
      <c r="A237" s="1187"/>
      <c r="B237" s="1096"/>
      <c r="C237" s="532"/>
      <c r="D237" s="1079"/>
      <c r="E237" s="1092">
        <f>IF(AND('入力4(スコア転記)'!$Q$150&gt;3, '入力4(スコア転記)'!$M$339="○"), 5, 0)</f>
        <v>0</v>
      </c>
      <c r="F237" s="1092"/>
      <c r="G237">
        <f>'入力4(スコア転記)'!M339</f>
        <v>0</v>
      </c>
      <c r="H237" s="1092">
        <f t="shared" si="14"/>
        <v>0</v>
      </c>
      <c r="J237" s="1299"/>
      <c r="K237" s="1150" t="s">
        <v>1104</v>
      </c>
      <c r="L237" s="1308"/>
      <c r="M237" s="1084"/>
    </row>
    <row r="238" spans="1:17" ht="45">
      <c r="A238" s="1187"/>
      <c r="B238" s="1096"/>
      <c r="C238" s="532"/>
      <c r="D238" s="1079"/>
      <c r="E238" s="1092">
        <f>IF(AND('入力4(スコア転記)'!$Q$150&gt;3, '入力4(スコア転記)'!$N$339="○"), 5, 0)</f>
        <v>0</v>
      </c>
      <c r="F238" s="1092"/>
      <c r="G238">
        <f>'入力4(スコア転記)'!N339</f>
        <v>0</v>
      </c>
      <c r="H238" s="1092">
        <f t="shared" si="14"/>
        <v>0</v>
      </c>
      <c r="J238" s="1299"/>
      <c r="K238" s="1150" t="s">
        <v>1105</v>
      </c>
      <c r="L238" s="1308"/>
      <c r="M238" s="1084"/>
    </row>
    <row r="239" spans="1:17" ht="45">
      <c r="A239" s="1187"/>
      <c r="B239" s="1096"/>
      <c r="C239" s="532"/>
      <c r="D239" s="1079"/>
      <c r="E239" s="1092">
        <f>IF(AND('入力4(スコア転記)'!$Q$150&gt;3, '入力4(スコア転記)'!$O$339="○"), 5, 0)</f>
        <v>0</v>
      </c>
      <c r="F239" s="1092"/>
      <c r="G239">
        <f>'入力4(スコア転記)'!O339</f>
        <v>0</v>
      </c>
      <c r="H239" s="1092">
        <f t="shared" si="14"/>
        <v>0</v>
      </c>
      <c r="J239" s="1299"/>
      <c r="K239" s="1150" t="s">
        <v>1106</v>
      </c>
      <c r="L239" s="1308"/>
      <c r="M239" s="1084"/>
    </row>
    <row r="240" spans="1:17" ht="45.75" thickBot="1">
      <c r="A240" s="1187"/>
      <c r="B240" s="1096"/>
      <c r="C240" s="532"/>
      <c r="D240" s="1079"/>
      <c r="E240" s="1092">
        <f>IF(AND('入力4(スコア転記)'!$Q$150&gt;3, '入力4(スコア転記)'!$P$339="○"), 5, 0)</f>
        <v>0</v>
      </c>
      <c r="F240" s="1092"/>
      <c r="G240">
        <f>'入力4(スコア転記)'!P339</f>
        <v>0</v>
      </c>
      <c r="H240" s="1092">
        <f t="shared" si="14"/>
        <v>0</v>
      </c>
      <c r="J240" s="1299"/>
      <c r="K240" s="1150" t="s">
        <v>1107</v>
      </c>
      <c r="L240" s="1308"/>
      <c r="M240" s="1084"/>
    </row>
    <row r="241" spans="1:15" ht="27" thickBot="1">
      <c r="A241" s="1118" t="s">
        <v>93</v>
      </c>
      <c r="B241" s="1118"/>
      <c r="C241" s="1118"/>
      <c r="D241" s="1079">
        <f t="shared" si="13"/>
        <v>0</v>
      </c>
      <c r="E241" s="1086"/>
      <c r="F241" s="1086"/>
      <c r="G241" s="1085"/>
      <c r="H241" s="1086"/>
      <c r="I241" s="1087" t="s">
        <v>588</v>
      </c>
      <c r="J241" s="1120" t="s">
        <v>1108</v>
      </c>
      <c r="K241" s="1089" t="s">
        <v>1109</v>
      </c>
      <c r="L241" s="1189" t="s">
        <v>1109</v>
      </c>
      <c r="M241" s="1094"/>
    </row>
    <row r="242" spans="1:15" ht="30">
      <c r="A242" s="1091">
        <v>2.1</v>
      </c>
      <c r="B242" s="676" t="s">
        <v>86</v>
      </c>
      <c r="C242" s="532"/>
      <c r="D242" s="1079">
        <f t="shared" si="13"/>
        <v>0</v>
      </c>
      <c r="E242" s="1092">
        <f>'入力4(スコア転記)'!Q152</f>
        <v>0</v>
      </c>
      <c r="F242" s="1092">
        <f>'入力4(スコア転記)'!T152</f>
        <v>0</v>
      </c>
      <c r="H242" s="1092">
        <f>'入力4(スコア転記)'!Q152</f>
        <v>0</v>
      </c>
      <c r="J242" s="1229" t="s">
        <v>679</v>
      </c>
      <c r="K242" s="1230" t="s">
        <v>1110</v>
      </c>
      <c r="L242" s="1157" t="s">
        <v>1111</v>
      </c>
      <c r="M242" s="1084" t="s">
        <v>719</v>
      </c>
    </row>
    <row r="243" spans="1:15" ht="30">
      <c r="A243" s="1091"/>
      <c r="B243" s="676"/>
      <c r="C243" s="532"/>
      <c r="D243" s="1079">
        <f t="shared" si="13"/>
        <v>0</v>
      </c>
      <c r="E243" s="1092">
        <f>IF(AND('入力4(スコア転記)'!$Q$152&gt;3, '入力4(スコア転記)'!$I$341&gt;0), 5, 0)</f>
        <v>0</v>
      </c>
      <c r="F243" s="1092"/>
      <c r="G243">
        <f>'入力4(スコア転記)'!I341</f>
        <v>0</v>
      </c>
      <c r="H243" s="1092" t="s">
        <v>719</v>
      </c>
      <c r="J243" s="1299" t="s">
        <v>706</v>
      </c>
      <c r="K243" s="1150" t="s">
        <v>1112</v>
      </c>
      <c r="L243" s="1161" t="s">
        <v>1113</v>
      </c>
      <c r="M243" s="1094" t="s">
        <v>1114</v>
      </c>
    </row>
    <row r="244" spans="1:15" ht="30">
      <c r="A244" s="1091"/>
      <c r="B244" s="676"/>
      <c r="C244" s="532"/>
      <c r="D244" s="1079">
        <f t="shared" si="13"/>
        <v>0</v>
      </c>
      <c r="E244" s="1092">
        <f>IF(AND('入力4(スコア転記)'!$Q$152&gt;3, '入力4(スコア転記)'!$J$341&gt;0), 5, 0)</f>
        <v>0</v>
      </c>
      <c r="F244" s="1092"/>
      <c r="G244">
        <f>'入力4(スコア転記)'!J341</f>
        <v>0</v>
      </c>
      <c r="H244" s="1092" t="s">
        <v>719</v>
      </c>
      <c r="J244" s="1299"/>
      <c r="K244" s="1150" t="s">
        <v>1115</v>
      </c>
      <c r="L244" s="1161" t="s">
        <v>1113</v>
      </c>
      <c r="M244" s="1094" t="s">
        <v>1114</v>
      </c>
    </row>
    <row r="245" spans="1:15" ht="30">
      <c r="A245" s="1091"/>
      <c r="B245" s="676"/>
      <c r="C245" s="532"/>
      <c r="D245" s="1079">
        <f t="shared" si="13"/>
        <v>0</v>
      </c>
      <c r="E245" s="1092">
        <f>IF(AND('入力4(スコア転記)'!$Q$152&gt;3, '入力4(スコア転記)'!$K$341&gt;0), 5, 0)</f>
        <v>0</v>
      </c>
      <c r="F245" s="1092"/>
      <c r="G245">
        <f>'入力4(スコア転記)'!K341</f>
        <v>0</v>
      </c>
      <c r="H245" s="1092" t="s">
        <v>719</v>
      </c>
      <c r="J245" s="1299"/>
      <c r="K245" s="1150" t="s">
        <v>1116</v>
      </c>
      <c r="L245" s="1161" t="s">
        <v>1113</v>
      </c>
      <c r="M245" s="1094" t="s">
        <v>1114</v>
      </c>
    </row>
    <row r="246" spans="1:15" ht="30">
      <c r="A246" s="1091">
        <v>2.2000000000000002</v>
      </c>
      <c r="B246" s="676" t="s">
        <v>87</v>
      </c>
      <c r="C246" s="532"/>
      <c r="D246" s="1079">
        <f t="shared" ref="D246:D290" si="15">MAX(E246,F246)</f>
        <v>0</v>
      </c>
      <c r="E246" s="1092">
        <f>'入力4(スコア転記)'!Q153</f>
        <v>0</v>
      </c>
      <c r="F246" s="1092">
        <f>'入力4(スコア転記)'!T153</f>
        <v>0</v>
      </c>
      <c r="H246" s="1092">
        <f>'入力4(スコア転記)'!Q153</f>
        <v>0</v>
      </c>
      <c r="J246" s="1229" t="s">
        <v>679</v>
      </c>
      <c r="K246" s="1230" t="s">
        <v>1117</v>
      </c>
      <c r="L246" s="1190" t="s">
        <v>1118</v>
      </c>
      <c r="M246" s="1094" t="s">
        <v>1119</v>
      </c>
    </row>
    <row r="247" spans="1:15" ht="45">
      <c r="A247" s="1091">
        <v>2.2999999999999998</v>
      </c>
      <c r="B247" s="532" t="s">
        <v>88</v>
      </c>
      <c r="C247" s="532"/>
      <c r="D247" s="1079">
        <f>MAX(E247,F247)</f>
        <v>0</v>
      </c>
      <c r="E247" s="1092">
        <f>'入力4(スコア転記)'!Q154</f>
        <v>0</v>
      </c>
      <c r="F247" s="1092">
        <f>'入力4(スコア転記)'!T154</f>
        <v>0</v>
      </c>
      <c r="H247" s="1092">
        <f>'入力4(スコア転記)'!Q154</f>
        <v>0</v>
      </c>
      <c r="J247" s="1229" t="s">
        <v>679</v>
      </c>
      <c r="K247" s="1230" t="s">
        <v>1120</v>
      </c>
      <c r="L247" s="1190" t="s">
        <v>1121</v>
      </c>
      <c r="M247" s="1094" t="s">
        <v>1119</v>
      </c>
    </row>
    <row r="248" spans="1:15" ht="45">
      <c r="A248" s="1091"/>
      <c r="B248" s="532"/>
      <c r="C248" s="532"/>
      <c r="D248" s="1079"/>
      <c r="E248" s="1092">
        <f>IF(AND('入力4(スコア転記)'!$Q$154&gt;3, '入力4(スコア転記)'!$I$343&gt;0), 5, 0)</f>
        <v>0</v>
      </c>
      <c r="F248" s="1092"/>
      <c r="G248">
        <f>'入力4(スコア転記)'!I343</f>
        <v>0</v>
      </c>
      <c r="H248" s="1092">
        <f>IF(AND('入力4(スコア転記)'!$Q$154&gt;3, '入力4(スコア転記)'!$I$343&gt;0), 5, 0)</f>
        <v>0</v>
      </c>
      <c r="J248" s="1299" t="s">
        <v>706</v>
      </c>
      <c r="K248" s="1150" t="s">
        <v>1122</v>
      </c>
      <c r="L248" s="1309" t="s">
        <v>1123</v>
      </c>
      <c r="M248" s="1084"/>
    </row>
    <row r="249" spans="1:15" ht="45">
      <c r="A249" s="1091"/>
      <c r="B249" s="532"/>
      <c r="C249" s="532"/>
      <c r="D249" s="1079"/>
      <c r="E249" s="1092">
        <f>IF(AND('入力4(スコア転記)'!$Q$154&gt;3, '入力4(スコア転記)'!$J$343&gt;0), 5, 0)</f>
        <v>0</v>
      </c>
      <c r="F249" s="1092"/>
      <c r="G249">
        <f>'入力4(スコア転記)'!J343</f>
        <v>0</v>
      </c>
      <c r="H249" s="1092">
        <f>IF(AND('入力4(スコア転記)'!$Q$154&gt;3, '入力4(スコア転記)'!$J$343&gt;0), 5, 0)</f>
        <v>0</v>
      </c>
      <c r="J249" s="1299"/>
      <c r="K249" s="1150" t="s">
        <v>1124</v>
      </c>
      <c r="L249" s="1309"/>
      <c r="M249" s="1084"/>
    </row>
    <row r="250" spans="1:15" ht="45">
      <c r="A250" s="1091"/>
      <c r="B250" s="532"/>
      <c r="C250" s="532"/>
      <c r="D250" s="1079"/>
      <c r="E250" s="1092">
        <f>IF(AND('入力4(スコア転記)'!$Q$154&gt;3, '入力4(スコア転記)'!$K$343&gt;0), 5, 0)</f>
        <v>0</v>
      </c>
      <c r="F250" s="1092"/>
      <c r="G250">
        <f>'入力4(スコア転記)'!K343</f>
        <v>0</v>
      </c>
      <c r="H250" s="1092">
        <f>IF(AND('入力4(スコア転記)'!$Q$154&gt;3, '入力4(スコア転記)'!$K$343&gt;0), 5, 0)</f>
        <v>0</v>
      </c>
      <c r="J250" s="1299"/>
      <c r="K250" s="1150" t="s">
        <v>1125</v>
      </c>
      <c r="L250" s="1309"/>
      <c r="M250" s="1084"/>
    </row>
    <row r="251" spans="1:15" ht="45">
      <c r="A251" s="1091"/>
      <c r="B251" s="532"/>
      <c r="C251" s="532"/>
      <c r="D251" s="1079"/>
      <c r="E251" s="1092">
        <f>IF(AND('入力4(スコア転記)'!$Q$154&gt;3, '入力4(スコア転記)'!$L$343&gt;0), 5, 0)</f>
        <v>0</v>
      </c>
      <c r="F251" s="1092"/>
      <c r="G251">
        <f>'入力4(スコア転記)'!L343</f>
        <v>0</v>
      </c>
      <c r="H251" s="1092">
        <f>IF(AND('入力4(スコア転記)'!$Q$154&gt;3, '入力4(スコア転記)'!$L$343&gt;0), 5, 0)</f>
        <v>0</v>
      </c>
      <c r="J251" s="1299"/>
      <c r="K251" s="1150" t="s">
        <v>1126</v>
      </c>
      <c r="L251" s="1309"/>
      <c r="M251" s="1084"/>
    </row>
    <row r="252" spans="1:15" ht="45">
      <c r="A252" s="1091"/>
      <c r="B252" s="532"/>
      <c r="C252" s="532"/>
      <c r="D252" s="1079"/>
      <c r="E252" s="1092">
        <f>IF(AND('入力4(スコア転記)'!$Q$154&gt;3, '入力4(スコア転記)'!$M$343&gt;0), 5, 0)</f>
        <v>0</v>
      </c>
      <c r="F252" s="1092"/>
      <c r="G252">
        <f>'入力4(スコア転記)'!M343</f>
        <v>0</v>
      </c>
      <c r="H252" s="1092">
        <f>IF(AND('入力4(スコア転記)'!$Q$154&gt;3, '入力4(スコア転記)'!$M$343&gt;0), 5, 0)</f>
        <v>0</v>
      </c>
      <c r="J252" s="1299"/>
      <c r="K252" s="1150" t="s">
        <v>1127</v>
      </c>
      <c r="L252" s="1309"/>
      <c r="M252" s="1084"/>
    </row>
    <row r="253" spans="1:15" ht="45">
      <c r="A253" s="1091">
        <v>2.4</v>
      </c>
      <c r="B253" s="1306" t="s">
        <v>157</v>
      </c>
      <c r="C253" s="1306"/>
      <c r="D253" s="1079">
        <f t="shared" si="15"/>
        <v>0</v>
      </c>
      <c r="E253" s="1092">
        <f>'入力4(スコア転記)'!Q155</f>
        <v>0</v>
      </c>
      <c r="F253" s="1092">
        <f>'入力4(スコア転記)'!T155</f>
        <v>0</v>
      </c>
      <c r="H253" s="1092">
        <f>'入力4(スコア転記)'!Q155</f>
        <v>0</v>
      </c>
      <c r="J253" s="1229" t="s">
        <v>679</v>
      </c>
      <c r="K253" s="1230" t="s">
        <v>1128</v>
      </c>
      <c r="L253" s="1190" t="s">
        <v>1129</v>
      </c>
      <c r="M253" s="1094" t="s">
        <v>1119</v>
      </c>
    </row>
    <row r="254" spans="1:15" ht="30">
      <c r="A254" s="1091">
        <v>2.5</v>
      </c>
      <c r="B254" s="676" t="s">
        <v>128</v>
      </c>
      <c r="C254" s="532"/>
      <c r="D254" s="1079">
        <f t="shared" si="15"/>
        <v>0</v>
      </c>
      <c r="E254" s="1092">
        <f>'入力4(スコア転記)'!Q156</f>
        <v>0</v>
      </c>
      <c r="F254" s="1092">
        <f>'入力4(スコア転記)'!T156</f>
        <v>0</v>
      </c>
      <c r="H254" s="1092">
        <f>'入力4(スコア転記)'!Q156</f>
        <v>0</v>
      </c>
      <c r="J254" s="1229" t="s">
        <v>679</v>
      </c>
      <c r="K254" s="1230" t="s">
        <v>1130</v>
      </c>
      <c r="L254" s="1190" t="s">
        <v>1131</v>
      </c>
      <c r="M254" s="1191" t="s">
        <v>1132</v>
      </c>
      <c r="N254" s="1192"/>
      <c r="O254" s="1193"/>
    </row>
    <row r="255" spans="1:15" ht="30">
      <c r="A255" s="1091">
        <v>2.6</v>
      </c>
      <c r="B255" s="676" t="s">
        <v>129</v>
      </c>
      <c r="C255" s="532"/>
      <c r="D255" s="1079">
        <f t="shared" si="15"/>
        <v>0</v>
      </c>
      <c r="E255">
        <f>'入力4(スコア転記)'!Q157</f>
        <v>0</v>
      </c>
      <c r="F255" s="1092">
        <f>'入力4(スコア転記)'!T157</f>
        <v>0</v>
      </c>
      <c r="G255">
        <f>'入力4(スコア転記)'!Q157</f>
        <v>0</v>
      </c>
      <c r="H255" s="1145">
        <f>G255</f>
        <v>0</v>
      </c>
      <c r="J255" s="1229" t="s">
        <v>679</v>
      </c>
      <c r="K255" s="1230" t="s">
        <v>1133</v>
      </c>
      <c r="L255" s="1158" t="s">
        <v>719</v>
      </c>
      <c r="M255" s="1147" t="s">
        <v>719</v>
      </c>
    </row>
    <row r="256" spans="1:15" ht="45">
      <c r="A256" s="1194"/>
      <c r="B256" s="1195"/>
      <c r="C256" s="1196"/>
      <c r="D256" s="1079">
        <f t="shared" si="15"/>
        <v>0</v>
      </c>
      <c r="E256" s="1092">
        <f>IF(AND('入力4(スコア転記)'!$Q$157&gt;3, '入力4(スコア転記)'!$I$346="○"), 5, 0)</f>
        <v>0</v>
      </c>
      <c r="F256" s="1092"/>
      <c r="G256">
        <f>'入力4(スコア転記)'!I346</f>
        <v>0</v>
      </c>
      <c r="H256" s="1092" t="s">
        <v>719</v>
      </c>
      <c r="J256" s="1299" t="s">
        <v>706</v>
      </c>
      <c r="K256" s="1150" t="s">
        <v>1134</v>
      </c>
      <c r="L256" s="1161" t="s">
        <v>1135</v>
      </c>
      <c r="M256" s="1094" t="s">
        <v>1136</v>
      </c>
    </row>
    <row r="257" spans="1:17" ht="45">
      <c r="A257" s="1197"/>
      <c r="B257" s="1198"/>
      <c r="C257" s="1196"/>
      <c r="D257" s="1079">
        <f t="shared" si="15"/>
        <v>0</v>
      </c>
      <c r="E257" s="1092">
        <f>IF(AND('入力4(スコア転記)'!$Q$157&gt;3, '入力4(スコア転記)'!$J$346="○"), 5, 0)</f>
        <v>0</v>
      </c>
      <c r="F257" s="1092"/>
      <c r="G257">
        <f>'入力4(スコア転記)'!J346</f>
        <v>0</v>
      </c>
      <c r="H257" s="1092" t="s">
        <v>719</v>
      </c>
      <c r="J257" s="1299"/>
      <c r="K257" s="1150" t="s">
        <v>1137</v>
      </c>
      <c r="L257" s="1161" t="s">
        <v>1138</v>
      </c>
      <c r="M257" s="1094" t="s">
        <v>1136</v>
      </c>
    </row>
    <row r="258" spans="1:17" ht="45">
      <c r="A258" s="1197"/>
      <c r="B258" s="1198"/>
      <c r="C258" s="1196"/>
      <c r="D258" s="1079">
        <f t="shared" si="15"/>
        <v>0</v>
      </c>
      <c r="E258" s="1092">
        <f>IF(AND('入力4(スコア転記)'!$Q$157&gt;3, '入力4(スコア転記)'!$K$346="○"), 5, 0)</f>
        <v>0</v>
      </c>
      <c r="F258" s="1092"/>
      <c r="G258">
        <f>'入力4(スコア転記)'!K346</f>
        <v>0</v>
      </c>
      <c r="H258" s="1092" t="s">
        <v>719</v>
      </c>
      <c r="J258" s="1299"/>
      <c r="K258" s="1150" t="s">
        <v>1139</v>
      </c>
      <c r="L258" s="1161" t="s">
        <v>1140</v>
      </c>
      <c r="M258" s="1094" t="s">
        <v>1136</v>
      </c>
    </row>
    <row r="259" spans="1:17" ht="45.75" thickBot="1">
      <c r="A259" s="1197"/>
      <c r="B259" s="1198"/>
      <c r="C259" s="1196"/>
      <c r="D259" s="1079">
        <f t="shared" si="15"/>
        <v>0</v>
      </c>
      <c r="E259" s="1092">
        <f>IF(AND('入力4(スコア転記)'!$Q$157&gt;3, '入力4(スコア転記)'!$L$346="○"), 5, 0)</f>
        <v>0</v>
      </c>
      <c r="F259" s="1092"/>
      <c r="G259">
        <f>'入力4(スコア転記)'!L346</f>
        <v>0</v>
      </c>
      <c r="H259" s="1092" t="s">
        <v>719</v>
      </c>
      <c r="J259" s="1299"/>
      <c r="K259" s="1150" t="s">
        <v>1141</v>
      </c>
      <c r="L259" s="1161" t="s">
        <v>1142</v>
      </c>
      <c r="M259" s="1094" t="s">
        <v>1136</v>
      </c>
    </row>
    <row r="260" spans="1:17" ht="30.75" thickBot="1">
      <c r="A260" s="1118" t="s">
        <v>130</v>
      </c>
      <c r="B260" s="1199"/>
      <c r="C260" s="1103"/>
      <c r="D260" s="1079">
        <f t="shared" si="15"/>
        <v>0</v>
      </c>
      <c r="E260" s="1086"/>
      <c r="F260" s="1086"/>
      <c r="G260" s="1085"/>
      <c r="H260" s="1086"/>
      <c r="I260" s="1087" t="s">
        <v>588</v>
      </c>
      <c r="J260" s="1120" t="s">
        <v>1143</v>
      </c>
      <c r="K260" s="1089" t="s">
        <v>1144</v>
      </c>
      <c r="L260" s="1090"/>
      <c r="M260" s="1084"/>
    </row>
    <row r="261" spans="1:17" ht="30">
      <c r="A261" s="1091">
        <v>3.1</v>
      </c>
      <c r="B261" s="676" t="s">
        <v>131</v>
      </c>
      <c r="C261" s="532"/>
      <c r="D261" s="1079">
        <f t="shared" si="15"/>
        <v>0</v>
      </c>
      <c r="E261" s="1092">
        <f>'入力4(スコア転記)'!Q167</f>
        <v>0</v>
      </c>
      <c r="F261" s="1092">
        <f>'入力4(スコア転記)'!T167</f>
        <v>0</v>
      </c>
      <c r="H261" s="1092">
        <f>'入力4(スコア転記)'!Q167</f>
        <v>0</v>
      </c>
      <c r="J261" s="1231" t="s">
        <v>1145</v>
      </c>
      <c r="K261" s="1230" t="s">
        <v>1146</v>
      </c>
      <c r="L261" s="1190" t="s">
        <v>1147</v>
      </c>
      <c r="M261" s="1094" t="s">
        <v>1148</v>
      </c>
    </row>
    <row r="262" spans="1:17" ht="30">
      <c r="A262" s="1091">
        <v>3.2</v>
      </c>
      <c r="B262" s="676" t="s">
        <v>132</v>
      </c>
      <c r="C262" s="532"/>
      <c r="D262" s="1079"/>
      <c r="E262" s="1092"/>
      <c r="F262" s="1092"/>
      <c r="H262" s="1092"/>
      <c r="J262" s="1232" t="s">
        <v>1149</v>
      </c>
      <c r="K262" s="1230" t="s">
        <v>1150</v>
      </c>
      <c r="L262" s="1157"/>
      <c r="M262" s="1084"/>
    </row>
    <row r="263" spans="1:17" ht="30">
      <c r="A263" s="1099"/>
      <c r="B263" s="1096">
        <v>1</v>
      </c>
      <c r="C263" s="532" t="s">
        <v>133</v>
      </c>
      <c r="D263" s="1079">
        <f t="shared" si="15"/>
        <v>0</v>
      </c>
      <c r="E263" s="1092">
        <f>'入力4(スコア転記)'!Q169</f>
        <v>0</v>
      </c>
      <c r="F263" s="1092">
        <f>'入力4(スコア転記)'!T169</f>
        <v>0</v>
      </c>
      <c r="H263" s="1092">
        <f>'入力4(スコア転記)'!Q169</f>
        <v>0</v>
      </c>
      <c r="J263" s="1097" t="s">
        <v>596</v>
      </c>
      <c r="K263" s="1100" t="s">
        <v>1151</v>
      </c>
      <c r="L263" s="1158" t="s">
        <v>1152</v>
      </c>
      <c r="M263" s="1094" t="s">
        <v>1153</v>
      </c>
    </row>
    <row r="264" spans="1:17" ht="30">
      <c r="A264" s="1099"/>
      <c r="B264" s="1096">
        <v>2</v>
      </c>
      <c r="C264" s="532" t="s">
        <v>134</v>
      </c>
      <c r="D264" s="1079">
        <f t="shared" si="15"/>
        <v>0</v>
      </c>
      <c r="E264" s="1092">
        <f>'入力4(スコア転記)'!Q170</f>
        <v>0</v>
      </c>
      <c r="F264" s="1092">
        <f>'入力4(スコア転記)'!T170</f>
        <v>0</v>
      </c>
      <c r="H264" s="1092">
        <f>'入力4(スコア転記)'!Q170</f>
        <v>0</v>
      </c>
      <c r="J264" s="1097" t="s">
        <v>596</v>
      </c>
      <c r="K264" s="1100" t="s">
        <v>1154</v>
      </c>
      <c r="L264" s="1158" t="s">
        <v>1152</v>
      </c>
      <c r="M264" s="1094" t="s">
        <v>1153</v>
      </c>
    </row>
    <row r="265" spans="1:17" ht="30">
      <c r="A265" s="1099"/>
      <c r="B265" s="1096">
        <v>3</v>
      </c>
      <c r="C265" s="532" t="s">
        <v>135</v>
      </c>
      <c r="D265" s="1079">
        <f t="shared" si="15"/>
        <v>0</v>
      </c>
      <c r="E265" s="1092">
        <f>'入力4(スコア転記)'!Q171</f>
        <v>0</v>
      </c>
      <c r="F265" s="1092">
        <f>'入力4(スコア転記)'!T171</f>
        <v>0</v>
      </c>
      <c r="H265" s="1092">
        <f>'入力4(スコア転記)'!Q171</f>
        <v>0</v>
      </c>
      <c r="J265" s="1097" t="s">
        <v>596</v>
      </c>
      <c r="K265" s="1100" t="s">
        <v>1155</v>
      </c>
      <c r="L265" s="1158" t="s">
        <v>1152</v>
      </c>
      <c r="M265" s="1094" t="s">
        <v>1153</v>
      </c>
    </row>
    <row r="266" spans="1:17" ht="27" thickBot="1">
      <c r="A266" s="1166"/>
      <c r="B266" s="1123"/>
      <c r="C266" s="1124"/>
      <c r="D266" s="1079">
        <f t="shared" si="15"/>
        <v>7</v>
      </c>
      <c r="E266" s="1125">
        <v>7</v>
      </c>
      <c r="F266" s="1125"/>
      <c r="G266" s="1078"/>
      <c r="H266" s="1125">
        <v>7</v>
      </c>
      <c r="I266" s="1080"/>
      <c r="J266" s="1126"/>
      <c r="K266" s="1082" t="s">
        <v>1156</v>
      </c>
      <c r="L266" s="1083">
        <v>7</v>
      </c>
      <c r="M266" s="1084" t="s">
        <v>586</v>
      </c>
      <c r="N266" s="1093"/>
      <c r="O266" s="1167"/>
    </row>
    <row r="267" spans="1:17" ht="24.75" thickBot="1">
      <c r="A267" s="1118" t="s">
        <v>76</v>
      </c>
      <c r="B267" s="1118"/>
      <c r="C267" s="1118"/>
      <c r="D267" s="1079"/>
      <c r="E267" s="1092"/>
      <c r="F267" s="1092"/>
      <c r="G267" s="1085"/>
      <c r="H267" s="1092"/>
      <c r="I267" s="1087" t="s">
        <v>588</v>
      </c>
      <c r="J267" s="1088" t="s">
        <v>1157</v>
      </c>
      <c r="K267" s="1089" t="s">
        <v>1158</v>
      </c>
      <c r="L267" s="1090"/>
      <c r="M267" s="1084"/>
      <c r="Q267" s="1105"/>
    </row>
    <row r="268" spans="1:17" ht="24.75" thickBot="1">
      <c r="A268" s="1118" t="s">
        <v>77</v>
      </c>
      <c r="B268" s="1118"/>
      <c r="C268" s="1118"/>
      <c r="D268" s="1079"/>
      <c r="E268" s="1086"/>
      <c r="F268" s="1086"/>
      <c r="G268" s="1085"/>
      <c r="H268" s="1086"/>
      <c r="I268" s="1087" t="s">
        <v>588</v>
      </c>
      <c r="J268" s="1088" t="s">
        <v>1159</v>
      </c>
      <c r="K268" s="1089" t="s">
        <v>1160</v>
      </c>
      <c r="L268" s="1090"/>
      <c r="M268" s="1084"/>
    </row>
    <row r="269" spans="1:17" ht="45">
      <c r="A269" s="1091">
        <v>2.1</v>
      </c>
      <c r="B269" s="676" t="s">
        <v>78</v>
      </c>
      <c r="C269" s="512"/>
      <c r="D269" s="1079">
        <f t="shared" si="15"/>
        <v>0</v>
      </c>
      <c r="E269" s="1092">
        <f>'入力4(スコア転記)'!Q175</f>
        <v>0</v>
      </c>
      <c r="F269" s="1092">
        <f>'入力4(スコア転記)'!T175</f>
        <v>0</v>
      </c>
      <c r="H269" s="1092">
        <f>'入力4(スコア転記)'!Q175</f>
        <v>0</v>
      </c>
      <c r="J269" s="1231" t="s">
        <v>1161</v>
      </c>
      <c r="K269" s="1230" t="s">
        <v>1162</v>
      </c>
      <c r="L269" s="1094" t="s">
        <v>1163</v>
      </c>
      <c r="M269" s="1094" t="s">
        <v>1164</v>
      </c>
      <c r="P269" s="1105"/>
    </row>
    <row r="270" spans="1:17" ht="30">
      <c r="A270" s="1091">
        <v>2.2000000000000002</v>
      </c>
      <c r="B270" s="676" t="s">
        <v>158</v>
      </c>
      <c r="C270" s="512"/>
      <c r="D270" s="1079">
        <f>IF(E270&gt;1,5,0)</f>
        <v>0</v>
      </c>
      <c r="E270" s="1092">
        <f>'入力4(スコア転記)'!Q176</f>
        <v>0</v>
      </c>
      <c r="F270" s="1092">
        <f>'入力4(スコア転記)'!T176</f>
        <v>0</v>
      </c>
      <c r="G270">
        <f>'入力4(スコア転記)'!Q176</f>
        <v>0</v>
      </c>
      <c r="H270" s="1145">
        <f>G270</f>
        <v>0</v>
      </c>
      <c r="J270" s="1231" t="s">
        <v>1165</v>
      </c>
      <c r="K270" s="1230" t="s">
        <v>1166</v>
      </c>
      <c r="L270" s="1158" t="s">
        <v>719</v>
      </c>
      <c r="M270" s="1147" t="s">
        <v>719</v>
      </c>
    </row>
    <row r="271" spans="1:17" ht="45">
      <c r="A271" s="1091"/>
      <c r="B271" s="676"/>
      <c r="C271" s="512"/>
      <c r="D271" s="1079">
        <f>MAX(E271,F271)</f>
        <v>0</v>
      </c>
      <c r="E271" s="1092">
        <f>IF(AND('入力4(スコア転記)'!$Q$176&gt;0, '入力4(スコア転記)'!$I$365&gt;0), 5, 0)</f>
        <v>0</v>
      </c>
      <c r="F271" s="1092"/>
      <c r="G271">
        <f>'入力4(スコア転記)'!I365</f>
        <v>0</v>
      </c>
      <c r="H271" s="1092" t="s">
        <v>719</v>
      </c>
      <c r="J271" s="1299" t="s">
        <v>706</v>
      </c>
      <c r="K271" s="1150" t="s">
        <v>1167</v>
      </c>
      <c r="L271" s="1161" t="s">
        <v>1168</v>
      </c>
      <c r="M271" s="1094" t="s">
        <v>1169</v>
      </c>
    </row>
    <row r="272" spans="1:17" ht="30">
      <c r="A272" s="1091"/>
      <c r="B272" s="676"/>
      <c r="C272" s="512"/>
      <c r="D272" s="1079">
        <f t="shared" si="15"/>
        <v>0</v>
      </c>
      <c r="E272" s="1092">
        <f>IF(AND('入力4(スコア転記)'!$Q$176&gt;0, '入力4(スコア転記)'!$J$365&gt;0), 5, 0)</f>
        <v>0</v>
      </c>
      <c r="F272" s="1092"/>
      <c r="G272">
        <f>'入力4(スコア転記)'!J365</f>
        <v>0</v>
      </c>
      <c r="H272" s="1092" t="s">
        <v>719</v>
      </c>
      <c r="J272" s="1299"/>
      <c r="K272" s="1150" t="s">
        <v>1170</v>
      </c>
      <c r="L272" s="1161" t="s">
        <v>1171</v>
      </c>
      <c r="M272" s="1094" t="s">
        <v>1172</v>
      </c>
    </row>
    <row r="273" spans="1:13" ht="30">
      <c r="A273" s="1091"/>
      <c r="B273" s="676"/>
      <c r="C273" s="512"/>
      <c r="D273" s="1079">
        <f t="shared" si="15"/>
        <v>0</v>
      </c>
      <c r="E273" s="1092">
        <f>IF(AND('入力4(スコア転記)'!$Q$176&gt;0, '入力4(スコア転記)'!$K$365&gt;0), 5, 0)</f>
        <v>0</v>
      </c>
      <c r="F273" s="1092"/>
      <c r="G273">
        <f>'入力4(スコア転記)'!K365</f>
        <v>0</v>
      </c>
      <c r="H273" s="1092" t="s">
        <v>719</v>
      </c>
      <c r="J273" s="1299"/>
      <c r="K273" s="1150" t="s">
        <v>1173</v>
      </c>
      <c r="L273" s="1161" t="s">
        <v>1174</v>
      </c>
      <c r="M273" s="1094" t="s">
        <v>1175</v>
      </c>
    </row>
    <row r="274" spans="1:13" ht="30">
      <c r="A274" s="1091"/>
      <c r="B274" s="676"/>
      <c r="C274" s="512"/>
      <c r="D274" s="1079">
        <f t="shared" si="15"/>
        <v>0</v>
      </c>
      <c r="E274" s="1092">
        <f>IF(AND('入力4(スコア転記)'!$Q$176&gt;0, '入力4(スコア転記)'!$L$365&gt;0), 5, 0)</f>
        <v>0</v>
      </c>
      <c r="F274" s="1092"/>
      <c r="G274">
        <f>'入力4(スコア転記)'!L365</f>
        <v>0</v>
      </c>
      <c r="H274" s="1092" t="s">
        <v>719</v>
      </c>
      <c r="J274" s="1299"/>
      <c r="K274" s="1150" t="s">
        <v>1176</v>
      </c>
      <c r="L274" s="1161" t="s">
        <v>1177</v>
      </c>
      <c r="M274" s="1094" t="s">
        <v>1175</v>
      </c>
    </row>
    <row r="275" spans="1:13" ht="30">
      <c r="A275" s="1091"/>
      <c r="B275" s="676"/>
      <c r="C275" s="512"/>
      <c r="D275" s="1079">
        <f t="shared" si="15"/>
        <v>0</v>
      </c>
      <c r="E275" s="1092">
        <f>IF(AND('入力4(スコア転記)'!$Q$176&gt;0, '入力4(スコア転記)'!$M$365&gt;0), 5, 0)</f>
        <v>0</v>
      </c>
      <c r="F275" s="1092"/>
      <c r="G275">
        <f>'入力4(スコア転記)'!M365</f>
        <v>0</v>
      </c>
      <c r="H275" s="1092" t="s">
        <v>719</v>
      </c>
      <c r="J275" s="1299"/>
      <c r="K275" s="1150" t="s">
        <v>1178</v>
      </c>
      <c r="L275" s="1161" t="s">
        <v>1179</v>
      </c>
      <c r="M275" s="1094" t="s">
        <v>1180</v>
      </c>
    </row>
    <row r="276" spans="1:13" ht="30">
      <c r="A276" s="1091"/>
      <c r="B276" s="676"/>
      <c r="C276" s="512"/>
      <c r="D276" s="1079">
        <f t="shared" si="15"/>
        <v>0</v>
      </c>
      <c r="E276" s="1092">
        <f>IF(AND('入力4(スコア転記)'!$Q$176&gt;0, '入力4(スコア転記)'!$N$365&gt;0), 5, 0)</f>
        <v>0</v>
      </c>
      <c r="F276" s="1092"/>
      <c r="G276">
        <f>'入力4(スコア転記)'!N365</f>
        <v>0</v>
      </c>
      <c r="H276" s="1092" t="s">
        <v>719</v>
      </c>
      <c r="J276" s="1299"/>
      <c r="K276" s="1150" t="s">
        <v>1181</v>
      </c>
      <c r="L276" s="1161" t="s">
        <v>1182</v>
      </c>
      <c r="M276" s="1094" t="s">
        <v>1183</v>
      </c>
    </row>
    <row r="277" spans="1:13" ht="30">
      <c r="A277" s="1091"/>
      <c r="B277" s="676"/>
      <c r="C277" s="512"/>
      <c r="D277" s="1079">
        <f t="shared" si="15"/>
        <v>0</v>
      </c>
      <c r="E277" s="1092">
        <f>IF(AND('入力4(スコア転記)'!$Q$176&gt;0, '入力4(スコア転記)'!$O$365&gt;0), 5, 0)</f>
        <v>0</v>
      </c>
      <c r="F277" s="1092"/>
      <c r="G277">
        <f>'入力4(スコア転記)'!O365</f>
        <v>0</v>
      </c>
      <c r="H277" s="1092" t="s">
        <v>719</v>
      </c>
      <c r="J277" s="1299"/>
      <c r="K277" s="1150" t="s">
        <v>1184</v>
      </c>
      <c r="L277" s="1161" t="s">
        <v>1185</v>
      </c>
      <c r="M277" s="1094" t="s">
        <v>1186</v>
      </c>
    </row>
    <row r="278" spans="1:13" ht="30">
      <c r="A278" s="1091"/>
      <c r="B278" s="676"/>
      <c r="C278" s="512"/>
      <c r="D278" s="1079">
        <f t="shared" si="15"/>
        <v>0</v>
      </c>
      <c r="E278" s="1092">
        <f>IF(AND('入力4(スコア転記)'!$Q$176&gt;0, '入力4(スコア転記)'!$P$365&gt;0), 5, 0)</f>
        <v>0</v>
      </c>
      <c r="F278" s="1092"/>
      <c r="G278">
        <f>'入力4(スコア転記)'!P365</f>
        <v>0</v>
      </c>
      <c r="H278" s="1092" t="s">
        <v>719</v>
      </c>
      <c r="J278" s="1299"/>
      <c r="K278" s="1150" t="s">
        <v>1187</v>
      </c>
      <c r="L278" s="1161" t="s">
        <v>1188</v>
      </c>
      <c r="M278" s="1094" t="s">
        <v>1189</v>
      </c>
    </row>
    <row r="279" spans="1:13" ht="30">
      <c r="A279" s="1091"/>
      <c r="B279" s="676"/>
      <c r="C279" s="512"/>
      <c r="D279" s="1079">
        <f t="shared" si="15"/>
        <v>0</v>
      </c>
      <c r="E279" s="1092">
        <f>IF(AND('入力4(スコア転記)'!$Q$176&gt;0, '入力4(スコア転記)'!$Q$365&gt;0), 5, 0)</f>
        <v>0</v>
      </c>
      <c r="F279" s="1092"/>
      <c r="G279">
        <f>'入力4(スコア転記)'!Q365</f>
        <v>0</v>
      </c>
      <c r="H279" s="1092" t="s">
        <v>719</v>
      </c>
      <c r="J279" s="1299"/>
      <c r="K279" s="1150" t="s">
        <v>1190</v>
      </c>
      <c r="L279" s="1161" t="s">
        <v>1191</v>
      </c>
      <c r="M279" s="1094" t="s">
        <v>1192</v>
      </c>
    </row>
    <row r="280" spans="1:13" ht="30">
      <c r="A280" s="1091"/>
      <c r="B280" s="676"/>
      <c r="C280" s="512"/>
      <c r="D280" s="1079">
        <f t="shared" si="15"/>
        <v>0</v>
      </c>
      <c r="E280" s="1092">
        <f>IF(AND('入力4(スコア転記)'!$Q$176&gt;0, '入力4(スコア転記)'!$R$365&gt;0), 5, 0)</f>
        <v>0</v>
      </c>
      <c r="F280" s="1092"/>
      <c r="G280">
        <f>'入力4(スコア転記)'!R365</f>
        <v>0</v>
      </c>
      <c r="H280" s="1092" t="s">
        <v>719</v>
      </c>
      <c r="J280" s="1299"/>
      <c r="K280" s="1150" t="s">
        <v>1193</v>
      </c>
      <c r="L280" s="1161" t="s">
        <v>1194</v>
      </c>
      <c r="M280" s="1094" t="s">
        <v>1195</v>
      </c>
    </row>
    <row r="281" spans="1:13" ht="30">
      <c r="A281" s="1091">
        <v>2.2999999999999998</v>
      </c>
      <c r="B281" s="676" t="s">
        <v>136</v>
      </c>
      <c r="C281" s="512"/>
      <c r="D281" s="1079"/>
      <c r="E281" s="1092"/>
      <c r="F281" s="1092"/>
      <c r="H281" s="1092"/>
      <c r="J281" s="1232" t="s">
        <v>1196</v>
      </c>
      <c r="K281" s="1230" t="s">
        <v>1197</v>
      </c>
      <c r="L281" s="1157"/>
      <c r="M281" s="1084"/>
    </row>
    <row r="282" spans="1:13" ht="30">
      <c r="A282" s="1104"/>
      <c r="B282" s="1096">
        <v>1</v>
      </c>
      <c r="C282" s="676" t="s">
        <v>159</v>
      </c>
      <c r="D282" s="1079">
        <f t="shared" si="15"/>
        <v>0</v>
      </c>
      <c r="E282" s="1092">
        <f>'入力4(スコア転記)'!Q178</f>
        <v>0</v>
      </c>
      <c r="F282" s="1092">
        <f>'入力4(スコア転記)'!T178</f>
        <v>0</v>
      </c>
      <c r="H282" s="1092">
        <f>'入力4(スコア転記)'!Q178</f>
        <v>0</v>
      </c>
      <c r="J282" s="1097" t="s">
        <v>596</v>
      </c>
      <c r="K282" s="1100" t="s">
        <v>1198</v>
      </c>
      <c r="L282" s="1190" t="s">
        <v>1199</v>
      </c>
      <c r="M282" s="1094" t="s">
        <v>1200</v>
      </c>
    </row>
    <row r="283" spans="1:13" ht="30">
      <c r="A283" s="1104"/>
      <c r="B283" s="1096">
        <v>2</v>
      </c>
      <c r="C283" s="676" t="s">
        <v>160</v>
      </c>
      <c r="D283" s="1079">
        <f t="shared" si="15"/>
        <v>0</v>
      </c>
      <c r="E283" s="1092">
        <f>'入力4(スコア転記)'!Q179</f>
        <v>0</v>
      </c>
      <c r="F283" s="1092">
        <f>'入力4(スコア転記)'!T179</f>
        <v>0</v>
      </c>
      <c r="H283" s="1092">
        <f>'入力4(スコア転記)'!Q179</f>
        <v>0</v>
      </c>
      <c r="J283" s="1097" t="s">
        <v>596</v>
      </c>
      <c r="K283" s="1100" t="s">
        <v>1201</v>
      </c>
      <c r="L283" s="1158" t="s">
        <v>1202</v>
      </c>
      <c r="M283" s="1094" t="s">
        <v>1203</v>
      </c>
    </row>
    <row r="284" spans="1:13" ht="30">
      <c r="A284" s="1104"/>
      <c r="B284" s="1096">
        <v>3</v>
      </c>
      <c r="C284" s="676" t="s">
        <v>6</v>
      </c>
      <c r="D284" s="1079">
        <f t="shared" si="15"/>
        <v>0</v>
      </c>
      <c r="E284" s="1092">
        <f>'入力4(スコア転記)'!Q180</f>
        <v>0</v>
      </c>
      <c r="F284" s="1092">
        <f>'入力4(スコア転記)'!T180</f>
        <v>0</v>
      </c>
      <c r="G284">
        <f>'入力4(スコア転記)'!Q180</f>
        <v>0</v>
      </c>
      <c r="H284" s="1145">
        <f>G284</f>
        <v>0</v>
      </c>
      <c r="J284" s="1097" t="s">
        <v>596</v>
      </c>
      <c r="K284" s="1100" t="s">
        <v>1204</v>
      </c>
      <c r="L284" s="1158" t="s">
        <v>719</v>
      </c>
      <c r="M284" s="1147" t="s">
        <v>719</v>
      </c>
    </row>
    <row r="285" spans="1:13" ht="45">
      <c r="A285" s="1104"/>
      <c r="B285" s="1096"/>
      <c r="C285" s="676"/>
      <c r="D285" s="1079">
        <f t="shared" si="15"/>
        <v>0</v>
      </c>
      <c r="E285" s="1092">
        <f>IF(AND('入力4(スコア転記)'!$Q$180&gt;3, '入力4(スコア転記)'!$I$369&gt;0), 5, 0)</f>
        <v>0</v>
      </c>
      <c r="F285" s="1092"/>
      <c r="G285">
        <f>'入力4(スコア転記)'!I369</f>
        <v>0</v>
      </c>
      <c r="H285" s="1092" t="s">
        <v>719</v>
      </c>
      <c r="J285" s="1299" t="s">
        <v>706</v>
      </c>
      <c r="K285" s="1150" t="s">
        <v>1205</v>
      </c>
      <c r="L285" s="1161" t="s">
        <v>1206</v>
      </c>
      <c r="M285" s="1094" t="s">
        <v>1207</v>
      </c>
    </row>
    <row r="286" spans="1:13" ht="30">
      <c r="A286" s="1104"/>
      <c r="B286" s="1096"/>
      <c r="C286" s="676"/>
      <c r="D286" s="1079">
        <f t="shared" si="15"/>
        <v>0</v>
      </c>
      <c r="E286" s="1092">
        <f>IF(AND('入力4(スコア転記)'!$Q$180&gt;3, '入力4(スコア転記)'!$J$369&gt;0), 5, 0)</f>
        <v>0</v>
      </c>
      <c r="F286" s="1092"/>
      <c r="G286">
        <f>'入力4(スコア転記)'!J369</f>
        <v>0</v>
      </c>
      <c r="H286" s="1092" t="s">
        <v>719</v>
      </c>
      <c r="J286" s="1299"/>
      <c r="K286" s="1150" t="s">
        <v>1208</v>
      </c>
      <c r="L286" s="1161" t="s">
        <v>1209</v>
      </c>
      <c r="M286" s="1094" t="s">
        <v>1210</v>
      </c>
    </row>
    <row r="287" spans="1:13" ht="45">
      <c r="A287" s="1104"/>
      <c r="B287" s="1096"/>
      <c r="C287" s="676"/>
      <c r="D287" s="1079">
        <f t="shared" si="15"/>
        <v>0</v>
      </c>
      <c r="E287" s="1092">
        <f>IF(AND('入力4(スコア転記)'!$Q$180&gt;3, '入力4(スコア転記)'!$K$369&gt;0), 5, 0)</f>
        <v>0</v>
      </c>
      <c r="F287" s="1092"/>
      <c r="G287">
        <f>'入力4(スコア転記)'!K369</f>
        <v>0</v>
      </c>
      <c r="H287" s="1092" t="s">
        <v>719</v>
      </c>
      <c r="J287" s="1299"/>
      <c r="K287" s="1150" t="s">
        <v>1211</v>
      </c>
      <c r="L287" s="1161" t="s">
        <v>1212</v>
      </c>
      <c r="M287" s="1094" t="s">
        <v>1213</v>
      </c>
    </row>
    <row r="288" spans="1:13" ht="30">
      <c r="A288" s="1104"/>
      <c r="B288" s="1096"/>
      <c r="C288" s="676"/>
      <c r="D288" s="1079">
        <f t="shared" si="15"/>
        <v>0</v>
      </c>
      <c r="E288" s="1092">
        <f>IF(AND('入力4(スコア転記)'!$Q$180&gt;3, '入力4(スコア転記)'!$L$369&gt;0), 5, 0)</f>
        <v>0</v>
      </c>
      <c r="F288" s="1092"/>
      <c r="G288">
        <f>'入力4(スコア転記)'!L369</f>
        <v>0</v>
      </c>
      <c r="H288" s="1092" t="s">
        <v>719</v>
      </c>
      <c r="J288" s="1299"/>
      <c r="K288" s="1150" t="s">
        <v>1214</v>
      </c>
      <c r="L288" s="1161" t="s">
        <v>1215</v>
      </c>
      <c r="M288" s="1094" t="s">
        <v>1216</v>
      </c>
    </row>
    <row r="289" spans="1:15" ht="30">
      <c r="A289" s="1104"/>
      <c r="B289" s="1096"/>
      <c r="C289" s="676"/>
      <c r="D289" s="1079">
        <f t="shared" si="15"/>
        <v>0</v>
      </c>
      <c r="E289" s="1092">
        <f>IF(AND('入力4(スコア転記)'!$Q$180&gt;3, '入力4(スコア転記)'!$M$369&gt;0), 5, 0)</f>
        <v>0</v>
      </c>
      <c r="F289" s="1092"/>
      <c r="G289">
        <f>'入力4(スコア転記)'!M369</f>
        <v>0</v>
      </c>
      <c r="H289" s="1092" t="s">
        <v>719</v>
      </c>
      <c r="J289" s="1299"/>
      <c r="K289" s="1150" t="s">
        <v>1217</v>
      </c>
      <c r="L289" s="1161" t="s">
        <v>1218</v>
      </c>
      <c r="M289" s="1094" t="s">
        <v>1216</v>
      </c>
    </row>
    <row r="290" spans="1:15" ht="30">
      <c r="A290" s="1104"/>
      <c r="B290" s="1096"/>
      <c r="C290" s="676"/>
      <c r="D290" s="1079">
        <f t="shared" si="15"/>
        <v>0</v>
      </c>
      <c r="E290" s="1092">
        <f>IF(AND('入力4(スコア転記)'!$Q$180&gt;3, '入力4(スコア転記)'!$N$369&gt;0), 5, 0)</f>
        <v>0</v>
      </c>
      <c r="F290" s="1092"/>
      <c r="G290">
        <f>'入力4(スコア転記)'!N369</f>
        <v>0</v>
      </c>
      <c r="H290" s="1092" t="s">
        <v>719</v>
      </c>
      <c r="J290" s="1299"/>
      <c r="K290" s="1150" t="s">
        <v>1219</v>
      </c>
      <c r="L290" s="1171" t="s">
        <v>983</v>
      </c>
      <c r="M290" s="1094" t="s">
        <v>1210</v>
      </c>
    </row>
    <row r="291" spans="1:15" s="1138" customFormat="1" ht="45">
      <c r="A291" s="1162"/>
      <c r="B291" s="1134"/>
      <c r="C291" s="1177"/>
      <c r="D291" s="1136">
        <f>D290</f>
        <v>0</v>
      </c>
      <c r="E291" s="1137"/>
      <c r="F291" s="1137"/>
      <c r="H291" s="1139" t="s">
        <v>694</v>
      </c>
      <c r="I291" s="1140"/>
      <c r="J291" s="1163"/>
      <c r="K291" s="1142" t="s">
        <v>1220</v>
      </c>
      <c r="L291" s="1143" t="s">
        <v>696</v>
      </c>
      <c r="M291" s="1144" t="s">
        <v>872</v>
      </c>
      <c r="O291" s="293"/>
    </row>
    <row r="292" spans="1:15" ht="30">
      <c r="A292" s="1104"/>
      <c r="B292" s="1096">
        <v>4</v>
      </c>
      <c r="C292" s="676" t="s">
        <v>7</v>
      </c>
      <c r="D292" s="1079">
        <f t="shared" ref="D292:D315" si="16">MAX(E292,F292)</f>
        <v>0</v>
      </c>
      <c r="E292" s="1092">
        <f>'入力4(スコア転記)'!Q181</f>
        <v>0</v>
      </c>
      <c r="F292" s="1092">
        <f>'入力4(スコア転記)'!T181</f>
        <v>0</v>
      </c>
      <c r="G292">
        <f>'入力4(スコア転記)'!Q181</f>
        <v>0</v>
      </c>
      <c r="H292" s="1145">
        <f>G292</f>
        <v>0</v>
      </c>
      <c r="J292" s="1200"/>
      <c r="K292" s="1100" t="s">
        <v>1221</v>
      </c>
      <c r="L292" s="1158" t="s">
        <v>719</v>
      </c>
      <c r="M292" s="1147" t="s">
        <v>719</v>
      </c>
    </row>
    <row r="293" spans="1:15" ht="30">
      <c r="A293" s="1104"/>
      <c r="B293" s="1096"/>
      <c r="C293" s="676"/>
      <c r="D293" s="1079">
        <f t="shared" si="16"/>
        <v>0</v>
      </c>
      <c r="E293" s="1092">
        <f>IF(AND('入力4(スコア転記)'!$Q$181&gt;3, '入力4(スコア転記)'!$I$370&gt;0), 5, 0)</f>
        <v>0</v>
      </c>
      <c r="F293" s="1092"/>
      <c r="G293">
        <f>'入力4(スコア転記)'!I370</f>
        <v>0</v>
      </c>
      <c r="H293" s="1092" t="s">
        <v>719</v>
      </c>
      <c r="J293" s="1299" t="s">
        <v>706</v>
      </c>
      <c r="K293" s="1150" t="s">
        <v>1222</v>
      </c>
      <c r="L293" s="1161" t="s">
        <v>1223</v>
      </c>
      <c r="M293" s="1094" t="s">
        <v>1224</v>
      </c>
    </row>
    <row r="294" spans="1:15" ht="30">
      <c r="A294" s="1104"/>
      <c r="B294" s="1096"/>
      <c r="C294" s="676"/>
      <c r="D294" s="1079">
        <f t="shared" si="16"/>
        <v>0</v>
      </c>
      <c r="E294" s="1092">
        <f>IF(AND('入力4(スコア転記)'!$Q$181&gt;3, '入力4(スコア転記)'!$J$370&gt;0), 5, 0)</f>
        <v>0</v>
      </c>
      <c r="F294" s="1092"/>
      <c r="G294">
        <f>'入力4(スコア転記)'!J370</f>
        <v>0</v>
      </c>
      <c r="H294" s="1092" t="s">
        <v>719</v>
      </c>
      <c r="J294" s="1299"/>
      <c r="K294" s="1150" t="s">
        <v>1225</v>
      </c>
      <c r="L294" s="1161" t="s">
        <v>1226</v>
      </c>
      <c r="M294" s="1094" t="s">
        <v>1227</v>
      </c>
    </row>
    <row r="295" spans="1:15" ht="30">
      <c r="A295" s="1104"/>
      <c r="B295" s="1096"/>
      <c r="C295" s="676"/>
      <c r="D295" s="1079">
        <f t="shared" si="16"/>
        <v>0</v>
      </c>
      <c r="E295" s="1092">
        <f>IF(AND('入力4(スコア転記)'!$Q$181&gt;3, '入力4(スコア転記)'!$K$370&gt;0), 5, 0)</f>
        <v>0</v>
      </c>
      <c r="F295" s="1092"/>
      <c r="G295">
        <f>'入力4(スコア転記)'!K370</f>
        <v>0</v>
      </c>
      <c r="H295" s="1092" t="s">
        <v>719</v>
      </c>
      <c r="J295" s="1299"/>
      <c r="K295" s="1150" t="s">
        <v>1228</v>
      </c>
      <c r="L295" s="1161" t="s">
        <v>1229</v>
      </c>
      <c r="M295" s="1094" t="s">
        <v>1230</v>
      </c>
    </row>
    <row r="296" spans="1:15" ht="30">
      <c r="A296" s="1104"/>
      <c r="B296" s="1096"/>
      <c r="C296" s="676"/>
      <c r="D296" s="1079">
        <f t="shared" si="16"/>
        <v>0</v>
      </c>
      <c r="E296" s="1092">
        <f>IF(AND('入力4(スコア転記)'!$Q$181&gt;3, '入力4(スコア転記)'!$L$370&gt;0), 5, 0)</f>
        <v>0</v>
      </c>
      <c r="F296" s="1092"/>
      <c r="G296">
        <f>'入力4(スコア転記)'!L370</f>
        <v>0</v>
      </c>
      <c r="H296" s="1092" t="s">
        <v>719</v>
      </c>
      <c r="J296" s="1299"/>
      <c r="K296" s="1150" t="s">
        <v>1231</v>
      </c>
      <c r="L296" s="1161" t="s">
        <v>1232</v>
      </c>
      <c r="M296" s="1094" t="s">
        <v>1233</v>
      </c>
    </row>
    <row r="297" spans="1:15" ht="30">
      <c r="A297" s="1104"/>
      <c r="B297" s="1096"/>
      <c r="C297" s="676"/>
      <c r="D297" s="1079"/>
      <c r="E297" s="1092">
        <f>IF(AND('入力4(スコア転記)'!$Q$181&gt;3, '入力4(スコア転記)'!$M$370&gt;0), 5, 0)</f>
        <v>0</v>
      </c>
      <c r="F297" s="1092"/>
      <c r="G297">
        <f>'入力4(スコア転記)'!M370</f>
        <v>0</v>
      </c>
      <c r="H297" s="1092" t="s">
        <v>719</v>
      </c>
      <c r="J297" s="1299"/>
      <c r="K297" s="1150" t="s">
        <v>1234</v>
      </c>
      <c r="L297" s="1185" t="s">
        <v>694</v>
      </c>
      <c r="M297" s="1084" t="s">
        <v>694</v>
      </c>
    </row>
    <row r="298" spans="1:15" ht="30">
      <c r="A298" s="1104"/>
      <c r="B298" s="1096"/>
      <c r="C298" s="676"/>
      <c r="D298" s="1079">
        <f t="shared" si="16"/>
        <v>0</v>
      </c>
      <c r="E298" s="1092">
        <f>IF(AND('入力4(スコア転記)'!$Q$181&gt;3, '入力4(スコア転記)'!$N$370&gt;0), 5, 0)</f>
        <v>0</v>
      </c>
      <c r="F298" s="1092"/>
      <c r="G298">
        <f>'入力4(スコア転記)'!N370</f>
        <v>0</v>
      </c>
      <c r="H298" s="1092" t="s">
        <v>719</v>
      </c>
      <c r="J298" s="1299"/>
      <c r="K298" s="1150" t="s">
        <v>1235</v>
      </c>
      <c r="L298" s="1161" t="s">
        <v>1236</v>
      </c>
      <c r="M298" s="1094" t="s">
        <v>1210</v>
      </c>
    </row>
    <row r="299" spans="1:15" ht="30.75" thickBot="1">
      <c r="A299" s="1104"/>
      <c r="B299" s="1096"/>
      <c r="C299" s="676"/>
      <c r="D299" s="1079">
        <f t="shared" si="16"/>
        <v>0</v>
      </c>
      <c r="E299" s="1092">
        <f>IF(AND('入力4(スコア転記)'!$Q$181&gt;3, '入力4(スコア転記)'!$O$370&gt;0), 5, 0)</f>
        <v>0</v>
      </c>
      <c r="F299" s="1092"/>
      <c r="G299">
        <f>'入力4(スコア転記)'!O370</f>
        <v>0</v>
      </c>
      <c r="H299" s="1092" t="s">
        <v>719</v>
      </c>
      <c r="J299" s="1299"/>
      <c r="K299" s="1150" t="s">
        <v>1237</v>
      </c>
      <c r="L299" s="1161" t="s">
        <v>1238</v>
      </c>
      <c r="M299" s="1094" t="s">
        <v>1210</v>
      </c>
    </row>
    <row r="300" spans="1:15" ht="24.75" thickBot="1">
      <c r="A300" s="1118"/>
      <c r="B300" s="1199"/>
      <c r="C300" s="1118"/>
      <c r="D300" s="1079">
        <f t="shared" si="16"/>
        <v>0</v>
      </c>
      <c r="E300" s="1086"/>
      <c r="F300" s="1086"/>
      <c r="G300" s="1085"/>
      <c r="H300" s="1086"/>
      <c r="I300" s="1087" t="s">
        <v>588</v>
      </c>
      <c r="J300" s="1088" t="s">
        <v>1239</v>
      </c>
      <c r="K300" s="1089" t="s">
        <v>1240</v>
      </c>
      <c r="L300" s="1090"/>
      <c r="M300" s="1084"/>
    </row>
    <row r="301" spans="1:15" ht="30">
      <c r="A301" s="1091">
        <v>3.1</v>
      </c>
      <c r="B301" s="676" t="s">
        <v>9</v>
      </c>
      <c r="C301" s="512"/>
      <c r="D301" s="1079"/>
      <c r="E301" s="1092"/>
      <c r="F301" s="1092"/>
      <c r="H301" s="1092"/>
      <c r="I301" s="1201"/>
      <c r="J301" s="1232" t="s">
        <v>1241</v>
      </c>
      <c r="K301" s="1230" t="s">
        <v>1242</v>
      </c>
      <c r="L301" s="1157"/>
      <c r="M301" s="1084"/>
    </row>
    <row r="302" spans="1:15" ht="30">
      <c r="A302" s="1104"/>
      <c r="B302" s="1096">
        <v>1</v>
      </c>
      <c r="C302" s="676" t="s">
        <v>10</v>
      </c>
      <c r="D302" s="1079">
        <f t="shared" si="16"/>
        <v>0</v>
      </c>
      <c r="E302" s="1092">
        <f>'入力4(スコア転記)'!Q185</f>
        <v>0</v>
      </c>
      <c r="F302" s="1092">
        <f>'入力4(スコア転記)'!T185</f>
        <v>0</v>
      </c>
      <c r="H302" s="1092">
        <f>'入力4(スコア転記)'!Q185</f>
        <v>0</v>
      </c>
      <c r="J302" s="1097" t="s">
        <v>596</v>
      </c>
      <c r="K302" s="1100" t="s">
        <v>1243</v>
      </c>
      <c r="L302" s="1158" t="s">
        <v>1244</v>
      </c>
      <c r="M302" s="1094" t="s">
        <v>1245</v>
      </c>
    </row>
    <row r="303" spans="1:15" ht="30">
      <c r="A303" s="1104"/>
      <c r="B303" s="1096">
        <v>2</v>
      </c>
      <c r="C303" s="676" t="s">
        <v>192</v>
      </c>
      <c r="D303" s="1079">
        <f t="shared" si="16"/>
        <v>0</v>
      </c>
      <c r="E303" s="1092">
        <f>'入力4(スコア転記)'!Q186</f>
        <v>0</v>
      </c>
      <c r="F303" s="1092">
        <f>'入力4(スコア転記)'!T186</f>
        <v>0</v>
      </c>
      <c r="H303" s="1092">
        <f>'入力4(スコア転記)'!Q186</f>
        <v>0</v>
      </c>
      <c r="J303" s="1097" t="s">
        <v>596</v>
      </c>
      <c r="K303" s="1100" t="s">
        <v>1246</v>
      </c>
      <c r="L303" s="1158" t="s">
        <v>1247</v>
      </c>
      <c r="M303" s="1094" t="s">
        <v>1248</v>
      </c>
    </row>
    <row r="304" spans="1:15" ht="30">
      <c r="A304" s="1104"/>
      <c r="B304" s="1096">
        <v>3</v>
      </c>
      <c r="C304" s="676" t="s">
        <v>193</v>
      </c>
      <c r="D304" s="1079">
        <f t="shared" si="16"/>
        <v>0</v>
      </c>
      <c r="E304" s="1092">
        <f>'入力4(スコア転記)'!Q187</f>
        <v>0</v>
      </c>
      <c r="F304" s="1092">
        <f>'入力4(スコア転記)'!T187</f>
        <v>0</v>
      </c>
      <c r="H304" s="1092">
        <f>'入力4(スコア転記)'!Q187</f>
        <v>0</v>
      </c>
      <c r="J304" s="1097" t="s">
        <v>596</v>
      </c>
      <c r="K304" s="1100" t="s">
        <v>1249</v>
      </c>
      <c r="L304" s="1158" t="s">
        <v>1250</v>
      </c>
      <c r="M304" s="1094" t="s">
        <v>1251</v>
      </c>
    </row>
    <row r="305" spans="1:17" ht="30">
      <c r="A305" s="1091">
        <v>3.2</v>
      </c>
      <c r="B305" s="676" t="s">
        <v>161</v>
      </c>
      <c r="C305" s="512"/>
      <c r="D305" s="1079"/>
      <c r="E305" s="1092"/>
      <c r="F305" s="1092"/>
      <c r="H305" s="1092"/>
      <c r="J305" s="1232" t="s">
        <v>1252</v>
      </c>
      <c r="K305" s="1230" t="s">
        <v>1253</v>
      </c>
      <c r="L305" s="1157"/>
      <c r="M305" s="1084"/>
    </row>
    <row r="306" spans="1:17" ht="45">
      <c r="A306" s="1104"/>
      <c r="B306" s="1096">
        <v>1</v>
      </c>
      <c r="C306" s="676" t="s">
        <v>162</v>
      </c>
      <c r="D306" s="1079">
        <f t="shared" si="16"/>
        <v>0</v>
      </c>
      <c r="E306" s="1092">
        <f>'入力4(スコア転記)'!Q189</f>
        <v>0</v>
      </c>
      <c r="F306" s="1092">
        <f>'入力4(スコア転記)'!T189</f>
        <v>0</v>
      </c>
      <c r="H306" s="1092">
        <f>'入力4(スコア転記)'!Q189</f>
        <v>0</v>
      </c>
      <c r="J306" s="1097" t="s">
        <v>596</v>
      </c>
      <c r="K306" s="1100" t="s">
        <v>1254</v>
      </c>
      <c r="L306" s="1158" t="s">
        <v>1255</v>
      </c>
      <c r="M306" s="1094" t="s">
        <v>1256</v>
      </c>
    </row>
    <row r="307" spans="1:17" ht="30">
      <c r="A307" s="1104"/>
      <c r="B307" s="1096">
        <v>2</v>
      </c>
      <c r="C307" s="676" t="s">
        <v>112</v>
      </c>
      <c r="D307">
        <f>'入力4(スコア転記)'!Q190</f>
        <v>0</v>
      </c>
      <c r="E307" s="1145"/>
      <c r="F307" s="1092"/>
      <c r="G307">
        <f>'入力4(スコア転記)'!Q190</f>
        <v>0</v>
      </c>
      <c r="H307" s="1145">
        <f>G307</f>
        <v>0</v>
      </c>
      <c r="J307" s="1097" t="s">
        <v>596</v>
      </c>
      <c r="K307" s="1100" t="s">
        <v>1257</v>
      </c>
      <c r="L307" s="1158" t="s">
        <v>719</v>
      </c>
      <c r="M307" s="1147" t="s">
        <v>719</v>
      </c>
    </row>
    <row r="308" spans="1:17" ht="30">
      <c r="A308" s="1104"/>
      <c r="B308" s="1096"/>
      <c r="C308" s="676"/>
      <c r="D308" s="1079">
        <f t="shared" si="16"/>
        <v>0</v>
      </c>
      <c r="E308" s="1092">
        <f>IF(AND('入力4(スコア転記)'!$Q$190&gt;3, '入力4(スコア転記)'!$I$379&gt;0), 5, 0)</f>
        <v>0</v>
      </c>
      <c r="F308" s="1092"/>
      <c r="G308">
        <f>'入力4(スコア転記)'!I379</f>
        <v>0</v>
      </c>
      <c r="H308" s="1092" t="s">
        <v>719</v>
      </c>
      <c r="J308" s="1299" t="s">
        <v>706</v>
      </c>
      <c r="K308" s="1150" t="s">
        <v>1258</v>
      </c>
      <c r="L308" s="1158" t="s">
        <v>1259</v>
      </c>
      <c r="M308" s="1094" t="s">
        <v>1260</v>
      </c>
    </row>
    <row r="309" spans="1:17" ht="30">
      <c r="D309" s="1079">
        <f t="shared" si="16"/>
        <v>0</v>
      </c>
      <c r="E309" s="1092">
        <f>IF(AND('入力4(スコア転記)'!$Q$190&gt;3, '入力4(スコア転記)'!$J$379&gt;0), 5, 0)</f>
        <v>0</v>
      </c>
      <c r="G309">
        <f>'入力4(スコア転記)'!J379</f>
        <v>0</v>
      </c>
      <c r="H309" s="1092" t="s">
        <v>719</v>
      </c>
      <c r="J309" s="1299"/>
      <c r="K309" s="1150" t="s">
        <v>1261</v>
      </c>
      <c r="L309" s="1158" t="s">
        <v>1259</v>
      </c>
      <c r="M309" s="1094" t="s">
        <v>1260</v>
      </c>
    </row>
    <row r="310" spans="1:17" ht="30">
      <c r="A310" s="1104"/>
      <c r="B310" s="1096">
        <v>3</v>
      </c>
      <c r="C310" s="676" t="s">
        <v>113</v>
      </c>
      <c r="D310" s="1079">
        <f t="shared" si="16"/>
        <v>0</v>
      </c>
      <c r="E310" s="1092">
        <f>'入力4(スコア転記)'!Q191</f>
        <v>0</v>
      </c>
      <c r="F310" s="1092">
        <f>'入力4(スコア転記)'!T191</f>
        <v>0</v>
      </c>
      <c r="H310" s="1092">
        <f>'入力4(スコア転記)'!Q191</f>
        <v>0</v>
      </c>
      <c r="J310" s="1097" t="s">
        <v>596</v>
      </c>
      <c r="K310" s="1100" t="s">
        <v>1262</v>
      </c>
      <c r="L310" s="1158" t="s">
        <v>1263</v>
      </c>
      <c r="M310" s="1094" t="s">
        <v>1264</v>
      </c>
    </row>
    <row r="311" spans="1:17" ht="30">
      <c r="A311" s="1091">
        <v>3.3</v>
      </c>
      <c r="B311" s="676" t="s">
        <v>114</v>
      </c>
      <c r="C311" s="512"/>
      <c r="D311" s="1079"/>
      <c r="E311" s="1092"/>
      <c r="F311" s="1092"/>
      <c r="H311" s="1092"/>
      <c r="J311" s="1232" t="s">
        <v>1265</v>
      </c>
      <c r="K311" s="1230" t="s">
        <v>1266</v>
      </c>
      <c r="L311" s="1157"/>
      <c r="M311" s="1084"/>
    </row>
    <row r="312" spans="1:17" ht="45">
      <c r="A312" s="1104"/>
      <c r="B312" s="1096">
        <v>1</v>
      </c>
      <c r="C312" s="1121" t="s">
        <v>115</v>
      </c>
      <c r="D312">
        <f>'入力4(スコア転記)'!Q193</f>
        <v>0</v>
      </c>
      <c r="E312" s="1145"/>
      <c r="F312" s="1092">
        <f>'入力4(スコア転記)'!T193</f>
        <v>0</v>
      </c>
      <c r="G312">
        <f>'入力4(スコア転記)'!Q193</f>
        <v>0</v>
      </c>
      <c r="H312" s="1145">
        <f>G312</f>
        <v>0</v>
      </c>
      <c r="J312" s="1097" t="s">
        <v>596</v>
      </c>
      <c r="K312" s="1159" t="s">
        <v>1267</v>
      </c>
      <c r="L312" s="1160" t="s">
        <v>719</v>
      </c>
      <c r="M312" s="1147" t="s">
        <v>719</v>
      </c>
    </row>
    <row r="313" spans="1:17" ht="45">
      <c r="A313" s="1104"/>
      <c r="B313" s="1096"/>
      <c r="C313" s="1121"/>
      <c r="D313" s="1079">
        <f t="shared" si="16"/>
        <v>0</v>
      </c>
      <c r="E313" s="1092">
        <f>IF(AND('入力4(スコア転記)'!$Q$193&gt;3, '入力4(スコア転記)'!$I$382&gt;0), 5, 0)</f>
        <v>0</v>
      </c>
      <c r="F313" s="1092"/>
      <c r="G313">
        <f>'入力4(スコア転記)'!I382</f>
        <v>0</v>
      </c>
      <c r="H313" s="1092" t="s">
        <v>719</v>
      </c>
      <c r="J313" s="1299" t="s">
        <v>706</v>
      </c>
      <c r="K313" s="1150" t="s">
        <v>1268</v>
      </c>
      <c r="L313" s="1161" t="s">
        <v>1269</v>
      </c>
      <c r="M313" s="1094" t="s">
        <v>1270</v>
      </c>
      <c r="Q313" s="1105"/>
    </row>
    <row r="314" spans="1:17" ht="45">
      <c r="A314" s="1104"/>
      <c r="B314" s="1096"/>
      <c r="C314" s="1121"/>
      <c r="D314" s="1079">
        <f t="shared" si="16"/>
        <v>0</v>
      </c>
      <c r="E314" s="1092">
        <f>IF(AND('入力4(スコア転記)'!$Q$193&gt;3, '入力4(スコア転記)'!$J$382&gt;0), 5, 0)</f>
        <v>0</v>
      </c>
      <c r="F314" s="1092"/>
      <c r="G314">
        <f>'入力4(スコア転記)'!J382</f>
        <v>0</v>
      </c>
      <c r="H314" s="1092" t="s">
        <v>719</v>
      </c>
      <c r="J314" s="1299"/>
      <c r="K314" s="1150" t="s">
        <v>1271</v>
      </c>
      <c r="L314" s="1161" t="s">
        <v>1272</v>
      </c>
      <c r="M314" s="1094" t="s">
        <v>1273</v>
      </c>
    </row>
    <row r="315" spans="1:17" ht="45.75" thickBot="1">
      <c r="A315" s="1104"/>
      <c r="B315" s="1096">
        <v>2</v>
      </c>
      <c r="C315" s="1121" t="s">
        <v>116</v>
      </c>
      <c r="D315" s="1079">
        <f t="shared" si="16"/>
        <v>0</v>
      </c>
      <c r="E315" s="1092">
        <f>'入力4(スコア転記)'!Q194</f>
        <v>0</v>
      </c>
      <c r="F315" s="1092">
        <f>'入力4(スコア転記)'!T194</f>
        <v>0</v>
      </c>
      <c r="H315" s="1092">
        <f>'入力4(スコア転記)'!Q194</f>
        <v>0</v>
      </c>
      <c r="I315" s="1101"/>
      <c r="J315" s="1097" t="s">
        <v>596</v>
      </c>
      <c r="K315" s="1159" t="s">
        <v>1274</v>
      </c>
      <c r="L315" s="1094" t="s">
        <v>1275</v>
      </c>
      <c r="M315" s="1094" t="s">
        <v>1276</v>
      </c>
    </row>
    <row r="316" spans="1:17">
      <c r="A316" s="1093" t="s">
        <v>1277</v>
      </c>
      <c r="B316" s="1093" t="s">
        <v>1277</v>
      </c>
      <c r="C316" s="1093" t="s">
        <v>1277</v>
      </c>
      <c r="D316" s="1093" t="s">
        <v>1277</v>
      </c>
      <c r="E316" s="1093" t="s">
        <v>1277</v>
      </c>
      <c r="F316" s="1093" t="s">
        <v>1277</v>
      </c>
      <c r="G316" s="1093" t="s">
        <v>1277</v>
      </c>
      <c r="H316" s="1093" t="s">
        <v>1277</v>
      </c>
      <c r="I316" s="1093" t="s">
        <v>1277</v>
      </c>
      <c r="J316" s="1202" t="s">
        <v>1277</v>
      </c>
      <c r="K316" s="1203" t="s">
        <v>1277</v>
      </c>
      <c r="L316" s="1204" t="s">
        <v>1277</v>
      </c>
      <c r="M316" s="1205" t="s">
        <v>1277</v>
      </c>
      <c r="N316" s="1093"/>
      <c r="O316" s="1167"/>
    </row>
    <row r="317" spans="1:17">
      <c r="D317"/>
      <c r="G317" s="1093"/>
      <c r="I317" s="1206"/>
      <c r="K317" s="1105"/>
      <c r="L317" s="1207"/>
    </row>
    <row r="318" spans="1:17">
      <c r="D318"/>
      <c r="G318" s="1093"/>
      <c r="I318" s="1206"/>
      <c r="K318" s="1105"/>
      <c r="L318" s="1207"/>
      <c r="M318" s="1105" t="e" vm="1">
        <v>#VALUE!</v>
      </c>
    </row>
    <row r="319" spans="1:17">
      <c r="D319"/>
      <c r="G319" s="1093"/>
      <c r="I319" s="1206"/>
      <c r="K319" s="1105"/>
      <c r="L319" s="1207"/>
    </row>
    <row r="320" spans="1:17">
      <c r="D320"/>
      <c r="G320" s="1093"/>
      <c r="I320" s="1206"/>
      <c r="K320" s="1105"/>
      <c r="L320" s="1207"/>
    </row>
    <row r="321" spans="4:15" s="1105" customFormat="1">
      <c r="D321"/>
      <c r="E321"/>
      <c r="F321"/>
      <c r="G321" s="1093"/>
      <c r="H321"/>
      <c r="I321" s="1206"/>
      <c r="J321" s="1093"/>
      <c r="L321" s="1207"/>
      <c r="N321"/>
      <c r="O321" s="293"/>
    </row>
    <row r="322" spans="4:15" s="1105" customFormat="1">
      <c r="D322"/>
      <c r="E322"/>
      <c r="F322"/>
      <c r="G322" s="1093"/>
      <c r="H322"/>
      <c r="I322" s="1206"/>
      <c r="J322" s="1093"/>
      <c r="L322" s="1207"/>
      <c r="N322"/>
      <c r="O322" s="293"/>
    </row>
    <row r="323" spans="4:15" s="1105" customFormat="1">
      <c r="D323"/>
      <c r="E323"/>
      <c r="F323"/>
      <c r="G323" s="1093"/>
      <c r="H323"/>
      <c r="I323" s="1206"/>
      <c r="J323" s="1093"/>
      <c r="L323" s="1207"/>
      <c r="N323"/>
      <c r="O323" s="293"/>
    </row>
    <row r="324" spans="4:15" s="1105" customFormat="1">
      <c r="D324"/>
      <c r="E324"/>
      <c r="F324"/>
      <c r="G324" s="1093"/>
      <c r="H324"/>
      <c r="I324" s="1206"/>
      <c r="J324" s="1093"/>
      <c r="L324" s="1207"/>
      <c r="N324"/>
      <c r="O324" s="293"/>
    </row>
    <row r="325" spans="4:15" s="1105" customFormat="1">
      <c r="D325"/>
      <c r="E325"/>
      <c r="F325"/>
      <c r="G325" s="1093"/>
      <c r="H325"/>
      <c r="I325" s="1206"/>
      <c r="J325" s="1093"/>
      <c r="L325" s="1207"/>
      <c r="N325"/>
      <c r="O325" s="293"/>
    </row>
    <row r="326" spans="4:15" s="1105" customFormat="1">
      <c r="D326"/>
      <c r="E326"/>
      <c r="F326"/>
      <c r="G326" s="1093"/>
      <c r="H326"/>
      <c r="I326" s="1206"/>
      <c r="J326" s="1093"/>
      <c r="L326" s="1207"/>
      <c r="N326"/>
      <c r="O326" s="293"/>
    </row>
    <row r="327" spans="4:15" s="1105" customFormat="1">
      <c r="D327"/>
      <c r="E327"/>
      <c r="F327"/>
      <c r="G327" s="1093"/>
      <c r="H327"/>
      <c r="I327" s="1206"/>
      <c r="J327" s="1093"/>
      <c r="L327" s="1207"/>
      <c r="N327"/>
      <c r="O327" s="293"/>
    </row>
    <row r="328" spans="4:15" s="1105" customFormat="1">
      <c r="D328"/>
      <c r="E328"/>
      <c r="F328"/>
      <c r="G328" s="1093"/>
      <c r="H328"/>
      <c r="I328" s="1206"/>
      <c r="J328" s="1093"/>
      <c r="L328" s="1207"/>
      <c r="N328"/>
      <c r="O328" s="293"/>
    </row>
    <row r="329" spans="4:15" s="1105" customFormat="1">
      <c r="D329"/>
      <c r="E329"/>
      <c r="F329"/>
      <c r="G329" s="1093"/>
      <c r="H329"/>
      <c r="I329" s="1206"/>
      <c r="J329" s="1093"/>
      <c r="L329" s="1207"/>
      <c r="N329"/>
      <c r="O329" s="293"/>
    </row>
    <row r="330" spans="4:15" s="1105" customFormat="1">
      <c r="D330"/>
      <c r="E330"/>
      <c r="F330"/>
      <c r="G330" s="1093"/>
      <c r="H330"/>
      <c r="I330" s="1206"/>
      <c r="J330" s="1093"/>
      <c r="L330" s="1207"/>
      <c r="N330"/>
      <c r="O330" s="293"/>
    </row>
    <row r="331" spans="4:15" s="1105" customFormat="1">
      <c r="D331"/>
      <c r="E331"/>
      <c r="F331"/>
      <c r="G331" s="1093"/>
      <c r="H331"/>
      <c r="I331" s="1206"/>
      <c r="J331" s="1093"/>
      <c r="L331" s="1207"/>
      <c r="N331"/>
      <c r="O331" s="293"/>
    </row>
    <row r="332" spans="4:15" s="1105" customFormat="1">
      <c r="D332"/>
      <c r="E332"/>
      <c r="F332"/>
      <c r="G332" s="1093"/>
      <c r="H332"/>
      <c r="I332" s="1206"/>
      <c r="J332" s="1093"/>
      <c r="L332" s="1207"/>
      <c r="N332"/>
      <c r="O332" s="293"/>
    </row>
    <row r="333" spans="4:15" s="1105" customFormat="1">
      <c r="D333"/>
      <c r="E333"/>
      <c r="F333"/>
      <c r="G333" s="1093"/>
      <c r="H333"/>
      <c r="I333" s="1206"/>
      <c r="J333" s="1093"/>
      <c r="L333" s="1207"/>
      <c r="N333"/>
      <c r="O333" s="293"/>
    </row>
    <row r="334" spans="4:15" s="1105" customFormat="1">
      <c r="D334"/>
      <c r="E334"/>
      <c r="F334"/>
      <c r="G334" s="1093"/>
      <c r="H334"/>
      <c r="I334" s="1206"/>
      <c r="J334" s="1093"/>
      <c r="L334" s="1207"/>
      <c r="N334"/>
      <c r="O334" s="293"/>
    </row>
    <row r="335" spans="4:15" s="1105" customFormat="1">
      <c r="D335"/>
      <c r="E335"/>
      <c r="F335"/>
      <c r="G335" s="1093"/>
      <c r="H335"/>
      <c r="I335" s="1206"/>
      <c r="J335" s="1093"/>
      <c r="L335" s="1207"/>
      <c r="N335"/>
      <c r="O335" s="293"/>
    </row>
    <row r="336" spans="4:15" s="1105" customFormat="1">
      <c r="D336"/>
      <c r="E336"/>
      <c r="F336"/>
      <c r="G336" s="1093"/>
      <c r="H336"/>
      <c r="I336" s="1206"/>
      <c r="J336" s="1093"/>
      <c r="L336" s="1207"/>
      <c r="N336"/>
      <c r="O336" s="293"/>
    </row>
    <row r="337" spans="4:15" s="1105" customFormat="1">
      <c r="D337"/>
      <c r="E337"/>
      <c r="F337"/>
      <c r="G337" s="1093"/>
      <c r="H337"/>
      <c r="I337" s="1206"/>
      <c r="J337" s="1093"/>
      <c r="L337" s="1207"/>
      <c r="N337"/>
      <c r="O337" s="293"/>
    </row>
    <row r="338" spans="4:15" s="1105" customFormat="1">
      <c r="D338"/>
      <c r="E338"/>
      <c r="F338"/>
      <c r="G338" s="1093"/>
      <c r="H338"/>
      <c r="I338" s="1206"/>
      <c r="J338" s="1093"/>
      <c r="L338" s="1207"/>
      <c r="N338"/>
      <c r="O338" s="293"/>
    </row>
    <row r="339" spans="4:15" s="1105" customFormat="1">
      <c r="D339"/>
      <c r="E339"/>
      <c r="F339"/>
      <c r="G339" s="1093"/>
      <c r="H339"/>
      <c r="I339" s="1206"/>
      <c r="J339" s="1093"/>
      <c r="L339" s="1207"/>
      <c r="N339"/>
      <c r="O339" s="293"/>
    </row>
    <row r="340" spans="4:15" s="1105" customFormat="1">
      <c r="D340"/>
      <c r="E340"/>
      <c r="F340"/>
      <c r="G340" s="1093"/>
      <c r="H340"/>
      <c r="I340" s="1206"/>
      <c r="J340" s="1093"/>
      <c r="L340" s="1207"/>
      <c r="N340"/>
      <c r="O340" s="293"/>
    </row>
    <row r="341" spans="4:15" s="1105" customFormat="1">
      <c r="D341"/>
      <c r="E341"/>
      <c r="F341"/>
      <c r="G341" s="1093"/>
      <c r="H341"/>
      <c r="I341" s="1206"/>
      <c r="J341" s="1093"/>
      <c r="L341" s="1207"/>
      <c r="N341"/>
      <c r="O341" s="293"/>
    </row>
    <row r="342" spans="4:15" s="1105" customFormat="1">
      <c r="D342"/>
      <c r="E342"/>
      <c r="F342"/>
      <c r="G342" s="1093"/>
      <c r="H342"/>
      <c r="I342" s="1206"/>
      <c r="J342" s="1093"/>
      <c r="L342" s="1207"/>
      <c r="N342"/>
      <c r="O342" s="293"/>
    </row>
    <row r="343" spans="4:15" s="1105" customFormat="1">
      <c r="D343"/>
      <c r="E343"/>
      <c r="F343"/>
      <c r="G343" s="1093"/>
      <c r="H343"/>
      <c r="I343" s="1206"/>
      <c r="J343" s="1093"/>
      <c r="L343" s="1207"/>
      <c r="N343"/>
      <c r="O343" s="293"/>
    </row>
    <row r="344" spans="4:15" s="1105" customFormat="1">
      <c r="D344"/>
      <c r="E344"/>
      <c r="F344"/>
      <c r="G344" s="1093"/>
      <c r="H344"/>
      <c r="I344" s="1206"/>
      <c r="J344" s="1093"/>
      <c r="L344" s="1207"/>
      <c r="N344"/>
      <c r="O344" s="293"/>
    </row>
    <row r="345" spans="4:15" s="1105" customFormat="1">
      <c r="D345"/>
      <c r="E345"/>
      <c r="F345"/>
      <c r="G345" s="1093"/>
      <c r="H345"/>
      <c r="I345" s="1206"/>
      <c r="J345" s="1093"/>
      <c r="L345" s="1207"/>
      <c r="N345"/>
      <c r="O345" s="293"/>
    </row>
    <row r="346" spans="4:15" s="1105" customFormat="1">
      <c r="D346"/>
      <c r="E346"/>
      <c r="F346"/>
      <c r="G346" s="1093"/>
      <c r="H346"/>
      <c r="I346" s="1206"/>
      <c r="J346" s="1093"/>
      <c r="L346" s="1207"/>
      <c r="N346"/>
      <c r="O346" s="293"/>
    </row>
    <row r="347" spans="4:15" s="1105" customFormat="1">
      <c r="D347"/>
      <c r="E347"/>
      <c r="F347"/>
      <c r="G347" s="1093"/>
      <c r="H347"/>
      <c r="I347" s="1206"/>
      <c r="J347" s="1093"/>
      <c r="L347" s="1207"/>
      <c r="N347"/>
      <c r="O347" s="293"/>
    </row>
    <row r="348" spans="4:15" s="1105" customFormat="1">
      <c r="D348"/>
      <c r="E348"/>
      <c r="F348"/>
      <c r="G348" s="1093"/>
      <c r="H348"/>
      <c r="I348" s="1206"/>
      <c r="J348" s="1093"/>
      <c r="L348" s="1207"/>
      <c r="N348"/>
      <c r="O348" s="293"/>
    </row>
    <row r="349" spans="4:15" s="1105" customFormat="1">
      <c r="D349"/>
      <c r="E349"/>
      <c r="F349"/>
      <c r="G349" s="1093"/>
      <c r="H349"/>
      <c r="I349" s="1206"/>
      <c r="J349" s="1093"/>
      <c r="L349" s="1207"/>
      <c r="N349"/>
      <c r="O349" s="293"/>
    </row>
    <row r="350" spans="4:15" s="1105" customFormat="1">
      <c r="D350"/>
      <c r="E350"/>
      <c r="F350"/>
      <c r="G350" s="1093"/>
      <c r="H350"/>
      <c r="I350" s="1206"/>
      <c r="J350" s="1093"/>
      <c r="L350" s="1207"/>
      <c r="N350"/>
      <c r="O350" s="293"/>
    </row>
    <row r="351" spans="4:15" s="1105" customFormat="1">
      <c r="D351"/>
      <c r="E351"/>
      <c r="F351"/>
      <c r="G351" s="1093"/>
      <c r="H351"/>
      <c r="I351" s="1206"/>
      <c r="J351" s="1093"/>
      <c r="L351" s="1207"/>
      <c r="N351"/>
      <c r="O351" s="293"/>
    </row>
    <row r="352" spans="4:15" s="1105" customFormat="1">
      <c r="D352"/>
      <c r="E352"/>
      <c r="F352"/>
      <c r="G352" s="1093"/>
      <c r="H352"/>
      <c r="I352" s="1206"/>
      <c r="J352" s="1093"/>
      <c r="L352" s="1207"/>
      <c r="N352"/>
      <c r="O352" s="293"/>
    </row>
    <row r="353" spans="4:15" s="1105" customFormat="1">
      <c r="D353"/>
      <c r="E353"/>
      <c r="F353"/>
      <c r="G353" s="1093"/>
      <c r="H353"/>
      <c r="I353" s="1206"/>
      <c r="J353" s="1093"/>
      <c r="L353" s="1207"/>
      <c r="N353"/>
      <c r="O353" s="293"/>
    </row>
    <row r="354" spans="4:15" s="1105" customFormat="1">
      <c r="D354"/>
      <c r="E354"/>
      <c r="F354"/>
      <c r="G354" s="1093"/>
      <c r="H354"/>
      <c r="I354" s="1206"/>
      <c r="J354" s="1093"/>
      <c r="L354" s="1207"/>
      <c r="N354"/>
      <c r="O354" s="293"/>
    </row>
    <row r="355" spans="4:15" s="1105" customFormat="1">
      <c r="D355"/>
      <c r="E355"/>
      <c r="F355"/>
      <c r="G355" s="1093"/>
      <c r="H355"/>
      <c r="I355" s="1206"/>
      <c r="J355" s="1093"/>
      <c r="L355" s="1207"/>
      <c r="N355"/>
      <c r="O355" s="293"/>
    </row>
    <row r="356" spans="4:15" s="1105" customFormat="1">
      <c r="D356"/>
      <c r="E356"/>
      <c r="F356"/>
      <c r="G356" s="1093"/>
      <c r="H356"/>
      <c r="I356" s="1206"/>
      <c r="J356" s="1093"/>
      <c r="L356" s="1207"/>
      <c r="N356"/>
      <c r="O356" s="293"/>
    </row>
    <row r="357" spans="4:15" s="1105" customFormat="1">
      <c r="D357"/>
      <c r="E357"/>
      <c r="F357"/>
      <c r="G357" s="1093"/>
      <c r="H357"/>
      <c r="I357" s="1206"/>
      <c r="J357" s="1093"/>
      <c r="L357" s="1207"/>
      <c r="N357"/>
      <c r="O357" s="293"/>
    </row>
    <row r="358" spans="4:15" s="1105" customFormat="1">
      <c r="D358"/>
      <c r="E358"/>
      <c r="F358"/>
      <c r="G358" s="1093"/>
      <c r="H358"/>
      <c r="I358" s="1206"/>
      <c r="J358" s="1093"/>
      <c r="L358" s="1207"/>
      <c r="N358"/>
      <c r="O358" s="293"/>
    </row>
    <row r="359" spans="4:15" s="1105" customFormat="1">
      <c r="D359"/>
      <c r="E359"/>
      <c r="F359"/>
      <c r="G359" s="1093"/>
      <c r="H359"/>
      <c r="I359" s="1206"/>
      <c r="J359" s="1093"/>
      <c r="L359" s="1207"/>
      <c r="N359"/>
      <c r="O359" s="293"/>
    </row>
    <row r="360" spans="4:15" s="1105" customFormat="1">
      <c r="D360"/>
      <c r="E360"/>
      <c r="F360"/>
      <c r="G360" s="1093"/>
      <c r="H360"/>
      <c r="I360" s="1206"/>
      <c r="J360" s="1093"/>
      <c r="L360" s="1207"/>
      <c r="N360"/>
      <c r="O360" s="293"/>
    </row>
    <row r="361" spans="4:15" s="1105" customFormat="1">
      <c r="D361"/>
      <c r="E361"/>
      <c r="F361"/>
      <c r="G361" s="1093"/>
      <c r="H361"/>
      <c r="I361" s="1206"/>
      <c r="J361" s="1093"/>
      <c r="L361" s="1207"/>
      <c r="N361"/>
      <c r="O361" s="293"/>
    </row>
    <row r="362" spans="4:15" s="1105" customFormat="1">
      <c r="D362"/>
      <c r="E362"/>
      <c r="F362"/>
      <c r="G362" s="1093"/>
      <c r="H362"/>
      <c r="I362" s="1206"/>
      <c r="J362" s="1093"/>
      <c r="L362" s="1207"/>
      <c r="N362"/>
      <c r="O362" s="293"/>
    </row>
    <row r="363" spans="4:15" s="1105" customFormat="1">
      <c r="D363"/>
      <c r="E363"/>
      <c r="F363"/>
      <c r="G363" s="1093"/>
      <c r="H363"/>
      <c r="I363" s="1206"/>
      <c r="J363" s="1093"/>
      <c r="L363" s="1207"/>
      <c r="N363"/>
      <c r="O363" s="293"/>
    </row>
    <row r="364" spans="4:15" s="1105" customFormat="1">
      <c r="D364"/>
      <c r="E364"/>
      <c r="F364"/>
      <c r="G364" s="1093"/>
      <c r="H364"/>
      <c r="I364" s="1206"/>
      <c r="J364" s="1093"/>
      <c r="L364" s="1207"/>
      <c r="N364"/>
      <c r="O364" s="293"/>
    </row>
    <row r="365" spans="4:15" s="1105" customFormat="1">
      <c r="D365"/>
      <c r="E365"/>
      <c r="F365"/>
      <c r="G365" s="1093"/>
      <c r="H365"/>
      <c r="I365" s="1206"/>
      <c r="J365" s="1093"/>
      <c r="L365" s="1207"/>
      <c r="N365"/>
      <c r="O365" s="293"/>
    </row>
    <row r="366" spans="4:15" s="1105" customFormat="1">
      <c r="D366"/>
      <c r="E366"/>
      <c r="F366"/>
      <c r="G366" s="1093"/>
      <c r="H366"/>
      <c r="I366" s="1206"/>
      <c r="J366" s="1093"/>
      <c r="L366" s="1207"/>
      <c r="N366"/>
      <c r="O366" s="293"/>
    </row>
    <row r="367" spans="4:15" s="1105" customFormat="1">
      <c r="D367"/>
      <c r="E367"/>
      <c r="F367"/>
      <c r="G367" s="1093"/>
      <c r="H367"/>
      <c r="I367" s="1206"/>
      <c r="J367" s="1093"/>
      <c r="L367" s="1207"/>
      <c r="N367"/>
      <c r="O367" s="293"/>
    </row>
    <row r="368" spans="4:15" s="1105" customFormat="1">
      <c r="D368"/>
      <c r="E368"/>
      <c r="F368"/>
      <c r="G368" s="1093"/>
      <c r="H368"/>
      <c r="I368" s="1206"/>
      <c r="J368" s="1093"/>
      <c r="L368" s="1207"/>
      <c r="N368"/>
      <c r="O368" s="293"/>
    </row>
    <row r="369" spans="4:15" s="1105" customFormat="1">
      <c r="D369"/>
      <c r="E369"/>
      <c r="F369"/>
      <c r="G369" s="1093"/>
      <c r="H369"/>
      <c r="I369" s="1206"/>
      <c r="J369" s="1093"/>
      <c r="L369" s="1207"/>
      <c r="N369"/>
      <c r="O369" s="293"/>
    </row>
    <row r="370" spans="4:15" s="1105" customFormat="1">
      <c r="D370"/>
      <c r="E370"/>
      <c r="F370"/>
      <c r="G370" s="1093"/>
      <c r="H370"/>
      <c r="I370" s="1206"/>
      <c r="J370" s="1093"/>
      <c r="L370" s="1207"/>
      <c r="N370"/>
      <c r="O370" s="293"/>
    </row>
    <row r="371" spans="4:15" s="1105" customFormat="1">
      <c r="D371"/>
      <c r="E371"/>
      <c r="F371"/>
      <c r="G371" s="1093"/>
      <c r="H371"/>
      <c r="I371" s="1206"/>
      <c r="J371" s="1093"/>
      <c r="L371" s="1207"/>
      <c r="N371"/>
      <c r="O371" s="293"/>
    </row>
    <row r="372" spans="4:15" s="1105" customFormat="1">
      <c r="D372"/>
      <c r="E372"/>
      <c r="F372"/>
      <c r="G372" s="1093"/>
      <c r="H372"/>
      <c r="I372" s="1206"/>
      <c r="J372" s="1093"/>
      <c r="L372" s="1207"/>
      <c r="N372"/>
      <c r="O372" s="293"/>
    </row>
    <row r="373" spans="4:15" s="1105" customFormat="1">
      <c r="D373"/>
      <c r="E373"/>
      <c r="F373"/>
      <c r="G373" s="1093"/>
      <c r="H373"/>
      <c r="I373" s="1206"/>
      <c r="J373" s="1093"/>
      <c r="L373" s="1207"/>
      <c r="N373"/>
      <c r="O373" s="293"/>
    </row>
    <row r="374" spans="4:15" s="1105" customFormat="1">
      <c r="D374"/>
      <c r="E374"/>
      <c r="F374"/>
      <c r="G374" s="1093"/>
      <c r="H374"/>
      <c r="I374" s="1206"/>
      <c r="J374" s="1093"/>
      <c r="L374" s="1207"/>
      <c r="N374"/>
      <c r="O374" s="293"/>
    </row>
    <row r="375" spans="4:15" s="1105" customFormat="1">
      <c r="D375"/>
      <c r="E375"/>
      <c r="F375"/>
      <c r="G375" s="1093"/>
      <c r="H375"/>
      <c r="I375" s="1206"/>
      <c r="J375" s="1093"/>
      <c r="L375" s="1207"/>
      <c r="N375"/>
      <c r="O375" s="293"/>
    </row>
    <row r="376" spans="4:15" s="1105" customFormat="1">
      <c r="D376"/>
      <c r="E376"/>
      <c r="F376"/>
      <c r="G376" s="1093"/>
      <c r="H376"/>
      <c r="I376" s="1206"/>
      <c r="J376" s="1093"/>
      <c r="L376" s="1207"/>
      <c r="N376"/>
      <c r="O376" s="293"/>
    </row>
    <row r="377" spans="4:15" s="1105" customFormat="1">
      <c r="D377"/>
      <c r="E377"/>
      <c r="F377"/>
      <c r="G377" s="1093"/>
      <c r="H377"/>
      <c r="I377" s="1206"/>
      <c r="J377" s="1093"/>
      <c r="L377" s="1207"/>
      <c r="N377"/>
      <c r="O377" s="293"/>
    </row>
    <row r="378" spans="4:15" s="1105" customFormat="1">
      <c r="D378"/>
      <c r="E378"/>
      <c r="F378"/>
      <c r="G378" s="1093"/>
      <c r="H378"/>
      <c r="I378" s="1206"/>
      <c r="J378" s="1093"/>
      <c r="L378" s="1207"/>
      <c r="N378"/>
      <c r="O378" s="293"/>
    </row>
    <row r="379" spans="4:15" s="1105" customFormat="1">
      <c r="D379"/>
      <c r="E379"/>
      <c r="F379"/>
      <c r="G379" s="1093"/>
      <c r="H379"/>
      <c r="I379" s="1206"/>
      <c r="J379" s="1093"/>
      <c r="L379" s="1207"/>
      <c r="N379"/>
      <c r="O379" s="293"/>
    </row>
    <row r="380" spans="4:15" s="1105" customFormat="1">
      <c r="D380"/>
      <c r="E380"/>
      <c r="F380"/>
      <c r="G380" s="1093"/>
      <c r="H380"/>
      <c r="I380" s="1206"/>
      <c r="J380" s="1093"/>
      <c r="L380" s="1207"/>
      <c r="N380"/>
      <c r="O380" s="293"/>
    </row>
    <row r="381" spans="4:15" s="1105" customFormat="1">
      <c r="D381"/>
      <c r="E381"/>
      <c r="F381"/>
      <c r="G381" s="1093"/>
      <c r="H381"/>
      <c r="I381" s="1206"/>
      <c r="J381" s="1093"/>
      <c r="L381" s="1207"/>
      <c r="N381"/>
      <c r="O381" s="293"/>
    </row>
    <row r="382" spans="4:15" s="1105" customFormat="1">
      <c r="D382"/>
      <c r="E382"/>
      <c r="F382"/>
      <c r="G382" s="1093"/>
      <c r="H382"/>
      <c r="I382" s="1206"/>
      <c r="J382" s="1093"/>
      <c r="L382" s="1207"/>
      <c r="N382"/>
      <c r="O382" s="293"/>
    </row>
    <row r="383" spans="4:15" s="1105" customFormat="1">
      <c r="D383"/>
      <c r="E383"/>
      <c r="F383"/>
      <c r="G383" s="1093"/>
      <c r="H383"/>
      <c r="I383" s="1206"/>
      <c r="J383" s="1093"/>
      <c r="L383" s="1207"/>
      <c r="N383"/>
      <c r="O383" s="293"/>
    </row>
    <row r="384" spans="4:15" s="1105" customFormat="1">
      <c r="D384"/>
      <c r="E384"/>
      <c r="F384"/>
      <c r="G384" s="1093"/>
      <c r="H384"/>
      <c r="I384" s="1206"/>
      <c r="J384" s="1093"/>
      <c r="L384" s="1207"/>
      <c r="N384"/>
      <c r="O384" s="293"/>
    </row>
    <row r="385" spans="4:15" s="1105" customFormat="1">
      <c r="D385"/>
      <c r="E385"/>
      <c r="F385"/>
      <c r="G385" s="1093"/>
      <c r="H385"/>
      <c r="I385" s="1206"/>
      <c r="J385" s="1093"/>
      <c r="L385" s="1207"/>
      <c r="N385"/>
      <c r="O385" s="293"/>
    </row>
    <row r="386" spans="4:15" s="1105" customFormat="1">
      <c r="D386"/>
      <c r="E386"/>
      <c r="F386"/>
      <c r="G386" s="1093"/>
      <c r="H386"/>
      <c r="I386" s="1206"/>
      <c r="J386" s="1093"/>
      <c r="L386" s="1207"/>
      <c r="N386"/>
      <c r="O386" s="293"/>
    </row>
    <row r="387" spans="4:15" s="1105" customFormat="1">
      <c r="D387"/>
      <c r="E387"/>
      <c r="F387"/>
      <c r="G387" s="1093"/>
      <c r="H387"/>
      <c r="I387" s="1206"/>
      <c r="J387" s="1093"/>
      <c r="L387" s="1207"/>
      <c r="N387"/>
      <c r="O387" s="293"/>
    </row>
    <row r="388" spans="4:15" s="1105" customFormat="1">
      <c r="D388"/>
      <c r="E388"/>
      <c r="F388"/>
      <c r="G388" s="1093"/>
      <c r="H388"/>
      <c r="I388" s="1206"/>
      <c r="J388" s="1093"/>
      <c r="L388" s="1207"/>
      <c r="N388"/>
      <c r="O388" s="293"/>
    </row>
    <row r="389" spans="4:15" s="1105" customFormat="1">
      <c r="D389"/>
      <c r="E389"/>
      <c r="F389"/>
      <c r="G389" s="1093"/>
      <c r="H389"/>
      <c r="I389" s="1206"/>
      <c r="J389" s="1093"/>
      <c r="L389" s="1207"/>
      <c r="N389"/>
      <c r="O389" s="293"/>
    </row>
    <row r="390" spans="4:15" s="1105" customFormat="1">
      <c r="D390"/>
      <c r="E390"/>
      <c r="F390"/>
      <c r="G390" s="1093"/>
      <c r="H390"/>
      <c r="I390" s="1206"/>
      <c r="J390" s="1093"/>
      <c r="L390" s="1207"/>
      <c r="N390"/>
      <c r="O390" s="293"/>
    </row>
    <row r="391" spans="4:15" s="1105" customFormat="1">
      <c r="D391"/>
      <c r="E391"/>
      <c r="F391"/>
      <c r="G391" s="1093"/>
      <c r="H391"/>
      <c r="I391" s="1206"/>
      <c r="J391" s="1093"/>
      <c r="L391" s="1207"/>
      <c r="N391"/>
      <c r="O391" s="293"/>
    </row>
    <row r="392" spans="4:15" s="1105" customFormat="1">
      <c r="D392"/>
      <c r="E392"/>
      <c r="F392"/>
      <c r="G392" s="1093"/>
      <c r="H392"/>
      <c r="I392" s="1206"/>
      <c r="J392" s="1093"/>
      <c r="L392" s="1207"/>
      <c r="N392"/>
      <c r="O392" s="293"/>
    </row>
    <row r="393" spans="4:15" s="1105" customFormat="1">
      <c r="D393"/>
      <c r="E393"/>
      <c r="F393"/>
      <c r="G393" s="1093"/>
      <c r="H393"/>
      <c r="I393" s="1206"/>
      <c r="J393" s="1093"/>
      <c r="L393" s="1207"/>
      <c r="N393"/>
      <c r="O393" s="293"/>
    </row>
    <row r="394" spans="4:15" s="1105" customFormat="1">
      <c r="D394"/>
      <c r="E394"/>
      <c r="F394"/>
      <c r="G394" s="1093"/>
      <c r="H394"/>
      <c r="I394" s="1206"/>
      <c r="J394" s="1093"/>
      <c r="L394" s="1207"/>
      <c r="N394"/>
      <c r="O394" s="293"/>
    </row>
    <row r="395" spans="4:15" s="1105" customFormat="1">
      <c r="D395"/>
      <c r="E395"/>
      <c r="F395"/>
      <c r="G395" s="1093"/>
      <c r="H395"/>
      <c r="I395" s="1206"/>
      <c r="J395" s="1093"/>
      <c r="L395" s="1207"/>
      <c r="N395"/>
      <c r="O395" s="293"/>
    </row>
    <row r="396" spans="4:15" s="1105" customFormat="1">
      <c r="D396"/>
      <c r="E396"/>
      <c r="F396"/>
      <c r="G396" s="1093"/>
      <c r="H396"/>
      <c r="I396" s="1206"/>
      <c r="J396" s="1093"/>
      <c r="L396" s="1207"/>
      <c r="N396"/>
      <c r="O396" s="293"/>
    </row>
    <row r="397" spans="4:15" s="1105" customFormat="1">
      <c r="D397"/>
      <c r="E397"/>
      <c r="F397"/>
      <c r="G397" s="1093"/>
      <c r="H397"/>
      <c r="I397" s="1206"/>
      <c r="J397" s="1093"/>
      <c r="L397" s="1207"/>
      <c r="N397"/>
      <c r="O397" s="293"/>
    </row>
    <row r="398" spans="4:15" s="1105" customFormat="1">
      <c r="D398"/>
      <c r="E398"/>
      <c r="F398"/>
      <c r="G398" s="1093"/>
      <c r="H398"/>
      <c r="I398" s="1206"/>
      <c r="J398" s="1093"/>
      <c r="L398" s="1207"/>
      <c r="N398"/>
      <c r="O398" s="293"/>
    </row>
    <row r="399" spans="4:15" s="1105" customFormat="1">
      <c r="D399"/>
      <c r="E399"/>
      <c r="F399"/>
      <c r="G399" s="1093"/>
      <c r="H399"/>
      <c r="I399" s="1206"/>
      <c r="J399" s="1093"/>
      <c r="L399" s="1207"/>
      <c r="N399"/>
      <c r="O399" s="293"/>
    </row>
    <row r="400" spans="4:15" s="1105" customFormat="1">
      <c r="D400"/>
      <c r="E400"/>
      <c r="F400"/>
      <c r="G400" s="1093"/>
      <c r="H400"/>
      <c r="I400" s="1206"/>
      <c r="J400" s="1093"/>
      <c r="L400" s="1207"/>
      <c r="N400"/>
      <c r="O400" s="293"/>
    </row>
    <row r="401" spans="4:15" s="1105" customFormat="1">
      <c r="D401"/>
      <c r="E401"/>
      <c r="F401"/>
      <c r="G401" s="1093"/>
      <c r="H401"/>
      <c r="I401" s="1206"/>
      <c r="J401" s="1093"/>
      <c r="L401" s="1207"/>
      <c r="N401"/>
      <c r="O401" s="293"/>
    </row>
    <row r="402" spans="4:15" s="1105" customFormat="1">
      <c r="D402"/>
      <c r="E402"/>
      <c r="F402"/>
      <c r="G402" s="1093"/>
      <c r="H402"/>
      <c r="I402" s="1206"/>
      <c r="J402" s="1093"/>
      <c r="L402" s="1207"/>
      <c r="N402"/>
      <c r="O402" s="293"/>
    </row>
    <row r="403" spans="4:15" s="1105" customFormat="1">
      <c r="D403"/>
      <c r="E403"/>
      <c r="F403"/>
      <c r="G403" s="1093"/>
      <c r="H403"/>
      <c r="I403" s="1206"/>
      <c r="J403" s="1093"/>
      <c r="L403" s="1207"/>
      <c r="N403"/>
      <c r="O403" s="293"/>
    </row>
    <row r="404" spans="4:15" s="1105" customFormat="1">
      <c r="D404"/>
      <c r="E404"/>
      <c r="F404"/>
      <c r="G404" s="1093"/>
      <c r="H404"/>
      <c r="I404" s="1206"/>
      <c r="J404" s="1093"/>
      <c r="L404" s="1207"/>
      <c r="N404"/>
      <c r="O404" s="293"/>
    </row>
    <row r="405" spans="4:15" s="1105" customFormat="1">
      <c r="D405"/>
      <c r="E405"/>
      <c r="F405"/>
      <c r="G405" s="1093"/>
      <c r="H405"/>
      <c r="I405" s="1206"/>
      <c r="J405" s="1093"/>
      <c r="L405" s="1207"/>
      <c r="N405"/>
      <c r="O405" s="293"/>
    </row>
    <row r="406" spans="4:15" s="1105" customFormat="1">
      <c r="D406"/>
      <c r="E406"/>
      <c r="F406"/>
      <c r="G406" s="1093"/>
      <c r="H406"/>
      <c r="I406" s="1206"/>
      <c r="J406" s="1093"/>
      <c r="L406" s="1207"/>
      <c r="N406"/>
      <c r="O406" s="293"/>
    </row>
    <row r="407" spans="4:15" s="1105" customFormat="1">
      <c r="D407"/>
      <c r="E407"/>
      <c r="F407"/>
      <c r="G407" s="1093"/>
      <c r="H407"/>
      <c r="I407" s="1206"/>
      <c r="J407" s="1093"/>
      <c r="L407" s="1207"/>
      <c r="N407"/>
      <c r="O407" s="293"/>
    </row>
    <row r="408" spans="4:15" s="1105" customFormat="1">
      <c r="D408"/>
      <c r="E408"/>
      <c r="F408"/>
      <c r="G408" s="1093"/>
      <c r="H408"/>
      <c r="I408" s="1206"/>
      <c r="J408" s="1093"/>
      <c r="L408" s="1207"/>
      <c r="N408"/>
      <c r="O408" s="293"/>
    </row>
    <row r="409" spans="4:15" s="1105" customFormat="1">
      <c r="D409"/>
      <c r="E409"/>
      <c r="F409"/>
      <c r="G409" s="1093"/>
      <c r="H409"/>
      <c r="I409" s="1206"/>
      <c r="J409" s="1093"/>
      <c r="L409" s="1207"/>
      <c r="N409"/>
      <c r="O409" s="293"/>
    </row>
    <row r="410" spans="4:15" s="1105" customFormat="1">
      <c r="D410"/>
      <c r="E410"/>
      <c r="F410"/>
      <c r="G410" s="1093"/>
      <c r="H410"/>
      <c r="I410" s="1206"/>
      <c r="J410" s="1093"/>
      <c r="L410" s="1207"/>
      <c r="N410"/>
      <c r="O410" s="293"/>
    </row>
    <row r="411" spans="4:15" s="1105" customFormat="1">
      <c r="D411"/>
      <c r="E411"/>
      <c r="F411"/>
      <c r="G411" s="1093"/>
      <c r="H411"/>
      <c r="I411" s="1206"/>
      <c r="J411" s="1093"/>
      <c r="L411" s="1207"/>
      <c r="N411"/>
      <c r="O411" s="293"/>
    </row>
    <row r="412" spans="4:15" s="1105" customFormat="1">
      <c r="D412"/>
      <c r="E412"/>
      <c r="F412"/>
      <c r="G412" s="1093"/>
      <c r="H412"/>
      <c r="I412" s="1206"/>
      <c r="J412" s="1093"/>
      <c r="L412" s="1207"/>
      <c r="N412"/>
      <c r="O412" s="293"/>
    </row>
    <row r="413" spans="4:15" s="1105" customFormat="1">
      <c r="D413"/>
      <c r="E413"/>
      <c r="F413"/>
      <c r="G413" s="1093"/>
      <c r="H413"/>
      <c r="I413" s="1206"/>
      <c r="J413" s="1093"/>
      <c r="L413" s="1207"/>
      <c r="N413"/>
      <c r="O413" s="293"/>
    </row>
    <row r="414" spans="4:15" s="1105" customFormat="1">
      <c r="D414"/>
      <c r="E414"/>
      <c r="F414"/>
      <c r="G414" s="1093"/>
      <c r="H414"/>
      <c r="I414" s="1206"/>
      <c r="J414" s="1093"/>
      <c r="L414" s="1207"/>
      <c r="N414"/>
      <c r="O414" s="293"/>
    </row>
    <row r="415" spans="4:15" s="1105" customFormat="1">
      <c r="D415"/>
      <c r="E415"/>
      <c r="F415"/>
      <c r="G415" s="1093"/>
      <c r="H415"/>
      <c r="I415" s="1206"/>
      <c r="J415" s="1093"/>
      <c r="L415" s="1207"/>
      <c r="N415"/>
      <c r="O415" s="293"/>
    </row>
    <row r="416" spans="4:15" s="1105" customFormat="1">
      <c r="D416"/>
      <c r="E416"/>
      <c r="F416"/>
      <c r="G416" s="1093"/>
      <c r="H416"/>
      <c r="I416" s="1206"/>
      <c r="J416" s="1093"/>
      <c r="L416" s="1207"/>
      <c r="N416"/>
      <c r="O416" s="293"/>
    </row>
    <row r="417" spans="4:15" s="1105" customFormat="1">
      <c r="D417"/>
      <c r="E417"/>
      <c r="F417"/>
      <c r="G417" s="1093"/>
      <c r="H417"/>
      <c r="I417" s="1206"/>
      <c r="J417" s="1093"/>
      <c r="L417" s="1207"/>
      <c r="N417"/>
      <c r="O417" s="293"/>
    </row>
    <row r="418" spans="4:15" s="1105" customFormat="1">
      <c r="D418"/>
      <c r="E418"/>
      <c r="F418"/>
      <c r="G418" s="1093"/>
      <c r="H418"/>
      <c r="I418" s="1206"/>
      <c r="J418" s="1093"/>
      <c r="L418" s="1207"/>
      <c r="N418"/>
      <c r="O418" s="293"/>
    </row>
    <row r="419" spans="4:15" s="1105" customFormat="1">
      <c r="D419"/>
      <c r="E419"/>
      <c r="F419"/>
      <c r="G419" s="1093"/>
      <c r="H419"/>
      <c r="I419" s="1206"/>
      <c r="J419" s="1093"/>
      <c r="L419" s="1207"/>
      <c r="N419"/>
      <c r="O419" s="293"/>
    </row>
    <row r="420" spans="4:15" s="1105" customFormat="1">
      <c r="D420"/>
      <c r="E420"/>
      <c r="F420"/>
      <c r="G420" s="1093"/>
      <c r="H420"/>
      <c r="I420" s="1206"/>
      <c r="J420" s="1093"/>
      <c r="L420" s="1207"/>
      <c r="N420"/>
      <c r="O420" s="293"/>
    </row>
    <row r="421" spans="4:15" s="1105" customFormat="1">
      <c r="D421"/>
      <c r="E421"/>
      <c r="F421"/>
      <c r="G421" s="1093"/>
      <c r="H421"/>
      <c r="I421" s="1206"/>
      <c r="J421" s="1093"/>
      <c r="L421" s="1207"/>
      <c r="N421"/>
      <c r="O421" s="293"/>
    </row>
    <row r="422" spans="4:15" s="1105" customFormat="1">
      <c r="D422"/>
      <c r="E422"/>
      <c r="F422"/>
      <c r="G422" s="1093"/>
      <c r="H422"/>
      <c r="I422" s="1206"/>
      <c r="J422" s="1093"/>
      <c r="L422" s="1207"/>
      <c r="N422"/>
      <c r="O422" s="293"/>
    </row>
    <row r="423" spans="4:15" s="1105" customFormat="1">
      <c r="D423"/>
      <c r="E423"/>
      <c r="F423"/>
      <c r="G423" s="1093"/>
      <c r="H423"/>
      <c r="I423" s="1206"/>
      <c r="J423" s="1093"/>
      <c r="L423" s="1207"/>
      <c r="N423"/>
      <c r="O423" s="293"/>
    </row>
    <row r="424" spans="4:15" s="1105" customFormat="1">
      <c r="D424"/>
      <c r="E424"/>
      <c r="F424"/>
      <c r="G424" s="1093"/>
      <c r="H424"/>
      <c r="I424" s="1206"/>
      <c r="J424" s="1093"/>
      <c r="L424" s="1207"/>
      <c r="N424"/>
      <c r="O424" s="293"/>
    </row>
    <row r="425" spans="4:15" s="1105" customFormat="1">
      <c r="D425"/>
      <c r="E425"/>
      <c r="F425"/>
      <c r="G425" s="1093"/>
      <c r="H425"/>
      <c r="I425" s="1206"/>
      <c r="J425" s="1093"/>
      <c r="L425" s="1207"/>
      <c r="N425"/>
      <c r="O425" s="293"/>
    </row>
    <row r="426" spans="4:15" s="1105" customFormat="1">
      <c r="D426"/>
      <c r="E426"/>
      <c r="F426"/>
      <c r="G426" s="1093"/>
      <c r="H426"/>
      <c r="I426" s="1206"/>
      <c r="J426" s="1093"/>
      <c r="L426" s="1207"/>
      <c r="N426"/>
      <c r="O426" s="293"/>
    </row>
    <row r="427" spans="4:15" s="1105" customFormat="1">
      <c r="D427"/>
      <c r="E427"/>
      <c r="F427"/>
      <c r="G427" s="1093"/>
      <c r="H427"/>
      <c r="I427" s="1206"/>
      <c r="J427" s="1093"/>
      <c r="L427" s="1207"/>
      <c r="N427"/>
      <c r="O427" s="293"/>
    </row>
    <row r="428" spans="4:15" s="1105" customFormat="1">
      <c r="D428"/>
      <c r="E428"/>
      <c r="F428"/>
      <c r="G428" s="1093"/>
      <c r="H428"/>
      <c r="I428" s="1206"/>
      <c r="J428" s="1093"/>
      <c r="L428" s="1207"/>
      <c r="N428"/>
      <c r="O428" s="293"/>
    </row>
    <row r="429" spans="4:15" s="1105" customFormat="1">
      <c r="D429"/>
      <c r="E429"/>
      <c r="F429"/>
      <c r="G429" s="1093"/>
      <c r="H429"/>
      <c r="I429" s="1206"/>
      <c r="J429" s="1093"/>
      <c r="L429" s="1207"/>
      <c r="N429"/>
      <c r="O429" s="293"/>
    </row>
    <row r="430" spans="4:15" s="1105" customFormat="1">
      <c r="D430"/>
      <c r="E430"/>
      <c r="F430"/>
      <c r="G430" s="1093"/>
      <c r="H430"/>
      <c r="I430" s="1206"/>
      <c r="J430" s="1093"/>
      <c r="L430" s="1207"/>
      <c r="N430"/>
      <c r="O430" s="293"/>
    </row>
    <row r="431" spans="4:15" s="1105" customFormat="1">
      <c r="D431"/>
      <c r="E431"/>
      <c r="F431"/>
      <c r="G431" s="1093"/>
      <c r="H431"/>
      <c r="I431" s="1206"/>
      <c r="J431" s="1093"/>
      <c r="L431" s="1207"/>
      <c r="N431"/>
      <c r="O431" s="293"/>
    </row>
    <row r="432" spans="4:15" s="1105" customFormat="1">
      <c r="D432"/>
      <c r="E432"/>
      <c r="F432"/>
      <c r="G432" s="1093"/>
      <c r="H432"/>
      <c r="I432" s="1206"/>
      <c r="J432" s="1093"/>
      <c r="L432" s="1207"/>
      <c r="N432"/>
      <c r="O432" s="293"/>
    </row>
    <row r="433" spans="4:15" s="1105" customFormat="1">
      <c r="D433"/>
      <c r="E433"/>
      <c r="F433"/>
      <c r="G433" s="1093"/>
      <c r="H433"/>
      <c r="I433" s="1206"/>
      <c r="J433" s="1093"/>
      <c r="L433" s="1207"/>
      <c r="N433"/>
      <c r="O433" s="293"/>
    </row>
    <row r="434" spans="4:15" s="1105" customFormat="1">
      <c r="D434"/>
      <c r="E434"/>
      <c r="F434"/>
      <c r="G434" s="1093"/>
      <c r="H434"/>
      <c r="I434" s="1206"/>
      <c r="J434" s="1093"/>
      <c r="L434" s="1207"/>
      <c r="N434"/>
      <c r="O434" s="293"/>
    </row>
    <row r="435" spans="4:15" s="1105" customFormat="1">
      <c r="D435"/>
      <c r="E435"/>
      <c r="F435"/>
      <c r="G435" s="1093"/>
      <c r="H435"/>
      <c r="I435" s="1206"/>
      <c r="J435" s="1093"/>
      <c r="L435" s="1207"/>
      <c r="N435"/>
      <c r="O435" s="293"/>
    </row>
    <row r="436" spans="4:15" s="1105" customFormat="1">
      <c r="D436"/>
      <c r="E436"/>
      <c r="F436"/>
      <c r="G436" s="1093"/>
      <c r="H436"/>
      <c r="I436" s="1206"/>
      <c r="J436" s="1093"/>
      <c r="L436" s="1207"/>
      <c r="N436"/>
      <c r="O436" s="293"/>
    </row>
    <row r="437" spans="4:15" s="1105" customFormat="1">
      <c r="D437"/>
      <c r="E437"/>
      <c r="F437"/>
      <c r="G437" s="1093"/>
      <c r="H437"/>
      <c r="I437" s="1206"/>
      <c r="J437" s="1093"/>
      <c r="L437" s="1207"/>
      <c r="N437"/>
      <c r="O437" s="293"/>
    </row>
    <row r="438" spans="4:15" s="1105" customFormat="1">
      <c r="D438"/>
      <c r="E438"/>
      <c r="F438"/>
      <c r="G438" s="1093"/>
      <c r="H438"/>
      <c r="I438" s="1206"/>
      <c r="J438" s="1093"/>
      <c r="L438" s="1207"/>
      <c r="N438"/>
      <c r="O438" s="293"/>
    </row>
    <row r="439" spans="4:15" s="1105" customFormat="1">
      <c r="D439"/>
      <c r="E439"/>
      <c r="F439"/>
      <c r="G439" s="1093"/>
      <c r="H439"/>
      <c r="I439" s="1206"/>
      <c r="J439" s="1093"/>
      <c r="L439" s="1207"/>
      <c r="N439"/>
      <c r="O439" s="293"/>
    </row>
    <row r="440" spans="4:15" s="1105" customFormat="1">
      <c r="D440"/>
      <c r="E440"/>
      <c r="F440"/>
      <c r="G440" s="1093"/>
      <c r="H440"/>
      <c r="I440" s="1206"/>
      <c r="J440" s="1093"/>
      <c r="L440" s="1207"/>
      <c r="N440"/>
      <c r="O440" s="293"/>
    </row>
    <row r="441" spans="4:15" s="1105" customFormat="1">
      <c r="D441"/>
      <c r="E441"/>
      <c r="F441"/>
      <c r="G441" s="1093"/>
      <c r="H441"/>
      <c r="I441" s="1206"/>
      <c r="J441" s="1093"/>
      <c r="L441" s="1207"/>
      <c r="N441"/>
      <c r="O441" s="293"/>
    </row>
    <row r="442" spans="4:15" s="1105" customFormat="1">
      <c r="D442"/>
      <c r="E442"/>
      <c r="F442"/>
      <c r="G442" s="1093"/>
      <c r="H442"/>
      <c r="I442" s="1206"/>
      <c r="J442" s="1093"/>
      <c r="L442" s="1207"/>
      <c r="N442"/>
      <c r="O442" s="293"/>
    </row>
    <row r="443" spans="4:15" s="1105" customFormat="1">
      <c r="D443"/>
      <c r="E443"/>
      <c r="F443"/>
      <c r="G443" s="1093"/>
      <c r="H443"/>
      <c r="I443" s="1206"/>
      <c r="J443" s="1093"/>
      <c r="L443" s="1207"/>
      <c r="N443"/>
      <c r="O443" s="293"/>
    </row>
    <row r="444" spans="4:15" s="1105" customFormat="1">
      <c r="D444"/>
      <c r="E444"/>
      <c r="F444"/>
      <c r="G444" s="1093"/>
      <c r="H444"/>
      <c r="I444" s="1206"/>
      <c r="J444" s="1093"/>
      <c r="L444" s="1207"/>
      <c r="N444"/>
      <c r="O444" s="293"/>
    </row>
    <row r="445" spans="4:15" s="1105" customFormat="1">
      <c r="D445"/>
      <c r="E445"/>
      <c r="F445"/>
      <c r="G445" s="1093"/>
      <c r="H445"/>
      <c r="I445" s="1206"/>
      <c r="J445" s="1093"/>
      <c r="L445" s="1207"/>
      <c r="N445"/>
      <c r="O445" s="293"/>
    </row>
    <row r="446" spans="4:15" s="1105" customFormat="1">
      <c r="D446"/>
      <c r="E446"/>
      <c r="F446"/>
      <c r="G446" s="1093"/>
      <c r="H446"/>
      <c r="I446" s="1206"/>
      <c r="J446" s="1093"/>
      <c r="L446" s="1207"/>
      <c r="N446"/>
      <c r="O446" s="293"/>
    </row>
    <row r="447" spans="4:15" s="1105" customFormat="1">
      <c r="D447"/>
      <c r="E447"/>
      <c r="F447"/>
      <c r="G447" s="1093"/>
      <c r="H447"/>
      <c r="I447" s="1206"/>
      <c r="J447" s="1093"/>
      <c r="L447" s="1207"/>
      <c r="N447"/>
      <c r="O447" s="293"/>
    </row>
    <row r="448" spans="4:15" s="1105" customFormat="1">
      <c r="D448"/>
      <c r="E448"/>
      <c r="F448"/>
      <c r="G448" s="1093"/>
      <c r="H448"/>
      <c r="I448" s="1206"/>
      <c r="J448" s="1093"/>
      <c r="L448" s="1207"/>
      <c r="N448"/>
      <c r="O448" s="293"/>
    </row>
    <row r="449" spans="4:15" s="1105" customFormat="1">
      <c r="D449"/>
      <c r="E449"/>
      <c r="F449"/>
      <c r="G449" s="1093"/>
      <c r="H449"/>
      <c r="I449" s="1206"/>
      <c r="J449" s="1093"/>
      <c r="L449" s="1207"/>
      <c r="N449"/>
      <c r="O449" s="293"/>
    </row>
    <row r="450" spans="4:15" s="1105" customFormat="1">
      <c r="D450"/>
      <c r="E450"/>
      <c r="F450"/>
      <c r="G450" s="1093"/>
      <c r="H450"/>
      <c r="I450" s="1206"/>
      <c r="J450" s="1093"/>
      <c r="L450" s="1207"/>
      <c r="N450"/>
      <c r="O450" s="293"/>
    </row>
    <row r="451" spans="4:15" s="1105" customFormat="1">
      <c r="D451"/>
      <c r="E451"/>
      <c r="F451"/>
      <c r="G451" s="1093"/>
      <c r="H451"/>
      <c r="I451" s="1206"/>
      <c r="J451" s="1093"/>
      <c r="L451" s="1207"/>
      <c r="N451"/>
      <c r="O451" s="293"/>
    </row>
    <row r="452" spans="4:15" s="1105" customFormat="1">
      <c r="D452"/>
      <c r="E452"/>
      <c r="F452"/>
      <c r="G452" s="1093"/>
      <c r="H452"/>
      <c r="I452" s="1206"/>
      <c r="J452" s="1093"/>
      <c r="L452" s="1207"/>
      <c r="N452"/>
      <c r="O452" s="293"/>
    </row>
    <row r="453" spans="4:15" s="1105" customFormat="1">
      <c r="D453"/>
      <c r="E453"/>
      <c r="F453"/>
      <c r="G453" s="1093"/>
      <c r="H453"/>
      <c r="I453" s="1206"/>
      <c r="J453" s="1093"/>
      <c r="L453" s="1207"/>
      <c r="N453"/>
      <c r="O453" s="293"/>
    </row>
    <row r="454" spans="4:15" s="1105" customFormat="1">
      <c r="D454"/>
      <c r="E454"/>
      <c r="F454"/>
      <c r="G454" s="1093"/>
      <c r="H454"/>
      <c r="I454" s="1206"/>
      <c r="J454" s="1093"/>
      <c r="L454" s="1207"/>
      <c r="N454"/>
      <c r="O454" s="293"/>
    </row>
    <row r="455" spans="4:15" s="1105" customFormat="1">
      <c r="D455"/>
      <c r="E455"/>
      <c r="F455"/>
      <c r="G455" s="1093"/>
      <c r="H455"/>
      <c r="I455" s="1206"/>
      <c r="J455" s="1093"/>
      <c r="L455" s="1207"/>
      <c r="N455"/>
      <c r="O455" s="293"/>
    </row>
    <row r="456" spans="4:15" s="1105" customFormat="1">
      <c r="D456"/>
      <c r="E456"/>
      <c r="F456"/>
      <c r="G456" s="1093"/>
      <c r="H456"/>
      <c r="I456" s="1206"/>
      <c r="J456" s="1093"/>
      <c r="L456" s="1207"/>
      <c r="N456"/>
      <c r="O456" s="293"/>
    </row>
    <row r="457" spans="4:15" s="1105" customFormat="1">
      <c r="D457"/>
      <c r="E457"/>
      <c r="F457"/>
      <c r="G457" s="1093"/>
      <c r="H457"/>
      <c r="I457" s="1206"/>
      <c r="J457" s="1093"/>
      <c r="L457" s="1207"/>
      <c r="N457"/>
      <c r="O457" s="293"/>
    </row>
    <row r="458" spans="4:15" s="1105" customFormat="1">
      <c r="D458"/>
      <c r="E458"/>
      <c r="F458"/>
      <c r="G458" s="1093"/>
      <c r="H458"/>
      <c r="I458" s="1206"/>
      <c r="J458" s="1093"/>
      <c r="L458" s="1207"/>
      <c r="N458"/>
      <c r="O458" s="293"/>
    </row>
    <row r="459" spans="4:15" s="1105" customFormat="1">
      <c r="D459"/>
      <c r="E459"/>
      <c r="F459"/>
      <c r="G459" s="1093"/>
      <c r="H459"/>
      <c r="I459" s="1206"/>
      <c r="J459" s="1093"/>
      <c r="L459" s="1207"/>
      <c r="N459"/>
      <c r="O459" s="293"/>
    </row>
    <row r="460" spans="4:15" s="1105" customFormat="1">
      <c r="D460"/>
      <c r="E460"/>
      <c r="F460"/>
      <c r="G460" s="1093"/>
      <c r="H460"/>
      <c r="I460" s="1206"/>
      <c r="J460" s="1093"/>
      <c r="L460" s="1207"/>
      <c r="N460"/>
      <c r="O460" s="293"/>
    </row>
    <row r="461" spans="4:15" s="1105" customFormat="1">
      <c r="D461"/>
      <c r="E461"/>
      <c r="F461"/>
      <c r="G461" s="1093"/>
      <c r="H461"/>
      <c r="I461" s="1206"/>
      <c r="J461" s="1093"/>
      <c r="L461" s="1207"/>
      <c r="N461"/>
      <c r="O461" s="293"/>
    </row>
    <row r="462" spans="4:15" s="1105" customFormat="1">
      <c r="D462"/>
      <c r="E462"/>
      <c r="F462"/>
      <c r="G462" s="1093"/>
      <c r="H462"/>
      <c r="I462" s="1206"/>
      <c r="J462" s="1093"/>
      <c r="L462" s="1207"/>
      <c r="N462"/>
      <c r="O462" s="293"/>
    </row>
    <row r="463" spans="4:15" s="1105" customFormat="1">
      <c r="D463"/>
      <c r="E463"/>
      <c r="F463"/>
      <c r="G463" s="1093"/>
      <c r="H463"/>
      <c r="I463" s="1206"/>
      <c r="J463" s="1093"/>
      <c r="L463" s="1207"/>
      <c r="N463"/>
      <c r="O463" s="293"/>
    </row>
    <row r="464" spans="4:15" s="1105" customFormat="1">
      <c r="D464"/>
      <c r="E464"/>
      <c r="F464"/>
      <c r="G464" s="1093"/>
      <c r="H464"/>
      <c r="I464" s="1206"/>
      <c r="J464" s="1093"/>
      <c r="L464" s="1207"/>
      <c r="N464"/>
      <c r="O464" s="293"/>
    </row>
    <row r="465" spans="4:15" s="1105" customFormat="1">
      <c r="D465"/>
      <c r="E465"/>
      <c r="F465"/>
      <c r="G465" s="1093"/>
      <c r="H465"/>
      <c r="I465" s="1206"/>
      <c r="J465" s="1093"/>
      <c r="L465" s="1207"/>
      <c r="N465"/>
      <c r="O465" s="293"/>
    </row>
    <row r="466" spans="4:15" s="1105" customFormat="1">
      <c r="D466"/>
      <c r="E466"/>
      <c r="F466"/>
      <c r="G466" s="1093"/>
      <c r="H466"/>
      <c r="I466" s="1206"/>
      <c r="J466" s="1093"/>
      <c r="L466" s="1207"/>
      <c r="N466"/>
      <c r="O466" s="293"/>
    </row>
    <row r="467" spans="4:15" s="1105" customFormat="1">
      <c r="D467"/>
      <c r="E467"/>
      <c r="F467"/>
      <c r="G467" s="1093"/>
      <c r="H467"/>
      <c r="I467" s="1206"/>
      <c r="J467" s="1093"/>
      <c r="L467" s="1207"/>
      <c r="N467"/>
      <c r="O467" s="293"/>
    </row>
    <row r="468" spans="4:15" s="1105" customFormat="1">
      <c r="D468"/>
      <c r="E468"/>
      <c r="F468"/>
      <c r="G468" s="1093"/>
      <c r="H468"/>
      <c r="I468" s="1206"/>
      <c r="J468" s="1093"/>
      <c r="L468" s="1207"/>
      <c r="N468"/>
      <c r="O468" s="293"/>
    </row>
    <row r="469" spans="4:15" s="1105" customFormat="1">
      <c r="D469"/>
      <c r="E469"/>
      <c r="F469"/>
      <c r="G469" s="1093"/>
      <c r="H469"/>
      <c r="I469" s="1206"/>
      <c r="J469" s="1093"/>
      <c r="L469" s="1207"/>
      <c r="N469"/>
      <c r="O469" s="293"/>
    </row>
    <row r="470" spans="4:15" s="1105" customFormat="1">
      <c r="D470"/>
      <c r="E470"/>
      <c r="F470"/>
      <c r="G470" s="1093"/>
      <c r="H470"/>
      <c r="I470" s="1206"/>
      <c r="J470" s="1093"/>
      <c r="L470" s="1207"/>
      <c r="N470"/>
      <c r="O470" s="293"/>
    </row>
    <row r="471" spans="4:15" s="1105" customFormat="1">
      <c r="D471"/>
      <c r="E471"/>
      <c r="F471"/>
      <c r="G471" s="1093"/>
      <c r="H471"/>
      <c r="I471" s="1206"/>
      <c r="J471" s="1093"/>
      <c r="L471" s="1207"/>
      <c r="N471"/>
      <c r="O471" s="293"/>
    </row>
    <row r="472" spans="4:15" s="1105" customFormat="1">
      <c r="D472"/>
      <c r="E472"/>
      <c r="F472"/>
      <c r="G472" s="1093"/>
      <c r="H472"/>
      <c r="I472" s="1206"/>
      <c r="J472" s="1093"/>
      <c r="L472" s="1207"/>
      <c r="N472"/>
      <c r="O472" s="293"/>
    </row>
    <row r="473" spans="4:15" s="1105" customFormat="1">
      <c r="D473"/>
      <c r="E473"/>
      <c r="F473"/>
      <c r="G473" s="1093"/>
      <c r="H473"/>
      <c r="I473" s="1206"/>
      <c r="J473" s="1093"/>
      <c r="L473" s="1207"/>
      <c r="N473"/>
      <c r="O473" s="293"/>
    </row>
    <row r="474" spans="4:15" s="1105" customFormat="1">
      <c r="D474"/>
      <c r="E474"/>
      <c r="F474"/>
      <c r="G474" s="1093"/>
      <c r="H474"/>
      <c r="I474" s="1206"/>
      <c r="J474" s="1093"/>
      <c r="L474" s="1207"/>
      <c r="N474"/>
      <c r="O474" s="293"/>
    </row>
    <row r="475" spans="4:15" s="1105" customFormat="1">
      <c r="D475"/>
      <c r="E475"/>
      <c r="F475"/>
      <c r="G475" s="1093"/>
      <c r="H475"/>
      <c r="I475" s="1206"/>
      <c r="J475" s="1093"/>
      <c r="L475" s="1207"/>
      <c r="N475"/>
      <c r="O475" s="293"/>
    </row>
    <row r="476" spans="4:15" s="1105" customFormat="1">
      <c r="D476"/>
      <c r="E476"/>
      <c r="F476"/>
      <c r="G476" s="1093"/>
      <c r="H476"/>
      <c r="I476" s="1206"/>
      <c r="J476" s="1093"/>
      <c r="L476" s="1207"/>
      <c r="N476"/>
      <c r="O476" s="293"/>
    </row>
    <row r="477" spans="4:15" s="1105" customFormat="1">
      <c r="D477"/>
      <c r="E477"/>
      <c r="F477"/>
      <c r="G477" s="1093"/>
      <c r="H477"/>
      <c r="I477" s="1206"/>
      <c r="J477" s="1093"/>
      <c r="L477" s="1207"/>
      <c r="N477"/>
      <c r="O477" s="293"/>
    </row>
    <row r="478" spans="4:15" s="1105" customFormat="1">
      <c r="D478"/>
      <c r="E478"/>
      <c r="F478"/>
      <c r="G478" s="1093"/>
      <c r="H478"/>
      <c r="I478" s="1206"/>
      <c r="J478" s="1093"/>
      <c r="L478" s="1207"/>
      <c r="N478"/>
      <c r="O478" s="293"/>
    </row>
    <row r="479" spans="4:15" s="1105" customFormat="1">
      <c r="D479"/>
      <c r="E479"/>
      <c r="F479"/>
      <c r="G479" s="1093"/>
      <c r="H479"/>
      <c r="I479" s="1206"/>
      <c r="J479" s="1093"/>
      <c r="L479" s="1207"/>
      <c r="N479"/>
      <c r="O479" s="293"/>
    </row>
    <row r="480" spans="4:15" s="1105" customFormat="1">
      <c r="D480"/>
      <c r="E480"/>
      <c r="F480"/>
      <c r="G480" s="1093"/>
      <c r="H480"/>
      <c r="I480" s="1206"/>
      <c r="J480" s="1093"/>
      <c r="L480" s="1207"/>
      <c r="N480"/>
      <c r="O480" s="293"/>
    </row>
    <row r="481" spans="4:15" s="1105" customFormat="1">
      <c r="D481"/>
      <c r="E481"/>
      <c r="F481"/>
      <c r="G481" s="1093"/>
      <c r="H481"/>
      <c r="I481" s="1206"/>
      <c r="J481" s="1093"/>
      <c r="L481" s="1207"/>
      <c r="N481"/>
      <c r="O481" s="293"/>
    </row>
    <row r="482" spans="4:15" s="1105" customFormat="1">
      <c r="D482"/>
      <c r="E482"/>
      <c r="F482"/>
      <c r="G482" s="1093"/>
      <c r="H482"/>
      <c r="I482" s="1206"/>
      <c r="J482" s="1093"/>
      <c r="L482" s="1207"/>
      <c r="N482"/>
      <c r="O482" s="293"/>
    </row>
    <row r="483" spans="4:15" s="1105" customFormat="1">
      <c r="D483"/>
      <c r="E483"/>
      <c r="F483"/>
      <c r="G483" s="1093"/>
      <c r="H483"/>
      <c r="I483" s="1206"/>
      <c r="J483" s="1093"/>
      <c r="L483" s="1207"/>
      <c r="N483"/>
      <c r="O483" s="293"/>
    </row>
    <row r="484" spans="4:15" s="1105" customFormat="1">
      <c r="D484"/>
      <c r="E484"/>
      <c r="F484"/>
      <c r="G484" s="1093"/>
      <c r="H484"/>
      <c r="I484" s="1206"/>
      <c r="J484" s="1093"/>
      <c r="L484" s="1207"/>
      <c r="N484"/>
      <c r="O484" s="293"/>
    </row>
    <row r="485" spans="4:15" s="1105" customFormat="1">
      <c r="D485"/>
      <c r="E485"/>
      <c r="F485"/>
      <c r="G485" s="1093"/>
      <c r="H485"/>
      <c r="I485" s="1206"/>
      <c r="J485" s="1093"/>
      <c r="L485" s="1207"/>
      <c r="N485"/>
      <c r="O485" s="293"/>
    </row>
    <row r="486" spans="4:15" s="1105" customFormat="1">
      <c r="D486"/>
      <c r="E486"/>
      <c r="F486"/>
      <c r="G486" s="1093"/>
      <c r="H486"/>
      <c r="I486" s="1206"/>
      <c r="J486" s="1093"/>
      <c r="L486" s="1207"/>
      <c r="N486"/>
      <c r="O486" s="293"/>
    </row>
    <row r="487" spans="4:15" s="1105" customFormat="1">
      <c r="D487"/>
      <c r="E487"/>
      <c r="F487"/>
      <c r="G487" s="1093"/>
      <c r="H487"/>
      <c r="I487" s="1206"/>
      <c r="J487" s="1093"/>
      <c r="L487" s="1207"/>
      <c r="N487"/>
      <c r="O487" s="293"/>
    </row>
    <row r="488" spans="4:15" s="1105" customFormat="1">
      <c r="D488"/>
      <c r="E488"/>
      <c r="F488"/>
      <c r="G488" s="1093"/>
      <c r="H488"/>
      <c r="I488" s="1206"/>
      <c r="J488" s="1093"/>
      <c r="L488" s="1207"/>
      <c r="N488"/>
      <c r="O488" s="293"/>
    </row>
    <row r="489" spans="4:15" s="1105" customFormat="1">
      <c r="D489"/>
      <c r="E489"/>
      <c r="F489"/>
      <c r="G489" s="1093"/>
      <c r="H489"/>
      <c r="I489" s="1206"/>
      <c r="J489" s="1093"/>
      <c r="L489" s="1207"/>
      <c r="N489"/>
      <c r="O489" s="293"/>
    </row>
    <row r="490" spans="4:15" s="1105" customFormat="1">
      <c r="D490"/>
      <c r="E490"/>
      <c r="F490"/>
      <c r="G490" s="1093"/>
      <c r="H490"/>
      <c r="I490" s="1206"/>
      <c r="J490" s="1093"/>
      <c r="L490" s="1207"/>
      <c r="N490"/>
      <c r="O490" s="293"/>
    </row>
    <row r="491" spans="4:15" s="1105" customFormat="1">
      <c r="D491"/>
      <c r="E491"/>
      <c r="F491"/>
      <c r="G491" s="1093"/>
      <c r="H491"/>
      <c r="I491" s="1206"/>
      <c r="J491" s="1093"/>
      <c r="L491" s="1207"/>
      <c r="N491"/>
      <c r="O491" s="293"/>
    </row>
    <row r="492" spans="4:15" s="1105" customFormat="1">
      <c r="D492"/>
      <c r="E492"/>
      <c r="F492"/>
      <c r="G492" s="1093"/>
      <c r="H492"/>
      <c r="I492" s="1206"/>
      <c r="J492" s="1093"/>
      <c r="L492" s="1207"/>
      <c r="N492"/>
      <c r="O492" s="293"/>
    </row>
    <row r="493" spans="4:15" s="1105" customFormat="1">
      <c r="D493"/>
      <c r="E493"/>
      <c r="F493"/>
      <c r="G493" s="1093"/>
      <c r="H493"/>
      <c r="I493" s="1206"/>
      <c r="J493" s="1093"/>
      <c r="L493" s="1207"/>
      <c r="N493"/>
      <c r="O493" s="293"/>
    </row>
    <row r="494" spans="4:15" s="1105" customFormat="1">
      <c r="D494"/>
      <c r="E494"/>
      <c r="F494"/>
      <c r="G494" s="1093"/>
      <c r="H494"/>
      <c r="I494" s="1206"/>
      <c r="J494" s="1093"/>
      <c r="L494" s="1207"/>
      <c r="N494"/>
      <c r="O494" s="293"/>
    </row>
    <row r="495" spans="4:15" s="1105" customFormat="1">
      <c r="D495"/>
      <c r="E495"/>
      <c r="F495"/>
      <c r="G495" s="1093"/>
      <c r="H495"/>
      <c r="I495" s="1206"/>
      <c r="J495" s="1093"/>
      <c r="L495" s="1207"/>
      <c r="N495"/>
      <c r="O495" s="293"/>
    </row>
    <row r="496" spans="4:15" s="1105" customFormat="1">
      <c r="D496"/>
      <c r="E496"/>
      <c r="F496"/>
      <c r="G496" s="1093"/>
      <c r="H496"/>
      <c r="I496" s="1206"/>
      <c r="J496" s="1093"/>
      <c r="L496" s="1207"/>
      <c r="N496"/>
      <c r="O496" s="293"/>
    </row>
    <row r="497" spans="4:15" s="1105" customFormat="1">
      <c r="D497"/>
      <c r="E497"/>
      <c r="F497"/>
      <c r="G497" s="1093"/>
      <c r="H497"/>
      <c r="I497" s="1206"/>
      <c r="J497" s="1093"/>
      <c r="L497" s="1207"/>
      <c r="N497"/>
      <c r="O497" s="293"/>
    </row>
    <row r="498" spans="4:15" s="1105" customFormat="1">
      <c r="D498"/>
      <c r="E498"/>
      <c r="F498"/>
      <c r="G498" s="1093"/>
      <c r="H498"/>
      <c r="I498" s="1206"/>
      <c r="J498" s="1093"/>
      <c r="L498" s="1207"/>
      <c r="N498"/>
      <c r="O498" s="293"/>
    </row>
    <row r="499" spans="4:15" s="1105" customFormat="1">
      <c r="D499"/>
      <c r="E499"/>
      <c r="F499"/>
      <c r="G499" s="1093"/>
      <c r="H499"/>
      <c r="I499" s="1206"/>
      <c r="J499" s="1093"/>
      <c r="L499" s="1207"/>
      <c r="N499"/>
      <c r="O499" s="293"/>
    </row>
    <row r="500" spans="4:15" s="1105" customFormat="1">
      <c r="D500"/>
      <c r="E500"/>
      <c r="F500"/>
      <c r="G500" s="1093"/>
      <c r="H500"/>
      <c r="I500" s="1206"/>
      <c r="J500" s="1093"/>
      <c r="L500" s="1207"/>
      <c r="N500"/>
      <c r="O500" s="293"/>
    </row>
    <row r="501" spans="4:15" s="1105" customFormat="1">
      <c r="D501"/>
      <c r="E501"/>
      <c r="F501"/>
      <c r="G501" s="1093"/>
      <c r="H501"/>
      <c r="I501" s="1206"/>
      <c r="J501" s="1093"/>
      <c r="L501" s="1207"/>
      <c r="N501"/>
      <c r="O501" s="293"/>
    </row>
    <row r="502" spans="4:15" s="1105" customFormat="1">
      <c r="D502"/>
      <c r="E502"/>
      <c r="F502"/>
      <c r="G502" s="1093"/>
      <c r="H502"/>
      <c r="I502" s="1206"/>
      <c r="J502" s="1093"/>
      <c r="L502" s="1207"/>
      <c r="N502"/>
      <c r="O502" s="293"/>
    </row>
    <row r="503" spans="4:15" s="1105" customFormat="1">
      <c r="D503"/>
      <c r="E503"/>
      <c r="F503"/>
      <c r="G503" s="1093"/>
      <c r="H503"/>
      <c r="I503" s="1206"/>
      <c r="J503" s="1093"/>
      <c r="L503" s="1207"/>
      <c r="N503"/>
      <c r="O503" s="293"/>
    </row>
    <row r="504" spans="4:15" s="1105" customFormat="1">
      <c r="D504"/>
      <c r="E504"/>
      <c r="F504"/>
      <c r="G504" s="1093"/>
      <c r="H504"/>
      <c r="I504" s="1206"/>
      <c r="J504" s="1093"/>
      <c r="L504" s="1207"/>
      <c r="N504"/>
      <c r="O504" s="293"/>
    </row>
    <row r="505" spans="4:15" s="1105" customFormat="1">
      <c r="D505"/>
      <c r="E505"/>
      <c r="F505"/>
      <c r="G505" s="1093"/>
      <c r="H505"/>
      <c r="I505" s="1206"/>
      <c r="J505" s="1093"/>
      <c r="L505" s="1207"/>
      <c r="N505"/>
      <c r="O505" s="293"/>
    </row>
    <row r="506" spans="4:15" s="1105" customFormat="1">
      <c r="D506"/>
      <c r="E506"/>
      <c r="F506"/>
      <c r="G506" s="1093"/>
      <c r="H506"/>
      <c r="I506" s="1206"/>
      <c r="J506" s="1093"/>
      <c r="L506" s="1207"/>
      <c r="N506"/>
      <c r="O506" s="293"/>
    </row>
    <row r="507" spans="4:15" s="1105" customFormat="1">
      <c r="D507"/>
      <c r="E507"/>
      <c r="F507"/>
      <c r="G507" s="1093"/>
      <c r="H507"/>
      <c r="I507" s="1206"/>
      <c r="J507" s="1093"/>
      <c r="L507" s="1207"/>
      <c r="N507"/>
      <c r="O507" s="293"/>
    </row>
    <row r="508" spans="4:15" s="1105" customFormat="1">
      <c r="D508"/>
      <c r="E508"/>
      <c r="F508"/>
      <c r="G508" s="1093"/>
      <c r="H508"/>
      <c r="I508" s="1206"/>
      <c r="J508" s="1093"/>
      <c r="L508" s="1207"/>
      <c r="N508"/>
      <c r="O508" s="293"/>
    </row>
    <row r="509" spans="4:15" s="1105" customFormat="1">
      <c r="D509"/>
      <c r="E509"/>
      <c r="F509"/>
      <c r="G509" s="1093"/>
      <c r="H509"/>
      <c r="I509" s="1206"/>
      <c r="J509" s="1093"/>
      <c r="L509" s="1207"/>
      <c r="N509"/>
      <c r="O509" s="293"/>
    </row>
    <row r="510" spans="4:15" s="1105" customFormat="1">
      <c r="D510"/>
      <c r="E510"/>
      <c r="F510"/>
      <c r="G510" s="1093"/>
      <c r="H510"/>
      <c r="I510" s="1206"/>
      <c r="J510" s="1093"/>
      <c r="L510" s="1207"/>
      <c r="N510"/>
      <c r="O510" s="293"/>
    </row>
    <row r="511" spans="4:15" s="1105" customFormat="1">
      <c r="D511"/>
      <c r="E511"/>
      <c r="F511"/>
      <c r="G511" s="1093"/>
      <c r="H511"/>
      <c r="I511" s="1206"/>
      <c r="J511" s="1093"/>
      <c r="L511" s="1207"/>
      <c r="N511"/>
      <c r="O511" s="293"/>
    </row>
    <row r="512" spans="4:15" s="1105" customFormat="1">
      <c r="D512"/>
      <c r="E512"/>
      <c r="F512"/>
      <c r="G512" s="1093"/>
      <c r="H512"/>
      <c r="I512" s="1206"/>
      <c r="J512" s="1093"/>
      <c r="L512" s="1207"/>
      <c r="N512"/>
      <c r="O512" s="293"/>
    </row>
    <row r="513" spans="4:15" s="1105" customFormat="1">
      <c r="D513"/>
      <c r="E513"/>
      <c r="F513"/>
      <c r="G513" s="1093"/>
      <c r="H513"/>
      <c r="I513" s="1206"/>
      <c r="J513" s="1093"/>
      <c r="L513" s="1207"/>
      <c r="N513"/>
      <c r="O513" s="293"/>
    </row>
    <row r="514" spans="4:15" s="1105" customFormat="1">
      <c r="D514"/>
      <c r="E514"/>
      <c r="F514"/>
      <c r="G514" s="1093"/>
      <c r="H514"/>
      <c r="I514" s="1206"/>
      <c r="J514" s="1093"/>
      <c r="L514" s="1207"/>
      <c r="N514"/>
      <c r="O514" s="293"/>
    </row>
    <row r="515" spans="4:15" s="1105" customFormat="1">
      <c r="D515"/>
      <c r="E515"/>
      <c r="F515"/>
      <c r="G515" s="1093"/>
      <c r="H515"/>
      <c r="I515" s="1206"/>
      <c r="J515" s="1093"/>
      <c r="L515" s="1207"/>
      <c r="N515"/>
      <c r="O515" s="293"/>
    </row>
    <row r="516" spans="4:15" s="1105" customFormat="1">
      <c r="D516"/>
      <c r="E516"/>
      <c r="F516"/>
      <c r="G516" s="1093"/>
      <c r="H516"/>
      <c r="I516" s="1206"/>
      <c r="J516" s="1093"/>
      <c r="L516" s="1207"/>
      <c r="N516"/>
      <c r="O516" s="293"/>
    </row>
    <row r="517" spans="4:15" s="1105" customFormat="1">
      <c r="D517"/>
      <c r="E517"/>
      <c r="F517"/>
      <c r="G517" s="1093"/>
      <c r="H517"/>
      <c r="I517" s="1206"/>
      <c r="J517" s="1093"/>
      <c r="L517" s="1207"/>
      <c r="N517"/>
      <c r="O517" s="293"/>
    </row>
    <row r="518" spans="4:15" s="1105" customFormat="1">
      <c r="D518"/>
      <c r="E518"/>
      <c r="F518"/>
      <c r="G518" s="1093"/>
      <c r="H518"/>
      <c r="I518" s="1206"/>
      <c r="J518" s="1093"/>
      <c r="L518" s="1207"/>
      <c r="N518"/>
      <c r="O518" s="293"/>
    </row>
    <row r="519" spans="4:15" s="1105" customFormat="1">
      <c r="D519"/>
      <c r="E519"/>
      <c r="F519"/>
      <c r="G519" s="1093"/>
      <c r="H519"/>
      <c r="I519" s="1206"/>
      <c r="J519" s="1093"/>
      <c r="L519" s="1207"/>
      <c r="N519"/>
      <c r="O519" s="293"/>
    </row>
    <row r="520" spans="4:15" s="1105" customFormat="1">
      <c r="D520"/>
      <c r="E520"/>
      <c r="F520"/>
      <c r="G520" s="1093"/>
      <c r="H520"/>
      <c r="I520" s="1206"/>
      <c r="J520" s="1093"/>
      <c r="L520" s="1207"/>
      <c r="N520"/>
      <c r="O520" s="293"/>
    </row>
    <row r="521" spans="4:15" s="1105" customFormat="1">
      <c r="D521"/>
      <c r="E521"/>
      <c r="F521"/>
      <c r="G521" s="1093"/>
      <c r="H521"/>
      <c r="I521" s="1206"/>
      <c r="J521" s="1093"/>
      <c r="L521" s="1207"/>
      <c r="N521"/>
      <c r="O521" s="293"/>
    </row>
    <row r="522" spans="4:15" s="1105" customFormat="1">
      <c r="D522"/>
      <c r="E522"/>
      <c r="F522"/>
      <c r="G522" s="1093"/>
      <c r="H522"/>
      <c r="I522" s="1206"/>
      <c r="J522" s="1093"/>
      <c r="L522" s="1207"/>
      <c r="N522"/>
      <c r="O522" s="293"/>
    </row>
    <row r="523" spans="4:15" s="1105" customFormat="1">
      <c r="D523"/>
      <c r="E523"/>
      <c r="F523"/>
      <c r="G523" s="1093"/>
      <c r="H523"/>
      <c r="I523" s="1206"/>
      <c r="J523" s="1093"/>
      <c r="L523" s="1207"/>
      <c r="N523"/>
      <c r="O523" s="293"/>
    </row>
    <row r="524" spans="4:15" s="1105" customFormat="1">
      <c r="D524"/>
      <c r="E524"/>
      <c r="F524"/>
      <c r="G524" s="1093"/>
      <c r="H524"/>
      <c r="I524" s="1206"/>
      <c r="J524" s="1093"/>
      <c r="L524" s="1207"/>
      <c r="N524"/>
      <c r="O524" s="293"/>
    </row>
    <row r="525" spans="4:15" s="1105" customFormat="1">
      <c r="D525"/>
      <c r="E525"/>
      <c r="F525"/>
      <c r="G525" s="1093"/>
      <c r="H525"/>
      <c r="I525" s="1206"/>
      <c r="J525" s="1093"/>
      <c r="L525" s="1207"/>
      <c r="N525"/>
      <c r="O525" s="293"/>
    </row>
    <row r="526" spans="4:15" s="1105" customFormat="1">
      <c r="D526"/>
      <c r="E526"/>
      <c r="F526"/>
      <c r="G526" s="1093"/>
      <c r="H526"/>
      <c r="I526" s="1206"/>
      <c r="J526" s="1093"/>
      <c r="L526" s="1207"/>
      <c r="N526"/>
      <c r="O526" s="293"/>
    </row>
    <row r="527" spans="4:15" s="1105" customFormat="1">
      <c r="D527"/>
      <c r="E527"/>
      <c r="F527"/>
      <c r="G527" s="1093"/>
      <c r="H527"/>
      <c r="I527" s="1206"/>
      <c r="J527" s="1093"/>
      <c r="L527" s="1207"/>
      <c r="N527"/>
      <c r="O527" s="293"/>
    </row>
    <row r="528" spans="4:15" s="1105" customFormat="1">
      <c r="D528"/>
      <c r="E528"/>
      <c r="F528"/>
      <c r="G528" s="1093"/>
      <c r="H528"/>
      <c r="I528" s="1206"/>
      <c r="J528" s="1093"/>
      <c r="L528" s="1207"/>
      <c r="N528"/>
      <c r="O528" s="293"/>
    </row>
    <row r="529" spans="4:15" s="1105" customFormat="1">
      <c r="D529"/>
      <c r="E529"/>
      <c r="F529"/>
      <c r="G529" s="1093"/>
      <c r="H529"/>
      <c r="I529" s="1206"/>
      <c r="J529" s="1093"/>
      <c r="L529" s="1207"/>
      <c r="N529"/>
      <c r="O529" s="293"/>
    </row>
    <row r="530" spans="4:15" s="1105" customFormat="1">
      <c r="D530"/>
      <c r="E530"/>
      <c r="F530"/>
      <c r="G530" s="1093"/>
      <c r="H530"/>
      <c r="I530" s="1206"/>
      <c r="J530" s="1093"/>
      <c r="L530" s="1207"/>
      <c r="N530"/>
      <c r="O530" s="293"/>
    </row>
    <row r="531" spans="4:15" s="1105" customFormat="1">
      <c r="D531"/>
      <c r="E531"/>
      <c r="F531"/>
      <c r="G531" s="1093"/>
      <c r="H531"/>
      <c r="I531" s="1206"/>
      <c r="J531" s="1093"/>
      <c r="L531" s="1207"/>
      <c r="N531"/>
      <c r="O531" s="293"/>
    </row>
    <row r="532" spans="4:15" s="1105" customFormat="1">
      <c r="D532"/>
      <c r="E532"/>
      <c r="F532"/>
      <c r="G532" s="1093"/>
      <c r="H532"/>
      <c r="I532" s="1206"/>
      <c r="J532" s="1093"/>
      <c r="L532" s="1207"/>
      <c r="N532"/>
      <c r="O532" s="293"/>
    </row>
    <row r="533" spans="4:15" s="1105" customFormat="1">
      <c r="D533"/>
      <c r="E533"/>
      <c r="F533"/>
      <c r="G533" s="1093"/>
      <c r="H533"/>
      <c r="I533" s="1206"/>
      <c r="J533" s="1093"/>
      <c r="L533" s="1207"/>
      <c r="N533"/>
      <c r="O533" s="293"/>
    </row>
    <row r="534" spans="4:15" s="1105" customFormat="1">
      <c r="D534"/>
      <c r="E534"/>
      <c r="F534"/>
      <c r="G534" s="1093"/>
      <c r="H534"/>
      <c r="I534" s="1206"/>
      <c r="J534" s="1093"/>
      <c r="L534" s="1207"/>
      <c r="N534"/>
      <c r="O534" s="293"/>
    </row>
    <row r="535" spans="4:15" s="1105" customFormat="1">
      <c r="D535"/>
      <c r="E535"/>
      <c r="F535"/>
      <c r="G535" s="1093"/>
      <c r="H535"/>
      <c r="I535" s="1206"/>
      <c r="J535" s="1093"/>
      <c r="L535" s="1207"/>
      <c r="N535"/>
      <c r="O535" s="293"/>
    </row>
    <row r="536" spans="4:15" s="1105" customFormat="1">
      <c r="D536"/>
      <c r="E536"/>
      <c r="F536"/>
      <c r="G536" s="1093"/>
      <c r="H536"/>
      <c r="I536" s="1206"/>
      <c r="J536" s="1093"/>
      <c r="L536" s="1207"/>
      <c r="N536"/>
      <c r="O536" s="293"/>
    </row>
    <row r="537" spans="4:15" s="1105" customFormat="1">
      <c r="D537"/>
      <c r="E537"/>
      <c r="F537"/>
      <c r="G537" s="1093"/>
      <c r="H537"/>
      <c r="I537" s="1206"/>
      <c r="J537" s="1093"/>
      <c r="L537" s="1207"/>
      <c r="N537"/>
      <c r="O537" s="293"/>
    </row>
    <row r="538" spans="4:15" s="1105" customFormat="1">
      <c r="D538"/>
      <c r="E538"/>
      <c r="F538"/>
      <c r="G538" s="1093"/>
      <c r="H538"/>
      <c r="I538" s="1206"/>
      <c r="J538" s="1093"/>
      <c r="L538" s="1207"/>
      <c r="N538"/>
      <c r="O538" s="293"/>
    </row>
    <row r="539" spans="4:15" s="1105" customFormat="1">
      <c r="D539"/>
      <c r="E539"/>
      <c r="F539"/>
      <c r="G539" s="1093"/>
      <c r="H539"/>
      <c r="I539" s="1206"/>
      <c r="J539" s="1093"/>
      <c r="L539" s="1207"/>
      <c r="N539"/>
      <c r="O539" s="293"/>
    </row>
    <row r="540" spans="4:15" s="1105" customFormat="1">
      <c r="D540"/>
      <c r="E540"/>
      <c r="F540"/>
      <c r="G540" s="1093"/>
      <c r="H540"/>
      <c r="I540" s="1206"/>
      <c r="J540" s="1093"/>
      <c r="L540" s="1207"/>
      <c r="N540"/>
      <c r="O540" s="293"/>
    </row>
    <row r="541" spans="4:15" s="1105" customFormat="1">
      <c r="D541"/>
      <c r="E541"/>
      <c r="F541"/>
      <c r="G541" s="1093"/>
      <c r="H541"/>
      <c r="I541" s="1206"/>
      <c r="J541" s="1093"/>
      <c r="L541" s="1207"/>
      <c r="N541"/>
      <c r="O541" s="293"/>
    </row>
    <row r="542" spans="4:15" s="1105" customFormat="1">
      <c r="D542"/>
      <c r="E542"/>
      <c r="F542"/>
      <c r="G542" s="1093"/>
      <c r="H542"/>
      <c r="I542" s="1206"/>
      <c r="J542" s="1093"/>
      <c r="L542" s="1207"/>
      <c r="N542"/>
      <c r="O542" s="293"/>
    </row>
    <row r="543" spans="4:15" s="1105" customFormat="1">
      <c r="D543"/>
      <c r="E543"/>
      <c r="F543"/>
      <c r="G543" s="1093"/>
      <c r="H543"/>
      <c r="I543" s="1206"/>
      <c r="J543" s="1093"/>
      <c r="L543" s="1207"/>
      <c r="N543"/>
      <c r="O543" s="293"/>
    </row>
    <row r="544" spans="4:15" s="1105" customFormat="1">
      <c r="D544"/>
      <c r="E544"/>
      <c r="F544"/>
      <c r="G544" s="1093"/>
      <c r="H544"/>
      <c r="I544" s="1206"/>
      <c r="J544" s="1093"/>
      <c r="L544" s="1207"/>
      <c r="N544"/>
      <c r="O544" s="293"/>
    </row>
    <row r="545" spans="4:15" s="1105" customFormat="1">
      <c r="D545"/>
      <c r="E545"/>
      <c r="F545"/>
      <c r="G545" s="1093"/>
      <c r="H545"/>
      <c r="I545" s="1206"/>
      <c r="J545" s="1093"/>
      <c r="L545" s="1207"/>
      <c r="N545"/>
      <c r="O545" s="293"/>
    </row>
    <row r="546" spans="4:15" s="1105" customFormat="1">
      <c r="D546"/>
      <c r="E546"/>
      <c r="F546"/>
      <c r="G546" s="1093"/>
      <c r="H546"/>
      <c r="I546" s="1206"/>
      <c r="J546" s="1093"/>
      <c r="L546" s="1207"/>
      <c r="N546"/>
      <c r="O546" s="293"/>
    </row>
    <row r="547" spans="4:15" s="1105" customFormat="1">
      <c r="D547"/>
      <c r="E547"/>
      <c r="F547"/>
      <c r="G547" s="1093"/>
      <c r="H547"/>
      <c r="I547" s="1206"/>
      <c r="J547" s="1093"/>
      <c r="L547" s="1207"/>
      <c r="N547"/>
      <c r="O547" s="293"/>
    </row>
    <row r="548" spans="4:15" s="1105" customFormat="1">
      <c r="D548"/>
      <c r="E548"/>
      <c r="F548"/>
      <c r="G548" s="1093"/>
      <c r="H548"/>
      <c r="I548" s="1206"/>
      <c r="J548" s="1093"/>
      <c r="L548" s="1207"/>
      <c r="N548"/>
      <c r="O548" s="293"/>
    </row>
    <row r="549" spans="4:15" s="1105" customFormat="1">
      <c r="D549"/>
      <c r="E549"/>
      <c r="F549"/>
      <c r="G549" s="1093"/>
      <c r="H549"/>
      <c r="I549" s="1206"/>
      <c r="J549" s="1093"/>
      <c r="L549" s="1207"/>
      <c r="N549"/>
      <c r="O549" s="293"/>
    </row>
    <row r="550" spans="4:15" s="1105" customFormat="1">
      <c r="D550"/>
      <c r="E550"/>
      <c r="F550"/>
      <c r="G550" s="1093"/>
      <c r="H550"/>
      <c r="I550" s="1206"/>
      <c r="J550" s="1093"/>
      <c r="L550" s="1207"/>
      <c r="N550"/>
      <c r="O550" s="293"/>
    </row>
    <row r="551" spans="4:15" s="1105" customFormat="1">
      <c r="D551"/>
      <c r="E551"/>
      <c r="F551"/>
      <c r="G551" s="1093"/>
      <c r="H551"/>
      <c r="I551" s="1206"/>
      <c r="J551" s="1093"/>
      <c r="L551" s="1207"/>
      <c r="N551"/>
      <c r="O551" s="293"/>
    </row>
    <row r="552" spans="4:15" s="1105" customFormat="1">
      <c r="D552"/>
      <c r="E552"/>
      <c r="F552"/>
      <c r="G552" s="1093"/>
      <c r="H552"/>
      <c r="I552" s="1206"/>
      <c r="J552" s="1093"/>
      <c r="L552" s="1207"/>
      <c r="N552"/>
      <c r="O552" s="293"/>
    </row>
    <row r="553" spans="4:15" s="1105" customFormat="1">
      <c r="D553"/>
      <c r="E553"/>
      <c r="F553"/>
      <c r="G553" s="1093"/>
      <c r="H553"/>
      <c r="I553" s="1206"/>
      <c r="J553" s="1093"/>
      <c r="L553" s="1207"/>
      <c r="N553"/>
      <c r="O553" s="293"/>
    </row>
    <row r="554" spans="4:15" s="1105" customFormat="1">
      <c r="D554"/>
      <c r="E554"/>
      <c r="F554"/>
      <c r="G554" s="1093"/>
      <c r="H554"/>
      <c r="I554" s="1206"/>
      <c r="J554" s="1093"/>
      <c r="L554" s="1207"/>
      <c r="N554"/>
      <c r="O554" s="293"/>
    </row>
    <row r="555" spans="4:15" s="1105" customFormat="1">
      <c r="D555"/>
      <c r="E555"/>
      <c r="F555"/>
      <c r="G555" s="1093"/>
      <c r="H555"/>
      <c r="I555" s="1206"/>
      <c r="J555" s="1093"/>
      <c r="L555" s="1207"/>
      <c r="N555"/>
      <c r="O555" s="293"/>
    </row>
    <row r="556" spans="4:15" s="1105" customFormat="1">
      <c r="D556"/>
      <c r="E556"/>
      <c r="F556"/>
      <c r="G556" s="1093"/>
      <c r="H556"/>
      <c r="I556" s="1206"/>
      <c r="J556" s="1093"/>
      <c r="L556" s="1207"/>
      <c r="N556"/>
      <c r="O556" s="293"/>
    </row>
    <row r="557" spans="4:15" s="1105" customFormat="1">
      <c r="D557"/>
      <c r="E557"/>
      <c r="F557"/>
      <c r="G557" s="1093"/>
      <c r="H557"/>
      <c r="I557" s="1206"/>
      <c r="J557" s="1093"/>
      <c r="L557" s="1207"/>
      <c r="N557"/>
      <c r="O557" s="293"/>
    </row>
    <row r="558" spans="4:15" s="1105" customFormat="1">
      <c r="D558"/>
      <c r="E558"/>
      <c r="F558"/>
      <c r="G558" s="1093"/>
      <c r="H558"/>
      <c r="I558" s="1206"/>
      <c r="J558" s="1093"/>
      <c r="L558" s="1207"/>
      <c r="N558"/>
      <c r="O558" s="293"/>
    </row>
    <row r="559" spans="4:15" s="1105" customFormat="1">
      <c r="D559"/>
      <c r="E559"/>
      <c r="F559"/>
      <c r="G559" s="1093"/>
      <c r="H559"/>
      <c r="I559" s="1206"/>
      <c r="J559" s="1093"/>
      <c r="L559" s="1207"/>
      <c r="N559"/>
      <c r="O559" s="293"/>
    </row>
    <row r="560" spans="4:15" s="1105" customFormat="1">
      <c r="D560"/>
      <c r="E560"/>
      <c r="F560"/>
      <c r="G560" s="1093"/>
      <c r="H560"/>
      <c r="I560" s="1206"/>
      <c r="J560" s="1093"/>
      <c r="L560" s="1207"/>
      <c r="N560"/>
      <c r="O560" s="293"/>
    </row>
    <row r="561" spans="4:15" s="1105" customFormat="1">
      <c r="D561"/>
      <c r="E561"/>
      <c r="F561"/>
      <c r="G561" s="1093"/>
      <c r="H561"/>
      <c r="I561" s="1206"/>
      <c r="J561" s="1093"/>
      <c r="L561" s="1207"/>
      <c r="N561"/>
      <c r="O561" s="293"/>
    </row>
    <row r="562" spans="4:15" s="1105" customFormat="1">
      <c r="D562"/>
      <c r="E562"/>
      <c r="F562"/>
      <c r="G562" s="1093"/>
      <c r="H562"/>
      <c r="I562" s="1206"/>
      <c r="J562" s="1093"/>
      <c r="L562" s="1207"/>
      <c r="N562"/>
      <c r="O562" s="293"/>
    </row>
    <row r="563" spans="4:15" s="1105" customFormat="1">
      <c r="D563"/>
      <c r="E563"/>
      <c r="F563"/>
      <c r="G563" s="1093"/>
      <c r="H563"/>
      <c r="I563" s="1206"/>
      <c r="J563" s="1093"/>
      <c r="L563" s="1207"/>
      <c r="N563"/>
      <c r="O563" s="293"/>
    </row>
    <row r="564" spans="4:15" s="1105" customFormat="1">
      <c r="D564"/>
      <c r="E564"/>
      <c r="F564"/>
      <c r="G564" s="1093"/>
      <c r="H564"/>
      <c r="I564" s="1206"/>
      <c r="J564" s="1093"/>
      <c r="L564" s="1207"/>
      <c r="N564"/>
      <c r="O564" s="293"/>
    </row>
    <row r="565" spans="4:15" s="1105" customFormat="1">
      <c r="D565"/>
      <c r="E565"/>
      <c r="F565"/>
      <c r="G565" s="1093"/>
      <c r="H565"/>
      <c r="I565" s="1206"/>
      <c r="J565" s="1093"/>
      <c r="L565" s="1207"/>
      <c r="N565"/>
      <c r="O565" s="293"/>
    </row>
    <row r="566" spans="4:15" s="1105" customFormat="1">
      <c r="D566"/>
      <c r="E566"/>
      <c r="F566"/>
      <c r="G566" s="1093"/>
      <c r="H566"/>
      <c r="I566" s="1206"/>
      <c r="J566" s="1093"/>
      <c r="L566" s="1207"/>
      <c r="N566"/>
      <c r="O566" s="293"/>
    </row>
    <row r="567" spans="4:15" s="1105" customFormat="1">
      <c r="D567"/>
      <c r="E567"/>
      <c r="F567"/>
      <c r="G567" s="1093"/>
      <c r="H567"/>
      <c r="I567" s="1206"/>
      <c r="J567" s="1093"/>
      <c r="L567" s="1207"/>
      <c r="N567"/>
      <c r="O567" s="293"/>
    </row>
    <row r="568" spans="4:15" s="1105" customFormat="1">
      <c r="D568"/>
      <c r="E568"/>
      <c r="F568"/>
      <c r="G568" s="1093"/>
      <c r="H568"/>
      <c r="I568" s="1206"/>
      <c r="J568" s="1093"/>
      <c r="L568" s="1207"/>
      <c r="N568"/>
      <c r="O568" s="293"/>
    </row>
    <row r="569" spans="4:15" s="1105" customFormat="1">
      <c r="D569"/>
      <c r="E569"/>
      <c r="F569"/>
      <c r="G569" s="1093"/>
      <c r="H569"/>
      <c r="I569" s="1206"/>
      <c r="J569" s="1093"/>
      <c r="L569" s="1207"/>
      <c r="N569"/>
      <c r="O569" s="293"/>
    </row>
    <row r="570" spans="4:15" s="1105" customFormat="1">
      <c r="D570"/>
      <c r="E570"/>
      <c r="F570"/>
      <c r="G570" s="1093"/>
      <c r="H570"/>
      <c r="I570" s="1206"/>
      <c r="J570" s="1093"/>
      <c r="L570" s="1207"/>
      <c r="N570"/>
      <c r="O570" s="293"/>
    </row>
    <row r="571" spans="4:15" s="1105" customFormat="1">
      <c r="D571"/>
      <c r="E571"/>
      <c r="F571"/>
      <c r="G571" s="1093"/>
      <c r="H571"/>
      <c r="I571" s="1206"/>
      <c r="J571" s="1093"/>
      <c r="L571" s="1207"/>
      <c r="N571"/>
      <c r="O571" s="293"/>
    </row>
    <row r="572" spans="4:15" s="1105" customFormat="1">
      <c r="D572"/>
      <c r="E572"/>
      <c r="F572"/>
      <c r="G572" s="1093"/>
      <c r="H572"/>
      <c r="I572" s="1206"/>
      <c r="J572" s="1093"/>
      <c r="L572" s="1207"/>
      <c r="N572"/>
      <c r="O572" s="293"/>
    </row>
    <row r="573" spans="4:15" s="1105" customFormat="1">
      <c r="D573"/>
      <c r="E573"/>
      <c r="F573"/>
      <c r="G573" s="1093"/>
      <c r="H573"/>
      <c r="I573" s="1206"/>
      <c r="J573" s="1093"/>
      <c r="L573" s="1207"/>
      <c r="N573"/>
      <c r="O573" s="293"/>
    </row>
    <row r="574" spans="4:15" s="1105" customFormat="1">
      <c r="D574"/>
      <c r="E574"/>
      <c r="F574"/>
      <c r="G574" s="1093"/>
      <c r="H574"/>
      <c r="I574" s="1206"/>
      <c r="J574" s="1093"/>
      <c r="L574" s="1207"/>
      <c r="N574"/>
      <c r="O574" s="293"/>
    </row>
    <row r="575" spans="4:15" s="1105" customFormat="1">
      <c r="D575"/>
      <c r="E575"/>
      <c r="F575"/>
      <c r="G575" s="1093"/>
      <c r="H575"/>
      <c r="I575" s="1206"/>
      <c r="J575" s="1093"/>
      <c r="L575" s="1207"/>
      <c r="N575"/>
      <c r="O575" s="293"/>
    </row>
    <row r="576" spans="4:15" s="1105" customFormat="1">
      <c r="D576"/>
      <c r="E576"/>
      <c r="F576"/>
      <c r="G576" s="1093"/>
      <c r="H576"/>
      <c r="I576" s="1206"/>
      <c r="J576" s="1093"/>
      <c r="L576" s="1207"/>
      <c r="N576"/>
      <c r="O576" s="293"/>
    </row>
    <row r="577" spans="4:15" s="1105" customFormat="1">
      <c r="D577"/>
      <c r="E577"/>
      <c r="F577"/>
      <c r="G577" s="1093"/>
      <c r="H577"/>
      <c r="I577" s="1206"/>
      <c r="J577" s="1093"/>
      <c r="L577" s="1207"/>
      <c r="N577"/>
      <c r="O577" s="293"/>
    </row>
    <row r="578" spans="4:15" s="1105" customFormat="1">
      <c r="D578"/>
      <c r="E578"/>
      <c r="F578"/>
      <c r="G578" s="1093"/>
      <c r="H578"/>
      <c r="I578" s="1206"/>
      <c r="J578" s="1093"/>
      <c r="L578" s="1207"/>
      <c r="N578"/>
      <c r="O578" s="293"/>
    </row>
    <row r="579" spans="4:15" s="1105" customFormat="1">
      <c r="D579"/>
      <c r="E579"/>
      <c r="F579"/>
      <c r="G579" s="1093"/>
      <c r="H579"/>
      <c r="I579" s="1206"/>
      <c r="J579" s="1093"/>
      <c r="L579" s="1207"/>
      <c r="N579"/>
      <c r="O579" s="293"/>
    </row>
    <row r="580" spans="4:15" s="1105" customFormat="1">
      <c r="D580"/>
      <c r="E580"/>
      <c r="F580"/>
      <c r="G580" s="1093"/>
      <c r="H580"/>
      <c r="I580" s="1206"/>
      <c r="J580" s="1093"/>
      <c r="L580" s="1207"/>
      <c r="N580"/>
      <c r="O580" s="293"/>
    </row>
    <row r="581" spans="4:15" s="1105" customFormat="1">
      <c r="D581"/>
      <c r="E581"/>
      <c r="F581"/>
      <c r="G581" s="1093"/>
      <c r="H581"/>
      <c r="I581" s="1206"/>
      <c r="J581" s="1093"/>
      <c r="L581" s="1207"/>
      <c r="N581"/>
      <c r="O581" s="293"/>
    </row>
    <row r="582" spans="4:15" s="1105" customFormat="1">
      <c r="D582"/>
      <c r="E582"/>
      <c r="F582"/>
      <c r="G582" s="1093"/>
      <c r="H582"/>
      <c r="I582" s="1206"/>
      <c r="J582" s="1093"/>
      <c r="L582" s="1207"/>
      <c r="N582"/>
      <c r="O582" s="293"/>
    </row>
    <row r="583" spans="4:15" s="1105" customFormat="1">
      <c r="D583"/>
      <c r="E583"/>
      <c r="F583"/>
      <c r="G583" s="1093"/>
      <c r="H583"/>
      <c r="I583" s="1206"/>
      <c r="J583" s="1093"/>
      <c r="L583" s="1207"/>
      <c r="N583"/>
      <c r="O583" s="293"/>
    </row>
    <row r="584" spans="4:15" s="1105" customFormat="1">
      <c r="D584"/>
      <c r="E584"/>
      <c r="F584"/>
      <c r="G584" s="1093"/>
      <c r="H584"/>
      <c r="I584" s="1206"/>
      <c r="J584" s="1093"/>
      <c r="L584" s="1207"/>
      <c r="N584"/>
      <c r="O584" s="293"/>
    </row>
    <row r="585" spans="4:15" s="1105" customFormat="1">
      <c r="D585"/>
      <c r="E585"/>
      <c r="F585"/>
      <c r="G585" s="1093"/>
      <c r="H585"/>
      <c r="I585" s="1206"/>
      <c r="J585" s="1093"/>
      <c r="L585" s="1207"/>
      <c r="N585"/>
      <c r="O585" s="293"/>
    </row>
    <row r="586" spans="4:15" s="1105" customFormat="1">
      <c r="D586"/>
      <c r="E586"/>
      <c r="F586"/>
      <c r="G586" s="1093"/>
      <c r="H586"/>
      <c r="I586" s="1206"/>
      <c r="J586" s="1093"/>
      <c r="L586" s="1207"/>
      <c r="N586"/>
      <c r="O586" s="293"/>
    </row>
    <row r="587" spans="4:15" s="1105" customFormat="1">
      <c r="D587"/>
      <c r="E587"/>
      <c r="F587"/>
      <c r="G587" s="1093"/>
      <c r="H587"/>
      <c r="I587" s="1206"/>
      <c r="J587" s="1093"/>
      <c r="L587" s="1207"/>
      <c r="N587"/>
      <c r="O587" s="293"/>
    </row>
    <row r="588" spans="4:15" s="1105" customFormat="1">
      <c r="D588"/>
      <c r="E588"/>
      <c r="F588"/>
      <c r="G588" s="1093"/>
      <c r="H588"/>
      <c r="I588" s="1206"/>
      <c r="J588" s="1093"/>
      <c r="L588" s="1207"/>
      <c r="N588"/>
      <c r="O588" s="293"/>
    </row>
    <row r="589" spans="4:15" s="1105" customFormat="1">
      <c r="D589"/>
      <c r="E589"/>
      <c r="F589"/>
      <c r="G589" s="1093"/>
      <c r="H589"/>
      <c r="I589" s="1206"/>
      <c r="J589" s="1093"/>
      <c r="L589" s="1207"/>
      <c r="N589"/>
      <c r="O589" s="293"/>
    </row>
    <row r="590" spans="4:15" s="1105" customFormat="1">
      <c r="D590"/>
      <c r="E590"/>
      <c r="F590"/>
      <c r="G590" s="1093"/>
      <c r="H590"/>
      <c r="I590" s="1206"/>
      <c r="J590" s="1093"/>
      <c r="L590" s="1207"/>
      <c r="N590"/>
      <c r="O590" s="293"/>
    </row>
    <row r="591" spans="4:15" s="1105" customFormat="1">
      <c r="D591"/>
      <c r="E591"/>
      <c r="F591"/>
      <c r="G591" s="1093"/>
      <c r="H591"/>
      <c r="I591" s="1206"/>
      <c r="J591" s="1093"/>
      <c r="L591" s="1207"/>
      <c r="N591"/>
      <c r="O591" s="293"/>
    </row>
    <row r="592" spans="4:15" s="1105" customFormat="1">
      <c r="D592"/>
      <c r="E592"/>
      <c r="F592"/>
      <c r="G592" s="1093"/>
      <c r="H592"/>
      <c r="I592" s="1206"/>
      <c r="J592" s="1093"/>
      <c r="L592" s="1207"/>
      <c r="N592"/>
      <c r="O592" s="293"/>
    </row>
    <row r="593" spans="4:15" s="1105" customFormat="1">
      <c r="D593"/>
      <c r="E593"/>
      <c r="F593"/>
      <c r="G593" s="1093"/>
      <c r="H593"/>
      <c r="I593" s="1206"/>
      <c r="J593" s="1093"/>
      <c r="L593" s="1207"/>
      <c r="N593"/>
      <c r="O593" s="293"/>
    </row>
    <row r="594" spans="4:15" s="1105" customFormat="1">
      <c r="D594"/>
      <c r="E594"/>
      <c r="F594"/>
      <c r="G594" s="1093"/>
      <c r="H594"/>
      <c r="I594" s="1206"/>
      <c r="J594" s="1093"/>
      <c r="L594" s="1207"/>
      <c r="N594"/>
      <c r="O594" s="293"/>
    </row>
    <row r="595" spans="4:15" s="1105" customFormat="1">
      <c r="D595"/>
      <c r="E595"/>
      <c r="F595"/>
      <c r="G595" s="1093"/>
      <c r="H595"/>
      <c r="I595" s="1206"/>
      <c r="J595" s="1093"/>
      <c r="L595" s="1207"/>
      <c r="N595"/>
      <c r="O595" s="293"/>
    </row>
    <row r="596" spans="4:15" s="1105" customFormat="1">
      <c r="D596"/>
      <c r="E596"/>
      <c r="F596"/>
      <c r="G596" s="1093"/>
      <c r="H596"/>
      <c r="I596" s="1206"/>
      <c r="J596" s="1093"/>
      <c r="L596" s="1207"/>
      <c r="N596"/>
      <c r="O596" s="293"/>
    </row>
    <row r="597" spans="4:15" s="1105" customFormat="1">
      <c r="D597"/>
      <c r="E597"/>
      <c r="F597"/>
      <c r="G597" s="1093"/>
      <c r="H597"/>
      <c r="I597" s="1206"/>
      <c r="J597" s="1093"/>
      <c r="L597" s="1207"/>
      <c r="N597"/>
      <c r="O597" s="293"/>
    </row>
    <row r="598" spans="4:15" s="1105" customFormat="1">
      <c r="D598"/>
      <c r="E598"/>
      <c r="F598"/>
      <c r="G598" s="1093"/>
      <c r="H598"/>
      <c r="I598" s="1206"/>
      <c r="J598" s="1093"/>
      <c r="L598" s="1207"/>
      <c r="N598"/>
      <c r="O598" s="293"/>
    </row>
    <row r="599" spans="4:15" s="1105" customFormat="1">
      <c r="D599"/>
      <c r="E599"/>
      <c r="F599"/>
      <c r="G599" s="1093"/>
      <c r="H599"/>
      <c r="I599" s="1206"/>
      <c r="J599" s="1093"/>
      <c r="L599" s="1207"/>
      <c r="N599"/>
      <c r="O599" s="293"/>
    </row>
    <row r="600" spans="4:15" s="1105" customFormat="1">
      <c r="D600"/>
      <c r="E600"/>
      <c r="F600"/>
      <c r="G600" s="1093"/>
      <c r="H600"/>
      <c r="I600" s="1206"/>
      <c r="J600" s="1093"/>
      <c r="L600" s="1207"/>
      <c r="N600"/>
      <c r="O600" s="293"/>
    </row>
    <row r="601" spans="4:15" s="1105" customFormat="1">
      <c r="D601"/>
      <c r="E601"/>
      <c r="F601"/>
      <c r="G601" s="1093"/>
      <c r="H601"/>
      <c r="I601" s="1206"/>
      <c r="J601" s="1093"/>
      <c r="L601" s="1207"/>
      <c r="N601"/>
      <c r="O601" s="293"/>
    </row>
    <row r="602" spans="4:15" s="1105" customFormat="1">
      <c r="D602"/>
      <c r="E602"/>
      <c r="F602"/>
      <c r="G602" s="1093"/>
      <c r="H602"/>
      <c r="I602" s="1206"/>
      <c r="J602" s="1093"/>
      <c r="L602" s="1207"/>
      <c r="N602"/>
      <c r="O602" s="293"/>
    </row>
    <row r="603" spans="4:15" s="1105" customFormat="1">
      <c r="D603"/>
      <c r="E603"/>
      <c r="F603"/>
      <c r="G603" s="1093"/>
      <c r="H603"/>
      <c r="I603" s="1206"/>
      <c r="J603" s="1093"/>
      <c r="L603" s="1207"/>
      <c r="N603"/>
      <c r="O603" s="293"/>
    </row>
    <row r="604" spans="4:15" s="1105" customFormat="1">
      <c r="D604"/>
      <c r="E604"/>
      <c r="F604"/>
      <c r="G604" s="1093"/>
      <c r="H604"/>
      <c r="I604" s="1206"/>
      <c r="J604" s="1093"/>
      <c r="L604" s="1207"/>
      <c r="N604"/>
      <c r="O604" s="293"/>
    </row>
    <row r="605" spans="4:15" s="1105" customFormat="1">
      <c r="D605"/>
      <c r="E605"/>
      <c r="F605"/>
      <c r="G605" s="1093"/>
      <c r="H605"/>
      <c r="I605" s="1206"/>
      <c r="J605" s="1093"/>
      <c r="L605" s="1207"/>
      <c r="N605"/>
      <c r="O605" s="293"/>
    </row>
    <row r="606" spans="4:15" s="1105" customFormat="1">
      <c r="D606"/>
      <c r="E606"/>
      <c r="F606"/>
      <c r="G606" s="1093"/>
      <c r="H606"/>
      <c r="I606" s="1206"/>
      <c r="J606" s="1093"/>
      <c r="L606" s="1207"/>
      <c r="N606"/>
      <c r="O606" s="293"/>
    </row>
    <row r="607" spans="4:15" s="1105" customFormat="1">
      <c r="D607"/>
      <c r="E607"/>
      <c r="F607"/>
      <c r="G607" s="1093"/>
      <c r="H607"/>
      <c r="I607" s="1206"/>
      <c r="J607" s="1093"/>
      <c r="L607" s="1207"/>
      <c r="N607"/>
      <c r="O607" s="293"/>
    </row>
    <row r="608" spans="4:15" s="1105" customFormat="1">
      <c r="D608"/>
      <c r="E608"/>
      <c r="F608"/>
      <c r="G608" s="1093"/>
      <c r="H608"/>
      <c r="I608" s="1206"/>
      <c r="J608" s="1093"/>
      <c r="L608" s="1207"/>
      <c r="N608"/>
      <c r="O608" s="293"/>
    </row>
    <row r="609" spans="4:15" s="1105" customFormat="1">
      <c r="D609"/>
      <c r="E609"/>
      <c r="F609"/>
      <c r="G609" s="1093"/>
      <c r="H609"/>
      <c r="I609" s="1206"/>
      <c r="J609" s="1093"/>
      <c r="L609" s="1207"/>
      <c r="N609"/>
      <c r="O609" s="293"/>
    </row>
    <row r="610" spans="4:15" s="1105" customFormat="1">
      <c r="D610"/>
      <c r="E610"/>
      <c r="F610"/>
      <c r="G610" s="1093"/>
      <c r="H610"/>
      <c r="I610" s="1206"/>
      <c r="J610" s="1093"/>
      <c r="L610" s="1207"/>
      <c r="N610"/>
      <c r="O610" s="293"/>
    </row>
    <row r="611" spans="4:15" s="1105" customFormat="1">
      <c r="D611"/>
      <c r="E611"/>
      <c r="F611"/>
      <c r="G611" s="1093"/>
      <c r="H611"/>
      <c r="I611" s="1206"/>
      <c r="J611" s="1093"/>
      <c r="L611" s="1207"/>
      <c r="N611"/>
      <c r="O611" s="293"/>
    </row>
    <row r="612" spans="4:15" s="1105" customFormat="1">
      <c r="D612"/>
      <c r="E612"/>
      <c r="F612"/>
      <c r="G612" s="1093"/>
      <c r="H612"/>
      <c r="I612" s="1206"/>
      <c r="J612" s="1093"/>
      <c r="L612" s="1207"/>
      <c r="N612"/>
      <c r="O612" s="293"/>
    </row>
    <row r="613" spans="4:15" s="1105" customFormat="1">
      <c r="D613"/>
      <c r="E613"/>
      <c r="F613"/>
      <c r="G613" s="1093"/>
      <c r="H613"/>
      <c r="I613" s="1206"/>
      <c r="J613" s="1093"/>
      <c r="L613" s="1207"/>
      <c r="N613"/>
      <c r="O613" s="293"/>
    </row>
    <row r="614" spans="4:15" s="1105" customFormat="1">
      <c r="D614"/>
      <c r="E614"/>
      <c r="F614"/>
      <c r="G614" s="1093"/>
      <c r="H614"/>
      <c r="I614" s="1206"/>
      <c r="J614" s="1093"/>
      <c r="L614" s="1207"/>
      <c r="N614"/>
      <c r="O614" s="293"/>
    </row>
    <row r="615" spans="4:15" s="1105" customFormat="1">
      <c r="D615"/>
      <c r="E615"/>
      <c r="F615"/>
      <c r="G615" s="1093"/>
      <c r="H615"/>
      <c r="I615" s="1206"/>
      <c r="J615" s="1093"/>
      <c r="L615" s="1207"/>
      <c r="N615"/>
      <c r="O615" s="293"/>
    </row>
    <row r="616" spans="4:15" s="1105" customFormat="1">
      <c r="D616"/>
      <c r="E616"/>
      <c r="F616"/>
      <c r="G616" s="1093"/>
      <c r="H616"/>
      <c r="I616" s="1206"/>
      <c r="J616" s="1093"/>
      <c r="L616" s="1207"/>
      <c r="N616"/>
      <c r="O616" s="293"/>
    </row>
    <row r="617" spans="4:15" s="1105" customFormat="1">
      <c r="D617"/>
      <c r="E617"/>
      <c r="F617"/>
      <c r="G617" s="1093"/>
      <c r="H617"/>
      <c r="I617" s="1206"/>
      <c r="J617" s="1093"/>
      <c r="L617" s="1207"/>
      <c r="N617"/>
      <c r="O617" s="293"/>
    </row>
    <row r="618" spans="4:15" s="1105" customFormat="1">
      <c r="D618"/>
      <c r="E618"/>
      <c r="F618"/>
      <c r="G618" s="1093"/>
      <c r="H618"/>
      <c r="I618" s="1206"/>
      <c r="J618" s="1093"/>
      <c r="L618" s="1207"/>
      <c r="N618"/>
      <c r="O618" s="293"/>
    </row>
    <row r="619" spans="4:15" s="1105" customFormat="1">
      <c r="D619"/>
      <c r="E619"/>
      <c r="F619"/>
      <c r="G619" s="1093"/>
      <c r="H619"/>
      <c r="I619" s="1206"/>
      <c r="J619" s="1093"/>
      <c r="L619" s="1207"/>
      <c r="N619"/>
      <c r="O619" s="293"/>
    </row>
    <row r="620" spans="4:15" s="1105" customFormat="1">
      <c r="D620"/>
      <c r="E620"/>
      <c r="F620"/>
      <c r="G620" s="1093"/>
      <c r="H620"/>
      <c r="I620" s="1206"/>
      <c r="J620" s="1093"/>
      <c r="L620" s="1207"/>
      <c r="N620"/>
      <c r="O620" s="293"/>
    </row>
    <row r="621" spans="4:15" s="1105" customFormat="1">
      <c r="D621"/>
      <c r="E621"/>
      <c r="F621"/>
      <c r="G621" s="1093"/>
      <c r="H621"/>
      <c r="I621" s="1206"/>
      <c r="J621" s="1093"/>
      <c r="L621" s="1207"/>
      <c r="N621"/>
      <c r="O621" s="293"/>
    </row>
    <row r="622" spans="4:15" s="1105" customFormat="1">
      <c r="D622"/>
      <c r="E622"/>
      <c r="F622"/>
      <c r="G622" s="1093"/>
      <c r="H622"/>
      <c r="I622" s="1206"/>
      <c r="J622" s="1093"/>
      <c r="L622" s="1207"/>
      <c r="N622"/>
      <c r="O622" s="293"/>
    </row>
    <row r="623" spans="4:15" s="1105" customFormat="1">
      <c r="D623"/>
      <c r="E623"/>
      <c r="F623"/>
      <c r="G623" s="1093"/>
      <c r="H623"/>
      <c r="I623" s="1206"/>
      <c r="J623" s="1093"/>
      <c r="L623" s="1207"/>
      <c r="N623"/>
      <c r="O623" s="293"/>
    </row>
    <row r="624" spans="4:15" s="1105" customFormat="1">
      <c r="D624"/>
      <c r="E624"/>
      <c r="F624"/>
      <c r="G624" s="1093"/>
      <c r="H624"/>
      <c r="I624" s="1206"/>
      <c r="J624" s="1093"/>
      <c r="L624" s="1207"/>
      <c r="N624"/>
      <c r="O624" s="293"/>
    </row>
    <row r="625" spans="4:15" s="1105" customFormat="1">
      <c r="D625"/>
      <c r="E625"/>
      <c r="F625"/>
      <c r="G625" s="1093"/>
      <c r="H625"/>
      <c r="I625" s="1206"/>
      <c r="J625" s="1093"/>
      <c r="L625" s="1207"/>
      <c r="N625"/>
      <c r="O625" s="293"/>
    </row>
    <row r="626" spans="4:15" s="1105" customFormat="1">
      <c r="D626"/>
      <c r="E626"/>
      <c r="F626"/>
      <c r="G626" s="1093"/>
      <c r="H626"/>
      <c r="I626" s="1206"/>
      <c r="J626" s="1093"/>
      <c r="L626" s="1207"/>
      <c r="N626"/>
      <c r="O626" s="293"/>
    </row>
    <row r="627" spans="4:15" s="1105" customFormat="1">
      <c r="D627"/>
      <c r="E627"/>
      <c r="F627"/>
      <c r="G627" s="1093"/>
      <c r="H627"/>
      <c r="I627" s="1206"/>
      <c r="J627" s="1093"/>
      <c r="L627" s="1207"/>
      <c r="N627"/>
      <c r="O627" s="293"/>
    </row>
    <row r="628" spans="4:15" s="1105" customFormat="1">
      <c r="D628"/>
      <c r="E628"/>
      <c r="F628"/>
      <c r="G628" s="1093"/>
      <c r="H628"/>
      <c r="I628" s="1206"/>
      <c r="J628" s="1093"/>
      <c r="L628" s="1207"/>
      <c r="N628"/>
      <c r="O628" s="293"/>
    </row>
    <row r="629" spans="4:15" s="1105" customFormat="1">
      <c r="D629"/>
      <c r="E629"/>
      <c r="F629"/>
      <c r="G629" s="1093"/>
      <c r="H629"/>
      <c r="I629" s="1206"/>
      <c r="J629" s="1093"/>
      <c r="L629" s="1207"/>
      <c r="N629"/>
      <c r="O629" s="293"/>
    </row>
    <row r="630" spans="4:15" s="1105" customFormat="1">
      <c r="D630"/>
      <c r="E630"/>
      <c r="F630"/>
      <c r="G630" s="1093"/>
      <c r="H630"/>
      <c r="I630" s="1206"/>
      <c r="J630" s="1093"/>
      <c r="L630" s="1207"/>
      <c r="N630"/>
      <c r="O630" s="293"/>
    </row>
    <row r="631" spans="4:15" s="1105" customFormat="1">
      <c r="D631"/>
      <c r="E631"/>
      <c r="F631"/>
      <c r="G631" s="1093"/>
      <c r="H631"/>
      <c r="I631" s="1206"/>
      <c r="J631" s="1093"/>
      <c r="L631" s="1207"/>
      <c r="N631"/>
      <c r="O631" s="293"/>
    </row>
    <row r="632" spans="4:15" s="1105" customFormat="1">
      <c r="D632"/>
      <c r="E632"/>
      <c r="F632"/>
      <c r="G632" s="1093"/>
      <c r="H632"/>
      <c r="I632" s="1206"/>
      <c r="J632" s="1093"/>
      <c r="L632" s="1207"/>
      <c r="N632"/>
      <c r="O632" s="293"/>
    </row>
    <row r="633" spans="4:15" s="1105" customFormat="1">
      <c r="D633"/>
      <c r="E633"/>
      <c r="F633"/>
      <c r="G633" s="1093"/>
      <c r="H633"/>
      <c r="I633" s="1206"/>
      <c r="J633" s="1093"/>
      <c r="L633" s="1207"/>
      <c r="N633"/>
      <c r="O633" s="293"/>
    </row>
    <row r="634" spans="4:15" s="1105" customFormat="1">
      <c r="D634"/>
      <c r="E634"/>
      <c r="F634"/>
      <c r="G634" s="1093"/>
      <c r="H634"/>
      <c r="I634" s="1206"/>
      <c r="J634" s="1093"/>
      <c r="L634" s="1207"/>
      <c r="N634"/>
      <c r="O634" s="293"/>
    </row>
    <row r="635" spans="4:15" s="1105" customFormat="1">
      <c r="D635"/>
      <c r="E635"/>
      <c r="F635"/>
      <c r="G635" s="1093"/>
      <c r="H635"/>
      <c r="I635" s="1206"/>
      <c r="J635" s="1093"/>
      <c r="L635" s="1207"/>
      <c r="N635"/>
      <c r="O635" s="293"/>
    </row>
    <row r="636" spans="4:15" s="1105" customFormat="1">
      <c r="D636"/>
      <c r="E636"/>
      <c r="F636"/>
      <c r="G636" s="1093"/>
      <c r="H636"/>
      <c r="I636" s="1206"/>
      <c r="J636" s="1093"/>
      <c r="L636" s="1207"/>
      <c r="N636"/>
      <c r="O636" s="293"/>
    </row>
    <row r="637" spans="4:15" s="1105" customFormat="1">
      <c r="D637"/>
      <c r="E637"/>
      <c r="F637"/>
      <c r="G637" s="1093"/>
      <c r="H637"/>
      <c r="I637" s="1206"/>
      <c r="J637" s="1093"/>
      <c r="L637" s="1207"/>
      <c r="N637"/>
      <c r="O637" s="293"/>
    </row>
    <row r="638" spans="4:15" s="1105" customFormat="1">
      <c r="D638"/>
      <c r="E638"/>
      <c r="F638"/>
      <c r="G638" s="1093"/>
      <c r="H638"/>
      <c r="I638" s="1206"/>
      <c r="J638" s="1093"/>
      <c r="L638" s="1207"/>
      <c r="N638"/>
      <c r="O638" s="293"/>
    </row>
    <row r="639" spans="4:15" s="1105" customFormat="1">
      <c r="D639"/>
      <c r="E639"/>
      <c r="F639"/>
      <c r="G639" s="1093"/>
      <c r="H639"/>
      <c r="I639" s="1206"/>
      <c r="J639" s="1093"/>
      <c r="L639" s="1207"/>
      <c r="N639"/>
      <c r="O639" s="293"/>
    </row>
    <row r="640" spans="4:15" s="1105" customFormat="1">
      <c r="D640"/>
      <c r="E640"/>
      <c r="F640"/>
      <c r="G640" s="1093"/>
      <c r="H640"/>
      <c r="I640" s="1206"/>
      <c r="J640" s="1093"/>
      <c r="L640" s="1207"/>
      <c r="N640"/>
      <c r="O640" s="293"/>
    </row>
    <row r="641" spans="4:15" s="1105" customFormat="1">
      <c r="D641"/>
      <c r="E641"/>
      <c r="F641"/>
      <c r="G641" s="1093"/>
      <c r="H641"/>
      <c r="I641" s="1206"/>
      <c r="J641" s="1093"/>
      <c r="L641" s="1207"/>
      <c r="N641"/>
      <c r="O641" s="293"/>
    </row>
    <row r="642" spans="4:15" s="1105" customFormat="1">
      <c r="D642"/>
      <c r="E642"/>
      <c r="F642"/>
      <c r="G642" s="1093"/>
      <c r="H642"/>
      <c r="I642" s="1206"/>
      <c r="J642" s="1093"/>
      <c r="L642" s="1207"/>
      <c r="N642"/>
      <c r="O642" s="293"/>
    </row>
    <row r="643" spans="4:15" s="1105" customFormat="1">
      <c r="D643"/>
      <c r="E643"/>
      <c r="F643"/>
      <c r="G643" s="1093"/>
      <c r="H643"/>
      <c r="I643" s="1206"/>
      <c r="J643" s="1093"/>
      <c r="L643" s="1207"/>
      <c r="N643"/>
      <c r="O643" s="293"/>
    </row>
    <row r="644" spans="4:15" s="1105" customFormat="1">
      <c r="D644"/>
      <c r="E644"/>
      <c r="F644"/>
      <c r="G644" s="1093"/>
      <c r="H644"/>
      <c r="I644" s="1206"/>
      <c r="J644" s="1093"/>
      <c r="L644" s="1207"/>
      <c r="N644"/>
      <c r="O644" s="293"/>
    </row>
    <row r="645" spans="4:15" s="1105" customFormat="1">
      <c r="D645"/>
      <c r="E645"/>
      <c r="F645"/>
      <c r="G645" s="1093"/>
      <c r="H645"/>
      <c r="I645" s="1206"/>
      <c r="J645" s="1093"/>
      <c r="L645" s="1207"/>
      <c r="N645"/>
      <c r="O645" s="293"/>
    </row>
    <row r="646" spans="4:15" s="1105" customFormat="1">
      <c r="D646"/>
      <c r="E646"/>
      <c r="F646"/>
      <c r="G646" s="1093"/>
      <c r="H646"/>
      <c r="I646" s="1206"/>
      <c r="J646" s="1093"/>
      <c r="L646" s="1207"/>
      <c r="N646"/>
      <c r="O646" s="293"/>
    </row>
    <row r="647" spans="4:15" s="1105" customFormat="1">
      <c r="D647"/>
      <c r="E647"/>
      <c r="F647"/>
      <c r="G647" s="1093"/>
      <c r="H647"/>
      <c r="I647" s="1206"/>
      <c r="J647" s="1093"/>
      <c r="L647" s="1207"/>
      <c r="N647"/>
      <c r="O647" s="293"/>
    </row>
    <row r="648" spans="4:15" s="1105" customFormat="1">
      <c r="D648"/>
      <c r="E648"/>
      <c r="F648"/>
      <c r="G648" s="1093"/>
      <c r="H648"/>
      <c r="I648" s="1206"/>
      <c r="J648" s="1093"/>
      <c r="L648" s="1207"/>
      <c r="N648"/>
      <c r="O648" s="293"/>
    </row>
    <row r="649" spans="4:15" s="1105" customFormat="1">
      <c r="D649"/>
      <c r="E649"/>
      <c r="F649"/>
      <c r="G649" s="1093"/>
      <c r="H649"/>
      <c r="I649" s="1206"/>
      <c r="J649" s="1093"/>
      <c r="L649" s="1207"/>
      <c r="N649"/>
      <c r="O649" s="293"/>
    </row>
    <row r="650" spans="4:15" s="1105" customFormat="1">
      <c r="D650"/>
      <c r="E650"/>
      <c r="F650"/>
      <c r="G650" s="1093"/>
      <c r="H650"/>
      <c r="I650" s="1206"/>
      <c r="J650" s="1093"/>
      <c r="L650" s="1207"/>
      <c r="N650"/>
      <c r="O650" s="293"/>
    </row>
    <row r="651" spans="4:15" s="1105" customFormat="1">
      <c r="D651"/>
      <c r="E651"/>
      <c r="F651"/>
      <c r="G651" s="1093"/>
      <c r="H651"/>
      <c r="I651" s="1206"/>
      <c r="J651" s="1093"/>
      <c r="L651" s="1207"/>
      <c r="N651"/>
      <c r="O651" s="293"/>
    </row>
    <row r="652" spans="4:15" s="1105" customFormat="1">
      <c r="D652"/>
      <c r="E652"/>
      <c r="F652"/>
      <c r="G652" s="1093"/>
      <c r="H652"/>
      <c r="I652" s="1206"/>
      <c r="J652" s="1093"/>
      <c r="L652" s="1207"/>
      <c r="N652"/>
      <c r="O652" s="293"/>
    </row>
    <row r="653" spans="4:15" s="1105" customFormat="1">
      <c r="D653"/>
      <c r="E653"/>
      <c r="F653"/>
      <c r="G653" s="1093"/>
      <c r="H653"/>
      <c r="I653" s="1206"/>
      <c r="J653" s="1093"/>
      <c r="L653" s="1207"/>
      <c r="N653"/>
      <c r="O653" s="293"/>
    </row>
    <row r="654" spans="4:15" s="1105" customFormat="1">
      <c r="D654"/>
      <c r="E654"/>
      <c r="F654"/>
      <c r="G654" s="1093"/>
      <c r="H654"/>
      <c r="I654" s="1206"/>
      <c r="J654" s="1093"/>
      <c r="L654" s="1207"/>
      <c r="N654"/>
      <c r="O654" s="293"/>
    </row>
    <row r="655" spans="4:15" s="1105" customFormat="1">
      <c r="D655"/>
      <c r="E655"/>
      <c r="F655"/>
      <c r="G655" s="1093"/>
      <c r="H655"/>
      <c r="I655" s="1206"/>
      <c r="J655" s="1093"/>
      <c r="L655" s="1207"/>
      <c r="N655"/>
      <c r="O655" s="293"/>
    </row>
    <row r="656" spans="4:15" s="1105" customFormat="1">
      <c r="D656"/>
      <c r="E656"/>
      <c r="F656"/>
      <c r="G656" s="1093"/>
      <c r="H656"/>
      <c r="I656" s="1206"/>
      <c r="J656" s="1093"/>
      <c r="L656" s="1207"/>
      <c r="N656"/>
      <c r="O656" s="293"/>
    </row>
    <row r="657" spans="4:15" s="1105" customFormat="1">
      <c r="D657"/>
      <c r="E657"/>
      <c r="F657"/>
      <c r="G657" s="1093"/>
      <c r="H657"/>
      <c r="I657" s="1206"/>
      <c r="J657" s="1093"/>
      <c r="L657" s="1207"/>
      <c r="N657"/>
      <c r="O657" s="293"/>
    </row>
    <row r="658" spans="4:15" s="1105" customFormat="1">
      <c r="D658"/>
      <c r="E658"/>
      <c r="F658"/>
      <c r="G658" s="1093"/>
      <c r="H658"/>
      <c r="I658" s="1206"/>
      <c r="J658" s="1093"/>
      <c r="L658" s="1207"/>
      <c r="N658"/>
      <c r="O658" s="293"/>
    </row>
    <row r="659" spans="4:15" s="1105" customFormat="1">
      <c r="D659"/>
      <c r="E659"/>
      <c r="F659"/>
      <c r="G659" s="1093"/>
      <c r="H659"/>
      <c r="I659" s="1206"/>
      <c r="J659" s="1093"/>
      <c r="L659" s="1207"/>
      <c r="N659"/>
      <c r="O659" s="293"/>
    </row>
    <row r="660" spans="4:15" s="1105" customFormat="1">
      <c r="D660"/>
      <c r="E660"/>
      <c r="F660"/>
      <c r="G660" s="1093"/>
      <c r="H660"/>
      <c r="I660" s="1206"/>
      <c r="J660" s="1093"/>
      <c r="L660" s="1207"/>
      <c r="N660"/>
      <c r="O660" s="293"/>
    </row>
    <row r="661" spans="4:15" s="1105" customFormat="1">
      <c r="D661"/>
      <c r="E661"/>
      <c r="F661"/>
      <c r="G661" s="1093"/>
      <c r="H661"/>
      <c r="I661" s="1206"/>
      <c r="J661" s="1093"/>
      <c r="L661" s="1207"/>
      <c r="N661"/>
      <c r="O661" s="293"/>
    </row>
    <row r="662" spans="4:15" s="1105" customFormat="1">
      <c r="D662"/>
      <c r="E662"/>
      <c r="F662"/>
      <c r="G662" s="1093"/>
      <c r="H662"/>
      <c r="I662" s="1206"/>
      <c r="J662" s="1093"/>
      <c r="L662" s="1207"/>
      <c r="N662"/>
      <c r="O662" s="293"/>
    </row>
    <row r="663" spans="4:15" s="1105" customFormat="1">
      <c r="D663"/>
      <c r="E663"/>
      <c r="F663"/>
      <c r="G663" s="1093"/>
      <c r="H663"/>
      <c r="I663" s="1206"/>
      <c r="J663" s="1093"/>
      <c r="L663" s="1207"/>
      <c r="N663"/>
      <c r="O663" s="293"/>
    </row>
    <row r="664" spans="4:15" s="1105" customFormat="1">
      <c r="D664"/>
      <c r="E664"/>
      <c r="F664"/>
      <c r="G664" s="1093"/>
      <c r="H664"/>
      <c r="I664" s="1206"/>
      <c r="J664" s="1093"/>
      <c r="L664" s="1207"/>
      <c r="N664"/>
      <c r="O664" s="293"/>
    </row>
    <row r="665" spans="4:15" s="1105" customFormat="1">
      <c r="D665"/>
      <c r="E665"/>
      <c r="F665"/>
      <c r="G665" s="1093"/>
      <c r="H665"/>
      <c r="I665" s="1206"/>
      <c r="J665" s="1093"/>
      <c r="L665" s="1207"/>
      <c r="N665"/>
      <c r="O665" s="293"/>
    </row>
    <row r="666" spans="4:15" s="1105" customFormat="1">
      <c r="D666"/>
      <c r="E666"/>
      <c r="F666"/>
      <c r="G666" s="1093"/>
      <c r="H666"/>
      <c r="I666" s="1206"/>
      <c r="J666" s="1093"/>
      <c r="L666" s="1207"/>
      <c r="N666"/>
      <c r="O666" s="293"/>
    </row>
    <row r="667" spans="4:15" s="1105" customFormat="1">
      <c r="D667"/>
      <c r="E667"/>
      <c r="F667"/>
      <c r="G667" s="1093"/>
      <c r="H667"/>
      <c r="I667" s="1206"/>
      <c r="J667" s="1093"/>
      <c r="L667" s="1207"/>
      <c r="N667"/>
      <c r="O667" s="293"/>
    </row>
    <row r="668" spans="4:15" s="1105" customFormat="1">
      <c r="D668"/>
      <c r="E668"/>
      <c r="F668"/>
      <c r="G668" s="1093"/>
      <c r="H668"/>
      <c r="I668" s="1206"/>
      <c r="J668" s="1093"/>
      <c r="L668" s="1207"/>
      <c r="N668"/>
      <c r="O668" s="293"/>
    </row>
    <row r="669" spans="4:15" s="1105" customFormat="1">
      <c r="D669"/>
      <c r="E669"/>
      <c r="F669"/>
      <c r="G669" s="1093"/>
      <c r="H669"/>
      <c r="I669" s="1206"/>
      <c r="J669" s="1093"/>
      <c r="L669" s="1207"/>
      <c r="N669"/>
      <c r="O669" s="293"/>
    </row>
    <row r="670" spans="4:15" s="1105" customFormat="1">
      <c r="D670"/>
      <c r="E670"/>
      <c r="F670"/>
      <c r="G670" s="1093"/>
      <c r="H670"/>
      <c r="I670" s="1206"/>
      <c r="J670" s="1093"/>
      <c r="L670" s="1207"/>
      <c r="N670"/>
      <c r="O670" s="293"/>
    </row>
    <row r="671" spans="4:15" s="1105" customFormat="1">
      <c r="D671"/>
      <c r="E671"/>
      <c r="F671"/>
      <c r="G671" s="1093"/>
      <c r="H671"/>
      <c r="I671" s="1206"/>
      <c r="J671" s="1093"/>
      <c r="L671" s="1207"/>
      <c r="N671"/>
      <c r="O671" s="293"/>
    </row>
    <row r="672" spans="4:15" s="1105" customFormat="1">
      <c r="D672"/>
      <c r="E672"/>
      <c r="F672"/>
      <c r="G672" s="1093"/>
      <c r="H672"/>
      <c r="I672" s="1206"/>
      <c r="J672" s="1093"/>
      <c r="L672" s="1207"/>
      <c r="N672"/>
      <c r="O672" s="293"/>
    </row>
    <row r="673" spans="4:15" s="1105" customFormat="1">
      <c r="D673"/>
      <c r="E673"/>
      <c r="F673"/>
      <c r="G673" s="1093"/>
      <c r="H673"/>
      <c r="I673" s="1206"/>
      <c r="J673" s="1093"/>
      <c r="L673" s="1207"/>
      <c r="N673"/>
      <c r="O673" s="293"/>
    </row>
    <row r="674" spans="4:15" s="1105" customFormat="1">
      <c r="D674"/>
      <c r="E674"/>
      <c r="F674"/>
      <c r="G674" s="1093"/>
      <c r="H674"/>
      <c r="I674" s="1206"/>
      <c r="J674" s="1093"/>
      <c r="L674" s="1207"/>
      <c r="N674"/>
      <c r="O674" s="293"/>
    </row>
    <row r="675" spans="4:15" s="1105" customFormat="1">
      <c r="D675"/>
      <c r="E675"/>
      <c r="F675"/>
      <c r="G675" s="1093"/>
      <c r="H675"/>
      <c r="I675" s="1206"/>
      <c r="J675" s="1093"/>
      <c r="L675" s="1207"/>
      <c r="N675"/>
      <c r="O675" s="293"/>
    </row>
    <row r="676" spans="4:15" s="1105" customFormat="1">
      <c r="D676"/>
      <c r="E676"/>
      <c r="F676"/>
      <c r="G676" s="1093"/>
      <c r="H676"/>
      <c r="I676" s="1206"/>
      <c r="J676" s="1093"/>
      <c r="L676" s="1207"/>
      <c r="N676"/>
      <c r="O676" s="293"/>
    </row>
    <row r="677" spans="4:15" s="1105" customFormat="1">
      <c r="D677"/>
      <c r="E677"/>
      <c r="F677"/>
      <c r="G677" s="1093"/>
      <c r="H677"/>
      <c r="I677" s="1206"/>
      <c r="J677" s="1093"/>
      <c r="L677" s="1207"/>
      <c r="N677"/>
      <c r="O677" s="293"/>
    </row>
    <row r="678" spans="4:15" s="1105" customFormat="1">
      <c r="D678"/>
      <c r="E678"/>
      <c r="F678"/>
      <c r="G678" s="1093"/>
      <c r="H678"/>
      <c r="I678" s="1206"/>
      <c r="J678" s="1093"/>
      <c r="L678" s="1207"/>
      <c r="N678"/>
      <c r="O678" s="293"/>
    </row>
    <row r="679" spans="4:15" s="1105" customFormat="1">
      <c r="D679"/>
      <c r="E679"/>
      <c r="F679"/>
      <c r="G679" s="1093"/>
      <c r="H679"/>
      <c r="I679" s="1206"/>
      <c r="J679" s="1093"/>
      <c r="L679" s="1207"/>
      <c r="N679"/>
      <c r="O679" s="293"/>
    </row>
    <row r="680" spans="4:15" s="1105" customFormat="1">
      <c r="D680"/>
      <c r="E680"/>
      <c r="F680"/>
      <c r="G680" s="1093"/>
      <c r="H680"/>
      <c r="I680" s="1206"/>
      <c r="J680" s="1093"/>
      <c r="L680" s="1207"/>
      <c r="N680"/>
      <c r="O680" s="293"/>
    </row>
    <row r="681" spans="4:15" s="1105" customFormat="1">
      <c r="D681"/>
      <c r="E681"/>
      <c r="F681"/>
      <c r="G681" s="1093"/>
      <c r="H681"/>
      <c r="I681" s="1206"/>
      <c r="J681" s="1093"/>
      <c r="L681" s="1207"/>
      <c r="N681"/>
      <c r="O681" s="293"/>
    </row>
    <row r="682" spans="4:15" s="1105" customFormat="1">
      <c r="D682"/>
      <c r="E682"/>
      <c r="F682"/>
      <c r="G682" s="1093"/>
      <c r="H682"/>
      <c r="I682" s="1206"/>
      <c r="J682" s="1093"/>
      <c r="L682" s="1207"/>
      <c r="N682"/>
      <c r="O682" s="293"/>
    </row>
    <row r="683" spans="4:15" s="1105" customFormat="1">
      <c r="D683"/>
      <c r="E683"/>
      <c r="F683"/>
      <c r="G683" s="1093"/>
      <c r="H683"/>
      <c r="I683" s="1206"/>
      <c r="J683" s="1093"/>
      <c r="L683" s="1207"/>
      <c r="N683"/>
      <c r="O683" s="293"/>
    </row>
    <row r="684" spans="4:15" s="1105" customFormat="1">
      <c r="D684"/>
      <c r="E684"/>
      <c r="F684"/>
      <c r="G684" s="1093"/>
      <c r="H684"/>
      <c r="I684" s="1206"/>
      <c r="J684" s="1093"/>
      <c r="L684" s="1207"/>
      <c r="N684"/>
      <c r="O684" s="293"/>
    </row>
    <row r="685" spans="4:15" s="1105" customFormat="1">
      <c r="D685"/>
      <c r="E685"/>
      <c r="F685"/>
      <c r="G685" s="1093"/>
      <c r="H685"/>
      <c r="I685" s="1206"/>
      <c r="J685" s="1093"/>
      <c r="L685" s="1207"/>
      <c r="N685"/>
      <c r="O685" s="293"/>
    </row>
    <row r="686" spans="4:15" s="1105" customFormat="1">
      <c r="D686"/>
      <c r="E686"/>
      <c r="F686"/>
      <c r="G686" s="1093"/>
      <c r="H686"/>
      <c r="I686" s="1206"/>
      <c r="J686" s="1093"/>
      <c r="L686" s="1207"/>
      <c r="N686"/>
      <c r="O686" s="293"/>
    </row>
    <row r="687" spans="4:15" s="1105" customFormat="1">
      <c r="D687"/>
      <c r="E687"/>
      <c r="F687"/>
      <c r="G687" s="1093"/>
      <c r="H687"/>
      <c r="I687" s="1206"/>
      <c r="J687" s="1093"/>
      <c r="L687" s="1207"/>
      <c r="N687"/>
      <c r="O687" s="293"/>
    </row>
    <row r="688" spans="4:15" s="1105" customFormat="1">
      <c r="D688"/>
      <c r="E688"/>
      <c r="F688"/>
      <c r="G688" s="1093"/>
      <c r="H688"/>
      <c r="I688" s="1206"/>
      <c r="J688" s="1093"/>
      <c r="L688" s="1207"/>
      <c r="N688"/>
      <c r="O688" s="293"/>
    </row>
    <row r="689" spans="4:15" s="1105" customFormat="1">
      <c r="D689"/>
      <c r="E689"/>
      <c r="F689"/>
      <c r="G689" s="1093"/>
      <c r="H689"/>
      <c r="I689" s="1206"/>
      <c r="J689" s="1093"/>
      <c r="L689" s="1207"/>
      <c r="N689"/>
      <c r="O689" s="293"/>
    </row>
    <row r="690" spans="4:15" s="1105" customFormat="1">
      <c r="D690"/>
      <c r="E690"/>
      <c r="F690"/>
      <c r="G690" s="1093"/>
      <c r="H690"/>
      <c r="I690" s="1206"/>
      <c r="J690" s="1093"/>
      <c r="L690" s="1207"/>
      <c r="N690"/>
      <c r="O690" s="293"/>
    </row>
    <row r="691" spans="4:15" s="1105" customFormat="1">
      <c r="D691"/>
      <c r="E691"/>
      <c r="F691"/>
      <c r="G691" s="1093"/>
      <c r="H691"/>
      <c r="I691" s="1206"/>
      <c r="J691" s="1093"/>
      <c r="L691" s="1207"/>
      <c r="N691"/>
      <c r="O691" s="293"/>
    </row>
    <row r="692" spans="4:15" s="1105" customFormat="1">
      <c r="D692"/>
      <c r="E692"/>
      <c r="F692"/>
      <c r="G692" s="1093"/>
      <c r="H692"/>
      <c r="I692" s="1206"/>
      <c r="J692" s="1093"/>
      <c r="L692" s="1207"/>
      <c r="N692"/>
      <c r="O692" s="293"/>
    </row>
    <row r="693" spans="4:15" s="1105" customFormat="1">
      <c r="D693"/>
      <c r="E693"/>
      <c r="F693"/>
      <c r="G693" s="1093"/>
      <c r="H693"/>
      <c r="I693" s="1206"/>
      <c r="J693" s="1093"/>
      <c r="L693" s="1207"/>
      <c r="N693"/>
      <c r="O693" s="293"/>
    </row>
    <row r="694" spans="4:15" s="1105" customFormat="1">
      <c r="D694"/>
      <c r="E694"/>
      <c r="F694"/>
      <c r="G694" s="1093"/>
      <c r="H694"/>
      <c r="I694" s="1206"/>
      <c r="J694" s="1093"/>
      <c r="L694" s="1207"/>
      <c r="N694"/>
      <c r="O694" s="293"/>
    </row>
    <row r="695" spans="4:15" s="1105" customFormat="1">
      <c r="D695"/>
      <c r="E695"/>
      <c r="F695"/>
      <c r="G695" s="1093"/>
      <c r="H695"/>
      <c r="I695" s="1206"/>
      <c r="J695" s="1093"/>
      <c r="L695" s="1207"/>
      <c r="N695"/>
      <c r="O695" s="293"/>
    </row>
    <row r="696" spans="4:15" s="1105" customFormat="1">
      <c r="D696"/>
      <c r="E696"/>
      <c r="F696"/>
      <c r="G696" s="1093"/>
      <c r="H696"/>
      <c r="I696" s="1206"/>
      <c r="J696" s="1093"/>
      <c r="L696" s="1207"/>
      <c r="N696"/>
      <c r="O696" s="293"/>
    </row>
    <row r="697" spans="4:15" s="1105" customFormat="1">
      <c r="D697"/>
      <c r="E697"/>
      <c r="F697"/>
      <c r="G697" s="1093"/>
      <c r="H697"/>
      <c r="I697" s="1206"/>
      <c r="J697" s="1093"/>
      <c r="L697" s="1207"/>
      <c r="N697"/>
      <c r="O697" s="293"/>
    </row>
    <row r="698" spans="4:15" s="1105" customFormat="1">
      <c r="D698"/>
      <c r="E698"/>
      <c r="F698"/>
      <c r="G698" s="1093"/>
      <c r="H698"/>
      <c r="I698" s="1206"/>
      <c r="J698" s="1093"/>
      <c r="L698" s="1207"/>
      <c r="N698"/>
      <c r="O698" s="293"/>
    </row>
    <row r="699" spans="4:15" s="1105" customFormat="1">
      <c r="D699"/>
      <c r="E699"/>
      <c r="F699"/>
      <c r="G699" s="1093"/>
      <c r="H699"/>
      <c r="I699" s="1206"/>
      <c r="J699" s="1093"/>
      <c r="L699" s="1207"/>
      <c r="N699"/>
      <c r="O699" s="293"/>
    </row>
    <row r="700" spans="4:15" s="1105" customFormat="1">
      <c r="D700"/>
      <c r="E700"/>
      <c r="F700"/>
      <c r="G700" s="1093"/>
      <c r="H700"/>
      <c r="I700" s="1206"/>
      <c r="J700" s="1093"/>
      <c r="L700" s="1207"/>
      <c r="N700"/>
      <c r="O700" s="293"/>
    </row>
    <row r="701" spans="4:15" s="1105" customFormat="1">
      <c r="D701"/>
      <c r="E701"/>
      <c r="F701"/>
      <c r="G701" s="1093"/>
      <c r="H701"/>
      <c r="I701" s="1206"/>
      <c r="J701" s="1093"/>
      <c r="L701" s="1207"/>
      <c r="N701"/>
      <c r="O701" s="293"/>
    </row>
    <row r="702" spans="4:15" s="1105" customFormat="1">
      <c r="D702"/>
      <c r="E702"/>
      <c r="F702"/>
      <c r="G702" s="1093"/>
      <c r="H702"/>
      <c r="I702" s="1206"/>
      <c r="J702" s="1093"/>
      <c r="L702" s="1207"/>
      <c r="N702"/>
      <c r="O702" s="293"/>
    </row>
    <row r="703" spans="4:15" s="1105" customFormat="1">
      <c r="D703"/>
      <c r="E703"/>
      <c r="F703"/>
      <c r="G703" s="1093"/>
      <c r="H703"/>
      <c r="I703" s="1206"/>
      <c r="J703" s="1093"/>
      <c r="L703" s="1207"/>
      <c r="N703"/>
      <c r="O703" s="293"/>
    </row>
    <row r="704" spans="4:15" s="1105" customFormat="1">
      <c r="D704"/>
      <c r="E704"/>
      <c r="F704"/>
      <c r="G704" s="1093"/>
      <c r="H704"/>
      <c r="I704" s="1206"/>
      <c r="J704" s="1093"/>
      <c r="L704" s="1207"/>
      <c r="N704"/>
      <c r="O704" s="293"/>
    </row>
    <row r="705" spans="4:15" s="1105" customFormat="1">
      <c r="D705"/>
      <c r="E705"/>
      <c r="F705"/>
      <c r="G705" s="1093"/>
      <c r="H705"/>
      <c r="I705" s="1206"/>
      <c r="J705" s="1093"/>
      <c r="L705" s="1207"/>
      <c r="N705"/>
      <c r="O705" s="293"/>
    </row>
    <row r="706" spans="4:15" s="1105" customFormat="1">
      <c r="D706"/>
      <c r="E706"/>
      <c r="F706"/>
      <c r="G706" s="1093"/>
      <c r="H706"/>
      <c r="I706" s="1206"/>
      <c r="J706" s="1093"/>
      <c r="L706" s="1207"/>
      <c r="N706"/>
      <c r="O706" s="293"/>
    </row>
    <row r="707" spans="4:15" s="1105" customFormat="1">
      <c r="D707"/>
      <c r="E707"/>
      <c r="F707"/>
      <c r="G707" s="1093"/>
      <c r="H707"/>
      <c r="I707" s="1206"/>
      <c r="J707" s="1093"/>
      <c r="L707" s="1207"/>
      <c r="N707"/>
      <c r="O707" s="293"/>
    </row>
    <row r="708" spans="4:15" s="1105" customFormat="1">
      <c r="D708"/>
      <c r="E708"/>
      <c r="F708"/>
      <c r="G708" s="1093"/>
      <c r="H708"/>
      <c r="I708" s="1206"/>
      <c r="J708" s="1093"/>
      <c r="L708" s="1207"/>
      <c r="N708"/>
      <c r="O708" s="293"/>
    </row>
    <row r="709" spans="4:15" s="1105" customFormat="1">
      <c r="D709"/>
      <c r="E709"/>
      <c r="F709"/>
      <c r="G709" s="1093"/>
      <c r="H709"/>
      <c r="I709" s="1206"/>
      <c r="J709" s="1093"/>
      <c r="L709" s="1207"/>
      <c r="N709"/>
      <c r="O709" s="293"/>
    </row>
    <row r="710" spans="4:15" s="1105" customFormat="1">
      <c r="D710"/>
      <c r="E710"/>
      <c r="F710"/>
      <c r="G710" s="1093"/>
      <c r="H710"/>
      <c r="I710" s="1206"/>
      <c r="J710" s="1093"/>
      <c r="L710" s="1207"/>
      <c r="N710"/>
      <c r="O710" s="293"/>
    </row>
    <row r="711" spans="4:15" s="1105" customFormat="1">
      <c r="D711"/>
      <c r="E711"/>
      <c r="F711"/>
      <c r="G711" s="1093"/>
      <c r="H711"/>
      <c r="I711" s="1206"/>
      <c r="J711" s="1093"/>
      <c r="L711" s="1207"/>
      <c r="N711"/>
      <c r="O711" s="293"/>
    </row>
    <row r="712" spans="4:15" s="1105" customFormat="1">
      <c r="D712"/>
      <c r="E712"/>
      <c r="F712"/>
      <c r="G712" s="1093"/>
      <c r="H712"/>
      <c r="I712" s="1206"/>
      <c r="J712" s="1093"/>
      <c r="L712" s="1207"/>
      <c r="N712"/>
      <c r="O712" s="293"/>
    </row>
    <row r="713" spans="4:15" s="1105" customFormat="1">
      <c r="D713"/>
      <c r="E713"/>
      <c r="F713"/>
      <c r="G713" s="1093"/>
      <c r="H713"/>
      <c r="I713" s="1206"/>
      <c r="J713" s="1093"/>
      <c r="L713" s="1207"/>
      <c r="N713"/>
      <c r="O713" s="293"/>
    </row>
    <row r="714" spans="4:15" s="1105" customFormat="1">
      <c r="D714"/>
      <c r="E714"/>
      <c r="F714"/>
      <c r="G714" s="1093"/>
      <c r="H714"/>
      <c r="I714" s="1206"/>
      <c r="J714" s="1093"/>
      <c r="L714" s="1207"/>
      <c r="N714"/>
      <c r="O714" s="293"/>
    </row>
    <row r="715" spans="4:15" s="1105" customFormat="1">
      <c r="D715"/>
      <c r="E715"/>
      <c r="F715"/>
      <c r="G715" s="1093"/>
      <c r="H715"/>
      <c r="I715" s="1206"/>
      <c r="J715" s="1093"/>
      <c r="L715" s="1207"/>
      <c r="N715"/>
      <c r="O715" s="293"/>
    </row>
    <row r="716" spans="4:15" s="1105" customFormat="1">
      <c r="D716"/>
      <c r="E716"/>
      <c r="F716"/>
      <c r="G716" s="1093"/>
      <c r="H716"/>
      <c r="I716" s="1206"/>
      <c r="J716" s="1093"/>
      <c r="L716" s="1207"/>
      <c r="N716"/>
      <c r="O716" s="293"/>
    </row>
    <row r="717" spans="4:15" s="1105" customFormat="1">
      <c r="D717"/>
      <c r="E717"/>
      <c r="F717"/>
      <c r="G717" s="1093"/>
      <c r="H717"/>
      <c r="I717" s="1206"/>
      <c r="J717" s="1093"/>
      <c r="L717" s="1207"/>
      <c r="N717"/>
      <c r="O717" s="293"/>
    </row>
    <row r="718" spans="4:15" s="1105" customFormat="1">
      <c r="D718"/>
      <c r="E718"/>
      <c r="F718"/>
      <c r="G718" s="1093"/>
      <c r="H718"/>
      <c r="I718" s="1206"/>
      <c r="J718" s="1093"/>
      <c r="L718" s="1207"/>
      <c r="N718"/>
      <c r="O718" s="293"/>
    </row>
    <row r="719" spans="4:15" s="1105" customFormat="1">
      <c r="D719"/>
      <c r="E719"/>
      <c r="F719"/>
      <c r="G719" s="1093"/>
      <c r="H719"/>
      <c r="I719" s="1206"/>
      <c r="J719" s="1093"/>
      <c r="L719" s="1207"/>
      <c r="N719"/>
      <c r="O719" s="293"/>
    </row>
    <row r="720" spans="4:15" s="1105" customFormat="1">
      <c r="D720"/>
      <c r="E720"/>
      <c r="F720"/>
      <c r="G720" s="1093"/>
      <c r="H720"/>
      <c r="I720" s="1206"/>
      <c r="J720" s="1093"/>
      <c r="L720" s="1207"/>
      <c r="N720"/>
      <c r="O720" s="293"/>
    </row>
    <row r="721" spans="4:15" s="1105" customFormat="1">
      <c r="D721"/>
      <c r="E721"/>
      <c r="F721"/>
      <c r="G721" s="1093"/>
      <c r="H721"/>
      <c r="I721" s="1206"/>
      <c r="J721" s="1093"/>
      <c r="L721" s="1207"/>
      <c r="N721"/>
      <c r="O721" s="293"/>
    </row>
    <row r="722" spans="4:15" s="1105" customFormat="1">
      <c r="D722"/>
      <c r="E722"/>
      <c r="F722"/>
      <c r="G722" s="1093"/>
      <c r="H722"/>
      <c r="I722" s="1206"/>
      <c r="J722" s="1093"/>
      <c r="L722" s="1207"/>
      <c r="N722"/>
      <c r="O722" s="293"/>
    </row>
    <row r="723" spans="4:15" s="1105" customFormat="1">
      <c r="D723"/>
      <c r="E723"/>
      <c r="F723"/>
      <c r="G723" s="1093"/>
      <c r="H723"/>
      <c r="I723" s="1206"/>
      <c r="J723" s="1093"/>
      <c r="L723" s="1207"/>
      <c r="N723"/>
      <c r="O723" s="293"/>
    </row>
    <row r="724" spans="4:15" s="1105" customFormat="1">
      <c r="D724"/>
      <c r="E724"/>
      <c r="F724"/>
      <c r="G724" s="1093"/>
      <c r="H724"/>
      <c r="I724" s="1206"/>
      <c r="J724" s="1093"/>
      <c r="L724" s="1207"/>
      <c r="N724"/>
      <c r="O724" s="293"/>
    </row>
    <row r="725" spans="4:15" s="1105" customFormat="1">
      <c r="D725"/>
      <c r="E725"/>
      <c r="F725"/>
      <c r="G725" s="1093"/>
      <c r="H725"/>
      <c r="I725" s="1206"/>
      <c r="J725" s="1093"/>
      <c r="L725" s="1207"/>
      <c r="N725"/>
      <c r="O725" s="293"/>
    </row>
    <row r="726" spans="4:15" s="1105" customFormat="1">
      <c r="D726"/>
      <c r="E726"/>
      <c r="F726"/>
      <c r="G726" s="1093"/>
      <c r="H726"/>
      <c r="I726" s="1206"/>
      <c r="J726" s="1093"/>
      <c r="L726" s="1207"/>
      <c r="N726"/>
      <c r="O726" s="293"/>
    </row>
    <row r="727" spans="4:15" s="1105" customFormat="1">
      <c r="D727"/>
      <c r="E727"/>
      <c r="F727"/>
      <c r="G727" s="1093"/>
      <c r="H727"/>
      <c r="I727" s="1206"/>
      <c r="J727" s="1093"/>
      <c r="L727" s="1207"/>
      <c r="N727"/>
      <c r="O727" s="293"/>
    </row>
    <row r="728" spans="4:15" s="1105" customFormat="1">
      <c r="D728"/>
      <c r="E728"/>
      <c r="F728"/>
      <c r="G728" s="1093"/>
      <c r="H728"/>
      <c r="I728" s="1206"/>
      <c r="J728" s="1093"/>
      <c r="L728" s="1207"/>
      <c r="N728"/>
      <c r="O728" s="293"/>
    </row>
    <row r="729" spans="4:15" s="1105" customFormat="1">
      <c r="D729"/>
      <c r="E729"/>
      <c r="F729"/>
      <c r="G729" s="1093"/>
      <c r="H729"/>
      <c r="I729" s="1206"/>
      <c r="J729" s="1093"/>
      <c r="L729" s="1207"/>
      <c r="N729"/>
      <c r="O729" s="293"/>
    </row>
    <row r="730" spans="4:15" s="1105" customFormat="1">
      <c r="D730"/>
      <c r="E730"/>
      <c r="F730"/>
      <c r="G730" s="1093"/>
      <c r="H730"/>
      <c r="I730" s="1206"/>
      <c r="J730" s="1093"/>
      <c r="L730" s="1207"/>
      <c r="N730"/>
      <c r="O730" s="293"/>
    </row>
    <row r="731" spans="4:15" s="1105" customFormat="1">
      <c r="D731"/>
      <c r="E731"/>
      <c r="F731"/>
      <c r="G731" s="1093"/>
      <c r="H731"/>
      <c r="I731" s="1206"/>
      <c r="J731" s="1093"/>
      <c r="L731" s="1207"/>
      <c r="N731"/>
      <c r="O731" s="293"/>
    </row>
    <row r="732" spans="4:15" s="1105" customFormat="1">
      <c r="D732"/>
      <c r="E732"/>
      <c r="F732"/>
      <c r="G732" s="1093"/>
      <c r="H732"/>
      <c r="I732" s="1206"/>
      <c r="J732" s="1093"/>
      <c r="L732" s="1207"/>
      <c r="N732"/>
      <c r="O732" s="293"/>
    </row>
    <row r="733" spans="4:15" s="1105" customFormat="1">
      <c r="D733"/>
      <c r="E733"/>
      <c r="F733"/>
      <c r="G733" s="1093"/>
      <c r="H733"/>
      <c r="I733" s="1206"/>
      <c r="J733" s="1093"/>
      <c r="L733" s="1207"/>
      <c r="N733"/>
      <c r="O733" s="293"/>
    </row>
    <row r="734" spans="4:15" s="1105" customFormat="1">
      <c r="D734"/>
      <c r="E734"/>
      <c r="F734"/>
      <c r="G734" s="1093"/>
      <c r="H734"/>
      <c r="I734" s="1206"/>
      <c r="J734" s="1093"/>
      <c r="L734" s="1207"/>
      <c r="N734"/>
      <c r="O734" s="293"/>
    </row>
    <row r="735" spans="4:15" s="1105" customFormat="1">
      <c r="D735"/>
      <c r="E735"/>
      <c r="F735"/>
      <c r="G735" s="1093"/>
      <c r="H735"/>
      <c r="I735" s="1206"/>
      <c r="J735" s="1093"/>
      <c r="L735" s="1207"/>
      <c r="N735"/>
      <c r="O735" s="293"/>
    </row>
    <row r="736" spans="4:15" s="1105" customFormat="1">
      <c r="D736"/>
      <c r="E736"/>
      <c r="F736"/>
      <c r="G736" s="1093"/>
      <c r="H736"/>
      <c r="I736" s="1206"/>
      <c r="J736" s="1093"/>
      <c r="L736" s="1207"/>
      <c r="N736"/>
      <c r="O736" s="293"/>
    </row>
    <row r="737" spans="4:15" s="1105" customFormat="1">
      <c r="D737"/>
      <c r="E737"/>
      <c r="F737"/>
      <c r="G737" s="1093"/>
      <c r="H737"/>
      <c r="I737" s="1206"/>
      <c r="J737" s="1093"/>
      <c r="L737" s="1207"/>
      <c r="N737"/>
      <c r="O737" s="293"/>
    </row>
    <row r="738" spans="4:15" s="1105" customFormat="1">
      <c r="D738"/>
      <c r="E738"/>
      <c r="F738"/>
      <c r="G738" s="1093"/>
      <c r="H738"/>
      <c r="I738" s="1206"/>
      <c r="J738" s="1093"/>
      <c r="L738" s="1207"/>
      <c r="N738"/>
      <c r="O738" s="293"/>
    </row>
    <row r="739" spans="4:15" s="1105" customFormat="1">
      <c r="D739"/>
      <c r="E739"/>
      <c r="F739"/>
      <c r="G739" s="1093"/>
      <c r="H739"/>
      <c r="I739" s="1206"/>
      <c r="J739" s="1093"/>
      <c r="L739" s="1207"/>
      <c r="N739"/>
      <c r="O739" s="293"/>
    </row>
    <row r="740" spans="4:15" s="1105" customFormat="1">
      <c r="D740"/>
      <c r="E740"/>
      <c r="F740"/>
      <c r="G740" s="1093"/>
      <c r="H740"/>
      <c r="I740" s="1206"/>
      <c r="J740" s="1093"/>
      <c r="L740" s="1207"/>
      <c r="N740"/>
      <c r="O740" s="293"/>
    </row>
    <row r="741" spans="4:15" s="1105" customFormat="1">
      <c r="D741"/>
      <c r="E741"/>
      <c r="F741"/>
      <c r="G741" s="1093"/>
      <c r="H741"/>
      <c r="I741" s="1206"/>
      <c r="J741" s="1093"/>
      <c r="L741" s="1207"/>
      <c r="N741"/>
      <c r="O741" s="293"/>
    </row>
    <row r="742" spans="4:15" s="1105" customFormat="1">
      <c r="D742"/>
      <c r="E742"/>
      <c r="F742"/>
      <c r="G742" s="1093"/>
      <c r="H742"/>
      <c r="I742" s="1206"/>
      <c r="J742" s="1093"/>
      <c r="L742" s="1207"/>
      <c r="N742"/>
      <c r="O742" s="293"/>
    </row>
    <row r="743" spans="4:15" s="1105" customFormat="1">
      <c r="D743"/>
      <c r="E743"/>
      <c r="F743"/>
      <c r="G743" s="1093"/>
      <c r="H743"/>
      <c r="I743" s="1206"/>
      <c r="J743" s="1093"/>
      <c r="L743" s="1207"/>
      <c r="N743"/>
      <c r="O743" s="293"/>
    </row>
    <row r="744" spans="4:15" s="1105" customFormat="1">
      <c r="D744"/>
      <c r="E744"/>
      <c r="F744"/>
      <c r="G744" s="1093"/>
      <c r="H744"/>
      <c r="I744" s="1206"/>
      <c r="J744" s="1093"/>
      <c r="L744" s="1207"/>
      <c r="N744"/>
      <c r="O744" s="293"/>
    </row>
    <row r="745" spans="4:15" s="1105" customFormat="1">
      <c r="D745"/>
      <c r="E745"/>
      <c r="F745"/>
      <c r="G745" s="1093"/>
      <c r="H745"/>
      <c r="I745" s="1206"/>
      <c r="J745" s="1093"/>
      <c r="L745" s="1207"/>
      <c r="N745"/>
      <c r="O745" s="293"/>
    </row>
    <row r="746" spans="4:15" s="1105" customFormat="1">
      <c r="D746"/>
      <c r="E746"/>
      <c r="F746"/>
      <c r="G746"/>
      <c r="H746"/>
      <c r="I746" s="1093"/>
      <c r="J746" s="1093"/>
      <c r="K746" s="1208"/>
      <c r="L746" s="1209"/>
      <c r="N746"/>
      <c r="O746" s="293"/>
    </row>
    <row r="747" spans="4:15" s="1105" customFormat="1">
      <c r="D747"/>
      <c r="E747"/>
      <c r="F747"/>
      <c r="G747"/>
      <c r="H747"/>
      <c r="I747" s="1093"/>
      <c r="J747" s="1093"/>
      <c r="K747" s="1208"/>
      <c r="L747" s="1209"/>
      <c r="N747"/>
      <c r="O747" s="293"/>
    </row>
    <row r="748" spans="4:15" s="1105" customFormat="1">
      <c r="D748"/>
      <c r="E748"/>
      <c r="F748"/>
      <c r="G748"/>
      <c r="H748"/>
      <c r="I748" s="1093"/>
      <c r="J748" s="1093"/>
      <c r="K748" s="1208"/>
      <c r="L748" s="1209"/>
      <c r="N748"/>
      <c r="O748" s="293"/>
    </row>
    <row r="749" spans="4:15" s="1105" customFormat="1">
      <c r="D749" s="1210"/>
      <c r="E749"/>
      <c r="F749"/>
      <c r="G749"/>
      <c r="H749"/>
      <c r="I749" s="1093"/>
      <c r="J749" s="1093"/>
      <c r="K749" s="1208"/>
      <c r="L749" s="1209"/>
      <c r="N749"/>
      <c r="O749" s="293"/>
    </row>
    <row r="750" spans="4:15" s="1105" customFormat="1">
      <c r="D750" s="1210"/>
      <c r="E750"/>
      <c r="F750"/>
      <c r="G750"/>
      <c r="H750"/>
      <c r="I750" s="1093"/>
      <c r="J750" s="1093"/>
      <c r="K750" s="1208"/>
      <c r="L750" s="1209"/>
      <c r="N750"/>
      <c r="O750" s="293"/>
    </row>
    <row r="751" spans="4:15" s="1105" customFormat="1">
      <c r="D751" s="1210"/>
      <c r="E751"/>
      <c r="F751"/>
      <c r="G751"/>
      <c r="H751"/>
      <c r="I751" s="1093"/>
      <c r="J751" s="1093"/>
      <c r="K751" s="1208"/>
      <c r="L751" s="1209"/>
      <c r="N751"/>
      <c r="O751" s="293"/>
    </row>
    <row r="752" spans="4:15" s="1105" customFormat="1">
      <c r="D752" s="1210"/>
      <c r="E752"/>
      <c r="F752"/>
      <c r="G752"/>
      <c r="H752"/>
      <c r="I752" s="1093"/>
      <c r="J752" s="1093"/>
      <c r="K752" s="1208"/>
      <c r="L752" s="1209"/>
      <c r="N752"/>
      <c r="O752" s="293"/>
    </row>
    <row r="753"/>
    <row r="754"/>
    <row r="755"/>
    <row r="756"/>
    <row r="757"/>
    <row r="758"/>
    <row r="759"/>
    <row r="760"/>
  </sheetData>
  <mergeCells count="25">
    <mergeCell ref="J313:J314"/>
    <mergeCell ref="B253:C253"/>
    <mergeCell ref="J256:J259"/>
    <mergeCell ref="J271:J280"/>
    <mergeCell ref="J285:J290"/>
    <mergeCell ref="J293:J299"/>
    <mergeCell ref="J308:J309"/>
    <mergeCell ref="J204:J216"/>
    <mergeCell ref="J233:J240"/>
    <mergeCell ref="L233:L240"/>
    <mergeCell ref="J243:J245"/>
    <mergeCell ref="J248:J252"/>
    <mergeCell ref="L248:L252"/>
    <mergeCell ref="J192:J200"/>
    <mergeCell ref="A1:C1"/>
    <mergeCell ref="N2:O3"/>
    <mergeCell ref="B27:C27"/>
    <mergeCell ref="J62:J74"/>
    <mergeCell ref="J117:J120"/>
    <mergeCell ref="J122:J128"/>
    <mergeCell ref="J131:J136"/>
    <mergeCell ref="J140:J145"/>
    <mergeCell ref="J161:J171"/>
    <mergeCell ref="J174:J179"/>
    <mergeCell ref="J182:J189"/>
  </mergeCells>
  <phoneticPr fontId="20"/>
  <pageMargins left="0.7" right="0.7" top="0.75" bottom="0.75" header="0.3" footer="0.3"/>
  <pageSetup paperSize="9" scale="21" fitToHeight="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F222"/>
  <sheetViews>
    <sheetView showGridLines="0" tabSelected="1" zoomScaleNormal="100" zoomScaleSheetLayoutView="70" workbookViewId="0"/>
  </sheetViews>
  <sheetFormatPr defaultColWidth="0" defaultRowHeight="0" customHeight="1" zeroHeight="1"/>
  <cols>
    <col min="1" max="1" width="0.75" style="8" customWidth="1"/>
    <col min="2" max="2" width="2.125" style="23" customWidth="1"/>
    <col min="3" max="3" width="4.125" style="23" customWidth="1"/>
    <col min="4" max="4" width="16.375" style="24" customWidth="1"/>
    <col min="5" max="5" width="11" style="25" customWidth="1"/>
    <col min="6" max="8" width="11" style="26" customWidth="1"/>
    <col min="9" max="9" width="11" style="27" customWidth="1"/>
    <col min="10" max="10" width="13" style="27" customWidth="1"/>
    <col min="11" max="12" width="11" style="26" customWidth="1"/>
    <col min="13" max="13" width="11" style="30" customWidth="1"/>
    <col min="14" max="14" width="0.75" style="8" customWidth="1"/>
    <col min="15" max="15" width="3.375" style="8" hidden="1" customWidth="1"/>
    <col min="16" max="16" width="30.5" style="33" hidden="1" customWidth="1"/>
    <col min="17" max="17" width="8.625" style="33" hidden="1" customWidth="1"/>
    <col min="18" max="18" width="26.75" style="33" hidden="1" customWidth="1"/>
    <col min="19" max="19" width="19" style="33" hidden="1" customWidth="1"/>
    <col min="20" max="20" width="11.25" style="33" hidden="1" customWidth="1"/>
    <col min="21" max="21" width="5.25" style="33" hidden="1" customWidth="1"/>
    <col min="22" max="22" width="20.5" style="33" hidden="1" customWidth="1"/>
    <col min="23" max="23" width="18.625" style="33" hidden="1" customWidth="1"/>
    <col min="24" max="24" width="23" style="33" hidden="1" customWidth="1"/>
    <col min="25" max="25" width="4.5" style="33" hidden="1" customWidth="1"/>
    <col min="26" max="27" width="6.375" style="33" hidden="1" customWidth="1"/>
    <col min="28" max="29" width="5" style="33" hidden="1" customWidth="1"/>
    <col min="30" max="30" width="5.125" style="33" hidden="1" customWidth="1"/>
    <col min="31" max="31" width="5" style="33" hidden="1" customWidth="1"/>
    <col min="32" max="32" width="5.125" style="33" hidden="1" customWidth="1"/>
    <col min="33" max="16384" width="9" style="33" hidden="1"/>
  </cols>
  <sheetData>
    <row r="1" spans="1:20" customFormat="1" ht="6" customHeight="1">
      <c r="A1" s="100"/>
      <c r="B1" s="101"/>
      <c r="C1" s="102"/>
      <c r="D1" s="103"/>
      <c r="E1" s="100"/>
      <c r="F1" s="104"/>
      <c r="G1" s="104"/>
      <c r="H1" s="104"/>
      <c r="I1" s="105"/>
      <c r="J1" s="105"/>
      <c r="K1" s="104"/>
      <c r="L1" s="106"/>
      <c r="M1" s="100"/>
      <c r="N1" s="100"/>
    </row>
    <row r="2" spans="1:20" customFormat="1" ht="30.75">
      <c r="A2" s="107"/>
      <c r="B2" s="108"/>
      <c r="C2" s="288" t="s">
        <v>142</v>
      </c>
      <c r="D2" s="110"/>
      <c r="E2" s="111"/>
      <c r="F2" s="112"/>
      <c r="G2" s="113" t="s">
        <v>246</v>
      </c>
      <c r="H2" s="26"/>
      <c r="I2" s="114"/>
      <c r="J2" s="115"/>
      <c r="K2" s="115"/>
      <c r="L2" s="113" t="s">
        <v>245</v>
      </c>
      <c r="M2" s="116"/>
      <c r="N2" s="107"/>
    </row>
    <row r="3" spans="1:20" customFormat="1" ht="14.25" customHeight="1">
      <c r="A3" s="107"/>
      <c r="B3" s="108"/>
      <c r="C3" s="117"/>
      <c r="D3" s="110"/>
      <c r="E3" s="111"/>
      <c r="F3" s="112"/>
      <c r="G3" s="112"/>
      <c r="H3" s="175"/>
      <c r="I3" s="416" t="s">
        <v>172</v>
      </c>
      <c r="J3" s="26"/>
      <c r="K3" s="26"/>
      <c r="L3" s="26"/>
      <c r="M3" s="118"/>
      <c r="N3" s="107"/>
    </row>
    <row r="4" spans="1:20" customFormat="1" ht="4.5" customHeight="1" thickBot="1">
      <c r="A4" s="107"/>
      <c r="B4" s="108"/>
      <c r="C4" s="23"/>
      <c r="D4" s="24"/>
      <c r="E4" s="25"/>
      <c r="F4" s="26"/>
      <c r="G4" s="26"/>
      <c r="H4" s="26"/>
      <c r="I4" s="27"/>
      <c r="J4" s="27"/>
      <c r="K4" s="26"/>
      <c r="L4" s="26"/>
      <c r="M4" s="116"/>
      <c r="N4" s="107"/>
    </row>
    <row r="5" spans="1:20" customFormat="1" ht="20.25" customHeight="1" thickBot="1">
      <c r="A5" s="107"/>
      <c r="B5" s="120"/>
      <c r="C5" s="287" t="s">
        <v>303</v>
      </c>
      <c r="D5" s="286"/>
      <c r="E5" s="447" t="s">
        <v>524</v>
      </c>
      <c r="F5" s="119"/>
      <c r="G5" s="237" t="s">
        <v>174</v>
      </c>
      <c r="H5" s="178">
        <v>7</v>
      </c>
      <c r="I5" s="179" t="s">
        <v>175</v>
      </c>
      <c r="J5" s="180" t="s">
        <v>196</v>
      </c>
      <c r="K5" s="237" t="s">
        <v>247</v>
      </c>
      <c r="L5" s="289" t="s">
        <v>572</v>
      </c>
      <c r="N5" s="107"/>
    </row>
    <row r="6" spans="1:20" customFormat="1" ht="6" customHeight="1" thickBot="1">
      <c r="A6" s="107"/>
      <c r="B6" s="121"/>
      <c r="C6" s="117"/>
      <c r="D6" s="122"/>
      <c r="E6" s="123"/>
      <c r="F6" s="124"/>
      <c r="G6" s="124"/>
      <c r="H6" s="124"/>
      <c r="I6" s="125"/>
      <c r="J6" s="126"/>
      <c r="K6" s="126"/>
      <c r="L6" s="127"/>
      <c r="M6" s="123"/>
      <c r="N6" s="107"/>
    </row>
    <row r="7" spans="1:20" customFormat="1" ht="21" customHeight="1">
      <c r="A7" s="107"/>
      <c r="B7" s="128" t="s">
        <v>194</v>
      </c>
      <c r="C7" s="129"/>
      <c r="D7" s="130"/>
      <c r="E7" s="129"/>
      <c r="F7" s="129"/>
      <c r="G7" s="129"/>
      <c r="H7" s="131"/>
      <c r="I7" s="132"/>
      <c r="J7" s="129"/>
      <c r="K7" s="129"/>
      <c r="L7" s="129"/>
      <c r="M7" s="133"/>
      <c r="N7" s="107"/>
    </row>
    <row r="8" spans="1:20" customFormat="1" ht="21" customHeight="1" thickBot="1">
      <c r="A8" s="107"/>
      <c r="B8" s="134"/>
      <c r="C8" t="s">
        <v>85</v>
      </c>
      <c r="M8" s="135"/>
      <c r="N8" s="107"/>
      <c r="S8" s="928" t="s">
        <v>554</v>
      </c>
    </row>
    <row r="9" spans="1:20" customFormat="1" ht="21.95" customHeight="1" thickBot="1">
      <c r="A9" s="107"/>
      <c r="B9" s="136"/>
      <c r="C9" s="137" t="s">
        <v>250</v>
      </c>
      <c r="D9" s="138"/>
      <c r="E9" s="138"/>
      <c r="F9" s="138"/>
      <c r="G9" s="138"/>
      <c r="H9" s="239" t="s">
        <v>197</v>
      </c>
      <c r="I9" s="1310" t="s">
        <v>141</v>
      </c>
      <c r="J9" s="1311"/>
      <c r="K9" s="1312" t="s">
        <v>251</v>
      </c>
      <c r="L9" s="1313"/>
      <c r="M9" s="436" t="e">
        <f>INT(S9)</f>
        <v>#VALUE!</v>
      </c>
      <c r="N9" s="107"/>
      <c r="P9" s="445" t="s">
        <v>566</v>
      </c>
      <c r="Q9" s="912" t="s">
        <v>547</v>
      </c>
      <c r="R9" s="913" t="s">
        <v>549</v>
      </c>
      <c r="S9" s="927" t="str">
        <f>IF(公表用スコア!N132=0,"-",公表用スコア!M132)</f>
        <v>-</v>
      </c>
    </row>
    <row r="10" spans="1:20" customFormat="1" ht="21.95" customHeight="1" thickBot="1">
      <c r="A10" s="107"/>
      <c r="B10" s="136"/>
      <c r="C10" s="138"/>
      <c r="D10" s="138"/>
      <c r="E10" s="138"/>
      <c r="F10" s="138"/>
      <c r="G10" s="238"/>
      <c r="H10" s="239" t="s">
        <v>198</v>
      </c>
      <c r="I10" s="1310" t="s">
        <v>141</v>
      </c>
      <c r="J10" s="1311"/>
      <c r="K10" s="1312" t="s">
        <v>251</v>
      </c>
      <c r="L10" s="1313"/>
      <c r="M10" s="436" t="e">
        <f>INT(S10)</f>
        <v>#VALUE!</v>
      </c>
      <c r="N10" s="107"/>
      <c r="P10" s="445" t="s">
        <v>567</v>
      </c>
      <c r="Q10" s="914" t="s">
        <v>548</v>
      </c>
      <c r="R10" s="913" t="s">
        <v>549</v>
      </c>
      <c r="S10" s="927" t="str">
        <f>IF(公表用スコア!N133=0,"-",公表用スコア!M133)</f>
        <v>-</v>
      </c>
    </row>
    <row r="11" spans="1:20" customFormat="1" ht="21.95" customHeight="1">
      <c r="A11" s="107"/>
      <c r="B11" s="134"/>
      <c r="C11" s="240" t="s">
        <v>276</v>
      </c>
      <c r="D11" s="240"/>
      <c r="E11" s="272" t="s">
        <v>521</v>
      </c>
      <c r="F11" s="433" t="s">
        <v>278</v>
      </c>
      <c r="G11" s="316" t="s">
        <v>522</v>
      </c>
      <c r="H11" s="433" t="s">
        <v>278</v>
      </c>
      <c r="I11" s="317"/>
      <c r="J11" s="139"/>
      <c r="K11" s="139"/>
      <c r="L11" s="139"/>
      <c r="M11" s="140"/>
      <c r="N11" s="107"/>
      <c r="P11" s="33"/>
      <c r="Q11" s="33"/>
      <c r="R11" t="s">
        <v>197</v>
      </c>
      <c r="S11" t="s">
        <v>198</v>
      </c>
    </row>
    <row r="12" spans="1:20" customFormat="1" ht="21.95" customHeight="1">
      <c r="A12" s="107"/>
      <c r="B12" s="134"/>
      <c r="C12" s="240" t="s">
        <v>571</v>
      </c>
      <c r="D12" s="240"/>
      <c r="E12" s="273"/>
      <c r="F12" s="274"/>
      <c r="G12" s="274"/>
      <c r="H12" s="446" t="s">
        <v>197</v>
      </c>
      <c r="I12" s="274"/>
      <c r="J12" s="446" t="s">
        <v>198</v>
      </c>
      <c r="K12" s="438"/>
      <c r="L12" s="240"/>
      <c r="M12" s="437"/>
      <c r="N12" s="107"/>
      <c r="O12" s="8"/>
      <c r="P12" t="s">
        <v>564</v>
      </c>
      <c r="Q12" s="426" t="s">
        <v>511</v>
      </c>
      <c r="R12" s="425">
        <f>IF(H13="",IF(H15="",200,H15*100),200)</f>
        <v>100</v>
      </c>
      <c r="S12" s="425">
        <f>IF(J15="",200,IF(J13=P12,100,IF(J13=P13,80,J15*100)))</f>
        <v>100</v>
      </c>
      <c r="T12" s="928" t="s">
        <v>569</v>
      </c>
    </row>
    <row r="13" spans="1:20" customFormat="1" ht="21.95" customHeight="1">
      <c r="A13" s="107"/>
      <c r="B13" s="134"/>
      <c r="C13" s="241"/>
      <c r="D13" s="241" t="s">
        <v>284</v>
      </c>
      <c r="E13" s="273"/>
      <c r="F13" s="274"/>
      <c r="G13" s="274"/>
      <c r="H13" s="939"/>
      <c r="I13" s="274"/>
      <c r="J13" s="939"/>
      <c r="K13" s="941" t="s">
        <v>568</v>
      </c>
      <c r="L13" s="438"/>
      <c r="M13" s="140"/>
      <c r="N13" s="107"/>
      <c r="P13" t="s">
        <v>565</v>
      </c>
      <c r="Q13" s="426"/>
      <c r="R13" s="425"/>
      <c r="S13" s="425"/>
    </row>
    <row r="14" spans="1:20" customFormat="1" ht="21.95" customHeight="1">
      <c r="A14" s="107"/>
      <c r="B14" s="134"/>
      <c r="C14" s="241"/>
      <c r="D14" s="241"/>
      <c r="E14" s="25"/>
      <c r="F14" s="275"/>
      <c r="G14" s="255" t="s">
        <v>552</v>
      </c>
      <c r="H14" s="432">
        <v>1</v>
      </c>
      <c r="I14" s="275"/>
      <c r="J14" s="432">
        <v>1</v>
      </c>
      <c r="K14" s="438"/>
      <c r="L14" s="438"/>
      <c r="M14" s="140"/>
      <c r="N14" s="107"/>
      <c r="P14" t="s">
        <v>252</v>
      </c>
      <c r="Q14" s="426" t="s">
        <v>510</v>
      </c>
      <c r="R14" s="942">
        <f>IF(OR(H13&lt;&gt;"",H15=""),"-",(1-H15)*100)</f>
        <v>0</v>
      </c>
      <c r="S14" s="942">
        <f>IF(J13&lt;&gt;"","-",IF(J15="","-",(1-J15)*100))</f>
        <v>0</v>
      </c>
    </row>
    <row r="15" spans="1:20" customFormat="1" ht="21.95" customHeight="1">
      <c r="A15" s="107"/>
      <c r="B15" s="134"/>
      <c r="C15" s="276"/>
      <c r="D15" s="241"/>
      <c r="E15" s="275"/>
      <c r="F15" s="275"/>
      <c r="G15" s="255" t="s">
        <v>553</v>
      </c>
      <c r="H15" s="940">
        <v>1</v>
      </c>
      <c r="I15" s="275"/>
      <c r="J15" s="940">
        <v>1</v>
      </c>
      <c r="K15" s="240"/>
      <c r="L15" s="139"/>
      <c r="M15" s="140"/>
      <c r="N15" s="107"/>
      <c r="P15" t="s">
        <v>263</v>
      </c>
      <c r="Q15" s="445" t="s">
        <v>519</v>
      </c>
      <c r="R15" s="173"/>
      <c r="S15" s="173"/>
      <c r="T15" s="33"/>
    </row>
    <row r="16" spans="1:20" customFormat="1" ht="21.95" customHeight="1">
      <c r="A16" s="107"/>
      <c r="B16" s="134"/>
      <c r="C16" t="s">
        <v>180</v>
      </c>
      <c r="D16" s="275"/>
      <c r="E16" s="25"/>
      <c r="F16" s="240" t="s">
        <v>503</v>
      </c>
      <c r="H16" s="26"/>
      <c r="I16" s="420" t="s">
        <v>300</v>
      </c>
      <c r="J16" s="27"/>
      <c r="K16" s="420" t="s">
        <v>181</v>
      </c>
      <c r="L16" s="26"/>
      <c r="M16" s="306" t="s">
        <v>504</v>
      </c>
      <c r="N16" s="107"/>
      <c r="P16" s="445" t="s">
        <v>518</v>
      </c>
      <c r="Q16" s="445" t="s">
        <v>520</v>
      </c>
      <c r="R16" s="173"/>
      <c r="S16" s="173"/>
      <c r="T16" s="33"/>
    </row>
    <row r="17" spans="1:20" customFormat="1" ht="21.95" customHeight="1">
      <c r="A17" s="107"/>
      <c r="B17" s="134"/>
      <c r="C17" s="252"/>
      <c r="D17" s="201"/>
      <c r="E17" s="139"/>
      <c r="F17" s="139"/>
      <c r="G17" s="139"/>
      <c r="H17" s="275"/>
      <c r="I17" s="275"/>
      <c r="J17" s="275"/>
      <c r="K17" s="139"/>
      <c r="L17" s="139"/>
      <c r="M17" s="140"/>
      <c r="N17" s="107"/>
      <c r="O17" t="s">
        <v>474</v>
      </c>
      <c r="P17" s="173"/>
      <c r="Q17" s="173" t="s">
        <v>304</v>
      </c>
      <c r="R17" s="173"/>
      <c r="S17" s="173" t="s">
        <v>275</v>
      </c>
      <c r="T17" s="173" t="s">
        <v>512</v>
      </c>
    </row>
    <row r="18" spans="1:20" customFormat="1" ht="21.95" customHeight="1">
      <c r="A18" s="107"/>
      <c r="B18" s="134"/>
      <c r="C18" s="252"/>
      <c r="D18" s="201"/>
      <c r="E18" s="139"/>
      <c r="F18" s="139"/>
      <c r="G18" s="26"/>
      <c r="H18" s="275"/>
      <c r="I18" s="275"/>
      <c r="J18" s="27"/>
      <c r="K18" s="139"/>
      <c r="L18" s="139"/>
      <c r="M18" s="140"/>
      <c r="N18" s="107"/>
      <c r="O18" t="s">
        <v>475</v>
      </c>
      <c r="P18" s="173" t="s">
        <v>176</v>
      </c>
      <c r="Q18" s="173" t="b">
        <f>IF(T18=1,TRUE)</f>
        <v>0</v>
      </c>
      <c r="R18" s="173" t="s">
        <v>264</v>
      </c>
      <c r="S18" s="429">
        <f>公表用スコア!M125</f>
        <v>0</v>
      </c>
      <c r="T18" s="173" t="b">
        <f>IF(S18&gt;3,1)</f>
        <v>0</v>
      </c>
    </row>
    <row r="19" spans="1:20" customFormat="1" ht="21.95" customHeight="1">
      <c r="A19" s="107"/>
      <c r="B19" s="134"/>
      <c r="C19" s="252"/>
      <c r="D19" s="201"/>
      <c r="E19" s="139"/>
      <c r="F19" s="139"/>
      <c r="G19" s="139"/>
      <c r="H19" s="139"/>
      <c r="I19" s="139"/>
      <c r="J19" s="139"/>
      <c r="K19" s="139"/>
      <c r="L19" s="139"/>
      <c r="M19" s="140"/>
      <c r="N19" s="107"/>
      <c r="O19" t="s">
        <v>476</v>
      </c>
      <c r="P19" s="173" t="s">
        <v>177</v>
      </c>
      <c r="Q19" s="173" t="b">
        <f t="shared" ref="Q19:Q21" si="0">IF(T19=1,TRUE)</f>
        <v>0</v>
      </c>
      <c r="R19" s="173" t="s">
        <v>265</v>
      </c>
      <c r="S19" s="429">
        <f>公表用スコア!M126</f>
        <v>0</v>
      </c>
      <c r="T19" s="173" t="b">
        <f t="shared" ref="T19:T21" si="1">IF(S19&gt;3,1)</f>
        <v>0</v>
      </c>
    </row>
    <row r="20" spans="1:20" customFormat="1" ht="21.95" customHeight="1" thickBot="1">
      <c r="A20" s="107"/>
      <c r="B20" s="134"/>
      <c r="C20" s="252"/>
      <c r="D20" s="201"/>
      <c r="E20" s="139"/>
      <c r="F20" s="139"/>
      <c r="G20" s="139"/>
      <c r="H20" s="139"/>
      <c r="I20" s="139"/>
      <c r="J20" s="139"/>
      <c r="K20" s="249"/>
      <c r="L20" s="249"/>
      <c r="M20" s="439"/>
      <c r="N20" s="107"/>
      <c r="O20" t="s">
        <v>477</v>
      </c>
      <c r="P20" s="173" t="s">
        <v>178</v>
      </c>
      <c r="Q20" s="173" t="b">
        <f t="shared" si="0"/>
        <v>0</v>
      </c>
      <c r="R20" s="173" t="s">
        <v>266</v>
      </c>
      <c r="S20" s="429">
        <f>公表用スコア!M132</f>
        <v>0</v>
      </c>
      <c r="T20" s="173" t="b">
        <f t="shared" si="1"/>
        <v>0</v>
      </c>
    </row>
    <row r="21" spans="1:20" customFormat="1" ht="21.95" customHeight="1" thickBot="1">
      <c r="A21" s="107"/>
      <c r="B21" s="141"/>
      <c r="C21" s="142" t="s">
        <v>286</v>
      </c>
      <c r="D21" s="143"/>
      <c r="E21" s="143"/>
      <c r="F21" s="279"/>
      <c r="G21" s="143"/>
      <c r="H21" s="278" t="s">
        <v>197</v>
      </c>
      <c r="I21" s="1319" t="s">
        <v>141</v>
      </c>
      <c r="J21" s="1320"/>
      <c r="K21" s="1321" t="s">
        <v>295</v>
      </c>
      <c r="L21" s="1322"/>
      <c r="M21" s="440">
        <f>S31</f>
        <v>0</v>
      </c>
      <c r="N21" s="107"/>
      <c r="P21" s="173" t="s">
        <v>179</v>
      </c>
      <c r="Q21" s="173" t="b">
        <f t="shared" si="0"/>
        <v>0</v>
      </c>
      <c r="R21" s="173" t="s">
        <v>267</v>
      </c>
      <c r="S21" s="429">
        <f>公表用スコア!M140</f>
        <v>0</v>
      </c>
      <c r="T21" s="173" t="b">
        <f t="shared" si="1"/>
        <v>0</v>
      </c>
    </row>
    <row r="22" spans="1:20" customFormat="1" ht="21.95" customHeight="1">
      <c r="A22" s="107"/>
      <c r="B22" s="134"/>
      <c r="C22" s="240" t="s">
        <v>276</v>
      </c>
      <c r="D22" s="240"/>
      <c r="E22" s="183" t="s">
        <v>277</v>
      </c>
      <c r="F22" s="433" t="s">
        <v>278</v>
      </c>
      <c r="G22" s="316" t="s">
        <v>279</v>
      </c>
      <c r="H22" s="433" t="s">
        <v>280</v>
      </c>
      <c r="I22" s="317"/>
      <c r="J22" s="249"/>
      <c r="K22" s="249"/>
      <c r="L22" s="139"/>
      <c r="M22" s="140"/>
      <c r="N22" s="107"/>
      <c r="P22" t="s">
        <v>281</v>
      </c>
    </row>
    <row r="23" spans="1:20" customFormat="1" ht="21.95" customHeight="1">
      <c r="A23" s="107"/>
      <c r="B23" s="134"/>
      <c r="C23" t="s">
        <v>287</v>
      </c>
      <c r="E23" s="139"/>
      <c r="F23" s="240" t="s">
        <v>331</v>
      </c>
      <c r="G23" s="240"/>
      <c r="H23" s="272" t="s">
        <v>496</v>
      </c>
      <c r="I23" s="240" t="s">
        <v>283</v>
      </c>
      <c r="J23" s="139"/>
      <c r="K23" s="139"/>
      <c r="M23" s="181"/>
      <c r="N23" s="107"/>
      <c r="P23" t="s">
        <v>282</v>
      </c>
      <c r="Q23" s="33"/>
      <c r="R23" s="33"/>
      <c r="S23" s="33"/>
      <c r="T23" s="33"/>
    </row>
    <row r="24" spans="1:20" customFormat="1" ht="21.95" customHeight="1">
      <c r="A24" s="107"/>
      <c r="B24" s="134"/>
      <c r="C24" s="252"/>
      <c r="D24" s="201"/>
      <c r="E24" s="139"/>
      <c r="F24" s="139"/>
      <c r="G24" s="139"/>
      <c r="H24" s="139"/>
      <c r="I24" s="139"/>
      <c r="J24" s="139"/>
      <c r="K24" s="139"/>
      <c r="L24" s="139"/>
      <c r="M24" s="140"/>
      <c r="N24" s="107"/>
      <c r="O24" t="s">
        <v>478</v>
      </c>
      <c r="P24" s="264"/>
      <c r="Q24" s="173" t="s">
        <v>304</v>
      </c>
      <c r="R24" s="264"/>
      <c r="S24" s="173" t="s">
        <v>275</v>
      </c>
      <c r="T24" s="173" t="s">
        <v>512</v>
      </c>
    </row>
    <row r="25" spans="1:20" customFormat="1" ht="21.95" customHeight="1">
      <c r="A25" s="107"/>
      <c r="B25" s="134"/>
      <c r="C25" s="252"/>
      <c r="D25" s="201"/>
      <c r="E25" s="139"/>
      <c r="F25" s="139"/>
      <c r="G25" s="139"/>
      <c r="H25" s="139"/>
      <c r="I25" s="139"/>
      <c r="J25" s="139"/>
      <c r="K25" s="139"/>
      <c r="L25" s="139"/>
      <c r="M25" s="140"/>
      <c r="N25" s="107"/>
      <c r="O25" t="s">
        <v>479</v>
      </c>
      <c r="P25" s="173" t="s">
        <v>199</v>
      </c>
      <c r="Q25" s="173" t="b">
        <f t="shared" ref="Q25" si="2">IF(T25=1,TRUE)</f>
        <v>0</v>
      </c>
      <c r="R25" s="173" t="s">
        <v>268</v>
      </c>
      <c r="S25" s="429">
        <f>公表用スコア!M23</f>
        <v>0</v>
      </c>
      <c r="T25" s="173" t="b">
        <f t="shared" ref="T25:T31" si="3">IF(S25&gt;3,1)</f>
        <v>0</v>
      </c>
    </row>
    <row r="26" spans="1:20" customFormat="1" ht="21.95" customHeight="1">
      <c r="A26" s="107"/>
      <c r="B26" s="134"/>
      <c r="C26" t="s">
        <v>288</v>
      </c>
      <c r="E26" s="25"/>
      <c r="F26" s="240" t="s">
        <v>332</v>
      </c>
      <c r="G26" s="240" t="s">
        <v>330</v>
      </c>
      <c r="H26" s="139"/>
      <c r="I26" s="139"/>
      <c r="J26" s="139"/>
      <c r="K26" s="139"/>
      <c r="L26" s="139"/>
      <c r="M26" s="140"/>
      <c r="N26" s="107"/>
      <c r="O26" t="s">
        <v>480</v>
      </c>
      <c r="P26" s="173" t="s">
        <v>201</v>
      </c>
      <c r="Q26" s="173" t="b">
        <f>IF(T26=1,TRUE)</f>
        <v>0</v>
      </c>
      <c r="R26" s="173" t="s">
        <v>269</v>
      </c>
      <c r="S26" s="429">
        <f>公表用スコア!M37</f>
        <v>0</v>
      </c>
      <c r="T26" s="173" t="b">
        <f t="shared" si="3"/>
        <v>0</v>
      </c>
    </row>
    <row r="27" spans="1:20" customFormat="1" ht="21.95" customHeight="1">
      <c r="A27" s="107"/>
      <c r="B27" s="134"/>
      <c r="C27" s="252"/>
      <c r="D27" s="201"/>
      <c r="E27" s="139"/>
      <c r="F27" s="139"/>
      <c r="G27" s="139"/>
      <c r="H27" s="139"/>
      <c r="I27" s="139"/>
      <c r="J27" s="139"/>
      <c r="K27" s="139"/>
      <c r="M27" s="181"/>
      <c r="N27" s="107"/>
      <c r="O27" t="s">
        <v>481</v>
      </c>
      <c r="P27" s="173" t="s">
        <v>202</v>
      </c>
      <c r="Q27" s="173" t="b">
        <f>IF(T27=1,TRUE)</f>
        <v>0</v>
      </c>
      <c r="R27" s="173" t="s">
        <v>270</v>
      </c>
      <c r="S27" s="429">
        <f>公表用スコア!M50</f>
        <v>0</v>
      </c>
      <c r="T27" s="173" t="b">
        <f t="shared" si="3"/>
        <v>0</v>
      </c>
    </row>
    <row r="28" spans="1:20" customFormat="1" ht="21.95" customHeight="1">
      <c r="A28" s="107"/>
      <c r="B28" s="134"/>
      <c r="C28" s="252"/>
      <c r="D28" s="201"/>
      <c r="E28" s="139"/>
      <c r="F28" s="139"/>
      <c r="G28" s="139"/>
      <c r="H28" s="139"/>
      <c r="I28" s="139"/>
      <c r="J28" s="139"/>
      <c r="K28" s="139"/>
      <c r="L28" s="139"/>
      <c r="M28" s="140"/>
      <c r="N28" s="107"/>
      <c r="O28" t="s">
        <v>482</v>
      </c>
      <c r="P28" s="173" t="s">
        <v>203</v>
      </c>
      <c r="Q28" s="173" t="b">
        <f>IF(T28=1,TRUE)</f>
        <v>0</v>
      </c>
      <c r="R28" s="173" t="s">
        <v>271</v>
      </c>
      <c r="S28" s="429">
        <f>公表用スコア!M65</f>
        <v>0</v>
      </c>
      <c r="T28" s="173" t="b">
        <f t="shared" si="3"/>
        <v>0</v>
      </c>
    </row>
    <row r="29" spans="1:20" customFormat="1" ht="21.95" customHeight="1">
      <c r="A29" s="107"/>
      <c r="B29" s="134"/>
      <c r="C29" t="s">
        <v>182</v>
      </c>
      <c r="F29" s="240" t="s">
        <v>327</v>
      </c>
      <c r="L29" s="139"/>
      <c r="M29" s="140"/>
      <c r="N29" s="107"/>
      <c r="O29" t="s">
        <v>483</v>
      </c>
      <c r="P29" s="173" t="s">
        <v>328</v>
      </c>
      <c r="Q29" s="173" t="b">
        <f>IF(T29=1,TRUE)</f>
        <v>0</v>
      </c>
      <c r="R29" s="173" t="s">
        <v>272</v>
      </c>
      <c r="S29" s="429">
        <f>公表用スコア!M200</f>
        <v>0</v>
      </c>
      <c r="T29" s="173" t="b">
        <f>IF(S29&gt;3,1)</f>
        <v>0</v>
      </c>
    </row>
    <row r="30" spans="1:20" customFormat="1" ht="21.95" customHeight="1">
      <c r="A30" s="107"/>
      <c r="B30" s="134"/>
      <c r="C30" s="252"/>
      <c r="D30" s="201"/>
      <c r="E30" s="139"/>
      <c r="F30" s="139"/>
      <c r="G30" s="139"/>
      <c r="H30" s="139"/>
      <c r="I30" s="139"/>
      <c r="J30" s="139"/>
      <c r="K30" s="139"/>
      <c r="M30" s="181"/>
      <c r="N30" s="107"/>
      <c r="P30" s="173" t="s">
        <v>329</v>
      </c>
      <c r="Q30" s="173" t="b">
        <f>IF(T30=1,TRUE)</f>
        <v>0</v>
      </c>
      <c r="R30" s="173" t="s">
        <v>273</v>
      </c>
      <c r="S30" s="429">
        <f>公表用スコア!M121</f>
        <v>0</v>
      </c>
      <c r="T30" s="173" t="b">
        <f t="shared" si="3"/>
        <v>0</v>
      </c>
    </row>
    <row r="31" spans="1:20" customFormat="1" ht="21.95" customHeight="1" thickBot="1">
      <c r="A31" s="107"/>
      <c r="B31" s="134"/>
      <c r="C31" s="252"/>
      <c r="D31" s="201"/>
      <c r="E31" s="139"/>
      <c r="F31" s="139"/>
      <c r="G31" s="139"/>
      <c r="H31" s="139"/>
      <c r="I31" s="139"/>
      <c r="J31" s="139"/>
      <c r="K31" s="139"/>
      <c r="L31" s="139"/>
      <c r="M31" s="140"/>
      <c r="N31" s="107"/>
      <c r="R31" s="263" t="s">
        <v>274</v>
      </c>
      <c r="S31" s="264">
        <f>IF(F22=P23,S30,IF(H22=P22,AVERAGE(S25:S30),AVERAGE(S25:S28,S30)))</f>
        <v>0</v>
      </c>
      <c r="T31" s="173" t="b">
        <f t="shared" si="3"/>
        <v>0</v>
      </c>
    </row>
    <row r="32" spans="1:20" customFormat="1" ht="21.95" customHeight="1" thickBot="1">
      <c r="A32" s="107"/>
      <c r="B32" s="141"/>
      <c r="C32" s="142" t="s">
        <v>286</v>
      </c>
      <c r="D32" s="143"/>
      <c r="E32" s="143"/>
      <c r="F32" s="143"/>
      <c r="G32" s="143"/>
      <c r="H32" s="278" t="s">
        <v>198</v>
      </c>
      <c r="I32" s="1319" t="s">
        <v>141</v>
      </c>
      <c r="J32" s="1320"/>
      <c r="K32" s="1321" t="s">
        <v>289</v>
      </c>
      <c r="L32" s="1322"/>
      <c r="M32" s="440">
        <f>S35+U40</f>
        <v>5</v>
      </c>
      <c r="N32" s="107"/>
      <c r="P32" s="915"/>
      <c r="Q32" s="33"/>
      <c r="R32" s="33"/>
      <c r="S32" s="33"/>
      <c r="T32" s="33"/>
    </row>
    <row r="33" spans="1:21" customFormat="1" ht="21.95" customHeight="1">
      <c r="A33" s="107"/>
      <c r="B33" s="134"/>
      <c r="C33" t="s">
        <v>287</v>
      </c>
      <c r="E33" s="25"/>
      <c r="F33" s="240" t="s">
        <v>324</v>
      </c>
      <c r="H33" s="240"/>
      <c r="I33" s="139"/>
      <c r="J33" s="139"/>
      <c r="K33" s="139"/>
      <c r="M33" s="181"/>
      <c r="N33" s="107"/>
      <c r="P33" t="s">
        <v>555</v>
      </c>
      <c r="Q33" t="s">
        <v>550</v>
      </c>
      <c r="R33" t="s">
        <v>294</v>
      </c>
      <c r="S33" t="s">
        <v>551</v>
      </c>
      <c r="U33" s="173" t="s">
        <v>333</v>
      </c>
    </row>
    <row r="34" spans="1:21" customFormat="1" ht="21.95" customHeight="1">
      <c r="A34" s="107"/>
      <c r="B34" s="134"/>
      <c r="C34" s="139"/>
      <c r="D34" s="139" t="s">
        <v>301</v>
      </c>
      <c r="E34" s="434" t="s">
        <v>294</v>
      </c>
      <c r="F34" s="139"/>
      <c r="G34" s="139" t="s">
        <v>290</v>
      </c>
      <c r="H34" s="139" t="s">
        <v>556</v>
      </c>
      <c r="I34" s="139"/>
      <c r="J34" s="139"/>
      <c r="K34" s="139"/>
      <c r="L34" s="139"/>
      <c r="M34" s="140"/>
      <c r="N34" s="107"/>
      <c r="O34" t="s">
        <v>484</v>
      </c>
      <c r="P34" s="264"/>
      <c r="Q34" s="173" t="s">
        <v>304</v>
      </c>
      <c r="R34" s="264"/>
      <c r="S34" s="173" t="s">
        <v>311</v>
      </c>
      <c r="T34" s="173" t="s">
        <v>512</v>
      </c>
      <c r="U34" s="310">
        <f>IF(OR(E34=Q33,E34=P33),1,0)</f>
        <v>0</v>
      </c>
    </row>
    <row r="35" spans="1:21" customFormat="1" ht="21.95" customHeight="1" thickBot="1">
      <c r="A35" s="107"/>
      <c r="B35" s="134"/>
      <c r="C35" s="252"/>
      <c r="D35" s="201"/>
      <c r="E35" s="240"/>
      <c r="F35" s="139"/>
      <c r="G35" s="139"/>
      <c r="H35" s="139"/>
      <c r="I35" s="139"/>
      <c r="J35" s="139"/>
      <c r="K35" s="139"/>
      <c r="L35" s="139"/>
      <c r="M35" s="140"/>
      <c r="N35" s="107"/>
      <c r="O35" t="s">
        <v>485</v>
      </c>
      <c r="P35" s="315" t="s">
        <v>200</v>
      </c>
      <c r="Q35" s="315" t="b">
        <f t="shared" ref="Q35:Q40" si="4">IF(T35=1,TRUE)</f>
        <v>0</v>
      </c>
      <c r="R35" s="290" t="s">
        <v>55</v>
      </c>
      <c r="S35" s="929">
        <f>IF(OR(E34=Q33,E34=P33,E34=R33),3,1)</f>
        <v>3</v>
      </c>
      <c r="T35" s="173" t="b">
        <f>IF(S35&gt;=5,1)</f>
        <v>0</v>
      </c>
      <c r="U35" s="310">
        <f>IF(S36&gt;=5,1,0)</f>
        <v>1</v>
      </c>
    </row>
    <row r="36" spans="1:21" customFormat="1" ht="21.95" customHeight="1" thickTop="1">
      <c r="A36" s="107"/>
      <c r="B36" s="134"/>
      <c r="C36" t="s">
        <v>291</v>
      </c>
      <c r="E36" s="25"/>
      <c r="F36" s="240" t="s">
        <v>325</v>
      </c>
      <c r="G36" s="184"/>
      <c r="H36" s="240" t="s">
        <v>292</v>
      </c>
      <c r="M36" s="181"/>
      <c r="N36" s="107"/>
      <c r="O36" t="s">
        <v>485</v>
      </c>
      <c r="P36" s="314" t="s">
        <v>217</v>
      </c>
      <c r="Q36" s="173" t="b">
        <f t="shared" si="4"/>
        <v>1</v>
      </c>
      <c r="R36" s="291" t="s">
        <v>305</v>
      </c>
      <c r="S36" s="430" t="str">
        <f>公表用スコア!M203</f>
        <v>-</v>
      </c>
      <c r="T36" s="173">
        <f>IF(S36&gt;=5,1)</f>
        <v>1</v>
      </c>
      <c r="U36" s="310">
        <f>IF(S37&gt;=5,1,0)</f>
        <v>1</v>
      </c>
    </row>
    <row r="37" spans="1:21" customFormat="1" ht="21.95" customHeight="1">
      <c r="A37" s="107"/>
      <c r="B37" s="134"/>
      <c r="C37" s="252"/>
      <c r="D37" s="201"/>
      <c r="E37" s="139"/>
      <c r="F37" s="139"/>
      <c r="G37" s="139"/>
      <c r="H37" s="139"/>
      <c r="I37" s="139"/>
      <c r="J37" s="139"/>
      <c r="K37" s="139"/>
      <c r="L37" s="139"/>
      <c r="M37" s="140"/>
      <c r="N37" s="107"/>
      <c r="O37" t="s">
        <v>485</v>
      </c>
      <c r="P37" s="182" t="s">
        <v>217</v>
      </c>
      <c r="Q37" s="173" t="b">
        <f t="shared" si="4"/>
        <v>1</v>
      </c>
      <c r="R37" s="173" t="s">
        <v>306</v>
      </c>
      <c r="S37" s="429" t="str">
        <f>公表用スコア!M204</f>
        <v>-</v>
      </c>
      <c r="T37" s="173">
        <f t="shared" ref="T37:T38" si="5">IF(S37&gt;=5,1)</f>
        <v>1</v>
      </c>
      <c r="U37" s="310">
        <f>IF(S38&gt;=5,1,0)</f>
        <v>1</v>
      </c>
    </row>
    <row r="38" spans="1:21" customFormat="1" ht="21.95" customHeight="1">
      <c r="A38" s="107"/>
      <c r="B38" s="134"/>
      <c r="C38" s="252"/>
      <c r="D38" s="201"/>
      <c r="E38" s="139"/>
      <c r="F38" s="139"/>
      <c r="G38" s="139"/>
      <c r="H38" s="139"/>
      <c r="I38" s="139"/>
      <c r="J38" s="139"/>
      <c r="K38" s="139"/>
      <c r="L38" s="139"/>
      <c r="M38" s="140"/>
      <c r="N38" s="107"/>
      <c r="O38" t="s">
        <v>486</v>
      </c>
      <c r="P38" s="182" t="s">
        <v>217</v>
      </c>
      <c r="Q38" s="173" t="b">
        <f t="shared" si="4"/>
        <v>1</v>
      </c>
      <c r="R38" s="173" t="s">
        <v>307</v>
      </c>
      <c r="S38" s="429" t="str">
        <f>公表用スコア!M205</f>
        <v>-</v>
      </c>
      <c r="T38" s="173">
        <f t="shared" si="5"/>
        <v>1</v>
      </c>
      <c r="U38" s="310">
        <f>IF(S39&gt;=5,1,0)</f>
        <v>0</v>
      </c>
    </row>
    <row r="39" spans="1:21" customFormat="1" ht="21.95" customHeight="1">
      <c r="A39" s="107"/>
      <c r="B39" s="134"/>
      <c r="C39" t="s">
        <v>293</v>
      </c>
      <c r="E39" s="25"/>
      <c r="F39" s="240" t="s">
        <v>326</v>
      </c>
      <c r="G39" s="184"/>
      <c r="H39" s="139"/>
      <c r="I39" s="139"/>
      <c r="J39" s="139"/>
      <c r="K39" s="139"/>
      <c r="L39" s="139"/>
      <c r="M39" s="140"/>
      <c r="N39" s="107"/>
      <c r="O39" t="s">
        <v>487</v>
      </c>
      <c r="P39" s="182" t="s">
        <v>221</v>
      </c>
      <c r="Q39" s="173" t="b">
        <f>IF(T39=1,TRUE)</f>
        <v>0</v>
      </c>
      <c r="R39" s="173" t="s">
        <v>308</v>
      </c>
      <c r="S39" s="429">
        <f>公表用スコア!M206</f>
        <v>1</v>
      </c>
      <c r="T39" s="173" t="b">
        <f>IF(S39&gt;=5,1)</f>
        <v>0</v>
      </c>
      <c r="U39" s="310">
        <f>S40</f>
        <v>0</v>
      </c>
    </row>
    <row r="40" spans="1:21" customFormat="1" ht="21.95" customHeight="1">
      <c r="A40" s="107"/>
      <c r="B40" s="134"/>
      <c r="C40" s="139"/>
      <c r="D40" s="139" t="s">
        <v>302</v>
      </c>
      <c r="E40" s="433" t="s">
        <v>280</v>
      </c>
      <c r="F40" s="139"/>
      <c r="G40" s="139"/>
      <c r="H40" s="139"/>
      <c r="I40" s="139"/>
      <c r="J40" s="139"/>
      <c r="K40" s="139"/>
      <c r="L40" s="139"/>
      <c r="M40" s="140"/>
      <c r="N40" s="107"/>
      <c r="P40" s="182" t="s">
        <v>309</v>
      </c>
      <c r="Q40" s="173" t="b">
        <f t="shared" si="4"/>
        <v>0</v>
      </c>
      <c r="R40" s="173" t="s">
        <v>310</v>
      </c>
      <c r="S40" s="173">
        <f>IF(E40=P22,1,0)</f>
        <v>0</v>
      </c>
      <c r="T40" s="173">
        <f>IF(S40&gt;=1,1,0)</f>
        <v>0</v>
      </c>
      <c r="U40" s="310">
        <f>IF(SUM(U34:U39)&gt;2,2,SUM(U34:U39))</f>
        <v>2</v>
      </c>
    </row>
    <row r="41" spans="1:21" customFormat="1" ht="21.95" customHeight="1" thickBot="1">
      <c r="A41" s="107"/>
      <c r="B41" s="134"/>
      <c r="C41" s="252"/>
      <c r="D41" s="201"/>
      <c r="E41" s="240"/>
      <c r="F41" s="139"/>
      <c r="G41" s="139"/>
      <c r="H41" s="139"/>
      <c r="I41" s="139"/>
      <c r="J41" s="139"/>
      <c r="K41" s="139"/>
      <c r="L41" s="139"/>
      <c r="M41" s="140"/>
      <c r="N41" s="107"/>
      <c r="P41" s="262"/>
      <c r="Q41" s="262"/>
      <c r="R41" s="33"/>
      <c r="S41" s="33"/>
      <c r="T41" s="33"/>
      <c r="U41" s="33"/>
    </row>
    <row r="42" spans="1:21" customFormat="1" ht="21.95" customHeight="1" thickBot="1">
      <c r="A42" s="107"/>
      <c r="B42" s="266"/>
      <c r="C42" s="280" t="s">
        <v>296</v>
      </c>
      <c r="D42" s="265"/>
      <c r="E42" s="265"/>
      <c r="F42" s="265"/>
      <c r="G42" s="265"/>
      <c r="H42" s="265"/>
      <c r="I42" s="1323" t="s">
        <v>141</v>
      </c>
      <c r="J42" s="1324"/>
      <c r="K42" s="1325" t="s">
        <v>297</v>
      </c>
      <c r="L42" s="1326"/>
      <c r="M42" s="441">
        <f>公表用スコア!M80</f>
        <v>0</v>
      </c>
      <c r="N42" s="107"/>
      <c r="P42" s="33"/>
      <c r="Q42" s="33"/>
      <c r="R42" s="33"/>
      <c r="S42" s="33"/>
      <c r="T42" s="33"/>
    </row>
    <row r="43" spans="1:21" customFormat="1" ht="21.95" customHeight="1">
      <c r="A43" s="107"/>
      <c r="B43" s="134"/>
      <c r="C43" t="s">
        <v>183</v>
      </c>
      <c r="E43" s="240"/>
      <c r="F43" s="240" t="s">
        <v>497</v>
      </c>
      <c r="G43" s="240"/>
      <c r="H43" s="240" t="s">
        <v>499</v>
      </c>
      <c r="I43" s="240"/>
      <c r="J43" s="240"/>
      <c r="K43" s="240" t="s">
        <v>500</v>
      </c>
      <c r="L43" s="240"/>
      <c r="M43" s="437"/>
      <c r="N43" s="107"/>
      <c r="O43" t="s">
        <v>482</v>
      </c>
      <c r="P43" s="264"/>
      <c r="Q43" s="173" t="s">
        <v>304</v>
      </c>
      <c r="R43" s="264"/>
      <c r="S43" s="173" t="s">
        <v>275</v>
      </c>
      <c r="T43" s="173" t="s">
        <v>512</v>
      </c>
      <c r="U43" s="33"/>
    </row>
    <row r="44" spans="1:21" customFormat="1" ht="21.95" customHeight="1">
      <c r="A44" s="107"/>
      <c r="B44" s="134"/>
      <c r="C44" s="252"/>
      <c r="D44" s="201"/>
      <c r="E44" s="139"/>
      <c r="F44" s="139"/>
      <c r="G44" s="139"/>
      <c r="H44" s="139"/>
      <c r="I44" s="139"/>
      <c r="J44" s="139"/>
      <c r="K44" s="139"/>
      <c r="L44" s="139"/>
      <c r="M44" s="140"/>
      <c r="N44" s="107"/>
      <c r="O44" t="s">
        <v>501</v>
      </c>
      <c r="P44" s="173" t="s">
        <v>498</v>
      </c>
      <c r="Q44" s="173" t="b">
        <f t="shared" ref="Q44:Q46" si="6">IF(T44=1,TRUE)</f>
        <v>0</v>
      </c>
      <c r="R44" s="173" t="s">
        <v>312</v>
      </c>
      <c r="S44" s="429">
        <f>公表用スコア!M81</f>
        <v>0</v>
      </c>
      <c r="T44" s="173" t="b">
        <f t="shared" ref="T44:T46" si="7">IF(S44&gt;3,1)</f>
        <v>0</v>
      </c>
      <c r="U44" s="33"/>
    </row>
    <row r="45" spans="1:21" customFormat="1" ht="21.95" customHeight="1">
      <c r="A45" s="107"/>
      <c r="B45" s="134"/>
      <c r="C45" s="252"/>
      <c r="D45" s="201"/>
      <c r="E45" s="139"/>
      <c r="F45" s="139"/>
      <c r="G45" s="139"/>
      <c r="H45" s="139"/>
      <c r="I45" s="139"/>
      <c r="J45" s="139"/>
      <c r="K45" s="139"/>
      <c r="L45" s="139"/>
      <c r="M45" s="140"/>
      <c r="N45" s="107"/>
      <c r="O45" t="s">
        <v>502</v>
      </c>
      <c r="P45" s="173" t="s">
        <v>499</v>
      </c>
      <c r="Q45" s="173" t="b">
        <f t="shared" si="6"/>
        <v>0</v>
      </c>
      <c r="R45" s="173" t="s">
        <v>313</v>
      </c>
      <c r="S45" s="429">
        <f>公表用スコア!M84</f>
        <v>0</v>
      </c>
      <c r="T45" s="173" t="b">
        <f t="shared" si="7"/>
        <v>0</v>
      </c>
      <c r="U45" s="33"/>
    </row>
    <row r="46" spans="1:21" customFormat="1" ht="21.95" customHeight="1">
      <c r="A46" s="107"/>
      <c r="B46" s="134"/>
      <c r="C46" s="252"/>
      <c r="D46" s="201"/>
      <c r="E46" s="249"/>
      <c r="F46" s="249"/>
      <c r="G46" s="249"/>
      <c r="H46" s="249"/>
      <c r="I46" s="249"/>
      <c r="J46" s="249"/>
      <c r="K46" s="249"/>
      <c r="L46" s="249"/>
      <c r="M46" s="439"/>
      <c r="N46" s="107"/>
      <c r="P46" s="173" t="s">
        <v>206</v>
      </c>
      <c r="Q46" s="173" t="b">
        <f t="shared" si="6"/>
        <v>0</v>
      </c>
      <c r="R46" s="173" t="s">
        <v>314</v>
      </c>
      <c r="S46" s="429">
        <f>公表用スコア!M95</f>
        <v>0</v>
      </c>
      <c r="T46" s="173" t="b">
        <f t="shared" si="7"/>
        <v>0</v>
      </c>
      <c r="U46" s="33"/>
    </row>
    <row r="47" spans="1:21" customFormat="1" ht="21.95" customHeight="1" thickBot="1">
      <c r="A47" s="107"/>
      <c r="B47" s="134"/>
      <c r="C47" s="252"/>
      <c r="D47" s="201"/>
      <c r="E47" s="442"/>
      <c r="F47" s="442"/>
      <c r="G47" s="442"/>
      <c r="H47" s="442"/>
      <c r="I47" s="442"/>
      <c r="J47" s="442"/>
      <c r="K47" s="442"/>
      <c r="L47" s="442"/>
      <c r="M47" s="439"/>
      <c r="N47" s="107"/>
      <c r="S47" s="419"/>
      <c r="U47" s="33"/>
    </row>
    <row r="48" spans="1:21" customFormat="1" ht="21.95" customHeight="1" thickBot="1">
      <c r="A48" s="107"/>
      <c r="B48" s="450"/>
      <c r="C48" s="281" t="s">
        <v>365</v>
      </c>
      <c r="D48" s="147"/>
      <c r="E48" s="147"/>
      <c r="F48" s="147"/>
      <c r="G48" s="147"/>
      <c r="H48" s="147"/>
      <c r="I48" s="1315" t="s">
        <v>141</v>
      </c>
      <c r="J48" s="1316"/>
      <c r="K48" s="1317" t="s">
        <v>298</v>
      </c>
      <c r="L48" s="1318"/>
      <c r="M48" s="443">
        <f>S53</f>
        <v>0</v>
      </c>
      <c r="N48" s="107"/>
      <c r="P48" s="33"/>
      <c r="Q48" s="33"/>
      <c r="R48" s="33"/>
      <c r="S48" s="33"/>
      <c r="T48" s="33"/>
    </row>
    <row r="49" spans="1:21" customFormat="1" ht="21.95" customHeight="1">
      <c r="A49" s="107"/>
      <c r="B49" s="134"/>
      <c r="C49" t="s">
        <v>184</v>
      </c>
      <c r="E49" s="240"/>
      <c r="F49" s="240" t="s">
        <v>323</v>
      </c>
      <c r="G49" s="240"/>
      <c r="H49" s="240" t="s">
        <v>321</v>
      </c>
      <c r="I49" s="240"/>
      <c r="J49" s="240" t="s">
        <v>322</v>
      </c>
      <c r="K49" s="26"/>
      <c r="L49" s="240"/>
      <c r="M49" s="437"/>
      <c r="N49" s="107"/>
      <c r="O49" t="s">
        <v>488</v>
      </c>
      <c r="P49" s="173"/>
      <c r="Q49" s="173" t="s">
        <v>304</v>
      </c>
      <c r="R49" s="173"/>
      <c r="S49" s="173" t="s">
        <v>275</v>
      </c>
      <c r="T49" s="173" t="s">
        <v>512</v>
      </c>
      <c r="U49" s="33"/>
    </row>
    <row r="50" spans="1:21" customFormat="1" ht="21.95" customHeight="1">
      <c r="A50" s="107"/>
      <c r="B50" s="134"/>
      <c r="C50" s="252"/>
      <c r="D50" s="201"/>
      <c r="E50" s="139"/>
      <c r="F50" s="139"/>
      <c r="G50" s="139"/>
      <c r="H50" s="139"/>
      <c r="I50" s="139"/>
      <c r="J50" s="139"/>
      <c r="K50" s="139"/>
      <c r="L50" s="139"/>
      <c r="M50" s="140"/>
      <c r="N50" s="107"/>
      <c r="O50" t="s">
        <v>489</v>
      </c>
      <c r="P50" s="173" t="s">
        <v>315</v>
      </c>
      <c r="Q50" s="173" t="b">
        <f>IF(T50=1,TRUE)</f>
        <v>0</v>
      </c>
      <c r="R50" s="173" t="s">
        <v>316</v>
      </c>
      <c r="S50" s="429">
        <f>公表用スコア!M115</f>
        <v>0</v>
      </c>
      <c r="T50" s="173" t="b">
        <f t="shared" ref="T50:T52" si="8">IF(S50&gt;3,1)</f>
        <v>0</v>
      </c>
      <c r="U50" s="33"/>
    </row>
    <row r="51" spans="1:21" customFormat="1" ht="21.95" customHeight="1">
      <c r="A51" s="107"/>
      <c r="B51" s="134"/>
      <c r="C51" s="252"/>
      <c r="D51" s="201"/>
      <c r="E51" s="139"/>
      <c r="F51" s="139"/>
      <c r="G51" s="139"/>
      <c r="H51" s="139"/>
      <c r="I51" s="139"/>
      <c r="J51" s="139"/>
      <c r="K51" s="139"/>
      <c r="L51" s="139"/>
      <c r="M51" s="140"/>
      <c r="N51" s="107"/>
      <c r="O51" t="s">
        <v>490</v>
      </c>
      <c r="P51" s="173" t="s">
        <v>317</v>
      </c>
      <c r="Q51" s="173" t="b">
        <f t="shared" ref="Q51:Q52" si="9">IF(T51=1,TRUE)</f>
        <v>0</v>
      </c>
      <c r="R51" s="173" t="s">
        <v>318</v>
      </c>
      <c r="S51" s="429">
        <f>公表用スコア!M118</f>
        <v>0</v>
      </c>
      <c r="T51" s="173" t="b">
        <f>IF(S51&gt;3,1)</f>
        <v>0</v>
      </c>
      <c r="U51" s="33"/>
    </row>
    <row r="52" spans="1:21" customFormat="1" ht="21.95" customHeight="1">
      <c r="A52" s="107"/>
      <c r="B52" s="134"/>
      <c r="C52" s="252"/>
      <c r="D52" s="201"/>
      <c r="E52" s="139"/>
      <c r="F52" s="139"/>
      <c r="G52" s="139"/>
      <c r="H52" s="139"/>
      <c r="I52" s="139"/>
      <c r="J52" s="139"/>
      <c r="K52" s="139"/>
      <c r="L52" s="139"/>
      <c r="M52" s="140"/>
      <c r="N52" s="107"/>
      <c r="P52" s="173" t="s">
        <v>319</v>
      </c>
      <c r="Q52" s="173" t="b">
        <f t="shared" si="9"/>
        <v>0</v>
      </c>
      <c r="R52" s="173" t="s">
        <v>320</v>
      </c>
      <c r="S52" s="431">
        <f>公表用スコア!M120</f>
        <v>0</v>
      </c>
      <c r="T52" s="173" t="b">
        <f t="shared" si="8"/>
        <v>0</v>
      </c>
      <c r="U52" s="33"/>
    </row>
    <row r="53" spans="1:21" customFormat="1" ht="21.95" customHeight="1" thickBot="1">
      <c r="A53" s="107"/>
      <c r="B53" s="134"/>
      <c r="C53" s="252"/>
      <c r="D53" s="201"/>
      <c r="E53" s="139"/>
      <c r="F53" s="139"/>
      <c r="G53" s="139"/>
      <c r="H53" s="139"/>
      <c r="I53" s="139"/>
      <c r="J53" s="139"/>
      <c r="K53" s="139"/>
      <c r="L53" s="139"/>
      <c r="M53" s="140"/>
      <c r="N53" s="107"/>
      <c r="R53" s="263" t="s">
        <v>274</v>
      </c>
      <c r="S53" s="449">
        <f>AVERAGE(S50:S52)</f>
        <v>0</v>
      </c>
      <c r="U53" s="33"/>
    </row>
    <row r="54" spans="1:21" customFormat="1" ht="24.95" customHeight="1" thickTop="1">
      <c r="A54" s="107"/>
      <c r="B54" s="298"/>
      <c r="C54" s="299" t="s">
        <v>345</v>
      </c>
      <c r="D54" s="177"/>
      <c r="E54" s="177"/>
      <c r="F54" s="300" t="s">
        <v>346</v>
      </c>
      <c r="G54" s="176"/>
      <c r="H54" s="176"/>
      <c r="I54" s="301"/>
      <c r="J54" s="302"/>
      <c r="K54" s="302"/>
      <c r="L54" s="302"/>
      <c r="M54" s="303"/>
      <c r="N54" s="107"/>
      <c r="P54" s="33"/>
      <c r="R54" s="33"/>
      <c r="S54" s="33"/>
    </row>
    <row r="55" spans="1:21" customFormat="1" ht="21.95" customHeight="1">
      <c r="A55" s="107"/>
      <c r="B55" s="134"/>
      <c r="C55" s="444" t="s">
        <v>347</v>
      </c>
      <c r="D55" s="24"/>
      <c r="E55" s="25"/>
      <c r="G55" t="s">
        <v>335</v>
      </c>
      <c r="J55" s="433" t="s">
        <v>280</v>
      </c>
      <c r="K55" s="26"/>
      <c r="L55" s="26"/>
      <c r="M55" s="135"/>
      <c r="N55" s="107"/>
      <c r="P55" s="33"/>
      <c r="Q55" s="33"/>
      <c r="R55" s="33"/>
      <c r="S55" s="33"/>
      <c r="T55" s="33"/>
    </row>
    <row r="56" spans="1:21" customFormat="1" ht="21.95" customHeight="1">
      <c r="A56" s="107"/>
      <c r="B56" s="134"/>
      <c r="C56" s="1314" t="s">
        <v>146</v>
      </c>
      <c r="D56" s="1314"/>
      <c r="E56" s="1314"/>
      <c r="G56" t="s">
        <v>336</v>
      </c>
      <c r="J56" s="433" t="s">
        <v>280</v>
      </c>
      <c r="K56" s="26"/>
      <c r="L56" s="26"/>
      <c r="M56" s="135"/>
      <c r="N56" s="107"/>
      <c r="P56" t="s">
        <v>281</v>
      </c>
      <c r="Q56" t="s">
        <v>282</v>
      </c>
      <c r="R56" s="173" t="s">
        <v>352</v>
      </c>
      <c r="S56" s="173" t="str">
        <f>IF(J55=$P$56,$R56,"")</f>
        <v/>
      </c>
    </row>
    <row r="57" spans="1:21" customFormat="1" ht="21.95" customHeight="1">
      <c r="A57" s="107"/>
      <c r="B57" s="134"/>
      <c r="C57" s="292" t="s">
        <v>334</v>
      </c>
      <c r="D57" s="293"/>
      <c r="E57" s="293"/>
      <c r="G57" t="s">
        <v>337</v>
      </c>
      <c r="J57" s="433" t="s">
        <v>280</v>
      </c>
      <c r="K57" s="26"/>
      <c r="L57" s="26"/>
      <c r="M57" s="135"/>
      <c r="N57" s="107"/>
      <c r="P57" s="173" t="s">
        <v>146</v>
      </c>
      <c r="Q57" s="173"/>
      <c r="R57" s="173" t="s">
        <v>358</v>
      </c>
      <c r="S57" s="173" t="str">
        <f>IF(J56=$P$56,$R57,"")</f>
        <v/>
      </c>
    </row>
    <row r="58" spans="1:21" customFormat="1" ht="21.95" customHeight="1">
      <c r="A58" s="107"/>
      <c r="B58" s="134"/>
      <c r="D58" t="s">
        <v>348</v>
      </c>
      <c r="E58" s="433" t="s">
        <v>280</v>
      </c>
      <c r="G58" t="s">
        <v>338</v>
      </c>
      <c r="H58" t="s">
        <v>253</v>
      </c>
      <c r="J58" s="433" t="s">
        <v>280</v>
      </c>
      <c r="K58" s="294" t="s">
        <v>339</v>
      </c>
      <c r="L58" s="26"/>
      <c r="M58" s="135"/>
      <c r="N58" s="107"/>
      <c r="P58" s="173" t="s">
        <v>143</v>
      </c>
      <c r="Q58" s="173">
        <f>IF($C$56=P58,1,0)</f>
        <v>0</v>
      </c>
      <c r="R58" s="173" t="s">
        <v>353</v>
      </c>
      <c r="S58" s="173" t="str">
        <f>IF(J57=$P$56,$R58,"")</f>
        <v/>
      </c>
    </row>
    <row r="59" spans="1:21" customFormat="1" ht="21.95" customHeight="1">
      <c r="A59" s="107"/>
      <c r="B59" s="134"/>
      <c r="D59" t="s">
        <v>349</v>
      </c>
      <c r="E59" s="433" t="s">
        <v>280</v>
      </c>
      <c r="G59" t="s">
        <v>340</v>
      </c>
      <c r="J59" s="433" t="s">
        <v>280</v>
      </c>
      <c r="K59" s="26"/>
      <c r="L59" s="26"/>
      <c r="M59" s="135"/>
      <c r="N59" s="107"/>
      <c r="P59" s="173" t="s">
        <v>144</v>
      </c>
      <c r="Q59" s="173">
        <f>IF($C$56=P59,1,0)</f>
        <v>0</v>
      </c>
      <c r="R59" s="173" t="s">
        <v>354</v>
      </c>
      <c r="S59" s="173" t="str">
        <f>IF(J58=$P$56,$R59,"")</f>
        <v/>
      </c>
    </row>
    <row r="60" spans="1:21" customFormat="1" ht="21.95" customHeight="1">
      <c r="A60" s="107"/>
      <c r="B60" s="134"/>
      <c r="D60" t="s">
        <v>350</v>
      </c>
      <c r="E60" s="433" t="s">
        <v>280</v>
      </c>
      <c r="G60" t="s">
        <v>341</v>
      </c>
      <c r="J60" s="433" t="s">
        <v>280</v>
      </c>
      <c r="K60" s="26"/>
      <c r="L60" s="26"/>
      <c r="M60" s="135"/>
      <c r="N60" s="107"/>
      <c r="P60" s="173" t="s">
        <v>145</v>
      </c>
      <c r="Q60" s="173">
        <f>IF($C$56=P60,1,0)</f>
        <v>0</v>
      </c>
      <c r="R60" s="173" t="s">
        <v>355</v>
      </c>
      <c r="S60" s="173" t="str">
        <f>IF(J59=$P$56,R60,"")</f>
        <v/>
      </c>
    </row>
    <row r="61" spans="1:21" customFormat="1" ht="21.95" customHeight="1">
      <c r="A61" s="107"/>
      <c r="B61" s="134"/>
      <c r="D61" t="s">
        <v>351</v>
      </c>
      <c r="E61" s="433" t="s">
        <v>280</v>
      </c>
      <c r="G61" t="s">
        <v>525</v>
      </c>
      <c r="J61" s="433" t="s">
        <v>280</v>
      </c>
      <c r="K61" s="26"/>
      <c r="L61" s="26"/>
      <c r="M61" s="135"/>
      <c r="N61" s="107"/>
      <c r="P61" t="str">
        <f>" "&amp;S56&amp;S57&amp;S58</f>
        <v xml:space="preserve"> </v>
      </c>
      <c r="Q61" s="33"/>
      <c r="R61" s="173" t="s">
        <v>356</v>
      </c>
      <c r="S61" s="173" t="str">
        <f>IF(J60=$P$56,R61,"")</f>
        <v/>
      </c>
    </row>
    <row r="62" spans="1:21" customFormat="1" ht="21.95" customHeight="1">
      <c r="A62" s="107"/>
      <c r="B62" s="134"/>
      <c r="D62" s="24"/>
      <c r="E62" s="25"/>
      <c r="G62" t="s">
        <v>342</v>
      </c>
      <c r="H62" s="433" t="s">
        <v>280</v>
      </c>
      <c r="I62" s="183" t="s">
        <v>343</v>
      </c>
      <c r="J62" s="435" t="s">
        <v>344</v>
      </c>
      <c r="K62" s="304"/>
      <c r="L62" s="305"/>
      <c r="M62" s="135"/>
      <c r="N62" s="107"/>
      <c r="Q62" s="33"/>
      <c r="R62" s="173" t="s">
        <v>526</v>
      </c>
      <c r="S62" s="173" t="str">
        <f>IF(J61=$P$56,R62,"")</f>
        <v/>
      </c>
    </row>
    <row r="63" spans="1:21" customFormat="1" ht="6.75" customHeight="1" thickBot="1">
      <c r="A63" s="107"/>
      <c r="B63" s="156"/>
      <c r="C63" s="307"/>
      <c r="D63" s="157"/>
      <c r="E63" s="308"/>
      <c r="F63" s="157"/>
      <c r="G63" s="157"/>
      <c r="H63" s="157"/>
      <c r="I63" s="296"/>
      <c r="J63" s="296"/>
      <c r="K63" s="295"/>
      <c r="L63" s="297"/>
      <c r="M63" s="159"/>
      <c r="N63" s="107"/>
      <c r="P63" t="str">
        <f>" "&amp;S59&amp;S60&amp;S61&amp;S62</f>
        <v xml:space="preserve"> </v>
      </c>
      <c r="Q63" s="33"/>
      <c r="R63" s="173" t="s">
        <v>357</v>
      </c>
      <c r="S63" s="173" t="str">
        <f>IF(H62=$P$56,R63&amp;J62,"")</f>
        <v/>
      </c>
    </row>
    <row r="64" spans="1:21" customFormat="1" ht="6.75" customHeight="1">
      <c r="P64" t="str">
        <f>" "&amp;S63</f>
        <v xml:space="preserve"> </v>
      </c>
      <c r="Q64" s="33"/>
      <c r="S64" s="33"/>
    </row>
    <row r="65" spans="1:19" customFormat="1" ht="21.95" customHeight="1">
      <c r="A65" s="8"/>
      <c r="B65" s="23"/>
      <c r="C65" s="23"/>
      <c r="D65" s="24"/>
      <c r="E65" s="25"/>
      <c r="F65" s="26"/>
      <c r="G65" s="26"/>
      <c r="H65" s="26"/>
      <c r="I65" s="27"/>
      <c r="J65" s="27"/>
      <c r="K65" s="26"/>
      <c r="L65" s="26"/>
      <c r="M65" s="30"/>
      <c r="N65" s="8"/>
      <c r="O65" s="8"/>
      <c r="Q65" s="33"/>
      <c r="S65" s="33"/>
    </row>
    <row r="66" spans="1:19" customFormat="1" ht="21.95" customHeight="1">
      <c r="A66" s="8"/>
      <c r="B66" s="23"/>
      <c r="C66" s="23"/>
      <c r="D66" s="24"/>
      <c r="E66" s="25"/>
      <c r="F66" s="26"/>
      <c r="G66" s="26"/>
      <c r="H66" s="26"/>
      <c r="I66" s="27"/>
      <c r="J66" s="27"/>
      <c r="K66" s="26"/>
      <c r="L66" s="26"/>
      <c r="M66" s="30"/>
      <c r="N66" s="8"/>
      <c r="O66" s="8"/>
      <c r="P66" s="33"/>
      <c r="Q66" s="33"/>
      <c r="S66" s="33"/>
    </row>
    <row r="67" spans="1:19" customFormat="1" ht="21.95" customHeight="1">
      <c r="A67" s="8"/>
      <c r="B67" s="23"/>
      <c r="C67" s="23"/>
      <c r="D67" s="24"/>
      <c r="E67" s="25"/>
      <c r="F67" s="26"/>
      <c r="G67" s="26"/>
      <c r="H67" s="26"/>
      <c r="I67" s="27"/>
      <c r="J67" s="27"/>
      <c r="K67" s="26"/>
      <c r="L67" s="26"/>
      <c r="M67" s="30"/>
      <c r="N67" s="8"/>
      <c r="O67" s="8"/>
      <c r="P67" s="33"/>
      <c r="Q67" s="33"/>
      <c r="R67" s="33"/>
    </row>
    <row r="68" spans="1:19" customFormat="1" ht="21.95" customHeight="1">
      <c r="A68" s="8"/>
      <c r="B68" s="23"/>
      <c r="C68" s="23"/>
      <c r="D68" s="24"/>
      <c r="E68" s="25"/>
      <c r="F68" s="26"/>
      <c r="G68" s="26"/>
      <c r="H68" s="26"/>
      <c r="I68" s="27"/>
      <c r="J68" s="27"/>
      <c r="K68" s="26"/>
      <c r="L68" s="26"/>
      <c r="M68" s="30"/>
      <c r="N68" s="8"/>
      <c r="O68" s="8"/>
      <c r="P68" s="33"/>
      <c r="Q68" s="33"/>
    </row>
    <row r="69" spans="1:19" customFormat="1" ht="21.95" customHeight="1">
      <c r="A69" s="8"/>
      <c r="B69" s="23"/>
      <c r="C69" s="23"/>
      <c r="D69" s="24"/>
      <c r="E69" s="25"/>
      <c r="F69" s="26"/>
      <c r="G69" s="26"/>
      <c r="H69" s="26"/>
      <c r="I69" s="27"/>
      <c r="J69" s="27"/>
      <c r="K69" s="26"/>
      <c r="L69" s="26"/>
      <c r="M69" s="30"/>
      <c r="N69" s="8"/>
      <c r="O69" s="8"/>
      <c r="P69" s="33"/>
      <c r="Q69" s="33"/>
    </row>
    <row r="70" spans="1:19" customFormat="1" ht="21.95" customHeight="1">
      <c r="A70" s="8"/>
      <c r="B70" s="23"/>
      <c r="C70" s="23"/>
      <c r="D70" s="24"/>
      <c r="E70" s="25"/>
      <c r="F70" s="26"/>
      <c r="G70" s="26"/>
      <c r="H70" s="26"/>
      <c r="I70" s="27"/>
      <c r="J70" s="27"/>
      <c r="K70" s="26"/>
      <c r="L70" s="26"/>
      <c r="M70" s="30"/>
      <c r="N70" s="8"/>
      <c r="O70" s="8"/>
      <c r="P70" s="33"/>
      <c r="Q70" s="33"/>
    </row>
    <row r="71" spans="1:19" customFormat="1" ht="21.95" customHeight="1">
      <c r="A71" s="8"/>
      <c r="B71" s="23"/>
      <c r="C71" s="23"/>
      <c r="D71" s="24"/>
      <c r="E71" s="25"/>
      <c r="F71" s="26"/>
      <c r="G71" s="26"/>
      <c r="H71" s="26"/>
      <c r="I71" s="27"/>
      <c r="J71" s="27"/>
      <c r="K71" s="26"/>
      <c r="L71" s="26"/>
      <c r="M71" s="30"/>
      <c r="N71" s="8"/>
      <c r="O71" s="8"/>
      <c r="P71" s="33"/>
      <c r="Q71" s="33"/>
    </row>
    <row r="72" spans="1:19" customFormat="1" ht="24.95" customHeight="1">
      <c r="A72" s="8"/>
      <c r="B72" s="23"/>
      <c r="C72" s="23"/>
      <c r="D72" s="24"/>
      <c r="E72" s="25"/>
      <c r="F72" s="26"/>
      <c r="G72" s="26"/>
      <c r="H72" s="26"/>
      <c r="I72" s="27"/>
      <c r="J72" s="27"/>
      <c r="K72" s="26"/>
      <c r="L72" s="26"/>
      <c r="M72" s="30"/>
      <c r="N72" s="8"/>
      <c r="O72" s="8"/>
    </row>
    <row r="73" spans="1:19" customFormat="1" ht="21.95" customHeight="1">
      <c r="A73" s="8"/>
      <c r="B73" s="23"/>
      <c r="C73" s="23"/>
      <c r="D73" s="24"/>
      <c r="E73" s="25"/>
      <c r="F73" s="26"/>
      <c r="G73" s="26"/>
      <c r="H73" s="26"/>
      <c r="I73" s="27"/>
      <c r="J73" s="27"/>
      <c r="K73" s="26"/>
      <c r="L73" s="26"/>
      <c r="M73" s="30"/>
      <c r="N73" s="8"/>
      <c r="O73" s="8"/>
    </row>
    <row r="74" spans="1:19" customFormat="1" ht="21.95" customHeight="1">
      <c r="A74" s="8"/>
      <c r="B74" s="23"/>
      <c r="C74" s="23"/>
      <c r="D74" s="24"/>
      <c r="E74" s="25"/>
      <c r="F74" s="26"/>
      <c r="G74" s="26"/>
      <c r="H74" s="26"/>
      <c r="I74" s="27"/>
      <c r="J74" s="27"/>
      <c r="K74" s="26"/>
      <c r="L74" s="26"/>
      <c r="M74" s="30"/>
      <c r="N74" s="8"/>
      <c r="O74" s="8"/>
    </row>
    <row r="75" spans="1:19" customFormat="1" ht="21.95" customHeight="1">
      <c r="A75" s="8"/>
      <c r="B75" s="23"/>
      <c r="C75" s="23"/>
      <c r="D75" s="24"/>
      <c r="E75" s="25"/>
      <c r="F75" s="26"/>
      <c r="G75" s="26"/>
      <c r="H75" s="26"/>
      <c r="I75" s="27"/>
      <c r="J75" s="27"/>
      <c r="K75" s="26"/>
      <c r="L75" s="26"/>
      <c r="M75" s="30"/>
      <c r="N75" s="8"/>
      <c r="O75" s="8"/>
    </row>
    <row r="76" spans="1:19" customFormat="1" ht="21.95" customHeight="1">
      <c r="A76" s="8"/>
      <c r="B76" s="23"/>
      <c r="C76" s="23"/>
      <c r="D76" s="24"/>
      <c r="E76" s="25"/>
      <c r="F76" s="26"/>
      <c r="G76" s="26"/>
      <c r="H76" s="26"/>
      <c r="I76" s="27"/>
      <c r="J76" s="27"/>
      <c r="K76" s="26"/>
      <c r="L76" s="26"/>
      <c r="M76" s="30"/>
      <c r="N76" s="8"/>
      <c r="O76" s="8"/>
    </row>
    <row r="77" spans="1:19" customFormat="1" ht="21.95" customHeight="1">
      <c r="A77" s="8"/>
      <c r="B77" s="23"/>
      <c r="C77" s="23"/>
      <c r="D77" s="24"/>
      <c r="E77" s="25"/>
      <c r="F77" s="26"/>
      <c r="G77" s="26"/>
      <c r="H77" s="26"/>
      <c r="I77" s="27"/>
      <c r="J77" s="27"/>
      <c r="K77" s="26"/>
      <c r="L77" s="26"/>
      <c r="M77" s="30"/>
      <c r="N77" s="8"/>
      <c r="O77" s="8"/>
    </row>
    <row r="78" spans="1:19" customFormat="1" ht="21.95" customHeight="1">
      <c r="A78" s="8"/>
      <c r="B78" s="23"/>
      <c r="C78" s="23"/>
      <c r="D78" s="24"/>
      <c r="E78" s="25"/>
      <c r="F78" s="26"/>
      <c r="G78" s="26"/>
      <c r="H78" s="26"/>
      <c r="I78" s="27"/>
      <c r="J78" s="27"/>
      <c r="K78" s="26"/>
      <c r="L78" s="26"/>
      <c r="M78" s="30"/>
      <c r="N78" s="8"/>
      <c r="O78" s="8"/>
    </row>
    <row r="79" spans="1:19" customFormat="1" ht="21.95" customHeight="1">
      <c r="A79" s="8"/>
      <c r="B79" s="23"/>
      <c r="C79" s="23"/>
      <c r="D79" s="24"/>
      <c r="E79" s="25"/>
      <c r="F79" s="26"/>
      <c r="G79" s="26"/>
      <c r="H79" s="26"/>
      <c r="I79" s="27"/>
      <c r="J79" s="27"/>
      <c r="K79" s="26"/>
      <c r="L79" s="26"/>
      <c r="M79" s="30"/>
      <c r="N79" s="8"/>
      <c r="O79" s="8"/>
    </row>
    <row r="80" spans="1:19" customFormat="1" ht="21.95" customHeight="1">
      <c r="A80" s="8"/>
      <c r="B80" s="23"/>
      <c r="C80" s="23"/>
      <c r="D80" s="24"/>
      <c r="E80" s="25"/>
      <c r="F80" s="26"/>
      <c r="G80" s="26"/>
      <c r="H80" s="26"/>
      <c r="I80" s="27"/>
      <c r="J80" s="27"/>
      <c r="K80" s="26"/>
      <c r="L80" s="26"/>
      <c r="M80" s="30"/>
      <c r="N80" s="8"/>
      <c r="O80" s="8"/>
    </row>
    <row r="81" spans="1:15" customFormat="1" ht="21.95" customHeight="1">
      <c r="A81" s="8"/>
      <c r="B81" s="23"/>
      <c r="C81" s="23"/>
      <c r="D81" s="24"/>
      <c r="E81" s="25"/>
      <c r="F81" s="26"/>
      <c r="G81" s="26"/>
      <c r="H81" s="26"/>
      <c r="I81" s="27"/>
      <c r="J81" s="27"/>
      <c r="K81" s="26"/>
      <c r="L81" s="26"/>
      <c r="M81" s="30"/>
      <c r="N81" s="8"/>
      <c r="O81" s="8"/>
    </row>
    <row r="82" spans="1:15" customFormat="1" ht="21.95" customHeight="1">
      <c r="A82" s="8"/>
      <c r="B82" s="23"/>
      <c r="C82" s="23"/>
      <c r="D82" s="24"/>
      <c r="E82" s="25"/>
      <c r="F82" s="26"/>
      <c r="G82" s="26"/>
      <c r="H82" s="26"/>
      <c r="I82" s="27"/>
      <c r="J82" s="27"/>
      <c r="K82" s="26"/>
      <c r="L82" s="26"/>
      <c r="M82" s="30"/>
      <c r="N82" s="8"/>
      <c r="O82" s="8"/>
    </row>
    <row r="83" spans="1:15" customFormat="1" ht="24.95" customHeight="1">
      <c r="A83" s="8"/>
      <c r="B83" s="23"/>
      <c r="C83" s="23"/>
      <c r="D83" s="24"/>
      <c r="E83" s="25"/>
      <c r="F83" s="26"/>
      <c r="G83" s="26"/>
      <c r="H83" s="26"/>
      <c r="I83" s="27"/>
      <c r="J83" s="27"/>
      <c r="K83" s="26"/>
      <c r="L83" s="26"/>
      <c r="M83" s="30"/>
      <c r="N83" s="8"/>
      <c r="O83" s="8"/>
    </row>
    <row r="84" spans="1:15" customFormat="1" ht="21.95" customHeight="1">
      <c r="A84" s="8"/>
      <c r="B84" s="23"/>
      <c r="C84" s="23"/>
      <c r="D84" s="24"/>
      <c r="E84" s="25"/>
      <c r="F84" s="26"/>
      <c r="G84" s="26"/>
      <c r="H84" s="26"/>
      <c r="I84" s="27"/>
      <c r="J84" s="27"/>
      <c r="K84" s="26"/>
      <c r="L84" s="26"/>
      <c r="M84" s="30"/>
      <c r="N84" s="8"/>
      <c r="O84" s="8"/>
    </row>
    <row r="85" spans="1:15" customFormat="1" ht="21.95" customHeight="1">
      <c r="A85" s="8"/>
      <c r="B85" s="23"/>
      <c r="C85" s="23"/>
      <c r="D85" s="24"/>
      <c r="E85" s="25"/>
      <c r="F85" s="26"/>
      <c r="G85" s="26"/>
      <c r="H85" s="26"/>
      <c r="I85" s="27"/>
      <c r="J85" s="27"/>
      <c r="K85" s="26"/>
      <c r="L85" s="26"/>
      <c r="M85" s="30"/>
      <c r="N85" s="8"/>
      <c r="O85" s="8"/>
    </row>
    <row r="86" spans="1:15" customFormat="1" ht="21.95" customHeight="1">
      <c r="A86" s="8"/>
      <c r="B86" s="23"/>
      <c r="C86" s="23"/>
      <c r="D86" s="24"/>
      <c r="E86" s="25"/>
      <c r="F86" s="26"/>
      <c r="G86" s="26"/>
      <c r="H86" s="26"/>
      <c r="I86" s="27"/>
      <c r="J86" s="27"/>
      <c r="K86" s="26"/>
      <c r="L86" s="26"/>
      <c r="M86" s="30"/>
      <c r="N86" s="8"/>
      <c r="O86" s="8"/>
    </row>
    <row r="87" spans="1:15" customFormat="1" ht="21.95" customHeight="1">
      <c r="A87" s="8"/>
      <c r="B87" s="23"/>
      <c r="C87" s="23"/>
      <c r="D87" s="24"/>
      <c r="E87" s="25"/>
      <c r="F87" s="26"/>
      <c r="G87" s="26"/>
      <c r="H87" s="26"/>
      <c r="I87" s="27"/>
      <c r="J87" s="27"/>
      <c r="K87" s="26"/>
      <c r="L87" s="26"/>
      <c r="M87" s="30"/>
      <c r="N87" s="8"/>
      <c r="O87" s="8"/>
    </row>
    <row r="88" spans="1:15" customFormat="1" ht="21.95" customHeight="1">
      <c r="A88" s="8"/>
      <c r="B88" s="23"/>
      <c r="C88" s="23"/>
      <c r="D88" s="24"/>
      <c r="E88" s="25"/>
      <c r="F88" s="26"/>
      <c r="G88" s="26"/>
      <c r="H88" s="26"/>
      <c r="I88" s="27"/>
      <c r="J88" s="27"/>
      <c r="K88" s="26"/>
      <c r="L88" s="26"/>
      <c r="M88" s="30"/>
      <c r="N88" s="8"/>
      <c r="O88" s="8"/>
    </row>
    <row r="89" spans="1:15" customFormat="1" ht="21.95" customHeight="1">
      <c r="A89" s="8"/>
      <c r="B89" s="23"/>
      <c r="C89" s="23"/>
      <c r="D89" s="24"/>
      <c r="E89" s="25"/>
      <c r="F89" s="26"/>
      <c r="G89" s="26"/>
      <c r="H89" s="26"/>
      <c r="I89" s="27"/>
      <c r="J89" s="27"/>
      <c r="K89" s="26"/>
      <c r="L89" s="26"/>
      <c r="M89" s="30"/>
      <c r="N89" s="8"/>
      <c r="O89" s="8"/>
    </row>
    <row r="90" spans="1:15" customFormat="1" ht="21.95" customHeight="1">
      <c r="A90" s="8"/>
      <c r="B90" s="23"/>
      <c r="C90" s="23"/>
      <c r="D90" s="24"/>
      <c r="E90" s="25"/>
      <c r="F90" s="26"/>
      <c r="G90" s="26"/>
      <c r="H90" s="26"/>
      <c r="I90" s="27"/>
      <c r="J90" s="27"/>
      <c r="K90" s="26"/>
      <c r="L90" s="26"/>
      <c r="M90" s="30"/>
      <c r="N90" s="8"/>
      <c r="O90" s="8"/>
    </row>
    <row r="91" spans="1:15" customFormat="1" ht="21.95" customHeight="1">
      <c r="A91" s="8"/>
      <c r="B91" s="23"/>
      <c r="C91" s="23"/>
      <c r="D91" s="24"/>
      <c r="E91" s="25"/>
      <c r="F91" s="26"/>
      <c r="G91" s="26"/>
      <c r="H91" s="26"/>
      <c r="I91" s="27"/>
      <c r="J91" s="27"/>
      <c r="K91" s="26"/>
      <c r="L91" s="26"/>
      <c r="M91" s="30"/>
      <c r="N91" s="8"/>
      <c r="O91" s="8"/>
    </row>
    <row r="92" spans="1:15" customFormat="1" ht="21.95" customHeight="1">
      <c r="A92" s="8"/>
      <c r="B92" s="23"/>
      <c r="C92" s="23"/>
      <c r="D92" s="24"/>
      <c r="E92" s="25"/>
      <c r="F92" s="26"/>
      <c r="G92" s="26"/>
      <c r="H92" s="26"/>
      <c r="I92" s="27"/>
      <c r="J92" s="27"/>
      <c r="K92" s="26"/>
      <c r="L92" s="26"/>
      <c r="M92" s="30"/>
      <c r="N92" s="8"/>
      <c r="O92" s="8"/>
    </row>
    <row r="93" spans="1:15" customFormat="1" ht="21.95" customHeight="1">
      <c r="A93" s="8"/>
      <c r="B93" s="23"/>
      <c r="C93" s="23"/>
      <c r="D93" s="24"/>
      <c r="E93" s="25"/>
      <c r="F93" s="26"/>
      <c r="G93" s="26"/>
      <c r="H93" s="26"/>
      <c r="I93" s="27"/>
      <c r="J93" s="27"/>
      <c r="K93" s="26"/>
      <c r="L93" s="26"/>
      <c r="M93" s="30"/>
      <c r="N93" s="8"/>
      <c r="O93" s="8"/>
    </row>
    <row r="94" spans="1:15" customFormat="1" ht="24.95" customHeight="1">
      <c r="A94" s="8"/>
      <c r="B94" s="23"/>
      <c r="C94" s="23"/>
      <c r="D94" s="24"/>
      <c r="E94" s="25"/>
      <c r="F94" s="26"/>
      <c r="G94" s="26"/>
      <c r="H94" s="26"/>
      <c r="I94" s="27"/>
      <c r="J94" s="27"/>
      <c r="K94" s="26"/>
      <c r="L94" s="26"/>
      <c r="M94" s="30"/>
      <c r="N94" s="8"/>
      <c r="O94" s="8"/>
    </row>
    <row r="95" spans="1:15" customFormat="1" ht="21.95" customHeight="1">
      <c r="A95" s="8"/>
      <c r="B95" s="23"/>
      <c r="C95" s="23"/>
      <c r="D95" s="24"/>
      <c r="E95" s="25"/>
      <c r="F95" s="26"/>
      <c r="G95" s="26"/>
      <c r="H95" s="26"/>
      <c r="I95" s="27"/>
      <c r="J95" s="27"/>
      <c r="K95" s="26"/>
      <c r="L95" s="26"/>
      <c r="M95" s="30"/>
      <c r="N95" s="8"/>
      <c r="O95" s="8"/>
    </row>
    <row r="96" spans="1:15" customFormat="1" ht="21.95" customHeight="1">
      <c r="A96" s="8"/>
      <c r="B96" s="23"/>
      <c r="C96" s="23"/>
      <c r="D96" s="24"/>
      <c r="E96" s="25"/>
      <c r="F96" s="26"/>
      <c r="G96" s="26"/>
      <c r="H96" s="26"/>
      <c r="I96" s="27"/>
      <c r="J96" s="27"/>
      <c r="K96" s="26"/>
      <c r="L96" s="26"/>
      <c r="M96" s="30"/>
      <c r="N96" s="8"/>
      <c r="O96" s="8"/>
    </row>
    <row r="97" spans="1:20" customFormat="1" ht="21.95" customHeight="1">
      <c r="A97" s="8"/>
      <c r="B97" s="23"/>
      <c r="C97" s="23"/>
      <c r="D97" s="24"/>
      <c r="E97" s="25"/>
      <c r="F97" s="26"/>
      <c r="G97" s="26"/>
      <c r="H97" s="26"/>
      <c r="I97" s="27"/>
      <c r="J97" s="27"/>
      <c r="K97" s="26"/>
      <c r="L97" s="26"/>
      <c r="M97" s="30"/>
      <c r="N97" s="8"/>
      <c r="O97" s="8"/>
    </row>
    <row r="98" spans="1:20" customFormat="1" ht="21.95" customHeight="1">
      <c r="A98" s="8"/>
      <c r="B98" s="23"/>
      <c r="C98" s="23"/>
      <c r="D98" s="24"/>
      <c r="E98" s="25"/>
      <c r="F98" s="26"/>
      <c r="G98" s="26"/>
      <c r="H98" s="26"/>
      <c r="I98" s="27"/>
      <c r="J98" s="27"/>
      <c r="K98" s="26"/>
      <c r="L98" s="26"/>
      <c r="M98" s="30"/>
      <c r="N98" s="8"/>
      <c r="O98" s="8"/>
    </row>
    <row r="99" spans="1:20" customFormat="1" ht="21.95" customHeight="1">
      <c r="A99" s="8"/>
      <c r="B99" s="23"/>
      <c r="C99" s="23"/>
      <c r="D99" s="24"/>
      <c r="E99" s="25"/>
      <c r="F99" s="26"/>
      <c r="G99" s="26"/>
      <c r="H99" s="26"/>
      <c r="I99" s="27"/>
      <c r="J99" s="27"/>
      <c r="K99" s="26"/>
      <c r="L99" s="26"/>
      <c r="M99" s="30"/>
      <c r="N99" s="8"/>
      <c r="O99" s="8"/>
    </row>
    <row r="100" spans="1:20" customFormat="1" ht="21.95" customHeight="1">
      <c r="A100" s="8"/>
      <c r="B100" s="23"/>
      <c r="C100" s="23"/>
      <c r="D100" s="24"/>
      <c r="E100" s="25"/>
      <c r="F100" s="26"/>
      <c r="G100" s="26"/>
      <c r="H100" s="26"/>
      <c r="I100" s="27"/>
      <c r="J100" s="27"/>
      <c r="K100" s="26"/>
      <c r="L100" s="26"/>
      <c r="M100" s="30"/>
      <c r="N100" s="8"/>
      <c r="O100" s="8"/>
    </row>
    <row r="101" spans="1:20" customFormat="1" ht="21.95" customHeight="1">
      <c r="A101" s="8"/>
      <c r="B101" s="23"/>
      <c r="C101" s="23"/>
      <c r="D101" s="24"/>
      <c r="E101" s="25"/>
      <c r="F101" s="26"/>
      <c r="G101" s="26"/>
      <c r="H101" s="26"/>
      <c r="I101" s="27"/>
      <c r="J101" s="27"/>
      <c r="K101" s="26"/>
      <c r="L101" s="26"/>
      <c r="M101" s="30"/>
      <c r="N101" s="8"/>
      <c r="O101" s="8"/>
    </row>
    <row r="102" spans="1:20" customFormat="1" ht="24.95" customHeight="1">
      <c r="A102" s="8"/>
      <c r="B102" s="23"/>
      <c r="C102" s="23"/>
      <c r="D102" s="24"/>
      <c r="E102" s="25"/>
      <c r="F102" s="26"/>
      <c r="G102" s="26"/>
      <c r="H102" s="26"/>
      <c r="I102" s="27"/>
      <c r="J102" s="27"/>
      <c r="K102" s="26"/>
      <c r="L102" s="26"/>
      <c r="M102" s="30"/>
      <c r="N102" s="8"/>
      <c r="O102" s="8"/>
    </row>
    <row r="103" spans="1:20" customFormat="1" ht="21.95" customHeight="1">
      <c r="A103" s="8"/>
      <c r="B103" s="23"/>
      <c r="C103" s="23"/>
      <c r="D103" s="24"/>
      <c r="E103" s="25"/>
      <c r="F103" s="26"/>
      <c r="G103" s="26"/>
      <c r="H103" s="26"/>
      <c r="I103" s="27"/>
      <c r="J103" s="27"/>
      <c r="K103" s="26"/>
      <c r="L103" s="26"/>
      <c r="M103" s="30"/>
      <c r="N103" s="8"/>
      <c r="O103" s="8"/>
    </row>
    <row r="104" spans="1:20" customFormat="1" ht="21.95" customHeight="1">
      <c r="A104" s="8"/>
      <c r="B104" s="23"/>
      <c r="C104" s="23"/>
      <c r="D104" s="24"/>
      <c r="E104" s="25"/>
      <c r="F104" s="26"/>
      <c r="G104" s="26"/>
      <c r="H104" s="26"/>
      <c r="I104" s="27"/>
      <c r="J104" s="27"/>
      <c r="K104" s="26"/>
      <c r="L104" s="26"/>
      <c r="M104" s="30"/>
      <c r="N104" s="8"/>
      <c r="O104" s="8"/>
    </row>
    <row r="105" spans="1:20" customFormat="1" ht="21.95" customHeight="1">
      <c r="A105" s="8"/>
      <c r="B105" s="23"/>
      <c r="C105" s="23"/>
      <c r="D105" s="24"/>
      <c r="E105" s="25"/>
      <c r="F105" s="26"/>
      <c r="G105" s="26"/>
      <c r="H105" s="26"/>
      <c r="I105" s="27"/>
      <c r="J105" s="27"/>
      <c r="K105" s="26"/>
      <c r="L105" s="26"/>
      <c r="M105" s="30"/>
      <c r="N105" s="8"/>
      <c r="O105" s="8"/>
    </row>
    <row r="106" spans="1:20" customFormat="1" ht="21.95" customHeight="1">
      <c r="A106" s="8"/>
      <c r="B106" s="23"/>
      <c r="C106" s="23"/>
      <c r="D106" s="24"/>
      <c r="E106" s="25"/>
      <c r="F106" s="26"/>
      <c r="G106" s="26"/>
      <c r="H106" s="26"/>
      <c r="I106" s="27"/>
      <c r="J106" s="27"/>
      <c r="K106" s="26"/>
      <c r="L106" s="26"/>
      <c r="M106" s="30"/>
      <c r="N106" s="8"/>
      <c r="O106" s="8"/>
    </row>
    <row r="107" spans="1:20" customFormat="1" ht="21.95" customHeight="1">
      <c r="A107" s="8"/>
      <c r="B107" s="23"/>
      <c r="C107" s="23"/>
      <c r="D107" s="24"/>
      <c r="E107" s="25"/>
      <c r="F107" s="26"/>
      <c r="G107" s="26"/>
      <c r="H107" s="26"/>
      <c r="I107" s="27"/>
      <c r="J107" s="27"/>
      <c r="K107" s="26"/>
      <c r="L107" s="26"/>
      <c r="M107" s="30"/>
      <c r="N107" s="8"/>
      <c r="O107" s="8"/>
    </row>
    <row r="108" spans="1:20" customFormat="1" ht="6.75" customHeight="1">
      <c r="A108" s="8"/>
      <c r="B108" s="23"/>
      <c r="C108" s="23"/>
      <c r="D108" s="24"/>
      <c r="E108" s="25"/>
      <c r="F108" s="26"/>
      <c r="G108" s="26"/>
      <c r="H108" s="26"/>
      <c r="I108" s="27"/>
      <c r="J108" s="27"/>
      <c r="K108" s="26"/>
      <c r="L108" s="26"/>
      <c r="M108" s="30"/>
      <c r="N108" s="8"/>
      <c r="O108" s="8"/>
    </row>
    <row r="109" spans="1:20" ht="14.25" hidden="1" customHeight="1">
      <c r="P109"/>
      <c r="Q109"/>
      <c r="R109"/>
      <c r="S109"/>
      <c r="T109"/>
    </row>
    <row r="110" spans="1:20" ht="14.25" hidden="1" customHeight="1"/>
    <row r="111" spans="1:20" ht="14.25" hidden="1" customHeight="1"/>
    <row r="112" spans="1:20"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row r="135" ht="14.25" hidden="1"/>
    <row r="136" ht="14.25" hidden="1"/>
    <row r="137" ht="14.25" hidden="1"/>
    <row r="138" ht="14.25" hidden="1"/>
    <row r="139" ht="14.25" hidden="1"/>
    <row r="140" ht="14.25" hidden="1"/>
    <row r="141" ht="14.25" hidden="1"/>
    <row r="142" ht="14.25" hidden="1"/>
    <row r="143" ht="14.25" hidden="1"/>
    <row r="144" ht="14.25" hidden="1"/>
    <row r="145" ht="14.25" hidden="1"/>
    <row r="146" ht="14.25" hidden="1"/>
    <row r="147" ht="14.25" hidden="1"/>
    <row r="148" ht="14.25" hidden="1"/>
    <row r="149" ht="14.25" hidden="1"/>
    <row r="150" ht="14.25" hidden="1"/>
    <row r="151" ht="14.25" hidden="1"/>
    <row r="152" ht="14.25" hidden="1"/>
    <row r="153" ht="14.25" hidden="1"/>
    <row r="154" ht="14.25" hidden="1"/>
    <row r="155" ht="14.25" hidden="1"/>
    <row r="156" ht="14.25" hidden="1"/>
    <row r="157" ht="14.25" hidden="1"/>
    <row r="158" ht="14.25" hidden="1"/>
    <row r="159" ht="14.25" hidden="1"/>
    <row r="160" ht="14.25" hidden="1"/>
    <row r="161" ht="14.25" hidden="1"/>
    <row r="162" ht="14.25" hidden="1"/>
    <row r="163" ht="14.25" hidden="1"/>
    <row r="164" ht="14.25" hidden="1"/>
    <row r="165" ht="14.25" hidden="1"/>
    <row r="166" ht="14.25" hidden="1"/>
    <row r="167" ht="14.25" hidden="1"/>
    <row r="168" ht="14.25" hidden="1"/>
    <row r="169" ht="14.25" hidden="1"/>
    <row r="170" ht="14.25" hidden="1"/>
    <row r="171" ht="14.25" hidden="1"/>
    <row r="172" ht="14.25" hidden="1"/>
    <row r="173" ht="14.25" hidden="1"/>
    <row r="174" ht="14.25" hidden="1"/>
    <row r="175" ht="14.25" hidden="1"/>
    <row r="176" ht="14.25" hidden="1"/>
    <row r="177" ht="14.25" hidden="1"/>
    <row r="178" ht="14.25" hidden="1"/>
    <row r="179" ht="14.25" hidden="1"/>
    <row r="180" ht="14.25" hidden="1"/>
    <row r="181" ht="14.25" hidden="1"/>
    <row r="182" ht="14.25" hidden="1"/>
    <row r="183" ht="14.25" hidden="1"/>
    <row r="184" ht="14.25" hidden="1"/>
    <row r="185" ht="14.25" hidden="1"/>
    <row r="186" ht="14.25" hidden="1"/>
    <row r="187" ht="14.25" hidden="1"/>
    <row r="188" ht="14.25" hidden="1"/>
    <row r="189" ht="14.25" hidden="1"/>
    <row r="190" ht="14.25" hidden="1"/>
    <row r="191" ht="14.25" hidden="1"/>
    <row r="192" ht="14.25" hidden="1"/>
    <row r="193" ht="14.25" hidden="1"/>
    <row r="194" ht="14.25" hidden="1"/>
    <row r="195" ht="14.25" hidden="1"/>
    <row r="196" ht="14.25" hidden="1"/>
    <row r="197" ht="14.25" hidden="1"/>
    <row r="198" ht="14.25" hidden="1"/>
    <row r="199" ht="14.25" hidden="1"/>
    <row r="200" ht="14.25" hidden="1"/>
    <row r="201" ht="14.25" hidden="1"/>
    <row r="202" ht="14.25" hidden="1"/>
    <row r="203" ht="14.25" hidden="1"/>
    <row r="204" ht="14.25" hidden="1"/>
    <row r="205" ht="14.25" hidden="1"/>
    <row r="206" ht="14.25" hidden="1"/>
    <row r="207" ht="14.25" hidden="1"/>
    <row r="208" ht="14.25" hidden="1"/>
    <row r="209" ht="14.25" hidden="1"/>
    <row r="210" ht="14.25" hidden="1"/>
    <row r="211" ht="14.25" hidden="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sheetData>
  <sheetProtection algorithmName="SHA-512" hashValue="z1IW3Qm2vyOfPLP7ssU/jMKu2BMi0ze/UuH68lV8X6Hhv7XSpszGnE2b4uTNSxrxyVwlVjCbcHQgRzYDvBJxKw==" saltValue="sK4QUpw1YUcaiH1Ufyq2SA==" spinCount="100000" sheet="1" objects="1" scenarios="1"/>
  <mergeCells count="13">
    <mergeCell ref="I9:J9"/>
    <mergeCell ref="K9:L9"/>
    <mergeCell ref="I10:J10"/>
    <mergeCell ref="K10:L10"/>
    <mergeCell ref="C56:E56"/>
    <mergeCell ref="I48:J48"/>
    <mergeCell ref="K48:L48"/>
    <mergeCell ref="I32:J32"/>
    <mergeCell ref="K32:L32"/>
    <mergeCell ref="I21:J21"/>
    <mergeCell ref="K21:L21"/>
    <mergeCell ref="I42:J42"/>
    <mergeCell ref="K42:L42"/>
  </mergeCells>
  <phoneticPr fontId="20"/>
  <conditionalFormatting sqref="F16 G23">
    <cfRule type="expression" dxfId="41" priority="240">
      <formula>$Q$18=TRUE</formula>
    </cfRule>
  </conditionalFormatting>
  <conditionalFormatting sqref="F23">
    <cfRule type="expression" dxfId="40" priority="29">
      <formula>$Q$25=TRUE</formula>
    </cfRule>
  </conditionalFormatting>
  <conditionalFormatting sqref="F26">
    <cfRule type="expression" dxfId="39" priority="14">
      <formula>$Q$28=TRUE</formula>
    </cfRule>
  </conditionalFormatting>
  <conditionalFormatting sqref="F29">
    <cfRule type="expression" dxfId="38" priority="249">
      <formula>$Q$30=TRUE</formula>
    </cfRule>
  </conditionalFormatting>
  <conditionalFormatting sqref="F33">
    <cfRule type="expression" dxfId="37" priority="24">
      <formula>$Q$35=TRUE</formula>
    </cfRule>
  </conditionalFormatting>
  <conditionalFormatting sqref="F36">
    <cfRule type="expression" dxfId="36" priority="23">
      <formula>OR($Q$36=TRUE,$Q$37=TRUE,$Q$38=TRUE)</formula>
    </cfRule>
  </conditionalFormatting>
  <conditionalFormatting sqref="F39">
    <cfRule type="expression" dxfId="35" priority="21">
      <formula>$Q$40=TRUE</formula>
    </cfRule>
  </conditionalFormatting>
  <conditionalFormatting sqref="F43">
    <cfRule type="expression" dxfId="34" priority="20">
      <formula>$Q$44=TRUE</formula>
    </cfRule>
  </conditionalFormatting>
  <conditionalFormatting sqref="F49">
    <cfRule type="expression" dxfId="33" priority="17">
      <formula>$Q$50=TRUE</formula>
    </cfRule>
  </conditionalFormatting>
  <conditionalFormatting sqref="G26">
    <cfRule type="expression" dxfId="32" priority="25">
      <formula>$Q$29=TRUE</formula>
    </cfRule>
  </conditionalFormatting>
  <conditionalFormatting sqref="G36 G39">
    <cfRule type="expression" dxfId="31" priority="45">
      <formula>#REF!=TRUE</formula>
    </cfRule>
  </conditionalFormatting>
  <conditionalFormatting sqref="H13:H15">
    <cfRule type="expression" dxfId="30" priority="278">
      <formula>$F$11="なし"</formula>
    </cfRule>
  </conditionalFormatting>
  <conditionalFormatting sqref="H14:H15">
    <cfRule type="expression" dxfId="29" priority="2">
      <formula>$H$13&lt;&gt;""</formula>
    </cfRule>
  </conditionalFormatting>
  <conditionalFormatting sqref="H22">
    <cfRule type="expression" dxfId="28" priority="276">
      <formula>$F$22=$P$23</formula>
    </cfRule>
  </conditionalFormatting>
  <conditionalFormatting sqref="H23">
    <cfRule type="expression" dxfId="27" priority="27">
      <formula>$Q$26=TRUE</formula>
    </cfRule>
  </conditionalFormatting>
  <conditionalFormatting sqref="H36">
    <cfRule type="expression" dxfId="26" priority="22">
      <formula>$Q$39=TRUE</formula>
    </cfRule>
  </conditionalFormatting>
  <conditionalFormatting sqref="H43">
    <cfRule type="expression" dxfId="25" priority="19">
      <formula>$Q$45=TRUE</formula>
    </cfRule>
  </conditionalFormatting>
  <conditionalFormatting sqref="H49">
    <cfRule type="expression" dxfId="24" priority="16">
      <formula>$Q$51=TRUE</formula>
    </cfRule>
  </conditionalFormatting>
  <conditionalFormatting sqref="I16">
    <cfRule type="expression" dxfId="23" priority="40">
      <formula>$Q$19=TRUE</formula>
    </cfRule>
  </conditionalFormatting>
  <conditionalFormatting sqref="I23">
    <cfRule type="expression" dxfId="22" priority="26">
      <formula>$Q$27=TRUE</formula>
    </cfRule>
  </conditionalFormatting>
  <conditionalFormatting sqref="I36">
    <cfRule type="expression" dxfId="21" priority="46">
      <formula>#REF!=TRUE</formula>
    </cfRule>
  </conditionalFormatting>
  <conditionalFormatting sqref="J13">
    <cfRule type="expression" dxfId="20" priority="3">
      <formula>$K$13=$P$12</formula>
    </cfRule>
  </conditionalFormatting>
  <conditionalFormatting sqref="J13:J15">
    <cfRule type="expression" dxfId="19" priority="279">
      <formula>$H$11=$P$23</formula>
    </cfRule>
  </conditionalFormatting>
  <conditionalFormatting sqref="J14:J15">
    <cfRule type="expression" dxfId="18" priority="255">
      <formula>$J$13&lt;&gt;""</formula>
    </cfRule>
  </conditionalFormatting>
  <conditionalFormatting sqref="J49">
    <cfRule type="expression" dxfId="17" priority="15">
      <formula>$Q$52=TRUE</formula>
    </cfRule>
  </conditionalFormatting>
  <conditionalFormatting sqref="K16">
    <cfRule type="expression" dxfId="16" priority="39">
      <formula>$Q$20=TRUE</formula>
    </cfRule>
  </conditionalFormatting>
  <conditionalFormatting sqref="K43">
    <cfRule type="expression" dxfId="15" priority="18">
      <formula>$Q$46=TRUE</formula>
    </cfRule>
  </conditionalFormatting>
  <conditionalFormatting sqref="M9:M10">
    <cfRule type="expression" dxfId="14" priority="290">
      <formula>#REF!=$P$16</formula>
    </cfRule>
  </conditionalFormatting>
  <conditionalFormatting sqref="M16">
    <cfRule type="expression" dxfId="13" priority="252">
      <formula>$Q$21=TRUE</formula>
    </cfRule>
  </conditionalFormatting>
  <dataValidations count="8">
    <dataValidation type="textLength" operator="lessThanOrEqual" allowBlank="1" showInputMessage="1" showErrorMessage="1" sqref="D24:D25 D37:D38 D17:D20 D27:D28 D30:D31 D41 D35 D44:D47 D50:D53" xr:uid="{00000000-0002-0000-0000-000000000000}">
      <formula1>60</formula1>
    </dataValidation>
    <dataValidation type="textLength" operator="lessThanOrEqual" allowBlank="1" showInputMessage="1" showErrorMessage="1" errorTitle="文字数制限エラー" error="１行の最大文字数は６０文字です。" sqref="C17:C20 C27:C28 C30:C31 C35 C41 C37:C38 C24:C25 C44:C47 C50:C53 E17:G17 H14:H15" xr:uid="{00000000-0002-0000-0000-000001000000}">
      <formula1>60</formula1>
    </dataValidation>
    <dataValidation type="list" allowBlank="1" showInputMessage="1" showErrorMessage="1" sqref="H22 F11 H11 F22 E40" xr:uid="{00000000-0002-0000-0000-000002000000}">
      <formula1>$P$22:$P$23</formula1>
    </dataValidation>
    <dataValidation type="list" allowBlank="1" showInputMessage="1" showErrorMessage="1" sqref="E34" xr:uid="{00000000-0002-0000-0000-000003000000}">
      <formula1>$P$33:$T$33</formula1>
    </dataValidation>
    <dataValidation type="list" allowBlank="1" showInputMessage="1" showErrorMessage="1" sqref="C56:E56" xr:uid="{00000000-0002-0000-0000-000004000000}">
      <formula1>$P$57:$P$60</formula1>
    </dataValidation>
    <dataValidation type="list" allowBlank="1" showInputMessage="1" showErrorMessage="1" sqref="E58:E61 J55:J61 H62" xr:uid="{00000000-0002-0000-0000-000005000000}">
      <formula1>$P$56:$Q$56</formula1>
    </dataValidation>
    <dataValidation type="list" allowBlank="1" showInputMessage="1" showErrorMessage="1" sqref="H13" xr:uid="{4C30A77F-4605-44AF-ACCC-DD5E61A058EE}">
      <formula1>$P$8:$P$10</formula1>
    </dataValidation>
    <dataValidation type="list" allowBlank="1" showInputMessage="1" showErrorMessage="1" sqref="J13" xr:uid="{72E6364B-51E4-4A38-BF54-5F17C01B5E95}">
      <formula1>$P$11:$P$13</formula1>
    </dataValidation>
  </dataValidations>
  <printOptions horizontalCentered="1"/>
  <pageMargins left="0.25" right="0.25" top="0.75" bottom="0.75" header="0.3" footer="0.3"/>
  <pageSetup paperSize="9" scale="58" fitToWidth="0"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24"/>
  <sheetViews>
    <sheetView showGridLines="0" zoomScaleNormal="100" workbookViewId="0"/>
  </sheetViews>
  <sheetFormatPr defaultColWidth="0" defaultRowHeight="13.5" zeroHeight="1"/>
  <cols>
    <col min="1" max="1" width="1.25" customWidth="1"/>
    <col min="2" max="2" width="3.75" customWidth="1"/>
    <col min="3" max="3" width="10.125" customWidth="1"/>
    <col min="4" max="4" width="10.625" customWidth="1"/>
    <col min="5" max="12" width="9.625" customWidth="1"/>
    <col min="13" max="13" width="2.75" customWidth="1"/>
    <col min="14" max="15" width="0" hidden="1" customWidth="1"/>
    <col min="16" max="16384" width="9" hidden="1"/>
  </cols>
  <sheetData>
    <row r="1" spans="1:15" ht="6" customHeight="1"/>
    <row r="2" spans="1:15" ht="25.5">
      <c r="B2" s="418" t="s">
        <v>142</v>
      </c>
      <c r="C2" s="110"/>
      <c r="D2" s="111"/>
      <c r="E2" s="112"/>
      <c r="F2" s="417" t="s">
        <v>367</v>
      </c>
      <c r="G2" s="26"/>
      <c r="H2" s="114"/>
      <c r="I2" s="115"/>
      <c r="J2" s="115"/>
    </row>
    <row r="3" spans="1:15" ht="12.75" customHeight="1">
      <c r="B3" s="109"/>
      <c r="C3" s="110"/>
      <c r="D3" s="111"/>
      <c r="E3" s="112"/>
      <c r="F3" s="113"/>
      <c r="G3" s="26"/>
      <c r="H3" s="114"/>
      <c r="I3" s="115"/>
      <c r="J3" s="115"/>
    </row>
    <row r="4" spans="1:15" ht="18" thickBot="1">
      <c r="C4" s="318" t="s">
        <v>368</v>
      </c>
      <c r="D4" s="319"/>
      <c r="E4" s="319"/>
      <c r="G4" s="320"/>
      <c r="H4" s="319"/>
      <c r="I4" s="319"/>
      <c r="J4" s="319"/>
      <c r="K4" s="319"/>
      <c r="L4" s="421" t="s">
        <v>506</v>
      </c>
    </row>
    <row r="5" spans="1:15" ht="16.5" thickBot="1">
      <c r="A5" s="321"/>
      <c r="B5" s="318"/>
      <c r="C5" s="322">
        <f>IF(E23&gt;=8,5,IF(E23&gt;=5,4,IF(E23&gt;=2,3,IF(E23=1,2,1))))</f>
        <v>1</v>
      </c>
      <c r="D5" s="1331" t="s">
        <v>369</v>
      </c>
      <c r="E5" s="1332"/>
      <c r="F5" s="1332"/>
      <c r="G5" s="1332"/>
      <c r="H5" s="1332"/>
      <c r="I5" s="1332"/>
      <c r="J5" s="1332"/>
      <c r="K5" s="1332"/>
      <c r="L5" s="1332"/>
    </row>
    <row r="6" spans="1:15" ht="15.75">
      <c r="A6" s="321"/>
      <c r="B6" s="5"/>
      <c r="C6" s="323" t="str">
        <f>IF(C5=1,$O$6,$N$6)</f>
        <v>■レベル　1</v>
      </c>
      <c r="D6" s="324" t="s">
        <v>370</v>
      </c>
      <c r="E6" s="325"/>
      <c r="F6" s="325"/>
      <c r="G6" s="325"/>
      <c r="H6" s="325"/>
      <c r="I6" s="325"/>
      <c r="J6" s="325"/>
      <c r="K6" s="325"/>
      <c r="L6" s="326"/>
      <c r="N6" s="173" t="s">
        <v>371</v>
      </c>
      <c r="O6" s="173" t="s">
        <v>372</v>
      </c>
    </row>
    <row r="7" spans="1:15" ht="15.75">
      <c r="A7" s="321"/>
      <c r="B7" s="5"/>
      <c r="C7" s="327" t="str">
        <f>IF(C5=2,$O$7,$N$7)</f>
        <v>　レベル　2</v>
      </c>
      <c r="D7" s="328" t="s">
        <v>373</v>
      </c>
      <c r="E7" s="329"/>
      <c r="F7" s="329"/>
      <c r="G7" s="329"/>
      <c r="H7" s="329"/>
      <c r="I7" s="329"/>
      <c r="J7" s="329"/>
      <c r="K7" s="329"/>
      <c r="L7" s="330"/>
      <c r="N7" s="173" t="s">
        <v>374</v>
      </c>
      <c r="O7" s="173" t="s">
        <v>375</v>
      </c>
    </row>
    <row r="8" spans="1:15" ht="15.75">
      <c r="A8" s="321"/>
      <c r="B8" s="5"/>
      <c r="C8" s="327" t="str">
        <f>IF(C5=3,$O$8,$N$8)</f>
        <v>　レベル　3</v>
      </c>
      <c r="D8" s="328" t="s">
        <v>376</v>
      </c>
      <c r="E8" s="329"/>
      <c r="F8" s="329"/>
      <c r="G8" s="329"/>
      <c r="H8" s="329"/>
      <c r="I8" s="329"/>
      <c r="J8" s="329"/>
      <c r="K8" s="329"/>
      <c r="L8" s="330"/>
      <c r="N8" s="173" t="s">
        <v>377</v>
      </c>
      <c r="O8" s="173" t="s">
        <v>378</v>
      </c>
    </row>
    <row r="9" spans="1:15" ht="15.75">
      <c r="A9" s="321"/>
      <c r="B9" s="5"/>
      <c r="C9" s="327" t="str">
        <f>IF(C5=4,$O$9,$N$9)</f>
        <v>　レベル　4</v>
      </c>
      <c r="D9" s="328" t="s">
        <v>379</v>
      </c>
      <c r="E9" s="329"/>
      <c r="F9" s="329"/>
      <c r="G9" s="329"/>
      <c r="H9" s="329"/>
      <c r="I9" s="329"/>
      <c r="J9" s="329"/>
      <c r="K9" s="329"/>
      <c r="L9" s="330"/>
      <c r="N9" s="173" t="s">
        <v>380</v>
      </c>
      <c r="O9" s="173" t="s">
        <v>381</v>
      </c>
    </row>
    <row r="10" spans="1:15" ht="15.75">
      <c r="A10" s="321"/>
      <c r="B10" s="5"/>
      <c r="C10" s="331" t="str">
        <f>IF(C5=5,$O$10,$N$10)</f>
        <v>　レベル　5</v>
      </c>
      <c r="D10" s="332" t="s">
        <v>382</v>
      </c>
      <c r="E10" s="333"/>
      <c r="F10" s="333"/>
      <c r="G10" s="333"/>
      <c r="H10" s="333"/>
      <c r="I10" s="333"/>
      <c r="J10" s="333"/>
      <c r="K10" s="333"/>
      <c r="L10" s="334"/>
      <c r="N10" s="173" t="s">
        <v>383</v>
      </c>
      <c r="O10" s="173" t="s">
        <v>384</v>
      </c>
    </row>
    <row r="11" spans="1:15" ht="15.75">
      <c r="A11" s="321"/>
      <c r="B11" s="5"/>
      <c r="C11" s="48"/>
      <c r="D11" s="335" t="s">
        <v>385</v>
      </c>
      <c r="E11" s="48"/>
      <c r="F11" s="336"/>
      <c r="G11" s="337"/>
      <c r="H11" s="48"/>
      <c r="I11" s="48"/>
      <c r="J11" s="48"/>
      <c r="K11" s="48"/>
      <c r="L11" s="48"/>
    </row>
    <row r="12" spans="1:15" ht="16.5" thickBot="1">
      <c r="A12" s="321"/>
      <c r="B12" s="5"/>
      <c r="C12" s="48"/>
      <c r="D12" s="338" t="s">
        <v>386</v>
      </c>
      <c r="E12" s="1333" t="s">
        <v>387</v>
      </c>
      <c r="F12" s="1334"/>
      <c r="G12" s="1333" t="s">
        <v>388</v>
      </c>
      <c r="H12" s="1334"/>
      <c r="I12" s="1334"/>
      <c r="J12" s="1334"/>
      <c r="K12" s="1335"/>
      <c r="L12" s="339" t="s">
        <v>389</v>
      </c>
    </row>
    <row r="13" spans="1:15" ht="42.75" customHeight="1">
      <c r="A13" s="321"/>
      <c r="B13" s="48"/>
      <c r="C13" s="48"/>
      <c r="D13" s="340">
        <v>0</v>
      </c>
      <c r="E13" s="1336" t="s">
        <v>390</v>
      </c>
      <c r="F13" s="1337"/>
      <c r="G13" s="1338" t="s">
        <v>391</v>
      </c>
      <c r="H13" s="1339"/>
      <c r="I13" s="1339"/>
      <c r="J13" s="1339"/>
      <c r="K13" s="1340"/>
      <c r="L13" s="341">
        <v>2</v>
      </c>
    </row>
    <row r="14" spans="1:15" ht="31.5" customHeight="1">
      <c r="A14" s="321"/>
      <c r="B14" s="48"/>
      <c r="C14" s="48"/>
      <c r="D14" s="342">
        <v>0</v>
      </c>
      <c r="E14" s="1341" t="s">
        <v>392</v>
      </c>
      <c r="F14" s="1342"/>
      <c r="G14" s="343" t="s">
        <v>393</v>
      </c>
      <c r="H14" s="344"/>
      <c r="I14" s="344"/>
      <c r="J14" s="344"/>
      <c r="K14" s="345"/>
      <c r="L14" s="346">
        <v>1</v>
      </c>
    </row>
    <row r="15" spans="1:15" ht="31.5" customHeight="1">
      <c r="A15" s="321"/>
      <c r="B15" s="48"/>
      <c r="C15" s="48"/>
      <c r="D15" s="342">
        <v>0</v>
      </c>
      <c r="E15" s="1343"/>
      <c r="F15" s="1344"/>
      <c r="G15" s="347" t="s">
        <v>394</v>
      </c>
      <c r="H15" s="348"/>
      <c r="I15" s="348"/>
      <c r="J15" s="348"/>
      <c r="K15" s="349"/>
      <c r="L15" s="346">
        <v>1</v>
      </c>
    </row>
    <row r="16" spans="1:15" ht="31.5" customHeight="1">
      <c r="A16" s="321"/>
      <c r="B16" s="48"/>
      <c r="C16" s="48"/>
      <c r="D16" s="342">
        <v>0</v>
      </c>
      <c r="E16" s="350" t="s">
        <v>395</v>
      </c>
      <c r="F16" s="351"/>
      <c r="G16" s="1327" t="s">
        <v>396</v>
      </c>
      <c r="H16" s="1328"/>
      <c r="I16" s="1328"/>
      <c r="J16" s="1328"/>
      <c r="K16" s="1329"/>
      <c r="L16" s="346">
        <v>1</v>
      </c>
    </row>
    <row r="17" spans="1:12" ht="31.5" customHeight="1">
      <c r="A17" s="321"/>
      <c r="B17" s="48"/>
      <c r="C17" s="48"/>
      <c r="D17" s="342">
        <v>0</v>
      </c>
      <c r="E17" s="350" t="s">
        <v>397</v>
      </c>
      <c r="F17" s="351"/>
      <c r="G17" s="352" t="s">
        <v>398</v>
      </c>
      <c r="H17" s="353"/>
      <c r="I17" s="353"/>
      <c r="J17" s="353"/>
      <c r="K17" s="354"/>
      <c r="L17" s="346">
        <v>1</v>
      </c>
    </row>
    <row r="18" spans="1:12" ht="31.5" customHeight="1">
      <c r="A18" s="321"/>
      <c r="B18" s="48"/>
      <c r="C18" s="48"/>
      <c r="D18" s="342">
        <v>0</v>
      </c>
      <c r="E18" s="350" t="s">
        <v>399</v>
      </c>
      <c r="F18" s="351"/>
      <c r="G18" s="352" t="s">
        <v>400</v>
      </c>
      <c r="H18" s="353"/>
      <c r="I18" s="353"/>
      <c r="J18" s="353"/>
      <c r="K18" s="354"/>
      <c r="L18" s="346">
        <v>1</v>
      </c>
    </row>
    <row r="19" spans="1:12" ht="31.5" customHeight="1">
      <c r="A19" s="321"/>
      <c r="B19" s="48"/>
      <c r="C19" s="48"/>
      <c r="D19" s="342">
        <v>0</v>
      </c>
      <c r="E19" s="350" t="s">
        <v>401</v>
      </c>
      <c r="F19" s="351"/>
      <c r="G19" s="1327" t="s">
        <v>402</v>
      </c>
      <c r="H19" s="1328"/>
      <c r="I19" s="1328"/>
      <c r="J19" s="1328"/>
      <c r="K19" s="1329"/>
      <c r="L19" s="346">
        <v>1</v>
      </c>
    </row>
    <row r="20" spans="1:12" ht="31.5" customHeight="1">
      <c r="A20" s="321"/>
      <c r="B20" s="48"/>
      <c r="C20" s="48"/>
      <c r="D20" s="342">
        <v>0</v>
      </c>
      <c r="E20" s="350" t="s">
        <v>403</v>
      </c>
      <c r="F20" s="351"/>
      <c r="G20" s="1327" t="s">
        <v>404</v>
      </c>
      <c r="H20" s="1328"/>
      <c r="I20" s="1328"/>
      <c r="J20" s="1328"/>
      <c r="K20" s="1329"/>
      <c r="L20" s="346">
        <v>1</v>
      </c>
    </row>
    <row r="21" spans="1:12" ht="31.5" customHeight="1">
      <c r="A21" s="321"/>
      <c r="B21" s="48"/>
      <c r="C21" s="48"/>
      <c r="D21" s="342">
        <v>0</v>
      </c>
      <c r="E21" s="350" t="s">
        <v>405</v>
      </c>
      <c r="F21" s="351"/>
      <c r="G21" s="352" t="s">
        <v>406</v>
      </c>
      <c r="H21" s="353"/>
      <c r="I21" s="353"/>
      <c r="J21" s="353"/>
      <c r="K21" s="354"/>
      <c r="L21" s="346">
        <v>1</v>
      </c>
    </row>
    <row r="22" spans="1:12" ht="31.5" customHeight="1" thickBot="1">
      <c r="A22" s="321"/>
      <c r="B22" s="48"/>
      <c r="C22" s="48"/>
      <c r="D22" s="355">
        <v>0</v>
      </c>
      <c r="E22" s="356" t="s">
        <v>407</v>
      </c>
      <c r="F22" s="351"/>
      <c r="G22" s="343" t="s">
        <v>408</v>
      </c>
      <c r="H22" s="344"/>
      <c r="I22" s="344"/>
      <c r="J22" s="344"/>
      <c r="K22" s="345"/>
      <c r="L22" s="357">
        <v>1</v>
      </c>
    </row>
    <row r="23" spans="1:12" ht="15.75">
      <c r="A23" s="321"/>
      <c r="B23" s="48"/>
      <c r="C23" s="48"/>
      <c r="D23" s="358" t="s">
        <v>409</v>
      </c>
      <c r="E23" s="1330">
        <f>SUM(D13:D22)</f>
        <v>0</v>
      </c>
      <c r="F23" s="1330"/>
      <c r="G23" s="359"/>
      <c r="H23" s="360"/>
      <c r="I23" s="359"/>
      <c r="J23" s="360"/>
      <c r="K23" s="359"/>
      <c r="L23" s="361"/>
    </row>
    <row r="24" spans="1:12"/>
  </sheetData>
  <sheetProtection algorithmName="SHA-512" hashValue="yGpAuuCmw9CK2LJuoSQ/QxLFy+BYdslW8HzBScRUfueCuUe6eP1FQnFEmpUCkoE/kvO5xQO8MM7QWvforBkPjQ==" saltValue="PnTKTVMCn3trUfEJxsQTKw==" spinCount="100000" sheet="1" objects="1" scenarios="1"/>
  <mergeCells count="10">
    <mergeCell ref="G16:K16"/>
    <mergeCell ref="G20:K20"/>
    <mergeCell ref="E23:F23"/>
    <mergeCell ref="G19:K19"/>
    <mergeCell ref="D5:L5"/>
    <mergeCell ref="E12:F12"/>
    <mergeCell ref="G12:K12"/>
    <mergeCell ref="E13:F13"/>
    <mergeCell ref="G13:K13"/>
    <mergeCell ref="E14:F15"/>
  </mergeCells>
  <phoneticPr fontId="20"/>
  <dataValidations count="2">
    <dataValidation type="list" allowBlank="1" showInputMessage="1" showErrorMessage="1" sqref="D14:D22" xr:uid="{00000000-0002-0000-0100-000000000000}">
      <formula1>"0,1"</formula1>
    </dataValidation>
    <dataValidation type="list" allowBlank="1" showInputMessage="1" showErrorMessage="1" sqref="D13" xr:uid="{00000000-0002-0000-0100-000001000000}">
      <formula1>"0,1,2"</formula1>
    </dataValidation>
  </dataValidations>
  <pageMargins left="0.7" right="0.7" top="0.75" bottom="0.75" header="0.3" footer="0.3"/>
  <pageSetup paperSize="9" scale="8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141"/>
  <sheetViews>
    <sheetView showGridLines="0" zoomScaleNormal="100" workbookViewId="0"/>
  </sheetViews>
  <sheetFormatPr defaultColWidth="0" defaultRowHeight="13.5" zeroHeight="1"/>
  <cols>
    <col min="1" max="1" width="1.75" customWidth="1"/>
    <col min="2" max="2" width="5.375" customWidth="1"/>
    <col min="3" max="3" width="3.25" customWidth="1"/>
    <col min="4" max="13" width="10.125" customWidth="1"/>
    <col min="14" max="14" width="3.75" customWidth="1"/>
    <col min="15" max="15" width="10.25" hidden="1" customWidth="1"/>
    <col min="16" max="16" width="11" hidden="1" customWidth="1"/>
    <col min="17" max="18" width="3.375" hidden="1" customWidth="1"/>
    <col min="19" max="16384" width="9" hidden="1"/>
  </cols>
  <sheetData>
    <row r="1" spans="2:16"/>
    <row r="2" spans="2:16" ht="25.5">
      <c r="B2" s="418" t="s">
        <v>142</v>
      </c>
      <c r="C2" s="110"/>
      <c r="D2" s="111"/>
      <c r="E2" s="112"/>
      <c r="F2" s="113" t="s">
        <v>410</v>
      </c>
      <c r="G2" s="26"/>
      <c r="O2" s="173" t="s">
        <v>432</v>
      </c>
      <c r="P2" s="173" t="s">
        <v>433</v>
      </c>
    </row>
    <row r="3" spans="2:16">
      <c r="O3" s="173" t="s">
        <v>374</v>
      </c>
      <c r="P3" s="173" t="s">
        <v>375</v>
      </c>
    </row>
    <row r="4" spans="2:16" ht="14.25">
      <c r="B4" s="362"/>
      <c r="C4" s="362"/>
      <c r="D4" s="362"/>
      <c r="E4" s="363"/>
      <c r="F4" s="363"/>
      <c r="G4" s="363"/>
      <c r="H4" s="363"/>
      <c r="I4" s="364"/>
      <c r="J4" s="364"/>
      <c r="K4" s="364"/>
      <c r="L4" s="364"/>
      <c r="M4" s="364"/>
      <c r="O4" s="173" t="s">
        <v>377</v>
      </c>
      <c r="P4" s="173" t="s">
        <v>378</v>
      </c>
    </row>
    <row r="5" spans="2:16" ht="16.5" thickBot="1">
      <c r="B5" s="365">
        <v>1</v>
      </c>
      <c r="C5" s="366" t="s">
        <v>216</v>
      </c>
      <c r="D5" s="367"/>
      <c r="E5" s="363"/>
      <c r="F5" s="363"/>
      <c r="G5" s="363"/>
      <c r="H5" s="363"/>
      <c r="I5" s="364"/>
      <c r="J5" s="364"/>
      <c r="K5" s="364"/>
      <c r="L5" s="364"/>
      <c r="M5" s="421" t="s">
        <v>507</v>
      </c>
      <c r="O5" s="173" t="s">
        <v>380</v>
      </c>
      <c r="P5" s="173" t="s">
        <v>381</v>
      </c>
    </row>
    <row r="6" spans="2:16" ht="16.5" thickBot="1">
      <c r="B6" s="368"/>
      <c r="C6" s="363"/>
      <c r="D6" s="369" t="s">
        <v>1189</v>
      </c>
      <c r="E6" s="1364" t="s">
        <v>411</v>
      </c>
      <c r="F6" s="1365"/>
      <c r="G6" s="1365"/>
      <c r="H6" s="1365"/>
      <c r="I6" s="1365"/>
      <c r="J6" s="1365"/>
      <c r="K6" s="1365"/>
      <c r="L6" s="1365"/>
      <c r="M6" s="1366"/>
      <c r="O6" s="173" t="s">
        <v>383</v>
      </c>
      <c r="P6" s="173" t="s">
        <v>384</v>
      </c>
    </row>
    <row r="7" spans="2:16" ht="15.75">
      <c r="B7" s="368"/>
      <c r="C7" s="363"/>
      <c r="D7" s="323" t="str">
        <f>IF(D6=1,$P$2,$O$2)</f>
        <v>　レベル　1</v>
      </c>
      <c r="E7" s="352" t="s">
        <v>412</v>
      </c>
      <c r="F7" s="370"/>
      <c r="G7" s="370"/>
      <c r="H7" s="370"/>
      <c r="I7" s="370"/>
      <c r="J7" s="370"/>
      <c r="K7" s="370"/>
      <c r="L7" s="370"/>
      <c r="M7" s="371"/>
      <c r="P7" t="s">
        <v>413</v>
      </c>
    </row>
    <row r="8" spans="2:16" ht="15.75">
      <c r="B8" s="368"/>
      <c r="C8" s="363"/>
      <c r="D8" s="327" t="str">
        <f>IF(D6=2,$P$3,$O$3)</f>
        <v>　レベル　2</v>
      </c>
      <c r="E8" s="372" t="s">
        <v>412</v>
      </c>
      <c r="F8" s="373"/>
      <c r="G8" s="373"/>
      <c r="H8" s="373"/>
      <c r="I8" s="373"/>
      <c r="J8" s="373"/>
      <c r="K8" s="373"/>
      <c r="L8" s="373"/>
      <c r="M8" s="374"/>
      <c r="P8" t="s">
        <v>413</v>
      </c>
    </row>
    <row r="9" spans="2:16" ht="15.75">
      <c r="B9" s="368"/>
      <c r="C9" s="363"/>
      <c r="D9" s="327" t="str">
        <f>IF(D6=3,$P$4,$O$4)</f>
        <v>　レベル　3</v>
      </c>
      <c r="E9" s="372" t="s">
        <v>414</v>
      </c>
      <c r="F9" s="373"/>
      <c r="G9" s="373"/>
      <c r="H9" s="373"/>
      <c r="I9" s="373"/>
      <c r="J9" s="373"/>
      <c r="K9" s="373"/>
      <c r="L9" s="373"/>
      <c r="M9" s="374"/>
      <c r="P9">
        <v>3</v>
      </c>
    </row>
    <row r="10" spans="2:16" ht="15.75">
      <c r="B10" s="368"/>
      <c r="C10" s="363"/>
      <c r="D10" s="327" t="str">
        <f>IF(D6=4,$P$5,$O$5)</f>
        <v>　レベル　4</v>
      </c>
      <c r="E10" s="343" t="s">
        <v>415</v>
      </c>
      <c r="F10" s="375"/>
      <c r="G10" s="375"/>
      <c r="H10" s="375"/>
      <c r="I10" s="375"/>
      <c r="J10" s="375"/>
      <c r="K10" s="375"/>
      <c r="L10" s="375"/>
      <c r="M10" s="376"/>
      <c r="P10">
        <v>4</v>
      </c>
    </row>
    <row r="11" spans="2:16" ht="15.75">
      <c r="B11" s="368"/>
      <c r="C11" s="363"/>
      <c r="D11" s="331" t="str">
        <f>IF(D6=5,$P$6,$O$6)</f>
        <v>　レベル　5</v>
      </c>
      <c r="E11" s="377" t="s">
        <v>416</v>
      </c>
      <c r="F11" s="378"/>
      <c r="G11" s="378"/>
      <c r="H11" s="378"/>
      <c r="I11" s="378"/>
      <c r="J11" s="378"/>
      <c r="K11" s="378"/>
      <c r="L11" s="378"/>
      <c r="M11" s="379"/>
      <c r="P11">
        <v>5</v>
      </c>
    </row>
    <row r="12" spans="2:16" ht="15.75">
      <c r="B12" s="368"/>
      <c r="C12" s="380"/>
      <c r="D12" s="381"/>
      <c r="E12" s="381"/>
      <c r="F12" s="382"/>
      <c r="G12" s="382"/>
      <c r="H12" s="382"/>
      <c r="I12" s="382"/>
      <c r="J12" s="382"/>
      <c r="K12" s="382"/>
      <c r="L12" s="382"/>
      <c r="M12" s="382"/>
    </row>
    <row r="13" spans="2:16" ht="16.5" thickBot="1">
      <c r="B13" s="365">
        <v>2</v>
      </c>
      <c r="C13" s="366" t="s">
        <v>417</v>
      </c>
      <c r="D13" s="383"/>
      <c r="E13" s="384"/>
      <c r="F13" s="385"/>
      <c r="G13" s="385"/>
      <c r="H13" s="385"/>
      <c r="I13" s="364"/>
      <c r="J13" s="364"/>
      <c r="K13" s="364"/>
      <c r="L13" s="364"/>
      <c r="M13" s="421" t="s">
        <v>507</v>
      </c>
    </row>
    <row r="14" spans="2:16" ht="15" thickBot="1">
      <c r="B14" s="386"/>
      <c r="C14" s="387"/>
      <c r="D14" s="369" t="s">
        <v>1189</v>
      </c>
      <c r="E14" s="1364" t="s">
        <v>411</v>
      </c>
      <c r="F14" s="1365"/>
      <c r="G14" s="1365"/>
      <c r="H14" s="1365"/>
      <c r="I14" s="1365"/>
      <c r="J14" s="1365"/>
      <c r="K14" s="1365"/>
      <c r="L14" s="1365"/>
      <c r="M14" s="1366"/>
    </row>
    <row r="15" spans="2:16" ht="14.25">
      <c r="B15" s="386"/>
      <c r="C15" s="387"/>
      <c r="D15" s="323" t="str">
        <f>IF(D14=1,$P$2,$O$2)</f>
        <v>　レベル　1</v>
      </c>
      <c r="E15" s="352" t="s">
        <v>418</v>
      </c>
      <c r="F15" s="370"/>
      <c r="G15" s="370"/>
      <c r="H15" s="370"/>
      <c r="I15" s="370"/>
      <c r="J15" s="370"/>
      <c r="K15" s="370"/>
      <c r="L15" s="370"/>
      <c r="M15" s="371"/>
      <c r="P15" t="s">
        <v>413</v>
      </c>
    </row>
    <row r="16" spans="2:16" ht="14.25">
      <c r="B16" s="386"/>
      <c r="C16" s="387"/>
      <c r="D16" s="327" t="str">
        <f>IF(D14=2,$P$3,$O$3)</f>
        <v>　レベル　2</v>
      </c>
      <c r="E16" s="372" t="s">
        <v>419</v>
      </c>
      <c r="F16" s="373"/>
      <c r="G16" s="373"/>
      <c r="H16" s="373"/>
      <c r="I16" s="373"/>
      <c r="J16" s="373"/>
      <c r="K16" s="373"/>
      <c r="L16" s="373"/>
      <c r="M16" s="374"/>
      <c r="P16">
        <v>2</v>
      </c>
    </row>
    <row r="17" spans="2:18" ht="14.25">
      <c r="B17" s="386"/>
      <c r="C17" s="387"/>
      <c r="D17" s="327" t="str">
        <f>IF(D14=3,$P$4,$O$4)</f>
        <v>　レベル　3</v>
      </c>
      <c r="E17" s="372" t="s">
        <v>420</v>
      </c>
      <c r="F17" s="373"/>
      <c r="G17" s="373"/>
      <c r="H17" s="373"/>
      <c r="I17" s="373"/>
      <c r="J17" s="373"/>
      <c r="K17" s="373"/>
      <c r="L17" s="373"/>
      <c r="M17" s="374"/>
      <c r="P17">
        <v>3</v>
      </c>
    </row>
    <row r="18" spans="2:18" ht="14.25">
      <c r="B18" s="386"/>
      <c r="C18" s="387"/>
      <c r="D18" s="327" t="str">
        <f>IF(D14=4,$P$5,$O$5)</f>
        <v>　レベル　4</v>
      </c>
      <c r="E18" s="343" t="s">
        <v>418</v>
      </c>
      <c r="F18" s="375"/>
      <c r="G18" s="375"/>
      <c r="H18" s="375"/>
      <c r="I18" s="375"/>
      <c r="J18" s="375"/>
      <c r="K18" s="375"/>
      <c r="L18" s="375"/>
      <c r="M18" s="376"/>
      <c r="P18" t="s">
        <v>413</v>
      </c>
    </row>
    <row r="19" spans="2:18" ht="14.25">
      <c r="B19" s="386"/>
      <c r="C19" s="387"/>
      <c r="D19" s="331" t="str">
        <f>IF(D14=5,$P$6,$O$6)</f>
        <v>　レベル　5</v>
      </c>
      <c r="E19" s="377" t="s">
        <v>421</v>
      </c>
      <c r="F19" s="378"/>
      <c r="G19" s="378"/>
      <c r="H19" s="378"/>
      <c r="I19" s="378"/>
      <c r="J19" s="378"/>
      <c r="K19" s="378"/>
      <c r="L19" s="378"/>
      <c r="M19" s="379"/>
      <c r="P19">
        <v>5</v>
      </c>
    </row>
    <row r="20" spans="2:18" ht="15.75">
      <c r="B20" s="368"/>
      <c r="C20" s="380"/>
      <c r="D20" s="381"/>
      <c r="E20" s="381"/>
      <c r="F20" s="382"/>
      <c r="G20" s="382"/>
      <c r="H20" s="382"/>
      <c r="I20" s="382"/>
      <c r="J20" s="382"/>
      <c r="K20" s="382"/>
      <c r="L20" s="382"/>
      <c r="M20" s="382"/>
    </row>
    <row r="21" spans="2:18" ht="16.5" thickBot="1">
      <c r="B21" s="365">
        <v>3</v>
      </c>
      <c r="C21" s="366" t="s">
        <v>422</v>
      </c>
      <c r="D21" s="383"/>
      <c r="E21" s="384"/>
      <c r="F21" s="385"/>
      <c r="G21" s="385"/>
      <c r="H21" s="385"/>
      <c r="I21" s="364"/>
      <c r="J21" s="364"/>
      <c r="K21" s="364"/>
      <c r="L21" s="364"/>
      <c r="M21" s="421" t="s">
        <v>507</v>
      </c>
    </row>
    <row r="22" spans="2:18" ht="15" thickBot="1">
      <c r="B22" s="386"/>
      <c r="C22" s="387"/>
      <c r="D22" s="369" t="s">
        <v>1189</v>
      </c>
      <c r="E22" s="1364" t="s">
        <v>411</v>
      </c>
      <c r="F22" s="1365"/>
      <c r="G22" s="1365"/>
      <c r="H22" s="1365"/>
      <c r="I22" s="1365"/>
      <c r="J22" s="1365"/>
      <c r="K22" s="1365"/>
      <c r="L22" s="1365"/>
      <c r="M22" s="1366"/>
    </row>
    <row r="23" spans="2:18" ht="14.25">
      <c r="B23" s="386"/>
      <c r="C23" s="387"/>
      <c r="D23" s="323" t="str">
        <f>IF(D22=1,$P$2,$O$2)</f>
        <v>　レベル　1</v>
      </c>
      <c r="E23" s="352" t="s">
        <v>423</v>
      </c>
      <c r="F23" s="370"/>
      <c r="G23" s="370"/>
      <c r="H23" s="370"/>
      <c r="I23" s="370"/>
      <c r="J23" s="370"/>
      <c r="K23" s="370"/>
      <c r="L23" s="370"/>
      <c r="M23" s="371"/>
      <c r="P23">
        <v>1</v>
      </c>
    </row>
    <row r="24" spans="2:18" ht="14.25">
      <c r="B24" s="386"/>
      <c r="C24" s="387"/>
      <c r="D24" s="327" t="str">
        <f>IF(D22=2,$P$3,$O$3)</f>
        <v>　レベル　2</v>
      </c>
      <c r="E24" s="372" t="s">
        <v>412</v>
      </c>
      <c r="F24" s="373"/>
      <c r="G24" s="373"/>
      <c r="H24" s="373"/>
      <c r="I24" s="373"/>
      <c r="J24" s="373"/>
      <c r="K24" s="373"/>
      <c r="L24" s="373"/>
      <c r="M24" s="374"/>
      <c r="P24" t="s">
        <v>413</v>
      </c>
    </row>
    <row r="25" spans="2:18" ht="14.25">
      <c r="B25" s="386"/>
      <c r="C25" s="387"/>
      <c r="D25" s="327" t="str">
        <f>IF(D22=3,$P$4,$O$4)</f>
        <v>　レベル　3</v>
      </c>
      <c r="E25" s="372" t="s">
        <v>424</v>
      </c>
      <c r="F25" s="373"/>
      <c r="G25" s="373"/>
      <c r="H25" s="373"/>
      <c r="I25" s="373"/>
      <c r="J25" s="373"/>
      <c r="K25" s="373"/>
      <c r="L25" s="373"/>
      <c r="M25" s="374"/>
      <c r="P25">
        <v>3</v>
      </c>
    </row>
    <row r="26" spans="2:18" ht="14.25">
      <c r="B26" s="386"/>
      <c r="C26" s="387"/>
      <c r="D26" s="327" t="str">
        <f>IF(D22=4,$P$5,$O$5)</f>
        <v>　レベル　4</v>
      </c>
      <c r="E26" s="343" t="s">
        <v>425</v>
      </c>
      <c r="F26" s="375"/>
      <c r="G26" s="375"/>
      <c r="H26" s="375"/>
      <c r="I26" s="375"/>
      <c r="J26" s="375"/>
      <c r="K26" s="375"/>
      <c r="L26" s="375"/>
      <c r="M26" s="376"/>
      <c r="P26">
        <v>4</v>
      </c>
    </row>
    <row r="27" spans="2:18" ht="14.25">
      <c r="B27" s="386"/>
      <c r="C27" s="387"/>
      <c r="D27" s="331" t="str">
        <f>IF(D22=5,$P$6,$O$6)</f>
        <v>　レベル　5</v>
      </c>
      <c r="E27" s="377" t="s">
        <v>426</v>
      </c>
      <c r="F27" s="378"/>
      <c r="G27" s="378"/>
      <c r="H27" s="378"/>
      <c r="I27" s="378"/>
      <c r="J27" s="378"/>
      <c r="K27" s="378"/>
      <c r="L27" s="378"/>
      <c r="M27" s="379"/>
      <c r="P27">
        <v>5</v>
      </c>
    </row>
    <row r="28" spans="2:18" ht="15.75">
      <c r="B28" s="368"/>
      <c r="C28" s="380"/>
      <c r="D28" s="381"/>
      <c r="E28" s="381"/>
      <c r="F28" s="382"/>
      <c r="G28" s="382"/>
      <c r="H28" s="382"/>
      <c r="I28" s="382"/>
      <c r="J28" s="382"/>
      <c r="K28" s="382"/>
      <c r="L28" s="382"/>
      <c r="M28" s="382"/>
    </row>
    <row r="29" spans="2:18" ht="15.75">
      <c r="B29" s="365">
        <v>4</v>
      </c>
      <c r="C29" s="366" t="s">
        <v>427</v>
      </c>
      <c r="D29" s="367"/>
      <c r="E29" s="362"/>
      <c r="F29" s="362"/>
      <c r="G29" s="362"/>
      <c r="H29" s="362"/>
      <c r="I29" s="364"/>
      <c r="J29" s="364"/>
      <c r="K29" s="364"/>
      <c r="L29" s="364"/>
      <c r="M29" s="364"/>
      <c r="O29" s="363"/>
    </row>
    <row r="30" spans="2:18" ht="16.5" hidden="1" thickBot="1">
      <c r="B30" s="388"/>
      <c r="C30" s="365" t="s">
        <v>428</v>
      </c>
      <c r="D30" s="389" t="s">
        <v>429</v>
      </c>
      <c r="E30" s="390"/>
      <c r="F30" s="391"/>
      <c r="G30" s="367"/>
      <c r="H30" s="367"/>
      <c r="I30" s="364"/>
      <c r="J30" s="364"/>
      <c r="K30" s="364"/>
      <c r="L30" s="392" t="s">
        <v>430</v>
      </c>
      <c r="M30" s="393">
        <v>0.5</v>
      </c>
      <c r="O30" s="363"/>
      <c r="R30" t="s">
        <v>431</v>
      </c>
    </row>
    <row r="31" spans="2:18" ht="14.25" hidden="1" thickBot="1">
      <c r="B31" s="388"/>
      <c r="D31" s="394">
        <v>1</v>
      </c>
      <c r="E31" s="1364" t="s">
        <v>411</v>
      </c>
      <c r="F31" s="1365"/>
      <c r="G31" s="1365"/>
      <c r="H31" s="1365"/>
      <c r="I31" s="1365"/>
      <c r="J31" s="1365"/>
      <c r="K31" s="1365"/>
      <c r="L31" s="1365"/>
      <c r="M31" s="1366"/>
    </row>
    <row r="32" spans="2:18" hidden="1">
      <c r="B32" s="388"/>
      <c r="D32" s="323" t="str">
        <f>IF(D31=1,$P$2,$O$2)</f>
        <v>■レベル　1</v>
      </c>
      <c r="E32" s="352" t="s">
        <v>434</v>
      </c>
      <c r="F32" s="370"/>
      <c r="G32" s="370"/>
      <c r="H32" s="370"/>
      <c r="I32" s="370"/>
      <c r="J32" s="370"/>
      <c r="K32" s="370"/>
      <c r="L32" s="370"/>
      <c r="M32" s="371"/>
      <c r="Q32" s="173">
        <v>1</v>
      </c>
    </row>
    <row r="33" spans="2:17" hidden="1">
      <c r="B33" s="388"/>
      <c r="D33" s="327" t="str">
        <f>IF(D31=2,$P$3,$O$3)</f>
        <v>　レベル　2</v>
      </c>
      <c r="E33" s="372" t="s">
        <v>412</v>
      </c>
      <c r="F33" s="373"/>
      <c r="G33" s="373"/>
      <c r="H33" s="373"/>
      <c r="I33" s="373"/>
      <c r="J33" s="373"/>
      <c r="K33" s="373"/>
      <c r="L33" s="373"/>
      <c r="M33" s="374"/>
      <c r="Q33" s="173" t="s">
        <v>435</v>
      </c>
    </row>
    <row r="34" spans="2:17" hidden="1">
      <c r="B34" s="388"/>
      <c r="D34" s="327" t="str">
        <f>IF(D31=3,$P$4,$O$4)</f>
        <v>　レベル　3</v>
      </c>
      <c r="E34" s="1327" t="s">
        <v>436</v>
      </c>
      <c r="F34" s="1359"/>
      <c r="G34" s="1359"/>
      <c r="H34" s="1359"/>
      <c r="I34" s="1359"/>
      <c r="J34" s="1359"/>
      <c r="K34" s="1359"/>
      <c r="L34" s="1359"/>
      <c r="M34" s="1360"/>
      <c r="Q34" s="173">
        <v>3</v>
      </c>
    </row>
    <row r="35" spans="2:17" hidden="1">
      <c r="B35" s="388"/>
      <c r="D35" s="327" t="str">
        <f>IF(D31=4,$P$5,$O$5)</f>
        <v>　レベル　4</v>
      </c>
      <c r="E35" s="1327" t="s">
        <v>437</v>
      </c>
      <c r="F35" s="1328"/>
      <c r="G35" s="1328"/>
      <c r="H35" s="1328"/>
      <c r="I35" s="1328"/>
      <c r="J35" s="1328"/>
      <c r="K35" s="1328"/>
      <c r="L35" s="1328"/>
      <c r="M35" s="1329"/>
      <c r="Q35" s="173">
        <v>4</v>
      </c>
    </row>
    <row r="36" spans="2:17" ht="14.25" hidden="1">
      <c r="B36" s="388"/>
      <c r="D36" s="331" t="str">
        <f>IF(D31=5,$P$6,$O$6)</f>
        <v>　レベル　5</v>
      </c>
      <c r="E36" s="1361" t="s">
        <v>438</v>
      </c>
      <c r="F36" s="1362"/>
      <c r="G36" s="1362"/>
      <c r="H36" s="1362"/>
      <c r="I36" s="1362"/>
      <c r="J36" s="1362"/>
      <c r="K36" s="1362"/>
      <c r="L36" s="1362"/>
      <c r="M36" s="1363"/>
      <c r="O36" s="363"/>
      <c r="Q36" s="173">
        <v>5</v>
      </c>
    </row>
    <row r="37" spans="2:17" ht="16.5" thickBot="1">
      <c r="B37" s="388"/>
      <c r="C37" s="365"/>
      <c r="D37" s="389" t="s">
        <v>439</v>
      </c>
      <c r="E37" s="381"/>
      <c r="F37" s="382"/>
      <c r="G37" s="382"/>
      <c r="H37" s="382"/>
      <c r="I37" s="382"/>
      <c r="J37" s="382"/>
      <c r="K37" s="382"/>
      <c r="L37" s="382"/>
      <c r="M37" s="421" t="s">
        <v>508</v>
      </c>
      <c r="O37" s="363"/>
    </row>
    <row r="38" spans="2:17" ht="15" thickBot="1">
      <c r="D38" s="395">
        <f>IF(AND(G54&gt;=3,K54&gt;=2,COUNTIF(F57:F61,R30)&gt;=1),5,IF(AND(G54&gt;=3,K54&gt;=2),4,IF(G54&gt;=3,3,1)))</f>
        <v>1</v>
      </c>
      <c r="E38" s="1364" t="s">
        <v>411</v>
      </c>
      <c r="F38" s="1365"/>
      <c r="G38" s="1365"/>
      <c r="H38" s="1365"/>
      <c r="I38" s="1365"/>
      <c r="J38" s="1365"/>
      <c r="K38" s="1365"/>
      <c r="L38" s="1365"/>
      <c r="M38" s="1366"/>
      <c r="O38" s="363"/>
    </row>
    <row r="39" spans="2:17" ht="14.25">
      <c r="D39" s="323" t="str">
        <f>IF(D38=1,$P$2,$O$2)</f>
        <v>■レベル　1</v>
      </c>
      <c r="E39" s="352" t="s">
        <v>423</v>
      </c>
      <c r="F39" s="370"/>
      <c r="G39" s="370"/>
      <c r="H39" s="370"/>
      <c r="I39" s="370"/>
      <c r="J39" s="370"/>
      <c r="K39" s="370"/>
      <c r="L39" s="370"/>
      <c r="M39" s="371"/>
      <c r="O39" s="363"/>
    </row>
    <row r="40" spans="2:17" ht="14.25">
      <c r="D40" s="327" t="str">
        <f>IF(D38=2,$P$3,$O$3)</f>
        <v>　レベル　2</v>
      </c>
      <c r="E40" s="372" t="s">
        <v>412</v>
      </c>
      <c r="F40" s="373"/>
      <c r="G40" s="373"/>
      <c r="H40" s="373"/>
      <c r="I40" s="373"/>
      <c r="J40" s="373"/>
      <c r="K40" s="373"/>
      <c r="L40" s="373"/>
      <c r="M40" s="374"/>
      <c r="O40" s="363"/>
    </row>
    <row r="41" spans="2:17" ht="14.25">
      <c r="D41" s="327" t="str">
        <f>IF(D38=3,$P$4,$O$4)</f>
        <v>　レベル　3</v>
      </c>
      <c r="E41" s="372" t="s">
        <v>440</v>
      </c>
      <c r="F41" s="373"/>
      <c r="G41" s="373"/>
      <c r="H41" s="373"/>
      <c r="I41" s="373"/>
      <c r="J41" s="373"/>
      <c r="K41" s="373"/>
      <c r="L41" s="373"/>
      <c r="M41" s="374"/>
      <c r="O41" s="363"/>
    </row>
    <row r="42" spans="2:17" ht="14.25">
      <c r="D42" s="327" t="str">
        <f>IF(D38=4,$P$5,$O$5)</f>
        <v>　レベル　4</v>
      </c>
      <c r="E42" s="343" t="s">
        <v>441</v>
      </c>
      <c r="F42" s="375"/>
      <c r="G42" s="375"/>
      <c r="H42" s="375"/>
      <c r="I42" s="375"/>
      <c r="J42" s="375"/>
      <c r="K42" s="375"/>
      <c r="L42" s="375"/>
      <c r="M42" s="376"/>
      <c r="O42" s="363"/>
    </row>
    <row r="43" spans="2:17" ht="14.25">
      <c r="D43" s="331" t="str">
        <f>IF(D38=5,$P$6,$O$6)</f>
        <v>　レベル　5</v>
      </c>
      <c r="E43" s="377" t="s">
        <v>442</v>
      </c>
      <c r="F43" s="378"/>
      <c r="G43" s="378"/>
      <c r="H43" s="378"/>
      <c r="I43" s="378"/>
      <c r="J43" s="378"/>
      <c r="K43" s="378"/>
      <c r="L43" s="378"/>
      <c r="M43" s="379"/>
      <c r="O43" s="363"/>
    </row>
    <row r="44" spans="2:17" ht="14.25">
      <c r="D44" s="381"/>
      <c r="E44" s="396" t="s">
        <v>443</v>
      </c>
      <c r="F44" s="382"/>
      <c r="G44" s="382"/>
      <c r="H44" s="382"/>
      <c r="I44" s="382"/>
      <c r="J44" s="382"/>
      <c r="K44" s="382"/>
      <c r="L44" s="382"/>
      <c r="M44" s="382"/>
      <c r="O44" s="363"/>
    </row>
    <row r="45" spans="2:17" hidden="1">
      <c r="D45" s="367"/>
      <c r="E45" s="397" t="s">
        <v>444</v>
      </c>
      <c r="F45" s="398" t="s">
        <v>445</v>
      </c>
      <c r="G45" s="399"/>
      <c r="H45" s="400"/>
      <c r="I45" s="400"/>
      <c r="J45" s="400"/>
      <c r="K45" s="400"/>
      <c r="L45" s="400"/>
      <c r="M45" s="401"/>
      <c r="O45" s="167"/>
    </row>
    <row r="46" spans="2:17" ht="15" thickBot="1">
      <c r="D46" s="385"/>
      <c r="E46" s="397" t="s">
        <v>446</v>
      </c>
      <c r="F46" s="338" t="s">
        <v>386</v>
      </c>
      <c r="G46" s="475" t="s">
        <v>447</v>
      </c>
      <c r="H46" s="400"/>
      <c r="I46" s="400"/>
      <c r="J46" s="338" t="s">
        <v>386</v>
      </c>
      <c r="K46" s="400" t="s">
        <v>448</v>
      </c>
      <c r="L46" s="400"/>
      <c r="M46" s="401"/>
      <c r="O46" s="363"/>
    </row>
    <row r="47" spans="2:17" ht="31.5" customHeight="1">
      <c r="D47" s="385"/>
      <c r="E47" s="1367" t="s">
        <v>449</v>
      </c>
      <c r="F47" s="466"/>
      <c r="G47" s="451" t="s">
        <v>450</v>
      </c>
      <c r="H47" s="452"/>
      <c r="I47" s="452"/>
      <c r="J47" s="464"/>
      <c r="K47" s="451"/>
      <c r="L47" s="452"/>
      <c r="M47" s="473"/>
      <c r="O47" s="363"/>
    </row>
    <row r="48" spans="2:17" ht="31.5" customHeight="1" thickBot="1">
      <c r="D48" s="385"/>
      <c r="E48" s="1368"/>
      <c r="F48" s="467"/>
      <c r="G48" s="1353" t="s">
        <v>451</v>
      </c>
      <c r="H48" s="1354"/>
      <c r="I48" s="1369"/>
      <c r="J48" s="470"/>
      <c r="K48" s="471" t="s">
        <v>452</v>
      </c>
      <c r="L48" s="472"/>
      <c r="M48" s="474"/>
      <c r="O48" s="363"/>
    </row>
    <row r="49" spans="4:15" ht="31.5" customHeight="1" thickBot="1">
      <c r="D49" s="385"/>
      <c r="E49" s="465" t="s">
        <v>453</v>
      </c>
      <c r="F49" s="463"/>
      <c r="G49" s="468" t="s">
        <v>454</v>
      </c>
      <c r="H49" s="455"/>
      <c r="I49" s="455"/>
      <c r="J49" s="453"/>
      <c r="K49" s="456"/>
      <c r="L49" s="456"/>
      <c r="M49" s="457"/>
      <c r="O49" s="363"/>
    </row>
    <row r="50" spans="4:15" ht="31.5" customHeight="1">
      <c r="D50" s="385"/>
      <c r="E50" s="1348" t="s">
        <v>455</v>
      </c>
      <c r="F50" s="469"/>
      <c r="G50" s="1350" t="s">
        <v>456</v>
      </c>
      <c r="H50" s="1370"/>
      <c r="I50" s="1370"/>
      <c r="J50" s="466"/>
      <c r="K50" s="451" t="s">
        <v>457</v>
      </c>
      <c r="L50" s="452"/>
      <c r="M50" s="454"/>
      <c r="O50" s="363"/>
    </row>
    <row r="51" spans="4:15" ht="31.5" customHeight="1" thickBot="1">
      <c r="D51" s="385"/>
      <c r="E51" s="1349"/>
      <c r="F51" s="470"/>
      <c r="G51" s="458" t="s">
        <v>458</v>
      </c>
      <c r="H51" s="458"/>
      <c r="I51" s="458"/>
      <c r="J51" s="467"/>
      <c r="K51" s="1353" t="s">
        <v>459</v>
      </c>
      <c r="L51" s="1354"/>
      <c r="M51" s="1355"/>
      <c r="O51" s="363"/>
    </row>
    <row r="52" spans="4:15" ht="31.5" customHeight="1">
      <c r="D52" s="385"/>
      <c r="E52" s="1348" t="s">
        <v>460</v>
      </c>
      <c r="F52" s="452"/>
      <c r="G52" s="452"/>
      <c r="H52" s="452"/>
      <c r="I52" s="452"/>
      <c r="J52" s="466"/>
      <c r="K52" s="1350" t="s">
        <v>461</v>
      </c>
      <c r="L52" s="1351"/>
      <c r="M52" s="1352"/>
      <c r="O52" s="363"/>
    </row>
    <row r="53" spans="4:15" ht="31.5" customHeight="1" thickBot="1">
      <c r="D53" s="385"/>
      <c r="E53" s="1349"/>
      <c r="F53" s="458"/>
      <c r="G53" s="458"/>
      <c r="H53" s="458"/>
      <c r="I53" s="458"/>
      <c r="J53" s="467"/>
      <c r="K53" s="1353" t="s">
        <v>462</v>
      </c>
      <c r="L53" s="1354"/>
      <c r="M53" s="1355"/>
      <c r="O53" s="363"/>
    </row>
    <row r="54" spans="4:15" ht="14.25">
      <c r="D54" s="385"/>
      <c r="E54" s="459"/>
      <c r="F54" s="407" t="s">
        <v>463</v>
      </c>
      <c r="G54" s="406">
        <f>COUNTIF(F47:F51,R30)</f>
        <v>0</v>
      </c>
      <c r="H54" s="460"/>
      <c r="I54" s="460"/>
      <c r="J54" s="407" t="s">
        <v>463</v>
      </c>
      <c r="K54" s="406">
        <f>COUNTIF(J47:J53,R30)</f>
        <v>0</v>
      </c>
      <c r="L54" s="461"/>
      <c r="M54" s="462"/>
      <c r="O54" s="363"/>
    </row>
    <row r="55" spans="4:15"/>
    <row r="56" spans="4:15" ht="15" thickBot="1">
      <c r="D56" s="385"/>
      <c r="E56" s="408" t="s">
        <v>446</v>
      </c>
      <c r="F56" s="409" t="s">
        <v>386</v>
      </c>
      <c r="G56" s="1333" t="s">
        <v>464</v>
      </c>
      <c r="H56" s="1334"/>
      <c r="I56" s="1334"/>
      <c r="J56" s="1334"/>
      <c r="K56" s="1334"/>
      <c r="L56" s="1334"/>
      <c r="M56" s="1335"/>
      <c r="O56" s="363"/>
    </row>
    <row r="57" spans="4:15" ht="28.5" customHeight="1">
      <c r="D57" s="385"/>
      <c r="E57" s="410"/>
      <c r="F57" s="402"/>
      <c r="G57" s="1336" t="s">
        <v>465</v>
      </c>
      <c r="H57" s="1356"/>
      <c r="I57" s="1356"/>
      <c r="J57" s="1356"/>
      <c r="K57" s="1356"/>
      <c r="L57" s="1356"/>
      <c r="M57" s="1357"/>
      <c r="O57" s="363"/>
    </row>
    <row r="58" spans="4:15" ht="28.5" customHeight="1">
      <c r="D58" s="385"/>
      <c r="E58" s="410" t="s">
        <v>466</v>
      </c>
      <c r="F58" s="403"/>
      <c r="G58" s="1358" t="s">
        <v>467</v>
      </c>
      <c r="H58" s="1359"/>
      <c r="I58" s="1359"/>
      <c r="J58" s="1359"/>
      <c r="K58" s="1359"/>
      <c r="L58" s="1359"/>
      <c r="M58" s="1360"/>
      <c r="O58" s="363"/>
    </row>
    <row r="59" spans="4:15" ht="28.5" customHeight="1">
      <c r="D59" s="385"/>
      <c r="E59" s="410"/>
      <c r="F59" s="403"/>
      <c r="G59" s="1345" t="s">
        <v>468</v>
      </c>
      <c r="H59" s="1346"/>
      <c r="I59" s="1346"/>
      <c r="J59" s="1346"/>
      <c r="K59" s="1346"/>
      <c r="L59" s="1346"/>
      <c r="M59" s="1347"/>
      <c r="O59" s="363"/>
    </row>
    <row r="60" spans="4:15" ht="28.5" customHeight="1">
      <c r="D60" s="385"/>
      <c r="E60" s="410"/>
      <c r="F60" s="403"/>
      <c r="G60" s="411" t="s">
        <v>469</v>
      </c>
      <c r="H60" s="411"/>
      <c r="I60" s="411"/>
      <c r="J60" s="411"/>
      <c r="K60" s="411"/>
      <c r="L60" s="411"/>
      <c r="M60" s="412"/>
      <c r="O60" s="363"/>
    </row>
    <row r="61" spans="4:15" ht="28.5" customHeight="1" thickBot="1">
      <c r="D61" s="385"/>
      <c r="E61" s="413"/>
      <c r="F61" s="404"/>
      <c r="G61" s="405" t="s">
        <v>470</v>
      </c>
      <c r="H61" s="405"/>
      <c r="I61" s="405"/>
      <c r="J61" s="405"/>
      <c r="K61" s="405"/>
      <c r="L61" s="405"/>
      <c r="M61" s="414"/>
      <c r="O61" s="363"/>
    </row>
    <row r="62" spans="4:15" ht="14.25">
      <c r="O62" s="363"/>
    </row>
    <row r="63" spans="4:15"/>
    <row r="64" spans="4:15"/>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sheetData>
  <sheetProtection algorithmName="SHA-512" hashValue="ou4VMVsBnOuxDtnxSLJdF19usgT23Vv2QUUpIjb6ZZcWmlxJtjMz8v2UI1BhYr4hVaCFOK9zr6cO5fksKmhOHg==" saltValue="baLxSYHhxl/KsvjkZjHTAQ==" spinCount="100000" sheet="1" objects="1" scenarios="1"/>
  <mergeCells count="20">
    <mergeCell ref="E35:M35"/>
    <mergeCell ref="E6:M6"/>
    <mergeCell ref="E14:M14"/>
    <mergeCell ref="E22:M22"/>
    <mergeCell ref="E31:M31"/>
    <mergeCell ref="E34:M34"/>
    <mergeCell ref="E36:M36"/>
    <mergeCell ref="E38:M38"/>
    <mergeCell ref="E47:E48"/>
    <mergeCell ref="G48:I48"/>
    <mergeCell ref="E50:E51"/>
    <mergeCell ref="G50:I50"/>
    <mergeCell ref="K51:M51"/>
    <mergeCell ref="G59:M59"/>
    <mergeCell ref="E52:E53"/>
    <mergeCell ref="K52:M52"/>
    <mergeCell ref="K53:M53"/>
    <mergeCell ref="G56:M56"/>
    <mergeCell ref="G57:M57"/>
    <mergeCell ref="G58:M58"/>
  </mergeCells>
  <phoneticPr fontId="20"/>
  <dataValidations count="5">
    <dataValidation type="list" allowBlank="1" showInputMessage="1" sqref="F45" xr:uid="{00000000-0002-0000-0200-000000000000}">
      <formula1>#REF!</formula1>
    </dataValidation>
    <dataValidation type="list" allowBlank="1" showInputMessage="1" sqref="D14 D22 D6" xr:uid="{00000000-0002-0000-0200-000001000000}">
      <formula1>P7:P12</formula1>
    </dataValidation>
    <dataValidation type="list" allowBlank="1" showInputMessage="1" sqref="D31" xr:uid="{00000000-0002-0000-0200-000002000000}">
      <formula1>Q32:Q37</formula1>
    </dataValidation>
    <dataValidation type="list" allowBlank="1" showInputMessage="1" showErrorMessage="1" sqref="F57:F61 F47:F51 J50:J53 J48" xr:uid="{00000000-0002-0000-0200-000003000000}">
      <formula1>$R$30:$R$31</formula1>
    </dataValidation>
    <dataValidation allowBlank="1" showInputMessage="1" sqref="D38 E45" xr:uid="{00000000-0002-0000-0200-000004000000}"/>
  </dataValidations>
  <pageMargins left="0.7" right="0.7" top="0.75" bottom="0.75" header="0.3" footer="0.3"/>
  <pageSetup paperSize="9" scale="7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EDF5E-8FB2-44BE-8D89-F2237760FACE}">
  <sheetPr>
    <pageSetUpPr autoPageBreaks="0" fitToPage="1"/>
  </sheetPr>
  <dimension ref="A1:W576"/>
  <sheetViews>
    <sheetView showGridLines="0" zoomScale="70" zoomScaleNormal="70" workbookViewId="0"/>
  </sheetViews>
  <sheetFormatPr defaultColWidth="0" defaultRowHeight="0" customHeight="1" zeroHeight="1"/>
  <cols>
    <col min="1" max="1" width="0.875" customWidth="1"/>
    <col min="2" max="2" width="4" style="184" customWidth="1"/>
    <col min="3" max="3" width="5.125" customWidth="1"/>
    <col min="4" max="4" width="5.375" customWidth="1"/>
    <col min="5" max="5" width="25" customWidth="1"/>
    <col min="6" max="6" width="0.75" customWidth="1"/>
    <col min="7" max="8" width="7.375" customWidth="1"/>
    <col min="9" max="15" width="5.625" customWidth="1"/>
    <col min="16" max="18" width="7.25" customWidth="1"/>
    <col min="19" max="19" width="7.25" hidden="1" customWidth="1"/>
    <col min="20" max="22" width="7.25" customWidth="1"/>
    <col min="23" max="23" width="15.625" customWidth="1"/>
    <col min="24" max="16384" width="9" hidden="1"/>
  </cols>
  <sheetData>
    <row r="1" spans="2:23" ht="6" customHeight="1" thickBot="1"/>
    <row r="2" spans="2:23" ht="17.25">
      <c r="B2" s="922"/>
      <c r="C2" s="476"/>
      <c r="D2" s="477"/>
      <c r="E2" s="478"/>
      <c r="F2" s="478"/>
      <c r="G2" s="478"/>
      <c r="H2" s="479"/>
      <c r="I2" s="480"/>
      <c r="J2" s="480"/>
      <c r="K2" s="480"/>
      <c r="L2" s="480"/>
      <c r="M2" s="480"/>
      <c r="P2" s="367"/>
      <c r="Q2" s="945"/>
      <c r="R2" s="946"/>
      <c r="S2" s="946"/>
      <c r="T2" s="172"/>
      <c r="U2" s="947"/>
      <c r="V2" s="947"/>
      <c r="W2" s="481"/>
    </row>
    <row r="3" spans="2:23" ht="14.25" customHeight="1" thickBot="1">
      <c r="B3" s="1069"/>
      <c r="C3" s="1070"/>
      <c r="D3" s="1070"/>
      <c r="E3" s="1070"/>
      <c r="F3" s="1070"/>
      <c r="G3" s="1070"/>
      <c r="H3" s="1071"/>
      <c r="I3" s="480"/>
      <c r="P3" s="367"/>
      <c r="Q3" s="172"/>
      <c r="R3" s="948"/>
      <c r="S3" s="948"/>
      <c r="T3" s="172"/>
      <c r="U3" s="949"/>
      <c r="V3" s="949"/>
      <c r="W3" s="482"/>
    </row>
    <row r="4" spans="2:23" ht="3.75" customHeight="1" thickBot="1">
      <c r="B4" s="483"/>
      <c r="C4" s="484"/>
      <c r="D4" s="485"/>
      <c r="E4" s="167"/>
      <c r="F4" s="167"/>
      <c r="G4" s="167"/>
      <c r="H4" s="167"/>
      <c r="I4" s="167"/>
      <c r="J4" s="167"/>
      <c r="K4" s="167"/>
      <c r="L4" s="167"/>
      <c r="M4" s="167"/>
      <c r="N4" s="167"/>
      <c r="O4" s="167"/>
      <c r="P4" s="486"/>
      <c r="Q4" s="950"/>
      <c r="R4" s="951"/>
      <c r="S4" s="951"/>
      <c r="T4" s="951"/>
      <c r="U4" s="951"/>
      <c r="V4" s="952"/>
      <c r="W4" s="482"/>
    </row>
    <row r="5" spans="2:23" ht="17.25" customHeight="1" thickBot="1">
      <c r="B5" s="487"/>
      <c r="C5" s="488"/>
      <c r="D5" s="489"/>
      <c r="E5" s="1247"/>
      <c r="F5" s="1247"/>
      <c r="G5" s="1247"/>
      <c r="H5" s="1248"/>
      <c r="I5" s="490"/>
      <c r="J5" s="168"/>
      <c r="K5" s="168"/>
      <c r="L5" s="168"/>
      <c r="M5" s="168"/>
      <c r="N5" s="168"/>
      <c r="O5" s="168"/>
      <c r="P5" s="168"/>
      <c r="Q5" s="953"/>
      <c r="R5" s="953"/>
      <c r="S5" s="953"/>
      <c r="T5" s="953"/>
      <c r="U5" s="953"/>
      <c r="V5" s="954"/>
      <c r="W5" s="482"/>
    </row>
    <row r="6" spans="2:23" ht="12.75" customHeight="1" thickBot="1">
      <c r="B6" s="491"/>
      <c r="C6" s="492"/>
      <c r="D6" s="493"/>
      <c r="E6" s="494"/>
      <c r="F6" s="494"/>
      <c r="G6" s="1249"/>
      <c r="H6" s="1250"/>
      <c r="I6" s="1233"/>
      <c r="J6" s="1234"/>
      <c r="K6" s="1234"/>
      <c r="L6" s="1234"/>
      <c r="M6" s="1234"/>
      <c r="N6" s="1234"/>
      <c r="O6" s="1234"/>
      <c r="P6" s="1234"/>
      <c r="Q6" s="1235"/>
      <c r="R6" s="1236"/>
      <c r="S6" s="1237"/>
      <c r="T6" s="1235"/>
      <c r="U6" s="1237"/>
      <c r="V6" s="955"/>
      <c r="W6" s="482"/>
    </row>
    <row r="7" spans="2:23" ht="23.25" customHeight="1" thickBot="1">
      <c r="B7" s="495"/>
      <c r="C7" s="496"/>
      <c r="D7" s="497"/>
      <c r="E7" s="498"/>
      <c r="F7" s="498"/>
      <c r="G7" s="242"/>
      <c r="H7" s="242"/>
      <c r="I7" s="1238"/>
      <c r="J7" s="1239"/>
      <c r="K7" s="1239"/>
      <c r="L7" s="1239"/>
      <c r="M7" s="1239"/>
      <c r="N7" s="1239"/>
      <c r="O7" s="1239"/>
      <c r="P7" s="1240"/>
      <c r="Q7" s="956"/>
      <c r="R7" s="957"/>
      <c r="S7" s="958"/>
      <c r="T7" s="959"/>
      <c r="U7" s="960"/>
      <c r="V7" s="961"/>
      <c r="W7" s="482"/>
    </row>
    <row r="8" spans="2:23" ht="14.25" customHeight="1" thickBot="1">
      <c r="B8" s="499"/>
      <c r="C8" s="500"/>
      <c r="D8" s="501"/>
      <c r="E8" s="502"/>
      <c r="F8" s="502"/>
      <c r="G8" s="503"/>
      <c r="H8" s="504"/>
      <c r="I8" s="1292"/>
      <c r="J8" s="1293"/>
      <c r="K8" s="1293"/>
      <c r="L8" s="1293"/>
      <c r="M8" s="1293"/>
      <c r="N8" s="1293"/>
      <c r="O8" s="1293"/>
      <c r="P8" s="1294"/>
      <c r="Q8" s="962"/>
      <c r="R8" s="963"/>
      <c r="S8" s="964"/>
      <c r="T8" s="965"/>
      <c r="U8" s="966"/>
      <c r="V8" s="967"/>
      <c r="W8" s="482"/>
    </row>
    <row r="9" spans="2:23" ht="14.25" customHeight="1" thickBot="1">
      <c r="B9" s="505"/>
      <c r="C9" s="506"/>
      <c r="D9" s="506"/>
      <c r="E9" s="506"/>
      <c r="F9" s="506"/>
      <c r="G9" s="507"/>
      <c r="H9" s="508"/>
      <c r="I9" s="1295"/>
      <c r="J9" s="1296"/>
      <c r="K9" s="1296"/>
      <c r="L9" s="1296"/>
      <c r="M9" s="1296"/>
      <c r="N9" s="1296"/>
      <c r="O9" s="1296"/>
      <c r="P9" s="1297"/>
      <c r="Q9" s="968"/>
      <c r="R9" s="969"/>
      <c r="S9" s="970"/>
      <c r="T9" s="971"/>
      <c r="U9" s="969"/>
      <c r="V9" s="972"/>
      <c r="W9" s="482"/>
    </row>
    <row r="10" spans="2:23" ht="14.25" customHeight="1" thickBot="1">
      <c r="B10" s="510"/>
      <c r="C10" s="511"/>
      <c r="D10" s="512"/>
      <c r="E10" s="513"/>
      <c r="F10" s="513"/>
      <c r="G10" s="514"/>
      <c r="H10" s="515"/>
      <c r="I10" s="1265"/>
      <c r="J10" s="1266"/>
      <c r="K10" s="1266"/>
      <c r="L10" s="1266"/>
      <c r="M10" s="1266"/>
      <c r="N10" s="1266"/>
      <c r="O10" s="1266"/>
      <c r="P10" s="1267"/>
      <c r="Q10" s="973"/>
      <c r="R10" s="974"/>
      <c r="S10" s="975"/>
      <c r="T10" s="973"/>
      <c r="U10" s="976"/>
      <c r="V10" s="977"/>
      <c r="W10" s="482"/>
    </row>
    <row r="11" spans="2:23" ht="14.25" thickBot="1">
      <c r="B11" s="516"/>
      <c r="C11" s="517"/>
      <c r="D11" s="518"/>
      <c r="E11" s="519"/>
      <c r="F11" s="519"/>
      <c r="G11" s="520"/>
      <c r="H11" s="520"/>
      <c r="I11" s="1251"/>
      <c r="J11" s="1252"/>
      <c r="K11" s="1252"/>
      <c r="L11" s="1252"/>
      <c r="M11" s="1252"/>
      <c r="N11" s="1252"/>
      <c r="O11" s="1252"/>
      <c r="P11" s="1253"/>
      <c r="Q11" s="978"/>
      <c r="R11" s="979"/>
      <c r="S11" s="975"/>
      <c r="T11" s="978"/>
      <c r="U11" s="979"/>
      <c r="V11" s="980"/>
      <c r="W11" s="482"/>
    </row>
    <row r="12" spans="2:23" ht="15" hidden="1" customHeight="1" thickBot="1">
      <c r="B12" s="521"/>
      <c r="C12" s="522"/>
      <c r="D12" s="523"/>
      <c r="E12" s="524"/>
      <c r="F12" s="524"/>
      <c r="G12" s="525"/>
      <c r="H12" s="526"/>
      <c r="I12" s="1241"/>
      <c r="J12" s="1242"/>
      <c r="K12" s="1242"/>
      <c r="L12" s="1242"/>
      <c r="M12" s="1242"/>
      <c r="N12" s="1242"/>
      <c r="O12" s="1242"/>
      <c r="P12" s="1243"/>
      <c r="Q12" s="981"/>
      <c r="R12" s="975"/>
      <c r="S12" s="975"/>
      <c r="T12" s="981"/>
      <c r="U12" s="975"/>
      <c r="V12" s="977"/>
      <c r="W12" s="482"/>
    </row>
    <row r="13" spans="2:23" ht="14.25" hidden="1" customHeight="1" thickBot="1">
      <c r="B13" s="527"/>
      <c r="C13" s="528"/>
      <c r="D13" s="529"/>
      <c r="E13" s="530"/>
      <c r="F13" s="530"/>
      <c r="G13" s="525"/>
      <c r="H13" s="531"/>
      <c r="I13" s="1241"/>
      <c r="J13" s="1242"/>
      <c r="K13" s="1242"/>
      <c r="L13" s="1242"/>
      <c r="M13" s="1242"/>
      <c r="N13" s="1242"/>
      <c r="O13" s="1242"/>
      <c r="P13" s="1243"/>
      <c r="Q13" s="982"/>
      <c r="R13" s="975"/>
      <c r="S13" s="975"/>
      <c r="T13" s="982"/>
      <c r="U13" s="975"/>
      <c r="V13" s="977"/>
      <c r="W13" s="482"/>
    </row>
    <row r="14" spans="2:23" ht="14.25" thickBot="1">
      <c r="B14" s="516"/>
      <c r="C14" s="517"/>
      <c r="D14" s="519"/>
      <c r="E14" s="532"/>
      <c r="F14" s="532"/>
      <c r="G14" s="526"/>
      <c r="H14" s="526"/>
      <c r="I14" s="1257"/>
      <c r="J14" s="1258"/>
      <c r="K14" s="1258"/>
      <c r="L14" s="1258"/>
      <c r="M14" s="1258"/>
      <c r="N14" s="1258"/>
      <c r="O14" s="1258"/>
      <c r="P14" s="1259"/>
      <c r="Q14" s="983"/>
      <c r="R14" s="975"/>
      <c r="S14" s="975"/>
      <c r="T14" s="983"/>
      <c r="U14" s="975"/>
      <c r="V14" s="977"/>
      <c r="W14" s="482"/>
    </row>
    <row r="15" spans="2:23" ht="14.25" customHeight="1">
      <c r="B15" s="516"/>
      <c r="C15" s="533"/>
      <c r="D15" s="534"/>
      <c r="E15" s="535"/>
      <c r="F15" s="519"/>
      <c r="G15" s="526"/>
      <c r="H15" s="526"/>
      <c r="I15" s="1241"/>
      <c r="J15" s="1242"/>
      <c r="K15" s="1242"/>
      <c r="L15" s="1242"/>
      <c r="M15" s="1242"/>
      <c r="N15" s="1242"/>
      <c r="O15" s="1242"/>
      <c r="P15" s="1243"/>
      <c r="Q15" s="984"/>
      <c r="R15" s="975"/>
      <c r="S15" s="975"/>
      <c r="T15" s="984"/>
      <c r="U15" s="975"/>
      <c r="V15" s="977"/>
      <c r="W15" s="482"/>
    </row>
    <row r="16" spans="2:23" ht="14.25" customHeight="1">
      <c r="B16" s="516"/>
      <c r="C16" s="536"/>
      <c r="D16" s="534"/>
      <c r="E16" s="535"/>
      <c r="F16" s="519"/>
      <c r="G16" s="526"/>
      <c r="H16" s="526"/>
      <c r="I16" s="1241"/>
      <c r="J16" s="1242"/>
      <c r="K16" s="1242"/>
      <c r="L16" s="1242"/>
      <c r="M16" s="1242"/>
      <c r="N16" s="1242"/>
      <c r="O16" s="1242"/>
      <c r="P16" s="1243"/>
      <c r="Q16" s="981"/>
      <c r="R16" s="975"/>
      <c r="S16" s="975"/>
      <c r="T16" s="981"/>
      <c r="U16" s="975"/>
      <c r="V16" s="977"/>
      <c r="W16" s="482"/>
    </row>
    <row r="17" spans="2:23" ht="14.25" customHeight="1">
      <c r="B17" s="516"/>
      <c r="C17" s="536"/>
      <c r="D17" s="534"/>
      <c r="E17" s="535"/>
      <c r="F17" s="519"/>
      <c r="G17" s="526"/>
      <c r="H17" s="526"/>
      <c r="I17" s="1241"/>
      <c r="J17" s="1242"/>
      <c r="K17" s="1242"/>
      <c r="L17" s="1242"/>
      <c r="M17" s="1242"/>
      <c r="N17" s="1242"/>
      <c r="O17" s="1242"/>
      <c r="P17" s="1243"/>
      <c r="Q17" s="981"/>
      <c r="R17" s="975"/>
      <c r="S17" s="975"/>
      <c r="T17" s="981"/>
      <c r="U17" s="975"/>
      <c r="V17" s="977"/>
      <c r="W17" s="482"/>
    </row>
    <row r="18" spans="2:23" ht="14.25" customHeight="1">
      <c r="B18" s="516"/>
      <c r="C18" s="537"/>
      <c r="D18" s="534"/>
      <c r="E18" s="535"/>
      <c r="F18" s="519"/>
      <c r="G18" s="526"/>
      <c r="H18" s="526"/>
      <c r="I18" s="1241"/>
      <c r="J18" s="1242"/>
      <c r="K18" s="1242"/>
      <c r="L18" s="1242"/>
      <c r="M18" s="1242"/>
      <c r="N18" s="1242"/>
      <c r="O18" s="1242"/>
      <c r="P18" s="1243"/>
      <c r="Q18" s="981"/>
      <c r="R18" s="975"/>
      <c r="S18" s="975"/>
      <c r="T18" s="981"/>
      <c r="U18" s="975"/>
      <c r="V18" s="977"/>
      <c r="W18" s="482"/>
    </row>
    <row r="19" spans="2:23" ht="14.25" customHeight="1" thickBot="1">
      <c r="B19" s="538"/>
      <c r="C19" s="539"/>
      <c r="D19" s="519"/>
      <c r="E19" s="519"/>
      <c r="F19" s="519"/>
      <c r="G19" s="540"/>
      <c r="H19" s="540"/>
      <c r="I19" s="1244"/>
      <c r="J19" s="1245"/>
      <c r="K19" s="1245"/>
      <c r="L19" s="1245"/>
      <c r="M19" s="1245"/>
      <c r="N19" s="1245"/>
      <c r="O19" s="1245"/>
      <c r="P19" s="1246"/>
      <c r="Q19" s="985"/>
      <c r="R19" s="975"/>
      <c r="S19" s="975"/>
      <c r="T19" s="985"/>
      <c r="U19" s="975"/>
      <c r="V19" s="977"/>
      <c r="W19" s="482"/>
    </row>
    <row r="20" spans="2:23" ht="14.25" customHeight="1">
      <c r="B20" s="541"/>
      <c r="C20" s="542"/>
      <c r="D20" s="543"/>
      <c r="E20" s="544"/>
      <c r="F20" s="544"/>
      <c r="G20" s="232"/>
      <c r="H20" s="545"/>
      <c r="I20" s="1277"/>
      <c r="J20" s="1278"/>
      <c r="K20" s="1278"/>
      <c r="L20" s="1278"/>
      <c r="M20" s="1278"/>
      <c r="N20" s="1278"/>
      <c r="O20" s="1278"/>
      <c r="P20" s="1279"/>
      <c r="Q20" s="986"/>
      <c r="R20" s="987"/>
      <c r="S20" s="988"/>
      <c r="T20" s="989"/>
      <c r="U20" s="990"/>
      <c r="V20" s="991"/>
      <c r="W20" s="482"/>
    </row>
    <row r="21" spans="2:23" ht="14.25" customHeight="1" thickBot="1">
      <c r="B21" s="516"/>
      <c r="C21" s="517"/>
      <c r="D21" s="546"/>
      <c r="E21" s="544"/>
      <c r="F21" s="544"/>
      <c r="G21" s="230"/>
      <c r="H21" s="230"/>
      <c r="I21" s="1254"/>
      <c r="J21" s="1255"/>
      <c r="K21" s="1255"/>
      <c r="L21" s="1255"/>
      <c r="M21" s="1255"/>
      <c r="N21" s="1255"/>
      <c r="O21" s="1255"/>
      <c r="P21" s="1256"/>
      <c r="Q21" s="992"/>
      <c r="R21" s="993"/>
      <c r="S21" s="979"/>
      <c r="T21" s="994"/>
      <c r="U21" s="995"/>
      <c r="V21" s="980"/>
      <c r="W21" s="482"/>
    </row>
    <row r="22" spans="2:23" ht="14.25" customHeight="1">
      <c r="B22" s="516"/>
      <c r="C22" s="547"/>
      <c r="D22" s="534"/>
      <c r="E22" s="519"/>
      <c r="F22" s="519"/>
      <c r="G22" s="423"/>
      <c r="H22" s="231"/>
      <c r="I22" s="1241"/>
      <c r="J22" s="1242"/>
      <c r="K22" s="1242"/>
      <c r="L22" s="1242"/>
      <c r="M22" s="1242"/>
      <c r="N22" s="1242"/>
      <c r="O22" s="1242"/>
      <c r="P22" s="1243"/>
      <c r="Q22" s="984"/>
      <c r="R22" s="975"/>
      <c r="S22" s="975"/>
      <c r="T22" s="984"/>
      <c r="U22" s="975"/>
      <c r="V22" s="977"/>
      <c r="W22" s="482"/>
    </row>
    <row r="23" spans="2:23" ht="12.95" hidden="1" customHeight="1">
      <c r="B23" s="527"/>
      <c r="C23" s="548"/>
      <c r="D23" s="529"/>
      <c r="E23" s="530"/>
      <c r="F23" s="530"/>
      <c r="G23" s="424"/>
      <c r="H23" s="231"/>
      <c r="I23" s="1241"/>
      <c r="J23" s="1242"/>
      <c r="K23" s="1242"/>
      <c r="L23" s="1242"/>
      <c r="M23" s="1242"/>
      <c r="N23" s="1242"/>
      <c r="O23" s="1242"/>
      <c r="P23" s="1243"/>
      <c r="Q23" s="981"/>
      <c r="R23" s="996"/>
      <c r="S23" s="996"/>
      <c r="T23" s="981"/>
      <c r="U23" s="996"/>
      <c r="V23" s="997"/>
      <c r="W23" s="482"/>
    </row>
    <row r="24" spans="2:23" ht="14.25" customHeight="1">
      <c r="B24" s="516"/>
      <c r="C24" s="547"/>
      <c r="D24" s="534"/>
      <c r="E24" s="519"/>
      <c r="F24" s="519"/>
      <c r="G24" s="423"/>
      <c r="H24" s="423"/>
      <c r="I24" s="1241"/>
      <c r="J24" s="1242"/>
      <c r="K24" s="1242"/>
      <c r="L24" s="1242"/>
      <c r="M24" s="1242"/>
      <c r="N24" s="1242"/>
      <c r="O24" s="1242"/>
      <c r="P24" s="1243"/>
      <c r="Q24" s="981"/>
      <c r="R24" s="975"/>
      <c r="S24" s="975"/>
      <c r="T24" s="981"/>
      <c r="U24" s="975"/>
      <c r="V24" s="977"/>
      <c r="W24" s="482"/>
    </row>
    <row r="25" spans="2:23" ht="14.25" customHeight="1">
      <c r="B25" s="516"/>
      <c r="C25" s="547"/>
      <c r="D25" s="534"/>
      <c r="E25" s="519"/>
      <c r="F25" s="519"/>
      <c r="G25" s="423"/>
      <c r="H25" s="231"/>
      <c r="I25" s="1241"/>
      <c r="J25" s="1242"/>
      <c r="K25" s="1242"/>
      <c r="L25" s="1242"/>
      <c r="M25" s="1242"/>
      <c r="N25" s="1242"/>
      <c r="O25" s="1242"/>
      <c r="P25" s="1243"/>
      <c r="Q25" s="981"/>
      <c r="R25" s="975"/>
      <c r="S25" s="975"/>
      <c r="T25" s="981"/>
      <c r="U25" s="975"/>
      <c r="V25" s="977"/>
      <c r="W25" s="482"/>
    </row>
    <row r="26" spans="2:23" ht="12.95" hidden="1" customHeight="1">
      <c r="B26" s="527"/>
      <c r="C26" s="548"/>
      <c r="D26" s="529"/>
      <c r="E26" s="530"/>
      <c r="F26" s="530"/>
      <c r="G26" s="424"/>
      <c r="H26" s="231"/>
      <c r="I26" s="1241"/>
      <c r="J26" s="1242"/>
      <c r="K26" s="1242"/>
      <c r="L26" s="1242"/>
      <c r="M26" s="1242"/>
      <c r="N26" s="1242"/>
      <c r="O26" s="1242"/>
      <c r="P26" s="1243"/>
      <c r="Q26" s="981"/>
      <c r="R26" s="996"/>
      <c r="S26" s="996"/>
      <c r="T26" s="981"/>
      <c r="U26" s="996"/>
      <c r="V26" s="997"/>
      <c r="W26" s="482"/>
    </row>
    <row r="27" spans="2:23" ht="12.95" hidden="1" customHeight="1">
      <c r="B27" s="527"/>
      <c r="C27" s="548"/>
      <c r="D27" s="529"/>
      <c r="E27" s="530"/>
      <c r="F27" s="530"/>
      <c r="G27" s="424"/>
      <c r="H27" s="231"/>
      <c r="I27" s="1241"/>
      <c r="J27" s="1242"/>
      <c r="K27" s="1242"/>
      <c r="L27" s="1242"/>
      <c r="M27" s="1242"/>
      <c r="N27" s="1242"/>
      <c r="O27" s="1242"/>
      <c r="P27" s="1243"/>
      <c r="Q27" s="981"/>
      <c r="R27" s="996"/>
      <c r="S27" s="996"/>
      <c r="T27" s="981"/>
      <c r="U27" s="996"/>
      <c r="V27" s="997"/>
      <c r="W27" s="482"/>
    </row>
    <row r="28" spans="2:23" ht="12.95" hidden="1" customHeight="1">
      <c r="B28" s="527"/>
      <c r="C28" s="548"/>
      <c r="D28" s="529"/>
      <c r="E28" s="530"/>
      <c r="F28" s="530"/>
      <c r="G28" s="424"/>
      <c r="H28" s="231"/>
      <c r="I28" s="1241"/>
      <c r="J28" s="1242"/>
      <c r="K28" s="1242"/>
      <c r="L28" s="1242"/>
      <c r="M28" s="1242"/>
      <c r="N28" s="1242"/>
      <c r="O28" s="1242"/>
      <c r="P28" s="1243"/>
      <c r="Q28" s="981"/>
      <c r="R28" s="996"/>
      <c r="S28" s="996"/>
      <c r="T28" s="981"/>
      <c r="U28" s="996"/>
      <c r="V28" s="997"/>
      <c r="W28" s="482"/>
    </row>
    <row r="29" spans="2:23" ht="12.95" hidden="1" customHeight="1">
      <c r="B29" s="527"/>
      <c r="C29" s="548"/>
      <c r="D29" s="529"/>
      <c r="E29" s="530"/>
      <c r="F29" s="530"/>
      <c r="G29" s="424"/>
      <c r="H29" s="231"/>
      <c r="I29" s="1241"/>
      <c r="J29" s="1242"/>
      <c r="K29" s="1242"/>
      <c r="L29" s="1242"/>
      <c r="M29" s="1242"/>
      <c r="N29" s="1242"/>
      <c r="O29" s="1242"/>
      <c r="P29" s="1243"/>
      <c r="Q29" s="981"/>
      <c r="R29" s="996"/>
      <c r="S29" s="996"/>
      <c r="T29" s="981"/>
      <c r="U29" s="996"/>
      <c r="V29" s="997"/>
      <c r="W29" s="482"/>
    </row>
    <row r="30" spans="2:23" ht="14.25" customHeight="1">
      <c r="B30" s="516"/>
      <c r="C30" s="539"/>
      <c r="D30" s="519"/>
      <c r="E30" s="549"/>
      <c r="F30" s="549"/>
      <c r="G30" s="423"/>
      <c r="H30" s="231"/>
      <c r="I30" s="1241"/>
      <c r="J30" s="1242"/>
      <c r="K30" s="1242"/>
      <c r="L30" s="1242"/>
      <c r="M30" s="1242"/>
      <c r="N30" s="1242"/>
      <c r="O30" s="1242"/>
      <c r="P30" s="1243"/>
      <c r="Q30" s="998"/>
      <c r="R30" s="975"/>
      <c r="S30" s="975"/>
      <c r="T30" s="998"/>
      <c r="U30" s="975"/>
      <c r="V30" s="977"/>
      <c r="W30" s="482"/>
    </row>
    <row r="31" spans="2:23" ht="14.25" customHeight="1" thickBot="1">
      <c r="B31" s="516"/>
      <c r="C31" s="533"/>
      <c r="D31" s="518"/>
      <c r="E31" s="544"/>
      <c r="F31" s="544"/>
      <c r="G31" s="423"/>
      <c r="H31" s="231"/>
      <c r="I31" s="1241"/>
      <c r="J31" s="1242"/>
      <c r="K31" s="1242"/>
      <c r="L31" s="1242"/>
      <c r="M31" s="1242"/>
      <c r="N31" s="1242"/>
      <c r="O31" s="1242"/>
      <c r="P31" s="1243"/>
      <c r="Q31" s="981"/>
      <c r="R31" s="975"/>
      <c r="S31" s="975"/>
      <c r="T31" s="981"/>
      <c r="U31" s="975"/>
      <c r="V31" s="977"/>
      <c r="W31" s="482"/>
    </row>
    <row r="32" spans="2:23" ht="14.45" hidden="1" customHeight="1" thickBot="1">
      <c r="B32" s="516"/>
      <c r="C32" s="550"/>
      <c r="D32" s="551"/>
      <c r="E32" s="549"/>
      <c r="F32" s="549"/>
      <c r="G32" s="531"/>
      <c r="H32" s="531"/>
      <c r="I32" s="1257"/>
      <c r="J32" s="1258"/>
      <c r="K32" s="1258"/>
      <c r="L32" s="1258"/>
      <c r="M32" s="1258"/>
      <c r="N32" s="1258"/>
      <c r="O32" s="1258"/>
      <c r="P32" s="1298"/>
      <c r="Q32" s="981"/>
      <c r="R32" s="975"/>
      <c r="S32" s="975"/>
      <c r="T32" s="981"/>
      <c r="U32" s="975"/>
      <c r="V32" s="977"/>
      <c r="W32" s="482"/>
    </row>
    <row r="33" spans="2:23" ht="13.5" hidden="1" customHeight="1">
      <c r="B33" s="516"/>
      <c r="C33" s="552"/>
      <c r="D33" s="553"/>
      <c r="E33" s="551"/>
      <c r="F33" s="551"/>
      <c r="G33" s="554"/>
      <c r="H33" s="555"/>
      <c r="I33" s="1241"/>
      <c r="J33" s="1242"/>
      <c r="K33" s="1242"/>
      <c r="L33" s="1242"/>
      <c r="M33" s="1242"/>
      <c r="N33" s="1242"/>
      <c r="O33" s="1242"/>
      <c r="P33" s="1243"/>
      <c r="Q33" s="981"/>
      <c r="R33" s="975"/>
      <c r="S33" s="975"/>
      <c r="T33" s="981"/>
      <c r="U33" s="975"/>
      <c r="V33" s="977"/>
      <c r="W33" s="556"/>
    </row>
    <row r="34" spans="2:23" ht="13.5" hidden="1" customHeight="1">
      <c r="B34" s="557"/>
      <c r="C34" s="558"/>
      <c r="D34" s="553"/>
      <c r="E34" s="551"/>
      <c r="F34" s="551"/>
      <c r="G34" s="559"/>
      <c r="H34" s="560"/>
      <c r="I34" s="1244"/>
      <c r="J34" s="1245"/>
      <c r="K34" s="1245"/>
      <c r="L34" s="1245"/>
      <c r="M34" s="1245"/>
      <c r="N34" s="1245"/>
      <c r="O34" s="1245"/>
      <c r="P34" s="1246"/>
      <c r="Q34" s="985"/>
      <c r="R34" s="975"/>
      <c r="S34" s="975"/>
      <c r="T34" s="985"/>
      <c r="U34" s="975"/>
      <c r="V34" s="977"/>
      <c r="W34" s="556"/>
    </row>
    <row r="35" spans="2:23" ht="14.25" customHeight="1">
      <c r="B35" s="541"/>
      <c r="C35" s="542"/>
      <c r="D35" s="543"/>
      <c r="E35" s="544"/>
      <c r="F35" s="544"/>
      <c r="G35" s="232"/>
      <c r="H35" s="561"/>
      <c r="I35" s="1277"/>
      <c r="J35" s="1278"/>
      <c r="K35" s="1278"/>
      <c r="L35" s="1278"/>
      <c r="M35" s="1278"/>
      <c r="N35" s="1278"/>
      <c r="O35" s="1278"/>
      <c r="P35" s="1279"/>
      <c r="Q35" s="999"/>
      <c r="R35" s="987"/>
      <c r="S35" s="988"/>
      <c r="T35" s="999"/>
      <c r="U35" s="990"/>
      <c r="V35" s="991"/>
      <c r="W35" s="482"/>
    </row>
    <row r="36" spans="2:23" ht="14.25" customHeight="1" thickBot="1">
      <c r="B36" s="516"/>
      <c r="C36" s="517"/>
      <c r="D36" s="546"/>
      <c r="E36" s="544"/>
      <c r="F36" s="544"/>
      <c r="G36" s="230"/>
      <c r="H36" s="230"/>
      <c r="I36" s="1254"/>
      <c r="J36" s="1255"/>
      <c r="K36" s="1255"/>
      <c r="L36" s="1255"/>
      <c r="M36" s="1255"/>
      <c r="N36" s="1255"/>
      <c r="O36" s="1255"/>
      <c r="P36" s="1256"/>
      <c r="Q36" s="992"/>
      <c r="R36" s="993"/>
      <c r="S36" s="979"/>
      <c r="T36" s="994"/>
      <c r="U36" s="995"/>
      <c r="V36" s="980"/>
      <c r="W36" s="482"/>
    </row>
    <row r="37" spans="2:23" ht="14.25" customHeight="1">
      <c r="B37" s="516"/>
      <c r="C37" s="547"/>
      <c r="D37" s="534"/>
      <c r="E37" s="519"/>
      <c r="F37" s="519"/>
      <c r="G37" s="423"/>
      <c r="H37" s="231"/>
      <c r="I37" s="1241"/>
      <c r="J37" s="1242"/>
      <c r="K37" s="1242"/>
      <c r="L37" s="1242"/>
      <c r="M37" s="1242"/>
      <c r="N37" s="1242"/>
      <c r="O37" s="1242"/>
      <c r="P37" s="1243"/>
      <c r="Q37" s="984"/>
      <c r="R37" s="975"/>
      <c r="S37" s="975"/>
      <c r="T37" s="984"/>
      <c r="U37" s="975"/>
      <c r="V37" s="977"/>
      <c r="W37" s="482"/>
    </row>
    <row r="38" spans="2:23" ht="14.25" customHeight="1">
      <c r="B38" s="516"/>
      <c r="C38" s="547"/>
      <c r="D38" s="534"/>
      <c r="E38" s="519"/>
      <c r="F38" s="519"/>
      <c r="G38" s="423"/>
      <c r="H38" s="231"/>
      <c r="I38" s="1241"/>
      <c r="J38" s="1242"/>
      <c r="K38" s="1242"/>
      <c r="L38" s="1242"/>
      <c r="M38" s="1242"/>
      <c r="N38" s="1242"/>
      <c r="O38" s="1242"/>
      <c r="P38" s="1243"/>
      <c r="Q38" s="981"/>
      <c r="R38" s="975"/>
      <c r="S38" s="975"/>
      <c r="T38" s="981"/>
      <c r="U38" s="975"/>
      <c r="V38" s="977"/>
      <c r="W38" s="482"/>
    </row>
    <row r="39" spans="2:23" ht="14.25" customHeight="1" thickBot="1">
      <c r="B39" s="516"/>
      <c r="C39" s="562"/>
      <c r="D39" s="534"/>
      <c r="E39" s="519"/>
      <c r="F39" s="519"/>
      <c r="G39" s="423"/>
      <c r="H39" s="231"/>
      <c r="I39" s="1241"/>
      <c r="J39" s="1242"/>
      <c r="K39" s="1242"/>
      <c r="L39" s="1242"/>
      <c r="M39" s="1242"/>
      <c r="N39" s="1242"/>
      <c r="O39" s="1242"/>
      <c r="P39" s="1243"/>
      <c r="Q39" s="982"/>
      <c r="R39" s="975"/>
      <c r="S39" s="975"/>
      <c r="T39" s="982"/>
      <c r="U39" s="975"/>
      <c r="V39" s="977"/>
      <c r="W39" s="482"/>
    </row>
    <row r="40" spans="2:23" ht="14.25" customHeight="1" thickBot="1">
      <c r="B40" s="563"/>
      <c r="C40" s="533"/>
      <c r="D40" s="518"/>
      <c r="E40" s="544"/>
      <c r="F40" s="544"/>
      <c r="G40" s="422"/>
      <c r="H40" s="230"/>
      <c r="I40" s="1257"/>
      <c r="J40" s="1258"/>
      <c r="K40" s="1258"/>
      <c r="L40" s="1258"/>
      <c r="M40" s="1258"/>
      <c r="N40" s="1258"/>
      <c r="O40" s="1258"/>
      <c r="P40" s="1259"/>
      <c r="Q40" s="983"/>
      <c r="R40" s="974"/>
      <c r="S40" s="975"/>
      <c r="T40" s="983"/>
      <c r="U40" s="976"/>
      <c r="V40" s="977"/>
      <c r="W40" s="482"/>
    </row>
    <row r="41" spans="2:23" ht="14.25" hidden="1" customHeight="1" thickBot="1">
      <c r="B41" s="564"/>
      <c r="C41" s="548"/>
      <c r="D41" s="529"/>
      <c r="E41" s="530"/>
      <c r="F41" s="530"/>
      <c r="G41" s="424"/>
      <c r="H41" s="231"/>
      <c r="I41" s="1241"/>
      <c r="J41" s="1242"/>
      <c r="K41" s="1242"/>
      <c r="L41" s="1242"/>
      <c r="M41" s="1242"/>
      <c r="N41" s="1242"/>
      <c r="O41" s="1242"/>
      <c r="P41" s="1243"/>
      <c r="Q41" s="984"/>
      <c r="R41" s="996"/>
      <c r="S41" s="996"/>
      <c r="T41" s="984"/>
      <c r="U41" s="996"/>
      <c r="V41" s="997"/>
      <c r="W41" s="482"/>
    </row>
    <row r="42" spans="2:23" ht="14.25" customHeight="1">
      <c r="B42" s="563"/>
      <c r="C42" s="547"/>
      <c r="D42" s="534"/>
      <c r="E42" s="519"/>
      <c r="F42" s="519"/>
      <c r="G42" s="423"/>
      <c r="H42" s="231"/>
      <c r="I42" s="1241"/>
      <c r="J42" s="1242"/>
      <c r="K42" s="1242"/>
      <c r="L42" s="1242"/>
      <c r="M42" s="1242"/>
      <c r="N42" s="1242"/>
      <c r="O42" s="1242"/>
      <c r="P42" s="1243"/>
      <c r="Q42" s="981"/>
      <c r="R42" s="975"/>
      <c r="S42" s="975"/>
      <c r="T42" s="998"/>
      <c r="U42" s="975"/>
      <c r="V42" s="977"/>
      <c r="W42" s="482"/>
    </row>
    <row r="43" spans="2:23" ht="14.25" hidden="1" customHeight="1">
      <c r="B43" s="563"/>
      <c r="C43" s="562"/>
      <c r="D43" s="553"/>
      <c r="E43" s="551"/>
      <c r="F43" s="519"/>
      <c r="G43" s="424"/>
      <c r="H43" s="231"/>
      <c r="I43" s="1241"/>
      <c r="J43" s="1242"/>
      <c r="K43" s="1242"/>
      <c r="L43" s="1242"/>
      <c r="M43" s="1242"/>
      <c r="N43" s="1242"/>
      <c r="O43" s="1242"/>
      <c r="P43" s="1243"/>
      <c r="Q43" s="981"/>
      <c r="R43" s="975"/>
      <c r="S43" s="975"/>
      <c r="T43" s="998"/>
      <c r="U43" s="975"/>
      <c r="V43" s="977"/>
      <c r="W43" s="482"/>
    </row>
    <row r="44" spans="2:23" ht="14.25" customHeight="1">
      <c r="B44" s="565"/>
      <c r="C44" s="517"/>
      <c r="D44" s="546"/>
      <c r="E44" s="546"/>
      <c r="F44" s="519"/>
      <c r="G44" s="423"/>
      <c r="H44" s="231"/>
      <c r="I44" s="1241"/>
      <c r="J44" s="1242"/>
      <c r="K44" s="1242"/>
      <c r="L44" s="1242"/>
      <c r="M44" s="1242"/>
      <c r="N44" s="1242"/>
      <c r="O44" s="1242"/>
      <c r="P44" s="1243"/>
      <c r="Q44" s="998"/>
      <c r="R44" s="975"/>
      <c r="S44" s="975"/>
      <c r="T44" s="998"/>
      <c r="U44" s="975"/>
      <c r="V44" s="977"/>
      <c r="W44" s="482"/>
    </row>
    <row r="45" spans="2:23" ht="14.25" hidden="1" customHeight="1">
      <c r="B45" s="566"/>
      <c r="C45" s="567"/>
      <c r="D45" s="529"/>
      <c r="E45" s="530"/>
      <c r="F45" s="519"/>
      <c r="G45" s="424"/>
      <c r="H45" s="230"/>
      <c r="I45" s="1241"/>
      <c r="J45" s="1242"/>
      <c r="K45" s="1242"/>
      <c r="L45" s="1242"/>
      <c r="M45" s="1242"/>
      <c r="N45" s="1242"/>
      <c r="O45" s="1242"/>
      <c r="P45" s="1243"/>
      <c r="Q45" s="981"/>
      <c r="R45" s="996"/>
      <c r="S45" s="996"/>
      <c r="T45" s="981"/>
      <c r="U45" s="996"/>
      <c r="V45" s="997"/>
      <c r="W45" s="482"/>
    </row>
    <row r="46" spans="2:23" ht="14.25" hidden="1" customHeight="1" thickBot="1">
      <c r="B46" s="566"/>
      <c r="C46" s="528"/>
      <c r="D46" s="529"/>
      <c r="E46" s="530"/>
      <c r="F46" s="519"/>
      <c r="G46" s="424"/>
      <c r="H46" s="230"/>
      <c r="I46" s="1241"/>
      <c r="J46" s="1242"/>
      <c r="K46" s="1242"/>
      <c r="L46" s="1242"/>
      <c r="M46" s="1242"/>
      <c r="N46" s="1242"/>
      <c r="O46" s="1242"/>
      <c r="P46" s="1243"/>
      <c r="Q46" s="981"/>
      <c r="R46" s="996"/>
      <c r="S46" s="996"/>
      <c r="T46" s="981"/>
      <c r="U46" s="996"/>
      <c r="V46" s="997"/>
      <c r="W46" s="482"/>
    </row>
    <row r="47" spans="2:23" ht="14.25" customHeight="1" thickBot="1">
      <c r="B47" s="568"/>
      <c r="C47" s="539"/>
      <c r="D47" s="585"/>
      <c r="E47" s="661"/>
      <c r="F47" s="519"/>
      <c r="G47" s="423"/>
      <c r="H47" s="231"/>
      <c r="I47" s="1244"/>
      <c r="J47" s="1245"/>
      <c r="K47" s="1245"/>
      <c r="L47" s="1245"/>
      <c r="M47" s="1245"/>
      <c r="N47" s="1245"/>
      <c r="O47" s="1245"/>
      <c r="P47" s="1246"/>
      <c r="Q47" s="985"/>
      <c r="R47" s="975"/>
      <c r="S47" s="975"/>
      <c r="T47" s="985"/>
      <c r="U47" s="975"/>
      <c r="V47" s="977"/>
      <c r="W47" s="482"/>
    </row>
    <row r="48" spans="2:23" ht="14.25" customHeight="1">
      <c r="B48" s="541"/>
      <c r="C48" s="542"/>
      <c r="D48" s="543"/>
      <c r="E48" s="544"/>
      <c r="F48" s="519"/>
      <c r="G48" s="232"/>
      <c r="H48" s="561"/>
      <c r="I48" s="1277"/>
      <c r="J48" s="1278"/>
      <c r="K48" s="1278"/>
      <c r="L48" s="1278"/>
      <c r="M48" s="1278"/>
      <c r="N48" s="1278"/>
      <c r="O48" s="1278"/>
      <c r="P48" s="1279"/>
      <c r="Q48" s="986"/>
      <c r="R48" s="987"/>
      <c r="S48" s="988"/>
      <c r="T48" s="989"/>
      <c r="U48" s="990"/>
      <c r="V48" s="991"/>
      <c r="W48" s="482"/>
    </row>
    <row r="49" spans="2:23" ht="14.25" customHeight="1" thickBot="1">
      <c r="B49" s="516"/>
      <c r="C49" s="517"/>
      <c r="D49" s="546"/>
      <c r="E49" s="546"/>
      <c r="F49" s="519"/>
      <c r="G49" s="230"/>
      <c r="H49" s="230"/>
      <c r="I49" s="1254"/>
      <c r="J49" s="1255"/>
      <c r="K49" s="1255"/>
      <c r="L49" s="1255"/>
      <c r="M49" s="1255"/>
      <c r="N49" s="1255"/>
      <c r="O49" s="1255"/>
      <c r="P49" s="1256"/>
      <c r="Q49" s="1000"/>
      <c r="R49" s="974"/>
      <c r="S49" s="975"/>
      <c r="T49" s="994"/>
      <c r="U49" s="976"/>
      <c r="V49" s="977"/>
      <c r="W49" s="482"/>
    </row>
    <row r="50" spans="2:23" ht="14.25" customHeight="1" thickBot="1">
      <c r="B50" s="516"/>
      <c r="C50" s="547"/>
      <c r="D50" s="534"/>
      <c r="E50" s="519"/>
      <c r="F50" s="519"/>
      <c r="G50" s="423"/>
      <c r="H50" s="231"/>
      <c r="I50" s="1241"/>
      <c r="J50" s="1242"/>
      <c r="K50" s="1242"/>
      <c r="L50" s="1242"/>
      <c r="M50" s="1242"/>
      <c r="N50" s="1242"/>
      <c r="O50" s="1242"/>
      <c r="P50" s="1243"/>
      <c r="Q50" s="984"/>
      <c r="R50" s="975"/>
      <c r="S50" s="975"/>
      <c r="T50" s="984"/>
      <c r="U50" s="975"/>
      <c r="V50" s="977"/>
      <c r="W50" s="482"/>
    </row>
    <row r="51" spans="2:23" ht="14.25" hidden="1" customHeight="1" thickBot="1">
      <c r="B51" s="516"/>
      <c r="C51" s="547"/>
      <c r="D51" s="553"/>
      <c r="E51" s="551"/>
      <c r="F51" s="519"/>
      <c r="G51" s="424"/>
      <c r="H51" s="231"/>
      <c r="I51" s="1241"/>
      <c r="J51" s="1242"/>
      <c r="K51" s="1242"/>
      <c r="L51" s="1242"/>
      <c r="M51" s="1242"/>
      <c r="N51" s="1242"/>
      <c r="O51" s="1242"/>
      <c r="P51" s="1243"/>
      <c r="Q51" s="981"/>
      <c r="R51" s="975"/>
      <c r="S51" s="975"/>
      <c r="T51" s="981"/>
      <c r="U51" s="975"/>
      <c r="V51" s="977"/>
      <c r="W51" s="482"/>
    </row>
    <row r="52" spans="2:23" ht="14.25" hidden="1" customHeight="1" thickBot="1">
      <c r="B52" s="527"/>
      <c r="C52" s="548"/>
      <c r="D52" s="529"/>
      <c r="E52" s="530"/>
      <c r="F52" s="519"/>
      <c r="G52" s="424"/>
      <c r="H52" s="231"/>
      <c r="I52" s="1241"/>
      <c r="J52" s="1242"/>
      <c r="K52" s="1242"/>
      <c r="L52" s="1242"/>
      <c r="M52" s="1242"/>
      <c r="N52" s="1242"/>
      <c r="O52" s="1242"/>
      <c r="P52" s="1243"/>
      <c r="Q52" s="981"/>
      <c r="R52" s="996"/>
      <c r="S52" s="996"/>
      <c r="T52" s="981"/>
      <c r="U52" s="996"/>
      <c r="V52" s="997"/>
      <c r="W52" s="482"/>
    </row>
    <row r="53" spans="2:23" ht="14.25" hidden="1" customHeight="1" thickBot="1">
      <c r="B53" s="527"/>
      <c r="C53" s="569"/>
      <c r="D53" s="529"/>
      <c r="E53" s="530"/>
      <c r="F53" s="519"/>
      <c r="G53" s="424"/>
      <c r="H53" s="231"/>
      <c r="I53" s="1241"/>
      <c r="J53" s="1242"/>
      <c r="K53" s="1242"/>
      <c r="L53" s="1242"/>
      <c r="M53" s="1242"/>
      <c r="N53" s="1242"/>
      <c r="O53" s="1242"/>
      <c r="P53" s="1243"/>
      <c r="Q53" s="982"/>
      <c r="R53" s="996"/>
      <c r="S53" s="996"/>
      <c r="T53" s="982"/>
      <c r="U53" s="996"/>
      <c r="V53" s="997"/>
      <c r="W53" s="482"/>
    </row>
    <row r="54" spans="2:23" ht="14.25" customHeight="1" thickBot="1">
      <c r="B54" s="563"/>
      <c r="C54" s="517"/>
      <c r="D54" s="546"/>
      <c r="E54" s="544"/>
      <c r="F54" s="519"/>
      <c r="G54" s="570"/>
      <c r="H54" s="230"/>
      <c r="I54" s="1257"/>
      <c r="J54" s="1258"/>
      <c r="K54" s="1258"/>
      <c r="L54" s="1258"/>
      <c r="M54" s="1258"/>
      <c r="N54" s="1258"/>
      <c r="O54" s="1258"/>
      <c r="P54" s="1259"/>
      <c r="Q54" s="983"/>
      <c r="R54" s="974"/>
      <c r="S54" s="975"/>
      <c r="T54" s="983"/>
      <c r="U54" s="976"/>
      <c r="V54" s="977"/>
      <c r="W54" s="482"/>
    </row>
    <row r="55" spans="2:23" ht="14.25" customHeight="1">
      <c r="B55" s="563"/>
      <c r="C55" s="536"/>
      <c r="D55" s="534"/>
      <c r="E55" s="519"/>
      <c r="F55" s="519"/>
      <c r="G55" s="423"/>
      <c r="H55" s="231"/>
      <c r="I55" s="1241"/>
      <c r="J55" s="1242"/>
      <c r="K55" s="1242"/>
      <c r="L55" s="1242"/>
      <c r="M55" s="1242"/>
      <c r="N55" s="1242"/>
      <c r="O55" s="1242"/>
      <c r="P55" s="1243"/>
      <c r="Q55" s="984"/>
      <c r="R55" s="975"/>
      <c r="S55" s="975"/>
      <c r="T55" s="984"/>
      <c r="U55" s="975"/>
      <c r="V55" s="977"/>
      <c r="W55" s="482"/>
    </row>
    <row r="56" spans="2:23" ht="14.25" customHeight="1">
      <c r="B56" s="563"/>
      <c r="C56" s="536"/>
      <c r="D56" s="534"/>
      <c r="E56" s="519"/>
      <c r="F56" s="519"/>
      <c r="G56" s="423"/>
      <c r="H56" s="230"/>
      <c r="I56" s="1241"/>
      <c r="J56" s="1242"/>
      <c r="K56" s="1242"/>
      <c r="L56" s="1242"/>
      <c r="M56" s="1242"/>
      <c r="N56" s="1242"/>
      <c r="O56" s="1242"/>
      <c r="P56" s="1243"/>
      <c r="Q56" s="981"/>
      <c r="R56" s="975"/>
      <c r="S56" s="975"/>
      <c r="T56" s="981"/>
      <c r="U56" s="975"/>
      <c r="V56" s="977"/>
      <c r="W56" s="482"/>
    </row>
    <row r="57" spans="2:23" ht="14.25" customHeight="1" thickBot="1">
      <c r="B57" s="563"/>
      <c r="C57" s="536"/>
      <c r="D57" s="534"/>
      <c r="E57" s="519"/>
      <c r="F57" s="519"/>
      <c r="G57" s="423"/>
      <c r="H57" s="231"/>
      <c r="I57" s="1241"/>
      <c r="J57" s="1242"/>
      <c r="K57" s="1242"/>
      <c r="L57" s="1242"/>
      <c r="M57" s="1242"/>
      <c r="N57" s="1242"/>
      <c r="O57" s="1242"/>
      <c r="P57" s="1243"/>
      <c r="Q57" s="982"/>
      <c r="R57" s="975"/>
      <c r="S57" s="975"/>
      <c r="T57" s="982"/>
      <c r="U57" s="975"/>
      <c r="V57" s="977"/>
      <c r="W57" s="482"/>
    </row>
    <row r="58" spans="2:23" ht="14.25" hidden="1" customHeight="1" thickBot="1">
      <c r="B58" s="564"/>
      <c r="C58" s="528"/>
      <c r="D58" s="529"/>
      <c r="E58" s="530"/>
      <c r="F58" s="530"/>
      <c r="G58" s="424"/>
      <c r="H58" s="231"/>
      <c r="I58" s="1241"/>
      <c r="J58" s="1242"/>
      <c r="K58" s="1242"/>
      <c r="L58" s="1242"/>
      <c r="M58" s="1242"/>
      <c r="N58" s="1242"/>
      <c r="O58" s="1242"/>
      <c r="P58" s="1243"/>
      <c r="Q58" s="982"/>
      <c r="R58" s="996"/>
      <c r="S58" s="996"/>
      <c r="T58" s="982"/>
      <c r="U58" s="996"/>
      <c r="V58" s="997"/>
      <c r="W58" s="482"/>
    </row>
    <row r="59" spans="2:23" ht="14.25" customHeight="1" thickBot="1">
      <c r="B59" s="563"/>
      <c r="C59" s="517"/>
      <c r="D59" s="546"/>
      <c r="E59" s="544"/>
      <c r="F59" s="544"/>
      <c r="G59" s="422"/>
      <c r="H59" s="230"/>
      <c r="I59" s="1257"/>
      <c r="J59" s="1258"/>
      <c r="K59" s="1258"/>
      <c r="L59" s="1258"/>
      <c r="M59" s="1258"/>
      <c r="N59" s="1258"/>
      <c r="O59" s="1258"/>
      <c r="P59" s="1259"/>
      <c r="Q59" s="1000"/>
      <c r="R59" s="974"/>
      <c r="S59" s="975"/>
      <c r="T59" s="983"/>
      <c r="U59" s="976"/>
      <c r="V59" s="977"/>
      <c r="W59" s="482"/>
    </row>
    <row r="60" spans="2:23" ht="14.25" customHeight="1">
      <c r="B60" s="563"/>
      <c r="C60" s="536"/>
      <c r="D60" s="534"/>
      <c r="E60" s="519"/>
      <c r="F60" s="519"/>
      <c r="G60" s="423"/>
      <c r="H60" s="231"/>
      <c r="I60" s="1241"/>
      <c r="J60" s="1242"/>
      <c r="K60" s="1242"/>
      <c r="L60" s="1242"/>
      <c r="M60" s="1242"/>
      <c r="N60" s="1242"/>
      <c r="O60" s="1242"/>
      <c r="P60" s="1243"/>
      <c r="Q60" s="984"/>
      <c r="R60" s="975"/>
      <c r="S60" s="975"/>
      <c r="T60" s="984"/>
      <c r="U60" s="975"/>
      <c r="V60" s="977"/>
      <c r="W60" s="482"/>
    </row>
    <row r="61" spans="2:23" ht="14.25" customHeight="1" thickBot="1">
      <c r="B61" s="563"/>
      <c r="C61" s="536"/>
      <c r="D61" s="571"/>
      <c r="E61" s="518"/>
      <c r="F61" s="518"/>
      <c r="G61" s="423"/>
      <c r="H61" s="231"/>
      <c r="I61" s="1260"/>
      <c r="J61" s="1261"/>
      <c r="K61" s="1261"/>
      <c r="L61" s="1261"/>
      <c r="M61" s="1261"/>
      <c r="N61" s="1261"/>
      <c r="O61" s="1261"/>
      <c r="P61" s="1262"/>
      <c r="Q61" s="981"/>
      <c r="R61" s="975"/>
      <c r="S61" s="975"/>
      <c r="T61" s="982"/>
      <c r="U61" s="975"/>
      <c r="V61" s="977"/>
      <c r="W61" s="482"/>
    </row>
    <row r="62" spans="2:23" ht="14.25" customHeight="1" thickBot="1">
      <c r="B62" s="572"/>
      <c r="C62" s="573"/>
      <c r="D62" s="574"/>
      <c r="E62" s="574"/>
      <c r="F62" s="574"/>
      <c r="G62" s="574"/>
      <c r="H62" s="574"/>
      <c r="I62" s="1263"/>
      <c r="J62" s="1263"/>
      <c r="K62" s="1263"/>
      <c r="L62" s="1263"/>
      <c r="M62" s="1263"/>
      <c r="N62" s="1263"/>
      <c r="O62" s="1263"/>
      <c r="P62" s="1264"/>
      <c r="Q62" s="1001"/>
      <c r="R62" s="1002"/>
      <c r="S62" s="1003"/>
      <c r="T62" s="1004"/>
      <c r="U62" s="1005"/>
      <c r="V62" s="1006"/>
      <c r="W62" s="482"/>
    </row>
    <row r="63" spans="2:23" ht="14.25" customHeight="1">
      <c r="B63" s="510"/>
      <c r="C63" s="511"/>
      <c r="D63" s="512"/>
      <c r="E63" s="575"/>
      <c r="F63" s="575"/>
      <c r="G63" s="233"/>
      <c r="H63" s="576"/>
      <c r="I63" s="1265"/>
      <c r="J63" s="1266"/>
      <c r="K63" s="1266"/>
      <c r="L63" s="1266"/>
      <c r="M63" s="1266"/>
      <c r="N63" s="1266"/>
      <c r="O63" s="1266"/>
      <c r="P63" s="1267"/>
      <c r="Q63" s="986"/>
      <c r="R63" s="1007"/>
      <c r="S63" s="988"/>
      <c r="T63" s="989"/>
      <c r="U63" s="1008"/>
      <c r="V63" s="1009"/>
      <c r="W63" s="482"/>
    </row>
    <row r="64" spans="2:23" ht="14.25" customHeight="1" thickBot="1">
      <c r="B64" s="563"/>
      <c r="C64" s="533"/>
      <c r="D64" s="518"/>
      <c r="E64" s="544"/>
      <c r="F64" s="544"/>
      <c r="G64" s="230"/>
      <c r="H64" s="230"/>
      <c r="I64" s="1254"/>
      <c r="J64" s="1255"/>
      <c r="K64" s="1255"/>
      <c r="L64" s="1255"/>
      <c r="M64" s="1255"/>
      <c r="N64" s="1255"/>
      <c r="O64" s="1255"/>
      <c r="P64" s="1256"/>
      <c r="Q64" s="1000"/>
      <c r="R64" s="974"/>
      <c r="S64" s="975"/>
      <c r="T64" s="1010"/>
      <c r="U64" s="976"/>
      <c r="V64" s="977"/>
      <c r="W64" s="482"/>
    </row>
    <row r="65" spans="2:23" ht="14.25" customHeight="1">
      <c r="B65" s="563"/>
      <c r="C65" s="536"/>
      <c r="D65" s="534"/>
      <c r="E65" s="519"/>
      <c r="F65" s="519"/>
      <c r="G65" s="423"/>
      <c r="H65" s="231"/>
      <c r="I65" s="1241"/>
      <c r="J65" s="1242"/>
      <c r="K65" s="1242"/>
      <c r="L65" s="1242"/>
      <c r="M65" s="1242"/>
      <c r="N65" s="1242"/>
      <c r="O65" s="1242"/>
      <c r="P65" s="1243"/>
      <c r="Q65" s="984"/>
      <c r="R65" s="975"/>
      <c r="S65" s="975"/>
      <c r="T65" s="984"/>
      <c r="U65" s="975"/>
      <c r="V65" s="977"/>
      <c r="W65" s="482"/>
    </row>
    <row r="66" spans="2:23" ht="14.25" customHeight="1">
      <c r="B66" s="563"/>
      <c r="C66" s="536"/>
      <c r="D66" s="534"/>
      <c r="E66" s="519"/>
      <c r="F66" s="519"/>
      <c r="G66" s="423"/>
      <c r="H66" s="231"/>
      <c r="I66" s="1241"/>
      <c r="J66" s="1242"/>
      <c r="K66" s="1242"/>
      <c r="L66" s="1242"/>
      <c r="M66" s="1242"/>
      <c r="N66" s="1242"/>
      <c r="O66" s="1242"/>
      <c r="P66" s="1243"/>
      <c r="Q66" s="981"/>
      <c r="R66" s="975"/>
      <c r="S66" s="975"/>
      <c r="T66" s="981"/>
      <c r="U66" s="975"/>
      <c r="V66" s="977"/>
      <c r="W66" s="482"/>
    </row>
    <row r="67" spans="2:23" ht="14.25" customHeight="1" thickBot="1">
      <c r="B67" s="563"/>
      <c r="C67" s="537"/>
      <c r="D67" s="534"/>
      <c r="E67" s="519"/>
      <c r="F67" s="519"/>
      <c r="G67" s="423"/>
      <c r="H67" s="231"/>
      <c r="I67" s="1241"/>
      <c r="J67" s="1242"/>
      <c r="K67" s="1242"/>
      <c r="L67" s="1242"/>
      <c r="M67" s="1242"/>
      <c r="N67" s="1242"/>
      <c r="O67" s="1242"/>
      <c r="P67" s="1243"/>
      <c r="Q67" s="982"/>
      <c r="R67" s="975"/>
      <c r="S67" s="975"/>
      <c r="T67" s="982"/>
      <c r="U67" s="975"/>
      <c r="V67" s="977"/>
      <c r="W67" s="482"/>
    </row>
    <row r="68" spans="2:23" ht="14.25" customHeight="1" thickBot="1">
      <c r="B68" s="563"/>
      <c r="C68" s="517"/>
      <c r="D68" s="518"/>
      <c r="E68" s="544"/>
      <c r="F68" s="544"/>
      <c r="G68" s="422"/>
      <c r="H68" s="230"/>
      <c r="I68" s="1257"/>
      <c r="J68" s="1258"/>
      <c r="K68" s="1258"/>
      <c r="L68" s="1258"/>
      <c r="M68" s="1258"/>
      <c r="N68" s="1258"/>
      <c r="O68" s="1258"/>
      <c r="P68" s="1259"/>
      <c r="Q68" s="1000"/>
      <c r="R68" s="975"/>
      <c r="S68" s="975"/>
      <c r="T68" s="983"/>
      <c r="U68" s="976"/>
      <c r="V68" s="977"/>
      <c r="W68" s="482"/>
    </row>
    <row r="69" spans="2:23" ht="13.5">
      <c r="B69" s="563"/>
      <c r="C69" s="536"/>
      <c r="D69" s="534"/>
      <c r="E69" s="519"/>
      <c r="F69" s="519"/>
      <c r="G69" s="423"/>
      <c r="H69" s="231"/>
      <c r="I69" s="1241"/>
      <c r="J69" s="1242"/>
      <c r="K69" s="1242"/>
      <c r="L69" s="1242"/>
      <c r="M69" s="1242"/>
      <c r="N69" s="1242"/>
      <c r="O69" s="1242"/>
      <c r="P69" s="1243"/>
      <c r="Q69" s="984"/>
      <c r="R69" s="975"/>
      <c r="S69" s="975"/>
      <c r="T69" s="984"/>
      <c r="U69" s="975"/>
      <c r="V69" s="977"/>
      <c r="W69" s="482"/>
    </row>
    <row r="70" spans="2:23" ht="13.5" hidden="1" customHeight="1">
      <c r="B70" s="563"/>
      <c r="C70" s="536"/>
      <c r="D70" s="577"/>
      <c r="E70" s="578"/>
      <c r="F70" s="578"/>
      <c r="G70" s="423"/>
      <c r="H70" s="231"/>
      <c r="I70" s="1241"/>
      <c r="J70" s="1242"/>
      <c r="K70" s="1242"/>
      <c r="L70" s="1242"/>
      <c r="M70" s="1242"/>
      <c r="N70" s="1242"/>
      <c r="O70" s="1242"/>
      <c r="P70" s="1243"/>
      <c r="Q70" s="981"/>
      <c r="R70" s="975"/>
      <c r="S70" s="975"/>
      <c r="T70" s="981"/>
      <c r="U70" s="975"/>
      <c r="V70" s="977"/>
      <c r="W70" s="482"/>
    </row>
    <row r="71" spans="2:23" ht="13.5">
      <c r="B71" s="563"/>
      <c r="C71" s="536"/>
      <c r="D71" s="534"/>
      <c r="E71" s="519"/>
      <c r="F71" s="519"/>
      <c r="G71" s="423"/>
      <c r="H71" s="231"/>
      <c r="I71" s="1241"/>
      <c r="J71" s="1242"/>
      <c r="K71" s="1242"/>
      <c r="L71" s="1242"/>
      <c r="M71" s="1242"/>
      <c r="N71" s="1242"/>
      <c r="O71" s="1242"/>
      <c r="P71" s="1243"/>
      <c r="Q71" s="981"/>
      <c r="R71" s="975"/>
      <c r="S71" s="975"/>
      <c r="T71" s="981"/>
      <c r="U71" s="975"/>
      <c r="V71" s="977"/>
      <c r="W71" s="482"/>
    </row>
    <row r="72" spans="2:23" ht="14.25" thickBot="1">
      <c r="B72" s="563"/>
      <c r="C72" s="536"/>
      <c r="D72" s="571"/>
      <c r="E72" s="518"/>
      <c r="F72" s="518"/>
      <c r="G72" s="423"/>
      <c r="H72" s="231"/>
      <c r="I72" s="1241"/>
      <c r="J72" s="1242"/>
      <c r="K72" s="1242"/>
      <c r="L72" s="1242"/>
      <c r="M72" s="1242"/>
      <c r="N72" s="1242"/>
      <c r="O72" s="1242"/>
      <c r="P72" s="1243"/>
      <c r="Q72" s="981"/>
      <c r="R72" s="975"/>
      <c r="S72" s="975"/>
      <c r="T72" s="981"/>
      <c r="U72" s="975"/>
      <c r="V72" s="977"/>
      <c r="W72" s="482"/>
    </row>
    <row r="73" spans="2:23" ht="14.25" hidden="1" customHeight="1" thickBot="1">
      <c r="B73" s="563"/>
      <c r="C73" s="536"/>
      <c r="D73" s="579"/>
      <c r="E73" s="580"/>
      <c r="F73" s="581"/>
      <c r="G73" s="448"/>
      <c r="H73" s="230"/>
      <c r="I73" s="1241"/>
      <c r="J73" s="1242"/>
      <c r="K73" s="1242"/>
      <c r="L73" s="1242"/>
      <c r="M73" s="1242"/>
      <c r="N73" s="1242"/>
      <c r="O73" s="1242"/>
      <c r="P73" s="1243"/>
      <c r="Q73" s="982"/>
      <c r="R73" s="975"/>
      <c r="S73" s="975"/>
      <c r="T73" s="982"/>
      <c r="U73" s="975"/>
      <c r="V73" s="977"/>
      <c r="W73" s="482"/>
    </row>
    <row r="74" spans="2:23" ht="14.25" thickBot="1">
      <c r="B74" s="582"/>
      <c r="C74" s="517"/>
      <c r="D74" s="518"/>
      <c r="E74" s="544"/>
      <c r="F74" s="544"/>
      <c r="G74" s="422"/>
      <c r="H74" s="230"/>
      <c r="I74" s="1257"/>
      <c r="J74" s="1258"/>
      <c r="K74" s="1258"/>
      <c r="L74" s="1258"/>
      <c r="M74" s="1258"/>
      <c r="N74" s="1258"/>
      <c r="O74" s="1258"/>
      <c r="P74" s="1259"/>
      <c r="Q74" s="983"/>
      <c r="R74" s="975"/>
      <c r="S74" s="975"/>
      <c r="T74" s="1011"/>
      <c r="U74" s="975"/>
      <c r="V74" s="977"/>
      <c r="W74" s="482"/>
    </row>
    <row r="75" spans="2:23" ht="14.25" customHeight="1">
      <c r="B75" s="582"/>
      <c r="C75" s="536"/>
      <c r="D75" s="534"/>
      <c r="E75" s="519"/>
      <c r="F75" s="519"/>
      <c r="G75" s="423"/>
      <c r="H75" s="231"/>
      <c r="I75" s="1241"/>
      <c r="J75" s="1242"/>
      <c r="K75" s="1242"/>
      <c r="L75" s="1242"/>
      <c r="M75" s="1242"/>
      <c r="N75" s="1242"/>
      <c r="O75" s="1242"/>
      <c r="P75" s="1243"/>
      <c r="Q75" s="984"/>
      <c r="R75" s="975"/>
      <c r="S75" s="975"/>
      <c r="T75" s="984"/>
      <c r="U75" s="975"/>
      <c r="V75" s="977"/>
      <c r="W75" s="482"/>
    </row>
    <row r="76" spans="2:23" ht="14.25" customHeight="1" thickBot="1">
      <c r="B76" s="563"/>
      <c r="C76" s="536"/>
      <c r="D76" s="534"/>
      <c r="E76" s="519"/>
      <c r="F76" s="519"/>
      <c r="G76" s="423"/>
      <c r="H76" s="231"/>
      <c r="I76" s="1241"/>
      <c r="J76" s="1242"/>
      <c r="K76" s="1242"/>
      <c r="L76" s="1242"/>
      <c r="M76" s="1242"/>
      <c r="N76" s="1242"/>
      <c r="O76" s="1242"/>
      <c r="P76" s="1243"/>
      <c r="Q76" s="981"/>
      <c r="R76" s="975"/>
      <c r="S76" s="975"/>
      <c r="T76" s="981"/>
      <c r="U76" s="975"/>
      <c r="V76" s="977"/>
      <c r="W76" s="482"/>
    </row>
    <row r="77" spans="2:23" ht="14.25" hidden="1" customHeight="1" thickBot="1">
      <c r="B77" s="563"/>
      <c r="C77" s="537"/>
      <c r="D77" s="553"/>
      <c r="E77" s="551"/>
      <c r="F77" s="551"/>
      <c r="G77" s="559"/>
      <c r="H77" s="560"/>
      <c r="I77" s="1244"/>
      <c r="J77" s="1245"/>
      <c r="K77" s="1245"/>
      <c r="L77" s="1245"/>
      <c r="M77" s="1245"/>
      <c r="N77" s="1245"/>
      <c r="O77" s="1245"/>
      <c r="P77" s="1246"/>
      <c r="Q77" s="982"/>
      <c r="R77" s="975"/>
      <c r="S77" s="975"/>
      <c r="T77" s="982"/>
      <c r="U77" s="975"/>
      <c r="V77" s="977"/>
      <c r="W77" s="482"/>
    </row>
    <row r="78" spans="2:23" ht="14.25" customHeight="1">
      <c r="B78" s="541"/>
      <c r="C78" s="542"/>
      <c r="D78" s="543"/>
      <c r="E78" s="543"/>
      <c r="F78" s="543"/>
      <c r="G78" s="234"/>
      <c r="H78" s="234"/>
      <c r="I78" s="1277"/>
      <c r="J78" s="1278"/>
      <c r="K78" s="1278"/>
      <c r="L78" s="1278"/>
      <c r="M78" s="1278"/>
      <c r="N78" s="1278"/>
      <c r="O78" s="1278"/>
      <c r="P78" s="1279"/>
      <c r="Q78" s="999"/>
      <c r="R78" s="987"/>
      <c r="S78" s="988"/>
      <c r="T78" s="999"/>
      <c r="U78" s="990"/>
      <c r="V78" s="991"/>
      <c r="W78" s="482"/>
    </row>
    <row r="79" spans="2:23" ht="14.25" customHeight="1" thickBot="1">
      <c r="B79" s="563"/>
      <c r="C79" s="517"/>
      <c r="D79" s="546"/>
      <c r="E79" s="544"/>
      <c r="F79" s="544"/>
      <c r="G79" s="583"/>
      <c r="H79" s="583"/>
      <c r="I79" s="1254"/>
      <c r="J79" s="1255"/>
      <c r="K79" s="1255"/>
      <c r="L79" s="1255"/>
      <c r="M79" s="1255"/>
      <c r="N79" s="1255"/>
      <c r="O79" s="1255"/>
      <c r="P79" s="1256"/>
      <c r="Q79" s="1000"/>
      <c r="R79" s="974"/>
      <c r="S79" s="975"/>
      <c r="T79" s="1012"/>
      <c r="U79" s="976"/>
      <c r="V79" s="977"/>
      <c r="W79" s="482"/>
    </row>
    <row r="80" spans="2:23" ht="14.25" customHeight="1">
      <c r="B80" s="563"/>
      <c r="C80" s="547"/>
      <c r="D80" s="534"/>
      <c r="E80" s="519"/>
      <c r="F80" s="519"/>
      <c r="G80" s="270"/>
      <c r="H80" s="270"/>
      <c r="I80" s="1241"/>
      <c r="J80" s="1242"/>
      <c r="K80" s="1242"/>
      <c r="L80" s="1242"/>
      <c r="M80" s="1242"/>
      <c r="N80" s="1242"/>
      <c r="O80" s="1242"/>
      <c r="P80" s="1243"/>
      <c r="Q80" s="984"/>
      <c r="R80" s="1013"/>
      <c r="S80" s="975"/>
      <c r="T80" s="1014"/>
      <c r="U80" s="976"/>
      <c r="V80" s="977"/>
      <c r="W80" s="482"/>
    </row>
    <row r="81" spans="2:23" ht="14.25" customHeight="1" thickBot="1">
      <c r="B81" s="563"/>
      <c r="C81" s="562"/>
      <c r="D81" s="534"/>
      <c r="E81" s="519"/>
      <c r="F81" s="519"/>
      <c r="G81" s="270"/>
      <c r="H81" s="270"/>
      <c r="I81" s="1241"/>
      <c r="J81" s="1242"/>
      <c r="K81" s="1242"/>
      <c r="L81" s="1242"/>
      <c r="M81" s="1242"/>
      <c r="N81" s="1242"/>
      <c r="O81" s="1242"/>
      <c r="P81" s="1243"/>
      <c r="Q81" s="982"/>
      <c r="R81" s="1013"/>
      <c r="S81" s="975"/>
      <c r="T81" s="1014"/>
      <c r="U81" s="976"/>
      <c r="V81" s="977"/>
      <c r="W81" s="482"/>
    </row>
    <row r="82" spans="2:23" ht="14.25" customHeight="1" thickBot="1">
      <c r="B82" s="563"/>
      <c r="C82" s="533"/>
      <c r="D82" s="546"/>
      <c r="E82" s="544"/>
      <c r="F82" s="544"/>
      <c r="G82" s="583"/>
      <c r="H82" s="583"/>
      <c r="I82" s="1257"/>
      <c r="J82" s="1258"/>
      <c r="K82" s="1258"/>
      <c r="L82" s="1258"/>
      <c r="M82" s="1258"/>
      <c r="N82" s="1258"/>
      <c r="O82" s="1258"/>
      <c r="P82" s="1259"/>
      <c r="Q82" s="1000"/>
      <c r="R82" s="974"/>
      <c r="S82" s="975"/>
      <c r="T82" s="1012"/>
      <c r="U82" s="976"/>
      <c r="V82" s="977"/>
      <c r="W82" s="482"/>
    </row>
    <row r="83" spans="2:23" ht="14.25" customHeight="1">
      <c r="B83" s="563"/>
      <c r="C83" s="547"/>
      <c r="D83" s="534"/>
      <c r="E83" s="519"/>
      <c r="F83" s="519"/>
      <c r="G83" s="270"/>
      <c r="H83" s="270"/>
      <c r="I83" s="1241"/>
      <c r="J83" s="1242"/>
      <c r="K83" s="1242"/>
      <c r="L83" s="1242"/>
      <c r="M83" s="1242"/>
      <c r="N83" s="1242"/>
      <c r="O83" s="1242"/>
      <c r="P83" s="1243"/>
      <c r="Q83" s="984"/>
      <c r="R83" s="1013"/>
      <c r="S83" s="975"/>
      <c r="T83" s="1014"/>
      <c r="U83" s="976"/>
      <c r="V83" s="977"/>
      <c r="W83" s="482"/>
    </row>
    <row r="84" spans="2:23" ht="14.25" customHeight="1">
      <c r="B84" s="563"/>
      <c r="C84" s="547"/>
      <c r="D84" s="534"/>
      <c r="E84" s="519"/>
      <c r="F84" s="519"/>
      <c r="G84" s="270"/>
      <c r="H84" s="270"/>
      <c r="I84" s="1241"/>
      <c r="J84" s="1242"/>
      <c r="K84" s="1242"/>
      <c r="L84" s="1242"/>
      <c r="M84" s="1242"/>
      <c r="N84" s="1242"/>
      <c r="O84" s="1242"/>
      <c r="P84" s="1243"/>
      <c r="Q84" s="981"/>
      <c r="R84" s="1013"/>
      <c r="S84" s="975"/>
      <c r="T84" s="1014"/>
      <c r="U84" s="976"/>
      <c r="V84" s="977"/>
      <c r="W84" s="482"/>
    </row>
    <row r="85" spans="2:23" ht="14.25" customHeight="1">
      <c r="B85" s="563"/>
      <c r="C85" s="547"/>
      <c r="D85" s="534"/>
      <c r="E85" s="584"/>
      <c r="F85" s="585"/>
      <c r="G85" s="270"/>
      <c r="H85" s="270"/>
      <c r="I85" s="1241"/>
      <c r="J85" s="1242"/>
      <c r="K85" s="1242"/>
      <c r="L85" s="1242"/>
      <c r="M85" s="1242"/>
      <c r="N85" s="1242"/>
      <c r="O85" s="1242"/>
      <c r="P85" s="1243"/>
      <c r="Q85" s="981"/>
      <c r="R85" s="1013"/>
      <c r="S85" s="975"/>
      <c r="T85" s="1014"/>
      <c r="U85" s="976"/>
      <c r="V85" s="977"/>
      <c r="W85" s="482"/>
    </row>
    <row r="86" spans="2:23" ht="14.25" customHeight="1">
      <c r="B86" s="563"/>
      <c r="C86" s="547"/>
      <c r="D86" s="534"/>
      <c r="E86" s="519"/>
      <c r="F86" s="519"/>
      <c r="G86" s="270"/>
      <c r="H86" s="270"/>
      <c r="I86" s="1241"/>
      <c r="J86" s="1242"/>
      <c r="K86" s="1242"/>
      <c r="L86" s="1242"/>
      <c r="M86" s="1242"/>
      <c r="N86" s="1242"/>
      <c r="O86" s="1242"/>
      <c r="P86" s="1243"/>
      <c r="Q86" s="981"/>
      <c r="R86" s="1013"/>
      <c r="S86" s="975"/>
      <c r="T86" s="1014"/>
      <c r="U86" s="976"/>
      <c r="V86" s="977"/>
      <c r="W86" s="482"/>
    </row>
    <row r="87" spans="2:23" ht="14.25" customHeight="1">
      <c r="B87" s="563"/>
      <c r="C87" s="547"/>
      <c r="D87" s="534"/>
      <c r="E87" s="584"/>
      <c r="F87" s="585"/>
      <c r="G87" s="270"/>
      <c r="H87" s="270"/>
      <c r="I87" s="1241"/>
      <c r="J87" s="1242"/>
      <c r="K87" s="1242"/>
      <c r="L87" s="1242"/>
      <c r="M87" s="1242"/>
      <c r="N87" s="1242"/>
      <c r="O87" s="1242"/>
      <c r="P87" s="1243"/>
      <c r="Q87" s="981"/>
      <c r="R87" s="1013"/>
      <c r="S87" s="975"/>
      <c r="T87" s="1014"/>
      <c r="U87" s="976"/>
      <c r="V87" s="977"/>
      <c r="W87" s="482"/>
    </row>
    <row r="88" spans="2:23" ht="14.25" customHeight="1" thickBot="1">
      <c r="B88" s="563"/>
      <c r="C88" s="562"/>
      <c r="D88" s="534"/>
      <c r="E88" s="519"/>
      <c r="F88" s="519"/>
      <c r="G88" s="271"/>
      <c r="H88" s="271"/>
      <c r="I88" s="1244"/>
      <c r="J88" s="1245"/>
      <c r="K88" s="1245"/>
      <c r="L88" s="1245"/>
      <c r="M88" s="1245"/>
      <c r="N88" s="1245"/>
      <c r="O88" s="1245"/>
      <c r="P88" s="1246"/>
      <c r="Q88" s="982"/>
      <c r="R88" s="1015"/>
      <c r="S88" s="988"/>
      <c r="T88" s="1016"/>
      <c r="U88" s="1008"/>
      <c r="V88" s="1009"/>
      <c r="W88" s="482"/>
    </row>
    <row r="89" spans="2:23" ht="14.25" hidden="1" customHeight="1" thickBot="1">
      <c r="B89" s="563"/>
      <c r="C89" s="586"/>
      <c r="D89" s="587"/>
      <c r="E89" s="588"/>
      <c r="F89" s="588"/>
      <c r="G89" s="555"/>
      <c r="H89" s="555"/>
      <c r="I89" s="1254"/>
      <c r="J89" s="1255"/>
      <c r="K89" s="1255"/>
      <c r="L89" s="1255"/>
      <c r="M89" s="1255"/>
      <c r="N89" s="1255"/>
      <c r="O89" s="1255"/>
      <c r="P89" s="1256"/>
      <c r="Q89" s="1000"/>
      <c r="R89" s="993"/>
      <c r="S89" s="979"/>
      <c r="T89" s="1017"/>
      <c r="U89" s="995"/>
      <c r="V89" s="980"/>
      <c r="W89" s="482"/>
    </row>
    <row r="90" spans="2:23" ht="14.25" hidden="1" customHeight="1" thickBot="1">
      <c r="B90" s="563"/>
      <c r="C90" s="589"/>
      <c r="D90" s="553"/>
      <c r="E90" s="551"/>
      <c r="F90" s="551"/>
      <c r="G90" s="554"/>
      <c r="H90" s="555"/>
      <c r="I90" s="1241"/>
      <c r="J90" s="1242"/>
      <c r="K90" s="1242"/>
      <c r="L90" s="1242"/>
      <c r="M90" s="1242"/>
      <c r="N90" s="1242"/>
      <c r="O90" s="1242"/>
      <c r="P90" s="1243"/>
      <c r="Q90" s="984"/>
      <c r="R90" s="1013"/>
      <c r="S90" s="975"/>
      <c r="T90" s="1014"/>
      <c r="U90" s="976"/>
      <c r="V90" s="977"/>
      <c r="W90" s="482"/>
    </row>
    <row r="91" spans="2:23" ht="14.25" hidden="1" customHeight="1" thickBot="1">
      <c r="B91" s="563"/>
      <c r="C91" s="589"/>
      <c r="D91" s="553"/>
      <c r="E91" s="551"/>
      <c r="F91" s="551"/>
      <c r="G91" s="554"/>
      <c r="H91" s="555"/>
      <c r="I91" s="1241"/>
      <c r="J91" s="1242"/>
      <c r="K91" s="1242"/>
      <c r="L91" s="1242"/>
      <c r="M91" s="1242"/>
      <c r="N91" s="1242"/>
      <c r="O91" s="1242"/>
      <c r="P91" s="1243"/>
      <c r="Q91" s="981"/>
      <c r="R91" s="1013"/>
      <c r="S91" s="975"/>
      <c r="T91" s="1014"/>
      <c r="U91" s="976"/>
      <c r="V91" s="977"/>
      <c r="W91" s="482"/>
    </row>
    <row r="92" spans="2:23" ht="14.25" hidden="1" customHeight="1" thickBot="1">
      <c r="B92" s="563"/>
      <c r="C92" s="590"/>
      <c r="D92" s="553"/>
      <c r="E92" s="551"/>
      <c r="F92" s="551"/>
      <c r="G92" s="554"/>
      <c r="H92" s="555"/>
      <c r="I92" s="1241"/>
      <c r="J92" s="1242"/>
      <c r="K92" s="1242"/>
      <c r="L92" s="1242"/>
      <c r="M92" s="1242"/>
      <c r="N92" s="1242"/>
      <c r="O92" s="1242"/>
      <c r="P92" s="1243"/>
      <c r="Q92" s="982"/>
      <c r="R92" s="1013"/>
      <c r="S92" s="975"/>
      <c r="T92" s="1014"/>
      <c r="U92" s="976"/>
      <c r="V92" s="977"/>
      <c r="W92" s="482"/>
    </row>
    <row r="93" spans="2:23" ht="14.25" customHeight="1" thickBot="1">
      <c r="B93" s="516"/>
      <c r="C93" s="517"/>
      <c r="D93" s="546"/>
      <c r="E93" s="544"/>
      <c r="F93" s="544"/>
      <c r="G93" s="531"/>
      <c r="H93" s="531"/>
      <c r="I93" s="1257"/>
      <c r="J93" s="1258"/>
      <c r="K93" s="1258"/>
      <c r="L93" s="1258"/>
      <c r="M93" s="1258"/>
      <c r="N93" s="1258"/>
      <c r="O93" s="1258"/>
      <c r="P93" s="1259"/>
      <c r="Q93" s="1000"/>
      <c r="R93" s="974"/>
      <c r="S93" s="975"/>
      <c r="T93" s="1012"/>
      <c r="U93" s="976"/>
      <c r="V93" s="977"/>
      <c r="W93" s="482"/>
    </row>
    <row r="94" spans="2:23" ht="14.25" customHeight="1">
      <c r="B94" s="516"/>
      <c r="C94" s="547"/>
      <c r="D94" s="534"/>
      <c r="E94" s="519"/>
      <c r="F94" s="519"/>
      <c r="G94" s="270"/>
      <c r="H94" s="270"/>
      <c r="I94" s="1241"/>
      <c r="J94" s="1242"/>
      <c r="K94" s="1242"/>
      <c r="L94" s="1242"/>
      <c r="M94" s="1242"/>
      <c r="N94" s="1242"/>
      <c r="O94" s="1242"/>
      <c r="P94" s="1243"/>
      <c r="Q94" s="984"/>
      <c r="R94" s="1013"/>
      <c r="S94" s="975"/>
      <c r="T94" s="1014"/>
      <c r="U94" s="976"/>
      <c r="V94" s="977"/>
      <c r="W94" s="482"/>
    </row>
    <row r="95" spans="2:23" ht="14.25" customHeight="1">
      <c r="B95" s="516"/>
      <c r="C95" s="547"/>
      <c r="D95" s="534"/>
      <c r="E95" s="519"/>
      <c r="F95" s="519"/>
      <c r="G95" s="270"/>
      <c r="H95" s="270"/>
      <c r="I95" s="1241"/>
      <c r="J95" s="1242"/>
      <c r="K95" s="1242"/>
      <c r="L95" s="1242"/>
      <c r="M95" s="1242"/>
      <c r="N95" s="1242"/>
      <c r="O95" s="1242"/>
      <c r="P95" s="1243"/>
      <c r="Q95" s="981"/>
      <c r="R95" s="1013"/>
      <c r="S95" s="975"/>
      <c r="T95" s="1014"/>
      <c r="U95" s="976"/>
      <c r="V95" s="977"/>
      <c r="W95" s="482"/>
    </row>
    <row r="96" spans="2:23" ht="14.25" customHeight="1">
      <c r="B96" s="516"/>
      <c r="C96" s="547"/>
      <c r="D96" s="534"/>
      <c r="E96" s="519"/>
      <c r="F96" s="519"/>
      <c r="G96" s="270"/>
      <c r="H96" s="270"/>
      <c r="I96" s="1241"/>
      <c r="J96" s="1242"/>
      <c r="K96" s="1242"/>
      <c r="L96" s="1242"/>
      <c r="M96" s="1242"/>
      <c r="N96" s="1242"/>
      <c r="O96" s="1242"/>
      <c r="P96" s="1243"/>
      <c r="Q96" s="981"/>
      <c r="R96" s="1013"/>
      <c r="S96" s="975"/>
      <c r="T96" s="1014"/>
      <c r="U96" s="976"/>
      <c r="V96" s="977"/>
      <c r="W96" s="482"/>
    </row>
    <row r="97" spans="2:23" ht="14.25" customHeight="1">
      <c r="B97" s="516"/>
      <c r="C97" s="547"/>
      <c r="D97" s="534"/>
      <c r="E97" s="519"/>
      <c r="F97" s="519"/>
      <c r="G97" s="270"/>
      <c r="H97" s="270"/>
      <c r="I97" s="1241"/>
      <c r="J97" s="1242"/>
      <c r="K97" s="1242"/>
      <c r="L97" s="1242"/>
      <c r="M97" s="1242"/>
      <c r="N97" s="1242"/>
      <c r="O97" s="1242"/>
      <c r="P97" s="1243"/>
      <c r="Q97" s="981"/>
      <c r="R97" s="1013"/>
      <c r="S97" s="975"/>
      <c r="T97" s="1014"/>
      <c r="U97" s="976"/>
      <c r="V97" s="977"/>
      <c r="W97" s="482"/>
    </row>
    <row r="98" spans="2:23" ht="14.25" thickBot="1">
      <c r="B98" s="591"/>
      <c r="C98" s="562"/>
      <c r="D98" s="534"/>
      <c r="E98" s="519"/>
      <c r="F98" s="519"/>
      <c r="G98" s="270"/>
      <c r="H98" s="270"/>
      <c r="I98" s="1244"/>
      <c r="J98" s="1245"/>
      <c r="K98" s="1245"/>
      <c r="L98" s="1245"/>
      <c r="M98" s="1245"/>
      <c r="N98" s="1245"/>
      <c r="O98" s="1245"/>
      <c r="P98" s="1246"/>
      <c r="Q98" s="982"/>
      <c r="R98" s="1018"/>
      <c r="S98" s="988"/>
      <c r="T98" s="1016"/>
      <c r="U98" s="1008"/>
      <c r="V98" s="1009"/>
      <c r="W98" s="482"/>
    </row>
    <row r="99" spans="2:23" ht="13.5" hidden="1" customHeight="1" thickBot="1">
      <c r="B99" s="516"/>
      <c r="C99" s="592"/>
      <c r="D99" s="593"/>
      <c r="E99" s="594"/>
      <c r="F99" s="594"/>
      <c r="G99" s="595"/>
      <c r="H99" s="596"/>
      <c r="I99" s="1271"/>
      <c r="J99" s="1272"/>
      <c r="K99" s="1272"/>
      <c r="L99" s="1272"/>
      <c r="M99" s="1272"/>
      <c r="N99" s="1272"/>
      <c r="O99" s="1272"/>
      <c r="P99" s="1273"/>
      <c r="Q99" s="1019"/>
      <c r="R99" s="974"/>
      <c r="S99" s="975"/>
      <c r="T99" s="1019"/>
      <c r="U99" s="976"/>
      <c r="V99" s="977"/>
      <c r="W99" s="482"/>
    </row>
    <row r="100" spans="2:23" ht="13.5">
      <c r="B100" s="541"/>
      <c r="C100" s="543"/>
      <c r="D100" s="543"/>
      <c r="E100" s="543"/>
      <c r="F100" s="543"/>
      <c r="G100" s="597"/>
      <c r="H100" s="598"/>
      <c r="I100" s="1277"/>
      <c r="J100" s="1278"/>
      <c r="K100" s="1278"/>
      <c r="L100" s="1278"/>
      <c r="M100" s="1278"/>
      <c r="N100" s="1278"/>
      <c r="O100" s="1278"/>
      <c r="P100" s="1279"/>
      <c r="Q100" s="1020"/>
      <c r="R100" s="987"/>
      <c r="S100" s="1021"/>
      <c r="T100" s="1020"/>
      <c r="U100" s="990"/>
      <c r="V100" s="991"/>
      <c r="W100" s="482"/>
    </row>
    <row r="101" spans="2:23" ht="14.25" customHeight="1" thickBot="1">
      <c r="B101" s="563"/>
      <c r="C101" s="517"/>
      <c r="D101" s="546"/>
      <c r="E101" s="518"/>
      <c r="F101" s="518"/>
      <c r="G101" s="520"/>
      <c r="H101" s="599"/>
      <c r="I101" s="1254"/>
      <c r="J101" s="1255"/>
      <c r="K101" s="1255"/>
      <c r="L101" s="1255"/>
      <c r="M101" s="1255"/>
      <c r="N101" s="1255"/>
      <c r="O101" s="1255"/>
      <c r="P101" s="1256"/>
      <c r="Q101" s="1000"/>
      <c r="R101" s="974"/>
      <c r="S101" s="975"/>
      <c r="T101" s="1010"/>
      <c r="U101" s="976"/>
      <c r="V101" s="977"/>
      <c r="W101" s="482"/>
    </row>
    <row r="102" spans="2:23" ht="14.25" customHeight="1">
      <c r="B102" s="563"/>
      <c r="C102" s="547"/>
      <c r="D102" s="534"/>
      <c r="E102" s="519"/>
      <c r="F102" s="519"/>
      <c r="G102" s="526"/>
      <c r="H102" s="531"/>
      <c r="I102" s="1241"/>
      <c r="J102" s="1242"/>
      <c r="K102" s="1242"/>
      <c r="L102" s="1242"/>
      <c r="M102" s="1242"/>
      <c r="N102" s="1242"/>
      <c r="O102" s="1242"/>
      <c r="P102" s="1243"/>
      <c r="Q102" s="984"/>
      <c r="R102" s="975"/>
      <c r="S102" s="975"/>
      <c r="T102" s="984"/>
      <c r="U102" s="975"/>
      <c r="V102" s="977"/>
      <c r="W102" s="482"/>
    </row>
    <row r="103" spans="2:23" ht="14.25" customHeight="1">
      <c r="B103" s="563"/>
      <c r="C103" s="547"/>
      <c r="D103" s="571"/>
      <c r="E103" s="518"/>
      <c r="F103" s="518"/>
      <c r="G103" s="526"/>
      <c r="H103" s="531"/>
      <c r="I103" s="1241"/>
      <c r="J103" s="1242"/>
      <c r="K103" s="1242"/>
      <c r="L103" s="1242"/>
      <c r="M103" s="1242"/>
      <c r="N103" s="1242"/>
      <c r="O103" s="1242"/>
      <c r="P103" s="1243"/>
      <c r="Q103" s="981"/>
      <c r="R103" s="975"/>
      <c r="S103" s="975"/>
      <c r="T103" s="981"/>
      <c r="U103" s="975"/>
      <c r="V103" s="977"/>
      <c r="W103" s="482"/>
    </row>
    <row r="104" spans="2:23" ht="14.25" customHeight="1" thickBot="1">
      <c r="B104" s="563"/>
      <c r="C104" s="539"/>
      <c r="D104" s="600"/>
      <c r="E104" s="519"/>
      <c r="F104" s="519"/>
      <c r="G104" s="526"/>
      <c r="H104" s="531"/>
      <c r="I104" s="1241"/>
      <c r="J104" s="1242"/>
      <c r="K104" s="1242"/>
      <c r="L104" s="1242"/>
      <c r="M104" s="1242"/>
      <c r="N104" s="1242"/>
      <c r="O104" s="1242"/>
      <c r="P104" s="1243"/>
      <c r="Q104" s="985"/>
      <c r="R104" s="975"/>
      <c r="S104" s="975"/>
      <c r="T104" s="985"/>
      <c r="U104" s="975"/>
      <c r="V104" s="977"/>
      <c r="W104" s="482"/>
    </row>
    <row r="105" spans="2:23" ht="14.25" customHeight="1" thickBot="1">
      <c r="B105" s="563"/>
      <c r="C105" s="533"/>
      <c r="D105" s="546"/>
      <c r="E105" s="518"/>
      <c r="F105" s="518"/>
      <c r="G105" s="526"/>
      <c r="H105" s="531"/>
      <c r="I105" s="1257"/>
      <c r="J105" s="1258"/>
      <c r="K105" s="1258"/>
      <c r="L105" s="1258"/>
      <c r="M105" s="1258"/>
      <c r="N105" s="1258"/>
      <c r="O105" s="1258"/>
      <c r="P105" s="1259"/>
      <c r="Q105" s="1000"/>
      <c r="R105" s="974"/>
      <c r="S105" s="975"/>
      <c r="T105" s="1022"/>
      <c r="U105" s="976"/>
      <c r="V105" s="977"/>
      <c r="W105" s="482"/>
    </row>
    <row r="106" spans="2:23" ht="14.25" customHeight="1">
      <c r="B106" s="563"/>
      <c r="C106" s="547"/>
      <c r="D106" s="534"/>
      <c r="E106" s="519"/>
      <c r="F106" s="519"/>
      <c r="G106" s="526"/>
      <c r="H106" s="531"/>
      <c r="I106" s="1241"/>
      <c r="J106" s="1242"/>
      <c r="K106" s="1242"/>
      <c r="L106" s="1242"/>
      <c r="M106" s="1242"/>
      <c r="N106" s="1242"/>
      <c r="O106" s="1242"/>
      <c r="P106" s="1243"/>
      <c r="Q106" s="984"/>
      <c r="R106" s="1013"/>
      <c r="S106" s="975"/>
      <c r="T106" s="1014"/>
      <c r="U106" s="976"/>
      <c r="V106" s="977"/>
      <c r="W106" s="482"/>
    </row>
    <row r="107" spans="2:23" ht="14.25" customHeight="1">
      <c r="B107" s="563"/>
      <c r="C107" s="547"/>
      <c r="D107" s="571"/>
      <c r="E107" s="518"/>
      <c r="F107" s="518"/>
      <c r="G107" s="526"/>
      <c r="H107" s="531"/>
      <c r="I107" s="1241"/>
      <c r="J107" s="1242"/>
      <c r="K107" s="1242"/>
      <c r="L107" s="1242"/>
      <c r="M107" s="1242"/>
      <c r="N107" s="1242"/>
      <c r="O107" s="1242"/>
      <c r="P107" s="1243"/>
      <c r="Q107" s="981"/>
      <c r="R107" s="1013"/>
      <c r="S107" s="975"/>
      <c r="T107" s="1014"/>
      <c r="U107" s="976"/>
      <c r="V107" s="977"/>
      <c r="W107" s="482"/>
    </row>
    <row r="108" spans="2:23" ht="14.25" customHeight="1">
      <c r="B108" s="563"/>
      <c r="C108" s="547"/>
      <c r="D108" s="534"/>
      <c r="E108" s="519"/>
      <c r="F108" s="519"/>
      <c r="G108" s="526"/>
      <c r="H108" s="531"/>
      <c r="I108" s="1241"/>
      <c r="J108" s="1242"/>
      <c r="K108" s="1242"/>
      <c r="L108" s="1242"/>
      <c r="M108" s="1242"/>
      <c r="N108" s="1242"/>
      <c r="O108" s="1242"/>
      <c r="P108" s="1243"/>
      <c r="Q108" s="981"/>
      <c r="R108" s="1013"/>
      <c r="S108" s="975"/>
      <c r="T108" s="1014"/>
      <c r="U108" s="976"/>
      <c r="V108" s="977"/>
      <c r="W108" s="482"/>
    </row>
    <row r="109" spans="2:23" ht="14.25" customHeight="1">
      <c r="B109" s="563"/>
      <c r="C109" s="547"/>
      <c r="D109" s="571"/>
      <c r="E109" s="518"/>
      <c r="F109" s="518"/>
      <c r="G109" s="526"/>
      <c r="H109" s="531"/>
      <c r="I109" s="1241"/>
      <c r="J109" s="1242"/>
      <c r="K109" s="1242"/>
      <c r="L109" s="1242"/>
      <c r="M109" s="1242"/>
      <c r="N109" s="1242"/>
      <c r="O109" s="1242"/>
      <c r="P109" s="1243"/>
      <c r="Q109" s="981"/>
      <c r="R109" s="1013"/>
      <c r="S109" s="975"/>
      <c r="T109" s="1014"/>
      <c r="U109" s="976"/>
      <c r="V109" s="977"/>
      <c r="W109" s="482"/>
    </row>
    <row r="110" spans="2:23" ht="14.25" customHeight="1">
      <c r="B110" s="563"/>
      <c r="C110" s="547"/>
      <c r="D110" s="534"/>
      <c r="E110" s="519"/>
      <c r="F110" s="519"/>
      <c r="G110" s="526"/>
      <c r="H110" s="531"/>
      <c r="I110" s="1241"/>
      <c r="J110" s="1242"/>
      <c r="K110" s="1242"/>
      <c r="L110" s="1242"/>
      <c r="M110" s="1242"/>
      <c r="N110" s="1242"/>
      <c r="O110" s="1242"/>
      <c r="P110" s="1243"/>
      <c r="Q110" s="981"/>
      <c r="R110" s="1013"/>
      <c r="S110" s="975"/>
      <c r="T110" s="1014"/>
      <c r="U110" s="976"/>
      <c r="V110" s="977"/>
      <c r="W110" s="482"/>
    </row>
    <row r="111" spans="2:23" ht="14.25" customHeight="1" thickBot="1">
      <c r="B111" s="601"/>
      <c r="C111" s="602"/>
      <c r="D111" s="603"/>
      <c r="E111" s="604"/>
      <c r="F111" s="604"/>
      <c r="G111" s="526"/>
      <c r="H111" s="531"/>
      <c r="I111" s="1260"/>
      <c r="J111" s="1261"/>
      <c r="K111" s="1261"/>
      <c r="L111" s="1261"/>
      <c r="M111" s="1261"/>
      <c r="N111" s="1261"/>
      <c r="O111" s="1261"/>
      <c r="P111" s="1262"/>
      <c r="Q111" s="982"/>
      <c r="R111" s="1023"/>
      <c r="S111" s="1024"/>
      <c r="T111" s="1025"/>
      <c r="U111" s="1026"/>
      <c r="V111" s="1027"/>
      <c r="W111" s="482"/>
    </row>
    <row r="112" spans="2:23" ht="14.25" customHeight="1" thickBot="1">
      <c r="B112" s="572"/>
      <c r="C112" s="573"/>
      <c r="D112" s="573"/>
      <c r="E112" s="573"/>
      <c r="F112" s="573"/>
      <c r="G112" s="605"/>
      <c r="H112" s="605"/>
      <c r="I112" s="1274"/>
      <c r="J112" s="1275"/>
      <c r="K112" s="1275"/>
      <c r="L112" s="1275"/>
      <c r="M112" s="1275"/>
      <c r="N112" s="1275"/>
      <c r="O112" s="1275"/>
      <c r="P112" s="1276"/>
      <c r="Q112" s="1028"/>
      <c r="R112" s="1002"/>
      <c r="S112" s="1003"/>
      <c r="T112" s="1004"/>
      <c r="U112" s="1005"/>
      <c r="V112" s="1006"/>
      <c r="W112" s="482"/>
    </row>
    <row r="113" spans="2:23" ht="13.5" customHeight="1">
      <c r="B113" s="510"/>
      <c r="C113" s="512"/>
      <c r="D113" s="532"/>
      <c r="E113" s="532"/>
      <c r="F113" s="532"/>
      <c r="G113" s="606"/>
      <c r="H113" s="606"/>
      <c r="I113" s="1268"/>
      <c r="J113" s="1269"/>
      <c r="K113" s="1269"/>
      <c r="L113" s="1269"/>
      <c r="M113" s="1269"/>
      <c r="N113" s="1269"/>
      <c r="O113" s="1269"/>
      <c r="P113" s="1270"/>
      <c r="Q113" s="978"/>
      <c r="R113" s="1013"/>
      <c r="S113" s="975"/>
      <c r="T113" s="1029"/>
      <c r="U113" s="976"/>
      <c r="V113" s="977"/>
      <c r="W113" s="482"/>
    </row>
    <row r="114" spans="2:23" ht="14.25" hidden="1" customHeight="1">
      <c r="B114" s="607"/>
      <c r="C114" s="608"/>
      <c r="D114" s="578"/>
      <c r="E114" s="519"/>
      <c r="F114" s="519"/>
      <c r="G114" s="609"/>
      <c r="H114" s="610"/>
      <c r="I114" s="1277"/>
      <c r="J114" s="1278"/>
      <c r="K114" s="1278"/>
      <c r="L114" s="1278"/>
      <c r="M114" s="1278"/>
      <c r="N114" s="1278"/>
      <c r="O114" s="1278"/>
      <c r="P114" s="1279"/>
      <c r="Q114" s="1030"/>
      <c r="R114" s="993"/>
      <c r="S114" s="979"/>
      <c r="T114" s="992"/>
      <c r="U114" s="995"/>
      <c r="V114" s="991"/>
      <c r="W114" s="482"/>
    </row>
    <row r="115" spans="2:23" ht="13.5" hidden="1" customHeight="1" thickBot="1">
      <c r="B115" s="611"/>
      <c r="C115" s="612"/>
      <c r="D115" s="613"/>
      <c r="E115" s="614"/>
      <c r="F115" s="614"/>
      <c r="G115" s="615"/>
      <c r="H115" s="616"/>
      <c r="I115" s="1271"/>
      <c r="J115" s="1272"/>
      <c r="K115" s="1272"/>
      <c r="L115" s="1272"/>
      <c r="M115" s="1272"/>
      <c r="N115" s="1272"/>
      <c r="O115" s="1272"/>
      <c r="P115" s="1273"/>
      <c r="Q115" s="978"/>
      <c r="R115" s="1031"/>
      <c r="S115" s="1021"/>
      <c r="T115" s="1032"/>
      <c r="U115" s="990"/>
      <c r="V115" s="991"/>
      <c r="W115" s="482"/>
    </row>
    <row r="116" spans="2:23" ht="14.25" customHeight="1" thickBot="1">
      <c r="B116" s="617"/>
      <c r="C116" s="542"/>
      <c r="D116" s="519"/>
      <c r="E116" s="519"/>
      <c r="F116" s="519"/>
      <c r="G116" s="618"/>
      <c r="H116" s="619"/>
      <c r="I116" s="1280"/>
      <c r="J116" s="1281"/>
      <c r="K116" s="1281"/>
      <c r="L116" s="1281"/>
      <c r="M116" s="1281"/>
      <c r="N116" s="1281"/>
      <c r="O116" s="1281"/>
      <c r="P116" s="1282"/>
      <c r="Q116" s="985"/>
      <c r="R116" s="1031"/>
      <c r="S116" s="1021"/>
      <c r="T116" s="1032"/>
      <c r="U116" s="990"/>
      <c r="V116" s="991"/>
      <c r="W116" s="482"/>
    </row>
    <row r="117" spans="2:23" ht="14.25" thickBot="1">
      <c r="B117" s="541"/>
      <c r="C117" s="620"/>
      <c r="D117" s="614"/>
      <c r="E117" s="614"/>
      <c r="F117" s="614"/>
      <c r="G117" s="235"/>
      <c r="H117" s="621"/>
      <c r="I117" s="1277"/>
      <c r="J117" s="1278"/>
      <c r="K117" s="1278"/>
      <c r="L117" s="1278"/>
      <c r="M117" s="1278"/>
      <c r="N117" s="1278"/>
      <c r="O117" s="1278"/>
      <c r="P117" s="1279"/>
      <c r="Q117" s="1000"/>
      <c r="R117" s="1033"/>
      <c r="S117" s="988"/>
      <c r="T117" s="1034"/>
      <c r="U117" s="990"/>
      <c r="V117" s="991"/>
      <c r="W117" s="482"/>
    </row>
    <row r="118" spans="2:23" ht="13.5" customHeight="1">
      <c r="B118" s="510"/>
      <c r="C118" s="533"/>
      <c r="D118" s="622"/>
      <c r="E118" s="614"/>
      <c r="F118" s="614"/>
      <c r="G118" s="623"/>
      <c r="H118" s="624"/>
      <c r="I118" s="1283"/>
      <c r="J118" s="1284"/>
      <c r="K118" s="1284"/>
      <c r="L118" s="1284"/>
      <c r="M118" s="1284"/>
      <c r="N118" s="1284"/>
      <c r="O118" s="1284"/>
      <c r="P118" s="1285"/>
      <c r="Q118" s="978"/>
      <c r="R118" s="1013"/>
      <c r="S118" s="975"/>
      <c r="T118" s="1012"/>
      <c r="U118" s="976"/>
      <c r="V118" s="977"/>
      <c r="W118" s="482"/>
    </row>
    <row r="119" spans="2:23" ht="14.25" customHeight="1" thickBot="1">
      <c r="B119" s="510"/>
      <c r="C119" s="539"/>
      <c r="D119" s="600"/>
      <c r="E119" s="519"/>
      <c r="F119" s="519"/>
      <c r="G119" s="625"/>
      <c r="H119" s="626"/>
      <c r="I119" s="1286"/>
      <c r="J119" s="1287"/>
      <c r="K119" s="1287"/>
      <c r="L119" s="1287"/>
      <c r="M119" s="1287"/>
      <c r="N119" s="1287"/>
      <c r="O119" s="1287"/>
      <c r="P119" s="1288"/>
      <c r="Q119" s="985"/>
      <c r="R119" s="1013"/>
      <c r="S119" s="975"/>
      <c r="T119" s="1012"/>
      <c r="U119" s="1035"/>
      <c r="V119" s="977"/>
      <c r="W119" s="482"/>
    </row>
    <row r="120" spans="2:23" ht="14.25" hidden="1" customHeight="1" thickBot="1">
      <c r="B120" s="627"/>
      <c r="C120" s="628"/>
      <c r="D120" s="629"/>
      <c r="E120" s="630"/>
      <c r="F120" s="630"/>
      <c r="G120" s="631"/>
      <c r="H120" s="632"/>
      <c r="I120" s="1260"/>
      <c r="J120" s="1261"/>
      <c r="K120" s="1261"/>
      <c r="L120" s="1261"/>
      <c r="M120" s="1261"/>
      <c r="N120" s="1261"/>
      <c r="O120" s="1261"/>
      <c r="P120" s="1262"/>
      <c r="Q120" s="1019"/>
      <c r="R120" s="1036"/>
      <c r="S120" s="1037"/>
      <c r="T120" s="1038"/>
      <c r="U120" s="1039"/>
      <c r="V120" s="977"/>
      <c r="W120" s="482"/>
    </row>
    <row r="121" spans="2:23" ht="16.5" thickBot="1">
      <c r="B121" s="633"/>
      <c r="C121" s="634"/>
      <c r="D121" s="634"/>
      <c r="E121" s="634"/>
      <c r="F121" s="634"/>
      <c r="G121" s="635"/>
      <c r="H121" s="635"/>
      <c r="I121" s="1292"/>
      <c r="J121" s="1293"/>
      <c r="K121" s="1293"/>
      <c r="L121" s="1293"/>
      <c r="M121" s="1293"/>
      <c r="N121" s="1293"/>
      <c r="O121" s="1293"/>
      <c r="P121" s="1294"/>
      <c r="Q121" s="1040"/>
      <c r="R121" s="1041"/>
      <c r="S121" s="1042"/>
      <c r="T121" s="1043"/>
      <c r="U121" s="1044"/>
      <c r="V121" s="1045"/>
      <c r="W121" s="482"/>
    </row>
    <row r="122" spans="2:23" ht="15.75" thickBot="1">
      <c r="B122" s="636"/>
      <c r="C122" s="506"/>
      <c r="D122" s="506"/>
      <c r="E122" s="506"/>
      <c r="F122" s="506"/>
      <c r="G122" s="509"/>
      <c r="H122" s="509"/>
      <c r="I122" s="1295"/>
      <c r="J122" s="1296"/>
      <c r="K122" s="1296"/>
      <c r="L122" s="1296"/>
      <c r="M122" s="1296"/>
      <c r="N122" s="1296"/>
      <c r="O122" s="1296"/>
      <c r="P122" s="1297"/>
      <c r="Q122" s="1046"/>
      <c r="R122" s="969"/>
      <c r="S122" s="970"/>
      <c r="T122" s="971"/>
      <c r="U122" s="1047"/>
      <c r="V122" s="972"/>
      <c r="W122" s="482"/>
    </row>
    <row r="123" spans="2:23" ht="14.25" customHeight="1" thickBot="1">
      <c r="B123" s="510"/>
      <c r="C123" s="512"/>
      <c r="D123" s="512"/>
      <c r="E123" s="512"/>
      <c r="F123" s="512"/>
      <c r="G123" s="199"/>
      <c r="H123" s="199"/>
      <c r="I123" s="1289"/>
      <c r="J123" s="1290"/>
      <c r="K123" s="1290"/>
      <c r="L123" s="1290"/>
      <c r="M123" s="1290"/>
      <c r="N123" s="1290"/>
      <c r="O123" s="1290"/>
      <c r="P123" s="1291"/>
      <c r="Q123" s="1048"/>
      <c r="R123" s="1013"/>
      <c r="S123" s="975"/>
      <c r="T123" s="1049"/>
      <c r="U123" s="976"/>
      <c r="V123" s="977"/>
      <c r="W123" s="482"/>
    </row>
    <row r="124" spans="2:23" ht="14.25" thickBot="1">
      <c r="B124" s="637"/>
      <c r="C124" s="542"/>
      <c r="D124" s="542"/>
      <c r="E124" s="542"/>
      <c r="F124" s="542"/>
      <c r="G124" s="236"/>
      <c r="H124" s="236"/>
      <c r="I124" s="1271"/>
      <c r="J124" s="1272"/>
      <c r="K124" s="1272"/>
      <c r="L124" s="1272"/>
      <c r="M124" s="1272"/>
      <c r="N124" s="1272"/>
      <c r="O124" s="1272"/>
      <c r="P124" s="1273"/>
      <c r="Q124" s="1048"/>
      <c r="R124" s="1033"/>
      <c r="S124" s="988"/>
      <c r="T124" s="1034"/>
      <c r="U124" s="990"/>
      <c r="V124" s="991"/>
      <c r="W124" s="482"/>
    </row>
    <row r="125" spans="2:23" ht="15" hidden="1" customHeight="1" thickBot="1">
      <c r="B125" s="491"/>
      <c r="C125" s="539"/>
      <c r="D125" s="542"/>
      <c r="E125" s="542"/>
      <c r="F125" s="542"/>
      <c r="G125" s="638"/>
      <c r="H125" s="639"/>
      <c r="I125" s="1251"/>
      <c r="J125" s="1252"/>
      <c r="K125" s="1252"/>
      <c r="L125" s="1252"/>
      <c r="M125" s="1252"/>
      <c r="N125" s="1252"/>
      <c r="O125" s="1252"/>
      <c r="P125" s="1253"/>
      <c r="Q125" s="984"/>
      <c r="R125" s="975"/>
      <c r="S125" s="975"/>
      <c r="T125" s="1014"/>
      <c r="U125" s="976"/>
      <c r="V125" s="980"/>
      <c r="W125" s="482"/>
    </row>
    <row r="126" spans="2:23" ht="15" hidden="1" customHeight="1" thickBot="1">
      <c r="B126" s="491"/>
      <c r="C126" s="539"/>
      <c r="D126" s="600"/>
      <c r="E126" s="542"/>
      <c r="F126" s="542"/>
      <c r="G126" s="640"/>
      <c r="H126" s="641"/>
      <c r="I126" s="1241"/>
      <c r="J126" s="1242"/>
      <c r="K126" s="1242"/>
      <c r="L126" s="1242"/>
      <c r="M126" s="1242"/>
      <c r="N126" s="1242"/>
      <c r="O126" s="1242"/>
      <c r="P126" s="1243"/>
      <c r="Q126" s="985"/>
      <c r="R126" s="975"/>
      <c r="S126" s="975"/>
      <c r="T126" s="1014"/>
      <c r="U126" s="976"/>
      <c r="V126" s="977"/>
      <c r="W126" s="482"/>
    </row>
    <row r="127" spans="2:23" ht="15" hidden="1" customHeight="1" thickBot="1">
      <c r="B127" s="491"/>
      <c r="C127" s="642"/>
      <c r="D127" s="600"/>
      <c r="E127" s="542"/>
      <c r="F127" s="542"/>
      <c r="G127" s="640"/>
      <c r="H127" s="641"/>
      <c r="I127" s="1241"/>
      <c r="J127" s="1242"/>
      <c r="K127" s="1242"/>
      <c r="L127" s="1242"/>
      <c r="M127" s="1242"/>
      <c r="N127" s="1242"/>
      <c r="O127" s="1242"/>
      <c r="P127" s="1243"/>
      <c r="Q127" s="978"/>
      <c r="R127" s="975"/>
      <c r="S127" s="975"/>
      <c r="T127" s="1014"/>
      <c r="U127" s="976"/>
      <c r="V127" s="977"/>
      <c r="W127" s="482"/>
    </row>
    <row r="128" spans="2:23" ht="15" hidden="1" customHeight="1" thickBot="1">
      <c r="B128" s="643"/>
      <c r="C128" s="642"/>
      <c r="D128" s="600"/>
      <c r="E128" s="542"/>
      <c r="F128" s="542"/>
      <c r="G128" s="640"/>
      <c r="H128" s="641"/>
      <c r="I128" s="1244"/>
      <c r="J128" s="1245"/>
      <c r="K128" s="1245"/>
      <c r="L128" s="1245"/>
      <c r="M128" s="1245"/>
      <c r="N128" s="1245"/>
      <c r="O128" s="1245"/>
      <c r="P128" s="1246"/>
      <c r="Q128" s="985"/>
      <c r="R128" s="975"/>
      <c r="S128" s="975"/>
      <c r="T128" s="1014"/>
      <c r="U128" s="976"/>
      <c r="V128" s="1009"/>
      <c r="W128" s="482"/>
    </row>
    <row r="129" spans="2:23" ht="14.25" thickBot="1">
      <c r="B129" s="637"/>
      <c r="C129" s="542"/>
      <c r="D129" s="542"/>
      <c r="E129" s="542"/>
      <c r="F129" s="542"/>
      <c r="G129" s="644"/>
      <c r="H129" s="645"/>
      <c r="I129" s="1271"/>
      <c r="J129" s="1272"/>
      <c r="K129" s="1272"/>
      <c r="L129" s="1272"/>
      <c r="M129" s="1272"/>
      <c r="N129" s="1272"/>
      <c r="O129" s="1272"/>
      <c r="P129" s="1273"/>
      <c r="Q129" s="1048"/>
      <c r="R129" s="1033"/>
      <c r="S129" s="1021"/>
      <c r="T129" s="1032"/>
      <c r="U129" s="990"/>
      <c r="V129" s="991"/>
      <c r="W129" s="482"/>
    </row>
    <row r="130" spans="2:23" ht="13.5">
      <c r="B130" s="563"/>
      <c r="C130" s="539"/>
      <c r="D130" s="546"/>
      <c r="E130" s="518"/>
      <c r="F130" s="518"/>
      <c r="G130" s="236"/>
      <c r="H130" s="599"/>
      <c r="I130" s="1251"/>
      <c r="J130" s="1252"/>
      <c r="K130" s="1252"/>
      <c r="L130" s="1252"/>
      <c r="M130" s="1252"/>
      <c r="N130" s="1252"/>
      <c r="O130" s="1252"/>
      <c r="P130" s="1253"/>
      <c r="Q130" s="984"/>
      <c r="R130" s="1013"/>
      <c r="S130" s="975"/>
      <c r="T130" s="1050"/>
      <c r="U130" s="976"/>
      <c r="V130" s="977"/>
      <c r="W130" s="482"/>
    </row>
    <row r="131" spans="2:23" ht="14.25" thickBot="1">
      <c r="B131" s="563"/>
      <c r="C131" s="533"/>
      <c r="D131" s="600"/>
      <c r="E131" s="519"/>
      <c r="F131" s="519"/>
      <c r="G131" s="526"/>
      <c r="H131" s="236"/>
      <c r="I131" s="1241"/>
      <c r="J131" s="1242"/>
      <c r="K131" s="1242"/>
      <c r="L131" s="1242"/>
      <c r="M131" s="1242"/>
      <c r="N131" s="1242"/>
      <c r="O131" s="1242"/>
      <c r="P131" s="1243"/>
      <c r="Q131" s="982"/>
      <c r="R131" s="1013"/>
      <c r="S131" s="975"/>
      <c r="T131" s="1050"/>
      <c r="U131" s="976"/>
      <c r="V131" s="977"/>
      <c r="W131" s="482"/>
    </row>
    <row r="132" spans="2:23" ht="13.5" hidden="1" customHeight="1" thickBot="1">
      <c r="B132" s="646"/>
      <c r="C132" s="647"/>
      <c r="D132" s="648"/>
      <c r="E132" s="649"/>
      <c r="F132" s="649"/>
      <c r="G132" s="526"/>
      <c r="H132" s="531"/>
      <c r="I132" s="1241"/>
      <c r="J132" s="1242"/>
      <c r="K132" s="1242"/>
      <c r="L132" s="1242"/>
      <c r="M132" s="1242"/>
      <c r="N132" s="1242"/>
      <c r="O132" s="1242"/>
      <c r="P132" s="1243"/>
      <c r="Q132" s="984"/>
      <c r="R132" s="996"/>
      <c r="S132" s="996"/>
      <c r="T132" s="1014"/>
      <c r="U132" s="1051"/>
      <c r="V132" s="997"/>
      <c r="W132" s="482"/>
    </row>
    <row r="133" spans="2:23" ht="13.5" hidden="1" customHeight="1">
      <c r="B133" s="646"/>
      <c r="C133" s="647"/>
      <c r="D133" s="648"/>
      <c r="E133" s="649"/>
      <c r="F133" s="649"/>
      <c r="G133" s="526"/>
      <c r="H133" s="531"/>
      <c r="I133" s="1241"/>
      <c r="J133" s="1242"/>
      <c r="K133" s="1242"/>
      <c r="L133" s="1242"/>
      <c r="M133" s="1242"/>
      <c r="N133" s="1242"/>
      <c r="O133" s="1242"/>
      <c r="P133" s="1243"/>
      <c r="Q133" s="981"/>
      <c r="R133" s="996"/>
      <c r="S133" s="996"/>
      <c r="T133" s="1014"/>
      <c r="U133" s="1051"/>
      <c r="V133" s="997"/>
      <c r="W133" s="482"/>
    </row>
    <row r="134" spans="2:23" ht="14.25" hidden="1" customHeight="1">
      <c r="B134" s="646"/>
      <c r="C134" s="647"/>
      <c r="D134" s="648"/>
      <c r="E134" s="649"/>
      <c r="F134" s="649"/>
      <c r="G134" s="526"/>
      <c r="H134" s="531"/>
      <c r="I134" s="1241"/>
      <c r="J134" s="1242"/>
      <c r="K134" s="1242"/>
      <c r="L134" s="1242"/>
      <c r="M134" s="1242"/>
      <c r="N134" s="1242"/>
      <c r="O134" s="1242"/>
      <c r="P134" s="1243"/>
      <c r="Q134" s="981"/>
      <c r="R134" s="996"/>
      <c r="S134" s="996"/>
      <c r="T134" s="1014"/>
      <c r="U134" s="1051"/>
      <c r="V134" s="997"/>
      <c r="W134" s="482"/>
    </row>
    <row r="135" spans="2:23" ht="13.5" hidden="1" customHeight="1">
      <c r="B135" s="646"/>
      <c r="C135" s="647"/>
      <c r="D135" s="648"/>
      <c r="E135" s="649"/>
      <c r="F135" s="649"/>
      <c r="G135" s="526"/>
      <c r="H135" s="531"/>
      <c r="I135" s="1241"/>
      <c r="J135" s="1242"/>
      <c r="K135" s="1242"/>
      <c r="L135" s="1242"/>
      <c r="M135" s="1242"/>
      <c r="N135" s="1242"/>
      <c r="O135" s="1242"/>
      <c r="P135" s="1243"/>
      <c r="Q135" s="981"/>
      <c r="R135" s="996"/>
      <c r="S135" s="996"/>
      <c r="T135" s="1014"/>
      <c r="U135" s="1051"/>
      <c r="V135" s="997"/>
      <c r="W135" s="482"/>
    </row>
    <row r="136" spans="2:23" ht="14.25" hidden="1" customHeight="1">
      <c r="B136" s="646"/>
      <c r="C136" s="647"/>
      <c r="D136" s="648"/>
      <c r="E136" s="649"/>
      <c r="F136" s="649"/>
      <c r="G136" s="526"/>
      <c r="H136" s="531"/>
      <c r="I136" s="1241"/>
      <c r="J136" s="1242"/>
      <c r="K136" s="1242"/>
      <c r="L136" s="1242"/>
      <c r="M136" s="1242"/>
      <c r="N136" s="1242"/>
      <c r="O136" s="1242"/>
      <c r="P136" s="1243"/>
      <c r="Q136" s="981"/>
      <c r="R136" s="1052"/>
      <c r="S136" s="996"/>
      <c r="T136" s="1014"/>
      <c r="U136" s="1051"/>
      <c r="V136" s="997"/>
      <c r="W136" s="482"/>
    </row>
    <row r="137" spans="2:23" ht="14.25" hidden="1" customHeight="1">
      <c r="B137" s="650"/>
      <c r="C137" s="647"/>
      <c r="D137" s="648"/>
      <c r="E137" s="649"/>
      <c r="F137" s="649"/>
      <c r="G137" s="526"/>
      <c r="H137" s="531"/>
      <c r="I137" s="1244"/>
      <c r="J137" s="1245"/>
      <c r="K137" s="1245"/>
      <c r="L137" s="1245"/>
      <c r="M137" s="1245"/>
      <c r="N137" s="1245"/>
      <c r="O137" s="1245"/>
      <c r="P137" s="1246"/>
      <c r="Q137" s="982"/>
      <c r="R137" s="1053"/>
      <c r="S137" s="996"/>
      <c r="T137" s="1054"/>
      <c r="U137" s="1051"/>
      <c r="V137" s="997"/>
      <c r="W137" s="482"/>
    </row>
    <row r="138" spans="2:23" ht="13.5">
      <c r="B138" s="637"/>
      <c r="C138" s="542"/>
      <c r="D138" s="512"/>
      <c r="E138" s="512"/>
      <c r="F138" s="512"/>
      <c r="G138" s="644"/>
      <c r="H138" s="651"/>
      <c r="I138" s="1277"/>
      <c r="J138" s="1278"/>
      <c r="K138" s="1278"/>
      <c r="L138" s="1278"/>
      <c r="M138" s="1278"/>
      <c r="N138" s="1278"/>
      <c r="O138" s="1278"/>
      <c r="P138" s="1279"/>
      <c r="Q138" s="999"/>
      <c r="R138" s="987"/>
      <c r="S138" s="1021"/>
      <c r="T138" s="1032"/>
      <c r="U138" s="990"/>
      <c r="V138" s="991"/>
      <c r="W138" s="482"/>
    </row>
    <row r="139" spans="2:23" ht="14.25" customHeight="1" thickBot="1">
      <c r="B139" s="563"/>
      <c r="C139" s="533"/>
      <c r="D139" s="546"/>
      <c r="E139" s="518"/>
      <c r="F139" s="518"/>
      <c r="G139" s="520"/>
      <c r="H139" s="599"/>
      <c r="I139" s="1254"/>
      <c r="J139" s="1255"/>
      <c r="K139" s="1255"/>
      <c r="L139" s="1255"/>
      <c r="M139" s="1255"/>
      <c r="N139" s="1255"/>
      <c r="O139" s="1255"/>
      <c r="P139" s="1256"/>
      <c r="Q139" s="1000"/>
      <c r="R139" s="974"/>
      <c r="S139" s="975"/>
      <c r="T139" s="1054"/>
      <c r="U139" s="976"/>
      <c r="V139" s="977"/>
      <c r="W139" s="482"/>
    </row>
    <row r="140" spans="2:23" ht="14.25" customHeight="1">
      <c r="B140" s="563"/>
      <c r="C140" s="652"/>
      <c r="D140" s="534"/>
      <c r="E140" s="519"/>
      <c r="F140" s="519"/>
      <c r="G140" s="199"/>
      <c r="H140" s="531"/>
      <c r="I140" s="1241"/>
      <c r="J140" s="1242"/>
      <c r="K140" s="1242"/>
      <c r="L140" s="1242"/>
      <c r="M140" s="1242"/>
      <c r="N140" s="1242"/>
      <c r="O140" s="1242"/>
      <c r="P140" s="1243"/>
      <c r="Q140" s="984"/>
      <c r="R140" s="1013"/>
      <c r="S140" s="975"/>
      <c r="T140" s="1050"/>
      <c r="U140" s="976"/>
      <c r="V140" s="977"/>
      <c r="W140" s="482"/>
    </row>
    <row r="141" spans="2:23" ht="14.25" customHeight="1" thickBot="1">
      <c r="B141" s="563"/>
      <c r="C141" s="653"/>
      <c r="D141" s="534"/>
      <c r="E141" s="519"/>
      <c r="F141" s="519"/>
      <c r="G141" s="199"/>
      <c r="H141" s="531"/>
      <c r="I141" s="1241"/>
      <c r="J141" s="1242"/>
      <c r="K141" s="1242"/>
      <c r="L141" s="1242"/>
      <c r="M141" s="1242"/>
      <c r="N141" s="1242"/>
      <c r="O141" s="1242"/>
      <c r="P141" s="1243"/>
      <c r="Q141" s="982"/>
      <c r="R141" s="1013"/>
      <c r="S141" s="975"/>
      <c r="T141" s="1050"/>
      <c r="U141" s="976"/>
      <c r="V141" s="977"/>
      <c r="W141" s="482"/>
    </row>
    <row r="142" spans="2:23" ht="14.25" customHeight="1" thickBot="1">
      <c r="B142" s="563"/>
      <c r="C142" s="533"/>
      <c r="D142" s="546"/>
      <c r="E142" s="518"/>
      <c r="F142" s="518"/>
      <c r="G142" s="526"/>
      <c r="H142" s="531"/>
      <c r="I142" s="1257"/>
      <c r="J142" s="1258"/>
      <c r="K142" s="1258"/>
      <c r="L142" s="1258"/>
      <c r="M142" s="1258"/>
      <c r="N142" s="1258"/>
      <c r="O142" s="1258"/>
      <c r="P142" s="1259"/>
      <c r="Q142" s="1000"/>
      <c r="R142" s="974"/>
      <c r="S142" s="975"/>
      <c r="T142" s="1054"/>
      <c r="U142" s="976"/>
      <c r="V142" s="977"/>
      <c r="W142" s="482"/>
    </row>
    <row r="143" spans="2:23" ht="14.25" customHeight="1">
      <c r="B143" s="563"/>
      <c r="C143" s="652"/>
      <c r="D143" s="534"/>
      <c r="E143" s="519"/>
      <c r="F143" s="519"/>
      <c r="G143" s="526"/>
      <c r="H143" s="199"/>
      <c r="I143" s="1241"/>
      <c r="J143" s="1242"/>
      <c r="K143" s="1242"/>
      <c r="L143" s="1242"/>
      <c r="M143" s="1242"/>
      <c r="N143" s="1242"/>
      <c r="O143" s="1242"/>
      <c r="P143" s="1243"/>
      <c r="Q143" s="984"/>
      <c r="R143" s="1013"/>
      <c r="S143" s="975"/>
      <c r="T143" s="1050"/>
      <c r="U143" s="976"/>
      <c r="V143" s="977"/>
      <c r="W143" s="482"/>
    </row>
    <row r="144" spans="2:23" ht="14.25" customHeight="1" thickBot="1">
      <c r="B144" s="654"/>
      <c r="C144" s="653"/>
      <c r="D144" s="534"/>
      <c r="E144" s="519"/>
      <c r="F144" s="519"/>
      <c r="G144" s="526"/>
      <c r="H144" s="200"/>
      <c r="I144" s="1260"/>
      <c r="J144" s="1261"/>
      <c r="K144" s="1261"/>
      <c r="L144" s="1261"/>
      <c r="M144" s="1261"/>
      <c r="N144" s="1261"/>
      <c r="O144" s="1261"/>
      <c r="P144" s="1262"/>
      <c r="Q144" s="982"/>
      <c r="R144" s="1013"/>
      <c r="S144" s="975"/>
      <c r="T144" s="1050"/>
      <c r="U144" s="976"/>
      <c r="V144" s="977"/>
      <c r="W144" s="482"/>
    </row>
    <row r="145" spans="2:23" ht="14.25" customHeight="1" thickBot="1">
      <c r="B145" s="572"/>
      <c r="C145" s="573"/>
      <c r="D145" s="573"/>
      <c r="E145" s="573"/>
      <c r="F145" s="573"/>
      <c r="G145" s="605"/>
      <c r="H145" s="605"/>
      <c r="I145" s="1274"/>
      <c r="J145" s="1275"/>
      <c r="K145" s="1275"/>
      <c r="L145" s="1275"/>
      <c r="M145" s="1275"/>
      <c r="N145" s="1275"/>
      <c r="O145" s="1275"/>
      <c r="P145" s="1276"/>
      <c r="Q145" s="1001"/>
      <c r="R145" s="1002"/>
      <c r="S145" s="1003"/>
      <c r="T145" s="1055"/>
      <c r="U145" s="1005"/>
      <c r="V145" s="1006"/>
      <c r="W145" s="482"/>
    </row>
    <row r="146" spans="2:23" ht="14.25" customHeight="1" thickBot="1">
      <c r="B146" s="655"/>
      <c r="C146" s="512"/>
      <c r="D146" s="512"/>
      <c r="E146" s="512"/>
      <c r="F146" s="512"/>
      <c r="G146" s="656"/>
      <c r="H146" s="657"/>
      <c r="I146" s="1265"/>
      <c r="J146" s="1266"/>
      <c r="K146" s="1266"/>
      <c r="L146" s="1266"/>
      <c r="M146" s="1266"/>
      <c r="N146" s="1266"/>
      <c r="O146" s="1266"/>
      <c r="P146" s="1267"/>
      <c r="Q146" s="1000"/>
      <c r="R146" s="974"/>
      <c r="S146" s="975"/>
      <c r="T146" s="1054"/>
      <c r="U146" s="976"/>
      <c r="V146" s="977"/>
      <c r="W146" s="482"/>
    </row>
    <row r="147" spans="2:23" ht="14.25" customHeight="1" thickBot="1">
      <c r="B147" s="563"/>
      <c r="C147" s="539"/>
      <c r="D147" s="519"/>
      <c r="E147" s="519"/>
      <c r="F147" s="519"/>
      <c r="G147" s="520"/>
      <c r="H147" s="599"/>
      <c r="I147" s="1251"/>
      <c r="J147" s="1252"/>
      <c r="K147" s="1252"/>
      <c r="L147" s="1252"/>
      <c r="M147" s="1252"/>
      <c r="N147" s="1252"/>
      <c r="O147" s="1252"/>
      <c r="P147" s="1253"/>
      <c r="Q147" s="1048"/>
      <c r="R147" s="1056"/>
      <c r="S147" s="979"/>
      <c r="T147" s="1057"/>
      <c r="U147" s="995"/>
      <c r="V147" s="980"/>
      <c r="W147" s="482"/>
    </row>
    <row r="148" spans="2:23" ht="14.25" customHeight="1" thickBot="1">
      <c r="B148" s="563"/>
      <c r="C148" s="658"/>
      <c r="D148" s="546"/>
      <c r="E148" s="518"/>
      <c r="F148" s="518"/>
      <c r="G148" s="526"/>
      <c r="H148" s="531"/>
      <c r="I148" s="1257"/>
      <c r="J148" s="1258"/>
      <c r="K148" s="1258"/>
      <c r="L148" s="1258"/>
      <c r="M148" s="1258"/>
      <c r="N148" s="1258"/>
      <c r="O148" s="1258"/>
      <c r="P148" s="1259"/>
      <c r="Q148" s="1000"/>
      <c r="R148" s="974"/>
      <c r="S148" s="975"/>
      <c r="T148" s="1054"/>
      <c r="U148" s="976"/>
      <c r="V148" s="977"/>
      <c r="W148" s="482"/>
    </row>
    <row r="149" spans="2:23" ht="14.25" customHeight="1">
      <c r="B149" s="563"/>
      <c r="C149" s="652"/>
      <c r="D149" s="534"/>
      <c r="E149" s="519"/>
      <c r="F149" s="519"/>
      <c r="G149" s="526"/>
      <c r="H149" s="531"/>
      <c r="I149" s="1241"/>
      <c r="J149" s="1242"/>
      <c r="K149" s="1242"/>
      <c r="L149" s="1242"/>
      <c r="M149" s="1242"/>
      <c r="N149" s="1242"/>
      <c r="O149" s="1242"/>
      <c r="P149" s="1243"/>
      <c r="Q149" s="984"/>
      <c r="R149" s="1013"/>
      <c r="S149" s="975"/>
      <c r="T149" s="1050"/>
      <c r="U149" s="976"/>
      <c r="V149" s="977"/>
      <c r="W149" s="482"/>
    </row>
    <row r="150" spans="2:23" ht="14.25" customHeight="1" thickBot="1">
      <c r="B150" s="654"/>
      <c r="C150" s="653"/>
      <c r="D150" s="534"/>
      <c r="E150" s="584"/>
      <c r="F150" s="585"/>
      <c r="G150" s="659"/>
      <c r="H150" s="660"/>
      <c r="I150" s="1244"/>
      <c r="J150" s="1245"/>
      <c r="K150" s="1245"/>
      <c r="L150" s="1245"/>
      <c r="M150" s="1245"/>
      <c r="N150" s="1245"/>
      <c r="O150" s="1245"/>
      <c r="P150" s="1246"/>
      <c r="Q150" s="982"/>
      <c r="R150" s="1013"/>
      <c r="S150" s="975"/>
      <c r="T150" s="1050"/>
      <c r="U150" s="976"/>
      <c r="V150" s="977"/>
      <c r="W150" s="482"/>
    </row>
    <row r="151" spans="2:23" ht="14.25" customHeight="1" thickBot="1">
      <c r="B151" s="637"/>
      <c r="C151" s="543"/>
      <c r="D151" s="543"/>
      <c r="E151" s="543"/>
      <c r="F151" s="543"/>
      <c r="G151" s="597"/>
      <c r="H151" s="598"/>
      <c r="I151" s="1277"/>
      <c r="J151" s="1278"/>
      <c r="K151" s="1278"/>
      <c r="L151" s="1278"/>
      <c r="M151" s="1278"/>
      <c r="N151" s="1278"/>
      <c r="O151" s="1278"/>
      <c r="P151" s="1279"/>
      <c r="Q151" s="1000"/>
      <c r="R151" s="987"/>
      <c r="S151" s="1021"/>
      <c r="T151" s="1058"/>
      <c r="U151" s="990"/>
      <c r="V151" s="991"/>
      <c r="W151" s="482"/>
    </row>
    <row r="152" spans="2:23" ht="14.25" customHeight="1">
      <c r="B152" s="491"/>
      <c r="C152" s="539"/>
      <c r="D152" s="600"/>
      <c r="E152" s="519"/>
      <c r="F152" s="519"/>
      <c r="G152" s="520"/>
      <c r="H152" s="599"/>
      <c r="I152" s="1251"/>
      <c r="J152" s="1252"/>
      <c r="K152" s="1252"/>
      <c r="L152" s="1252"/>
      <c r="M152" s="1252"/>
      <c r="N152" s="1252"/>
      <c r="O152" s="1252"/>
      <c r="P152" s="1253"/>
      <c r="Q152" s="984"/>
      <c r="R152" s="1013"/>
      <c r="S152" s="975"/>
      <c r="T152" s="1050"/>
      <c r="U152" s="976"/>
      <c r="V152" s="977"/>
      <c r="W152" s="482"/>
    </row>
    <row r="153" spans="2:23" ht="14.25" customHeight="1">
      <c r="B153" s="565"/>
      <c r="C153" s="539"/>
      <c r="D153" s="600"/>
      <c r="E153" s="519"/>
      <c r="F153" s="519"/>
      <c r="G153" s="526"/>
      <c r="H153" s="531"/>
      <c r="I153" s="1241"/>
      <c r="J153" s="1242"/>
      <c r="K153" s="1242"/>
      <c r="L153" s="1242"/>
      <c r="M153" s="1242"/>
      <c r="N153" s="1242"/>
      <c r="O153" s="1242"/>
      <c r="P153" s="1243"/>
      <c r="Q153" s="981"/>
      <c r="R153" s="1013"/>
      <c r="S153" s="975"/>
      <c r="T153" s="1050"/>
      <c r="U153" s="976"/>
      <c r="V153" s="977"/>
      <c r="W153" s="482"/>
    </row>
    <row r="154" spans="2:23" ht="14.25" customHeight="1">
      <c r="B154" s="563"/>
      <c r="C154" s="539"/>
      <c r="D154" s="519"/>
      <c r="E154" s="519"/>
      <c r="F154" s="519"/>
      <c r="G154" s="526"/>
      <c r="H154" s="531"/>
      <c r="I154" s="1241"/>
      <c r="J154" s="1242"/>
      <c r="K154" s="1242"/>
      <c r="L154" s="1242"/>
      <c r="M154" s="1242"/>
      <c r="N154" s="1242"/>
      <c r="O154" s="1242"/>
      <c r="P154" s="1243"/>
      <c r="Q154" s="981"/>
      <c r="R154" s="1013"/>
      <c r="S154" s="975"/>
      <c r="T154" s="1050"/>
      <c r="U154" s="976"/>
      <c r="V154" s="977"/>
      <c r="W154" s="482"/>
    </row>
    <row r="155" spans="2:23" ht="14.25" customHeight="1">
      <c r="B155" s="563"/>
      <c r="C155" s="539"/>
      <c r="D155" s="585"/>
      <c r="E155" s="585"/>
      <c r="F155" s="661"/>
      <c r="G155" s="662"/>
      <c r="H155" s="662"/>
      <c r="I155" s="1241"/>
      <c r="J155" s="1242"/>
      <c r="K155" s="1242"/>
      <c r="L155" s="1242"/>
      <c r="M155" s="1242"/>
      <c r="N155" s="1242"/>
      <c r="O155" s="1242"/>
      <c r="P155" s="1243"/>
      <c r="Q155" s="981"/>
      <c r="R155" s="1013"/>
      <c r="S155" s="975"/>
      <c r="T155" s="1050"/>
      <c r="U155" s="976"/>
      <c r="V155" s="977"/>
      <c r="W155" s="482"/>
    </row>
    <row r="156" spans="2:23" ht="14.25" customHeight="1">
      <c r="B156" s="563"/>
      <c r="C156" s="539"/>
      <c r="D156" s="600"/>
      <c r="E156" s="519"/>
      <c r="F156" s="519"/>
      <c r="G156" s="526"/>
      <c r="H156" s="531"/>
      <c r="I156" s="1241"/>
      <c r="J156" s="1242"/>
      <c r="K156" s="1242"/>
      <c r="L156" s="1242"/>
      <c r="M156" s="1242"/>
      <c r="N156" s="1242"/>
      <c r="O156" s="1242"/>
      <c r="P156" s="1243"/>
      <c r="Q156" s="981"/>
      <c r="R156" s="1013"/>
      <c r="S156" s="975"/>
      <c r="T156" s="1050"/>
      <c r="U156" s="976"/>
      <c r="V156" s="977"/>
      <c r="W156" s="482"/>
    </row>
    <row r="157" spans="2:23" ht="14.25" thickBot="1">
      <c r="B157" s="563"/>
      <c r="C157" s="517"/>
      <c r="D157" s="600"/>
      <c r="E157" s="519"/>
      <c r="F157" s="519"/>
      <c r="G157" s="526"/>
      <c r="H157" s="531"/>
      <c r="I157" s="1241"/>
      <c r="J157" s="1242"/>
      <c r="K157" s="1242"/>
      <c r="L157" s="1242"/>
      <c r="M157" s="1242"/>
      <c r="N157" s="1242"/>
      <c r="O157" s="1242"/>
      <c r="P157" s="1243"/>
      <c r="Q157" s="982"/>
      <c r="R157" s="1013"/>
      <c r="S157" s="975"/>
      <c r="T157" s="1050"/>
      <c r="U157" s="976"/>
      <c r="V157" s="977"/>
      <c r="W157" s="482"/>
    </row>
    <row r="158" spans="2:23" ht="14.25" hidden="1" customHeight="1" thickBot="1">
      <c r="B158" s="563"/>
      <c r="C158" s="663"/>
      <c r="D158" s="664"/>
      <c r="E158" s="665"/>
      <c r="F158" s="665"/>
      <c r="G158" s="666"/>
      <c r="H158" s="667"/>
      <c r="I158" s="1257"/>
      <c r="J158" s="1258"/>
      <c r="K158" s="1258"/>
      <c r="L158" s="1258"/>
      <c r="M158" s="1258"/>
      <c r="N158" s="1258"/>
      <c r="O158" s="1258"/>
      <c r="P158" s="1259"/>
      <c r="Q158" s="983"/>
      <c r="R158" s="974"/>
      <c r="S158" s="975"/>
      <c r="T158" s="1054"/>
      <c r="U158" s="1035"/>
      <c r="V158" s="977"/>
      <c r="W158" s="482"/>
    </row>
    <row r="159" spans="2:23" ht="13.5" hidden="1" customHeight="1" thickBot="1">
      <c r="B159" s="563"/>
      <c r="C159" s="668"/>
      <c r="D159" s="669"/>
      <c r="E159" s="665"/>
      <c r="F159" s="665"/>
      <c r="G159" s="666"/>
      <c r="H159" s="667"/>
      <c r="I159" s="1241"/>
      <c r="J159" s="1242"/>
      <c r="K159" s="1242"/>
      <c r="L159" s="1242"/>
      <c r="M159" s="1242"/>
      <c r="N159" s="1242"/>
      <c r="O159" s="1242"/>
      <c r="P159" s="1243"/>
      <c r="Q159" s="984"/>
      <c r="R159" s="1013"/>
      <c r="S159" s="975"/>
      <c r="T159" s="1050"/>
      <c r="U159" s="976"/>
      <c r="V159" s="977"/>
      <c r="W159" s="482"/>
    </row>
    <row r="160" spans="2:23" ht="13.5" hidden="1" customHeight="1" thickBot="1">
      <c r="B160" s="563"/>
      <c r="C160" s="668"/>
      <c r="D160" s="669"/>
      <c r="E160" s="665"/>
      <c r="F160" s="665"/>
      <c r="G160" s="666"/>
      <c r="H160" s="667"/>
      <c r="I160" s="1241"/>
      <c r="J160" s="1242"/>
      <c r="K160" s="1242"/>
      <c r="L160" s="1242"/>
      <c r="M160" s="1242"/>
      <c r="N160" s="1242"/>
      <c r="O160" s="1242"/>
      <c r="P160" s="1243"/>
      <c r="Q160" s="981"/>
      <c r="R160" s="1013"/>
      <c r="S160" s="975"/>
      <c r="T160" s="1050"/>
      <c r="U160" s="976"/>
      <c r="V160" s="977"/>
      <c r="W160" s="482"/>
    </row>
    <row r="161" spans="2:23" ht="13.5" hidden="1" customHeight="1" thickBot="1">
      <c r="B161" s="565"/>
      <c r="C161" s="668"/>
      <c r="D161" s="669"/>
      <c r="E161" s="665"/>
      <c r="F161" s="665"/>
      <c r="G161" s="666"/>
      <c r="H161" s="667"/>
      <c r="I161" s="1241"/>
      <c r="J161" s="1242"/>
      <c r="K161" s="1242"/>
      <c r="L161" s="1242"/>
      <c r="M161" s="1242"/>
      <c r="N161" s="1242"/>
      <c r="O161" s="1242"/>
      <c r="P161" s="1243"/>
      <c r="Q161" s="981"/>
      <c r="R161" s="1013"/>
      <c r="S161" s="975"/>
      <c r="T161" s="1050"/>
      <c r="U161" s="976"/>
      <c r="V161" s="977"/>
      <c r="W161" s="482"/>
    </row>
    <row r="162" spans="2:23" ht="13.5" hidden="1" customHeight="1" thickBot="1">
      <c r="B162" s="565"/>
      <c r="C162" s="668"/>
      <c r="D162" s="669"/>
      <c r="E162" s="665"/>
      <c r="F162" s="665"/>
      <c r="G162" s="666"/>
      <c r="H162" s="667"/>
      <c r="I162" s="1241"/>
      <c r="J162" s="1242"/>
      <c r="K162" s="1242"/>
      <c r="L162" s="1242"/>
      <c r="M162" s="1242"/>
      <c r="N162" s="1242"/>
      <c r="O162" s="1242"/>
      <c r="P162" s="1243"/>
      <c r="Q162" s="981"/>
      <c r="R162" s="1013"/>
      <c r="S162" s="975"/>
      <c r="T162" s="1050"/>
      <c r="U162" s="976"/>
      <c r="V162" s="977"/>
      <c r="W162" s="482"/>
    </row>
    <row r="163" spans="2:23" ht="13.5" hidden="1" customHeight="1" thickBot="1">
      <c r="B163" s="565"/>
      <c r="C163" s="668"/>
      <c r="D163" s="669"/>
      <c r="E163" s="665"/>
      <c r="F163" s="665"/>
      <c r="G163" s="666"/>
      <c r="H163" s="667"/>
      <c r="I163" s="1241"/>
      <c r="J163" s="1242"/>
      <c r="K163" s="1242"/>
      <c r="L163" s="1242"/>
      <c r="M163" s="1242"/>
      <c r="N163" s="1242"/>
      <c r="O163" s="1242"/>
      <c r="P163" s="1243"/>
      <c r="Q163" s="981"/>
      <c r="R163" s="1013"/>
      <c r="S163" s="975"/>
      <c r="T163" s="1050"/>
      <c r="U163" s="976"/>
      <c r="V163" s="977"/>
      <c r="W163" s="482"/>
    </row>
    <row r="164" spans="2:23" ht="13.5" hidden="1" customHeight="1" thickBot="1">
      <c r="B164" s="565"/>
      <c r="C164" s="668"/>
      <c r="D164" s="669"/>
      <c r="E164" s="665"/>
      <c r="F164" s="665"/>
      <c r="G164" s="666"/>
      <c r="H164" s="667"/>
      <c r="I164" s="1241"/>
      <c r="J164" s="1242"/>
      <c r="K164" s="1242"/>
      <c r="L164" s="1242"/>
      <c r="M164" s="1242"/>
      <c r="N164" s="1242"/>
      <c r="O164" s="1242"/>
      <c r="P164" s="1243"/>
      <c r="Q164" s="981"/>
      <c r="R164" s="1013"/>
      <c r="S164" s="975"/>
      <c r="T164" s="1050"/>
      <c r="U164" s="976"/>
      <c r="V164" s="977"/>
      <c r="W164" s="482"/>
    </row>
    <row r="165" spans="2:23" ht="14.25" hidden="1" customHeight="1" thickBot="1">
      <c r="B165" s="565"/>
      <c r="C165" s="670"/>
      <c r="D165" s="664"/>
      <c r="E165" s="665"/>
      <c r="F165" s="665"/>
      <c r="G165" s="671"/>
      <c r="H165" s="672"/>
      <c r="I165" s="1244"/>
      <c r="J165" s="1245"/>
      <c r="K165" s="1245"/>
      <c r="L165" s="1245"/>
      <c r="M165" s="1245"/>
      <c r="N165" s="1245"/>
      <c r="O165" s="1245"/>
      <c r="P165" s="1246"/>
      <c r="Q165" s="982"/>
      <c r="R165" s="1013"/>
      <c r="S165" s="975"/>
      <c r="T165" s="1050"/>
      <c r="U165" s="976"/>
      <c r="V165" s="977"/>
      <c r="W165" s="482"/>
    </row>
    <row r="166" spans="2:23" ht="14.25" thickBot="1">
      <c r="B166" s="637"/>
      <c r="C166" s="543"/>
      <c r="D166" s="600"/>
      <c r="E166" s="519"/>
      <c r="F166" s="519"/>
      <c r="G166" s="673"/>
      <c r="H166" s="598"/>
      <c r="I166" s="1277"/>
      <c r="J166" s="1278"/>
      <c r="K166" s="1278"/>
      <c r="L166" s="1278"/>
      <c r="M166" s="1278"/>
      <c r="N166" s="1278"/>
      <c r="O166" s="1278"/>
      <c r="P166" s="1279"/>
      <c r="Q166" s="1000"/>
      <c r="R166" s="987"/>
      <c r="S166" s="1021"/>
      <c r="T166" s="1058"/>
      <c r="U166" s="990"/>
      <c r="V166" s="991"/>
      <c r="W166" s="482"/>
    </row>
    <row r="167" spans="2:23" ht="14.25" customHeight="1" thickBot="1">
      <c r="B167" s="565"/>
      <c r="C167" s="539"/>
      <c r="D167" s="600"/>
      <c r="E167" s="519"/>
      <c r="F167" s="519"/>
      <c r="G167" s="520"/>
      <c r="H167" s="599"/>
      <c r="I167" s="1251"/>
      <c r="J167" s="1252"/>
      <c r="K167" s="1252"/>
      <c r="L167" s="1252"/>
      <c r="M167" s="1252"/>
      <c r="N167" s="1252"/>
      <c r="O167" s="1252"/>
      <c r="P167" s="1253"/>
      <c r="Q167" s="1048"/>
      <c r="R167" s="1013"/>
      <c r="S167" s="975"/>
      <c r="T167" s="1050"/>
      <c r="U167" s="976"/>
      <c r="V167" s="977"/>
      <c r="W167" s="482"/>
    </row>
    <row r="168" spans="2:23" ht="14.25" customHeight="1" thickBot="1">
      <c r="B168" s="565"/>
      <c r="C168" s="517"/>
      <c r="D168" s="600"/>
      <c r="E168" s="518"/>
      <c r="F168" s="518"/>
      <c r="G168" s="526"/>
      <c r="H168" s="531"/>
      <c r="I168" s="1257"/>
      <c r="J168" s="1258"/>
      <c r="K168" s="1258"/>
      <c r="L168" s="1258"/>
      <c r="M168" s="1258"/>
      <c r="N168" s="1258"/>
      <c r="O168" s="1258"/>
      <c r="P168" s="1259"/>
      <c r="Q168" s="1000"/>
      <c r="R168" s="974"/>
      <c r="S168" s="975"/>
      <c r="T168" s="1054"/>
      <c r="U168" s="1035"/>
      <c r="V168" s="977"/>
      <c r="W168" s="482"/>
    </row>
    <row r="169" spans="2:23" ht="14.25" customHeight="1">
      <c r="B169" s="565"/>
      <c r="C169" s="536"/>
      <c r="D169" s="534"/>
      <c r="E169" s="519"/>
      <c r="F169" s="519"/>
      <c r="G169" s="526"/>
      <c r="H169" s="531"/>
      <c r="I169" s="1241"/>
      <c r="J169" s="1242"/>
      <c r="K169" s="1242"/>
      <c r="L169" s="1242"/>
      <c r="M169" s="1242"/>
      <c r="N169" s="1242"/>
      <c r="O169" s="1242"/>
      <c r="P169" s="1243"/>
      <c r="Q169" s="984"/>
      <c r="R169" s="1013"/>
      <c r="S169" s="975"/>
      <c r="T169" s="1050"/>
      <c r="U169" s="976"/>
      <c r="V169" s="977"/>
      <c r="W169" s="482"/>
    </row>
    <row r="170" spans="2:23" ht="14.25" customHeight="1">
      <c r="B170" s="565"/>
      <c r="C170" s="536"/>
      <c r="D170" s="534"/>
      <c r="E170" s="519"/>
      <c r="F170" s="519"/>
      <c r="G170" s="526"/>
      <c r="H170" s="531"/>
      <c r="I170" s="1241"/>
      <c r="J170" s="1242"/>
      <c r="K170" s="1242"/>
      <c r="L170" s="1242"/>
      <c r="M170" s="1242"/>
      <c r="N170" s="1242"/>
      <c r="O170" s="1242"/>
      <c r="P170" s="1243"/>
      <c r="Q170" s="981"/>
      <c r="R170" s="1013"/>
      <c r="S170" s="975"/>
      <c r="T170" s="1050"/>
      <c r="U170" s="976"/>
      <c r="V170" s="977"/>
      <c r="W170" s="482"/>
    </row>
    <row r="171" spans="2:23" ht="14.25" customHeight="1" thickBot="1">
      <c r="B171" s="674"/>
      <c r="C171" s="675"/>
      <c r="D171" s="603"/>
      <c r="E171" s="604"/>
      <c r="F171" s="604"/>
      <c r="G171" s="526"/>
      <c r="H171" s="531"/>
      <c r="I171" s="1260"/>
      <c r="J171" s="1261"/>
      <c r="K171" s="1261"/>
      <c r="L171" s="1261"/>
      <c r="M171" s="1261"/>
      <c r="N171" s="1261"/>
      <c r="O171" s="1261"/>
      <c r="P171" s="1262"/>
      <c r="Q171" s="982"/>
      <c r="R171" s="1023"/>
      <c r="S171" s="1024"/>
      <c r="T171" s="1059"/>
      <c r="U171" s="1026"/>
      <c r="V171" s="1027"/>
      <c r="W171" s="482"/>
    </row>
    <row r="172" spans="2:23" ht="14.25" customHeight="1" thickBot="1">
      <c r="B172" s="572"/>
      <c r="C172" s="573"/>
      <c r="D172" s="573"/>
      <c r="E172" s="573"/>
      <c r="F172" s="573"/>
      <c r="G172" s="605"/>
      <c r="H172" s="605"/>
      <c r="I172" s="1274"/>
      <c r="J172" s="1275"/>
      <c r="K172" s="1275"/>
      <c r="L172" s="1275"/>
      <c r="M172" s="1275"/>
      <c r="N172" s="1275"/>
      <c r="O172" s="1275"/>
      <c r="P172" s="1276"/>
      <c r="Q172" s="1060"/>
      <c r="R172" s="1002"/>
      <c r="S172" s="1003"/>
      <c r="T172" s="1055"/>
      <c r="U172" s="1005"/>
      <c r="V172" s="1006"/>
      <c r="W172" s="482"/>
    </row>
    <row r="173" spans="2:23" ht="14.25" customHeight="1" thickBot="1">
      <c r="B173" s="510"/>
      <c r="C173" s="512"/>
      <c r="D173" s="620"/>
      <c r="E173" s="620"/>
      <c r="F173" s="620"/>
      <c r="G173" s="656"/>
      <c r="H173" s="657"/>
      <c r="I173" s="1289"/>
      <c r="J173" s="1290"/>
      <c r="K173" s="1290"/>
      <c r="L173" s="1290"/>
      <c r="M173" s="1290"/>
      <c r="N173" s="1290"/>
      <c r="O173" s="1290"/>
      <c r="P173" s="1291"/>
      <c r="Q173" s="1048"/>
      <c r="R173" s="1013"/>
      <c r="S173" s="975"/>
      <c r="T173" s="1054"/>
      <c r="U173" s="976"/>
      <c r="V173" s="977"/>
      <c r="W173" s="482"/>
    </row>
    <row r="174" spans="2:23" ht="14.25" customHeight="1" thickBot="1">
      <c r="B174" s="541"/>
      <c r="C174" s="542"/>
      <c r="D174" s="542"/>
      <c r="E174" s="542"/>
      <c r="F174" s="542"/>
      <c r="G174" s="597"/>
      <c r="H174" s="598"/>
      <c r="I174" s="1277"/>
      <c r="J174" s="1278"/>
      <c r="K174" s="1278"/>
      <c r="L174" s="1278"/>
      <c r="M174" s="1278"/>
      <c r="N174" s="1278"/>
      <c r="O174" s="1278"/>
      <c r="P174" s="1279"/>
      <c r="Q174" s="1000"/>
      <c r="R174" s="987"/>
      <c r="S174" s="1021"/>
      <c r="T174" s="1032"/>
      <c r="U174" s="1021"/>
      <c r="V174" s="991"/>
      <c r="W174" s="482"/>
    </row>
    <row r="175" spans="2:23" ht="14.25" customHeight="1">
      <c r="B175" s="510"/>
      <c r="C175" s="539"/>
      <c r="D175" s="622"/>
      <c r="E175" s="620"/>
      <c r="F175" s="620"/>
      <c r="G175" s="638"/>
      <c r="H175" s="599"/>
      <c r="I175" s="1251"/>
      <c r="J175" s="1252"/>
      <c r="K175" s="1252"/>
      <c r="L175" s="1252"/>
      <c r="M175" s="1252"/>
      <c r="N175" s="1252"/>
      <c r="O175" s="1252"/>
      <c r="P175" s="1253"/>
      <c r="Q175" s="978"/>
      <c r="R175" s="1013"/>
      <c r="S175" s="975"/>
      <c r="T175" s="1054"/>
      <c r="U175" s="976"/>
      <c r="V175" s="977"/>
      <c r="W175" s="482"/>
    </row>
    <row r="176" spans="2:23" ht="14.25" customHeight="1" thickBot="1">
      <c r="B176" s="510"/>
      <c r="C176" s="539"/>
      <c r="D176" s="622"/>
      <c r="E176" s="542"/>
      <c r="F176" s="542"/>
      <c r="G176" s="640"/>
      <c r="H176" s="531"/>
      <c r="I176" s="1286"/>
      <c r="J176" s="1287"/>
      <c r="K176" s="1287"/>
      <c r="L176" s="1287"/>
      <c r="M176" s="1287"/>
      <c r="N176" s="1287"/>
      <c r="O176" s="1287"/>
      <c r="P176" s="1288"/>
      <c r="Q176" s="985"/>
      <c r="R176" s="1013"/>
      <c r="S176" s="975"/>
      <c r="T176" s="1054"/>
      <c r="U176" s="1035"/>
      <c r="V176" s="977"/>
      <c r="W176" s="482"/>
    </row>
    <row r="177" spans="2:23" ht="14.25" customHeight="1" thickBot="1">
      <c r="B177" s="510"/>
      <c r="C177" s="533"/>
      <c r="D177" s="676"/>
      <c r="E177" s="512"/>
      <c r="F177" s="512"/>
      <c r="G177" s="640"/>
      <c r="H177" s="531"/>
      <c r="I177" s="1257"/>
      <c r="J177" s="1258"/>
      <c r="K177" s="1258"/>
      <c r="L177" s="1258"/>
      <c r="M177" s="1258"/>
      <c r="N177" s="1258"/>
      <c r="O177" s="1258"/>
      <c r="P177" s="1259"/>
      <c r="Q177" s="1000"/>
      <c r="R177" s="1061"/>
      <c r="S177" s="1061"/>
      <c r="T177" s="1014"/>
      <c r="U177" s="976"/>
      <c r="V177" s="977"/>
      <c r="W177" s="482"/>
    </row>
    <row r="178" spans="2:23" ht="14.25" customHeight="1">
      <c r="B178" s="510"/>
      <c r="C178" s="547"/>
      <c r="D178" s="534"/>
      <c r="E178" s="600"/>
      <c r="F178" s="600"/>
      <c r="G178" s="677"/>
      <c r="H178" s="531"/>
      <c r="I178" s="1241"/>
      <c r="J178" s="1242"/>
      <c r="K178" s="1242"/>
      <c r="L178" s="1242"/>
      <c r="M178" s="1242"/>
      <c r="N178" s="1242"/>
      <c r="O178" s="1242"/>
      <c r="P178" s="1243"/>
      <c r="Q178" s="984"/>
      <c r="R178" s="975"/>
      <c r="S178" s="975"/>
      <c r="T178" s="1014"/>
      <c r="U178" s="975"/>
      <c r="V178" s="977"/>
      <c r="W178" s="482"/>
    </row>
    <row r="179" spans="2:23" ht="14.25" customHeight="1">
      <c r="B179" s="510"/>
      <c r="C179" s="547"/>
      <c r="D179" s="571"/>
      <c r="E179" s="600"/>
      <c r="F179" s="600"/>
      <c r="G179" s="677"/>
      <c r="H179" s="531"/>
      <c r="I179" s="1241"/>
      <c r="J179" s="1242"/>
      <c r="K179" s="1242"/>
      <c r="L179" s="1242"/>
      <c r="M179" s="1242"/>
      <c r="N179" s="1242"/>
      <c r="O179" s="1242"/>
      <c r="P179" s="1243"/>
      <c r="Q179" s="981"/>
      <c r="R179" s="975"/>
      <c r="S179" s="975"/>
      <c r="T179" s="1012"/>
      <c r="U179" s="975"/>
      <c r="V179" s="977"/>
      <c r="W179" s="482"/>
    </row>
    <row r="180" spans="2:23" ht="14.25" customHeight="1">
      <c r="B180" s="510"/>
      <c r="C180" s="547"/>
      <c r="D180" s="534"/>
      <c r="E180" s="600"/>
      <c r="F180" s="600"/>
      <c r="G180" s="677"/>
      <c r="H180" s="531"/>
      <c r="I180" s="1241"/>
      <c r="J180" s="1242"/>
      <c r="K180" s="1242"/>
      <c r="L180" s="1242"/>
      <c r="M180" s="1242"/>
      <c r="N180" s="1242"/>
      <c r="O180" s="1242"/>
      <c r="P180" s="1243"/>
      <c r="Q180" s="981"/>
      <c r="R180" s="975"/>
      <c r="S180" s="975"/>
      <c r="T180" s="1012"/>
      <c r="U180" s="975"/>
      <c r="V180" s="977"/>
      <c r="W180" s="482"/>
    </row>
    <row r="181" spans="2:23" ht="14.25" thickBot="1">
      <c r="B181" s="510"/>
      <c r="C181" s="562"/>
      <c r="D181" s="534"/>
      <c r="E181" s="600"/>
      <c r="F181" s="600"/>
      <c r="G181" s="677"/>
      <c r="H181" s="531"/>
      <c r="I181" s="1244"/>
      <c r="J181" s="1245"/>
      <c r="K181" s="1245"/>
      <c r="L181" s="1245"/>
      <c r="M181" s="1245"/>
      <c r="N181" s="1245"/>
      <c r="O181" s="1245"/>
      <c r="P181" s="1246"/>
      <c r="Q181" s="981"/>
      <c r="R181" s="988"/>
      <c r="S181" s="988"/>
      <c r="T181" s="1034"/>
      <c r="U181" s="988"/>
      <c r="V181" s="1009"/>
      <c r="W181" s="482"/>
    </row>
    <row r="182" spans="2:23" ht="14.25" hidden="1" customHeight="1" thickBot="1">
      <c r="B182" s="510"/>
      <c r="C182" s="678"/>
      <c r="D182" s="613"/>
      <c r="E182" s="600"/>
      <c r="F182" s="600"/>
      <c r="G182" s="679"/>
      <c r="H182" s="596"/>
      <c r="I182" s="1271"/>
      <c r="J182" s="1272"/>
      <c r="K182" s="1272"/>
      <c r="L182" s="1272"/>
      <c r="M182" s="1272"/>
      <c r="N182" s="1272"/>
      <c r="O182" s="1272"/>
      <c r="P182" s="1273"/>
      <c r="Q182" s="985"/>
      <c r="R182" s="1013"/>
      <c r="S182" s="975"/>
      <c r="T182" s="1054"/>
      <c r="U182" s="976"/>
      <c r="V182" s="977"/>
      <c r="W182" s="482"/>
    </row>
    <row r="183" spans="2:23" ht="13.5">
      <c r="B183" s="637"/>
      <c r="C183" s="542"/>
      <c r="D183" s="600"/>
      <c r="E183" s="542"/>
      <c r="F183" s="542"/>
      <c r="G183" s="597"/>
      <c r="H183" s="598"/>
      <c r="I183" s="1277"/>
      <c r="J183" s="1278"/>
      <c r="K183" s="1278"/>
      <c r="L183" s="1278"/>
      <c r="M183" s="1278"/>
      <c r="N183" s="1278"/>
      <c r="O183" s="1278"/>
      <c r="P183" s="1279"/>
      <c r="Q183" s="999"/>
      <c r="R183" s="987"/>
      <c r="S183" s="1021"/>
      <c r="T183" s="1058"/>
      <c r="U183" s="990"/>
      <c r="V183" s="991"/>
      <c r="W183" s="482"/>
    </row>
    <row r="184" spans="2:23" ht="14.25" customHeight="1" thickBot="1">
      <c r="B184" s="491"/>
      <c r="C184" s="517"/>
      <c r="D184" s="622"/>
      <c r="E184" s="512"/>
      <c r="F184" s="512"/>
      <c r="G184" s="638"/>
      <c r="H184" s="599"/>
      <c r="I184" s="1254"/>
      <c r="J184" s="1255"/>
      <c r="K184" s="1255"/>
      <c r="L184" s="1255"/>
      <c r="M184" s="1255"/>
      <c r="N184" s="1255"/>
      <c r="O184" s="1255"/>
      <c r="P184" s="1256"/>
      <c r="Q184" s="1010"/>
      <c r="R184" s="974"/>
      <c r="S184" s="975"/>
      <c r="T184" s="1054"/>
      <c r="U184" s="976"/>
      <c r="V184" s="977"/>
      <c r="W184" s="482"/>
    </row>
    <row r="185" spans="2:23" ht="14.25" customHeight="1">
      <c r="B185" s="680"/>
      <c r="C185" s="547"/>
      <c r="D185" s="534"/>
      <c r="E185" s="600"/>
      <c r="F185" s="600"/>
      <c r="G185" s="677"/>
      <c r="H185" s="531"/>
      <c r="I185" s="1241"/>
      <c r="J185" s="1242"/>
      <c r="K185" s="1242"/>
      <c r="L185" s="1242"/>
      <c r="M185" s="1242"/>
      <c r="N185" s="1242"/>
      <c r="O185" s="1242"/>
      <c r="P185" s="1243"/>
      <c r="Q185" s="1062"/>
      <c r="R185" s="1013"/>
      <c r="S185" s="975"/>
      <c r="T185" s="1054"/>
      <c r="U185" s="976"/>
      <c r="V185" s="977"/>
      <c r="W185" s="482"/>
    </row>
    <row r="186" spans="2:23" ht="14.25" customHeight="1">
      <c r="B186" s="680"/>
      <c r="C186" s="547"/>
      <c r="D186" s="571"/>
      <c r="E186" s="600"/>
      <c r="F186" s="600"/>
      <c r="G186" s="677"/>
      <c r="H186" s="531"/>
      <c r="I186" s="1241"/>
      <c r="J186" s="1242"/>
      <c r="K186" s="1242"/>
      <c r="L186" s="1242"/>
      <c r="M186" s="1242"/>
      <c r="N186" s="1242"/>
      <c r="O186" s="1242"/>
      <c r="P186" s="1243"/>
      <c r="Q186" s="1063"/>
      <c r="R186" s="1013"/>
      <c r="S186" s="975"/>
      <c r="T186" s="1054"/>
      <c r="U186" s="976"/>
      <c r="V186" s="977"/>
      <c r="W186" s="482"/>
    </row>
    <row r="187" spans="2:23" ht="14.25" customHeight="1" thickBot="1">
      <c r="B187" s="680"/>
      <c r="C187" s="547"/>
      <c r="D187" s="534"/>
      <c r="E187" s="600"/>
      <c r="F187" s="600"/>
      <c r="G187" s="677"/>
      <c r="H187" s="531"/>
      <c r="I187" s="1241"/>
      <c r="J187" s="1242"/>
      <c r="K187" s="1242"/>
      <c r="L187" s="1242"/>
      <c r="M187" s="1242"/>
      <c r="N187" s="1242"/>
      <c r="O187" s="1242"/>
      <c r="P187" s="1243"/>
      <c r="Q187" s="1064"/>
      <c r="R187" s="1013"/>
      <c r="S187" s="975"/>
      <c r="T187" s="1054"/>
      <c r="U187" s="976"/>
      <c r="V187" s="977"/>
      <c r="W187" s="482"/>
    </row>
    <row r="188" spans="2:23" ht="14.25" customHeight="1" thickBot="1">
      <c r="B188" s="680"/>
      <c r="C188" s="517"/>
      <c r="D188" s="600"/>
      <c r="E188" s="620"/>
      <c r="F188" s="620"/>
      <c r="G188" s="640"/>
      <c r="H188" s="531"/>
      <c r="I188" s="1257"/>
      <c r="J188" s="1258"/>
      <c r="K188" s="1258"/>
      <c r="L188" s="1258"/>
      <c r="M188" s="1258"/>
      <c r="N188" s="1258"/>
      <c r="O188" s="1258"/>
      <c r="P188" s="1259"/>
      <c r="Q188" s="1010"/>
      <c r="R188" s="1013"/>
      <c r="S188" s="975"/>
      <c r="T188" s="1054"/>
      <c r="U188" s="976"/>
      <c r="V188" s="977"/>
      <c r="W188" s="482"/>
    </row>
    <row r="189" spans="2:23" ht="14.25" customHeight="1">
      <c r="B189" s="680"/>
      <c r="C189" s="547"/>
      <c r="D189" s="534"/>
      <c r="E189" s="600"/>
      <c r="F189" s="600"/>
      <c r="G189" s="677"/>
      <c r="H189" s="531"/>
      <c r="I189" s="1241"/>
      <c r="J189" s="1242"/>
      <c r="K189" s="1242"/>
      <c r="L189" s="1242"/>
      <c r="M189" s="1242"/>
      <c r="N189" s="1242"/>
      <c r="O189" s="1242"/>
      <c r="P189" s="1243"/>
      <c r="Q189" s="984"/>
      <c r="R189" s="1013"/>
      <c r="S189" s="975"/>
      <c r="T189" s="1054"/>
      <c r="U189" s="976"/>
      <c r="V189" s="977"/>
      <c r="W189" s="482"/>
    </row>
    <row r="190" spans="2:23" ht="14.25" customHeight="1">
      <c r="B190" s="680"/>
      <c r="C190" s="547"/>
      <c r="D190" s="534"/>
      <c r="E190" s="600"/>
      <c r="F190" s="600"/>
      <c r="G190" s="677"/>
      <c r="H190" s="531"/>
      <c r="I190" s="1241"/>
      <c r="J190" s="1242"/>
      <c r="K190" s="1242"/>
      <c r="L190" s="1242"/>
      <c r="M190" s="1242"/>
      <c r="N190" s="1242"/>
      <c r="O190" s="1242"/>
      <c r="P190" s="1243"/>
      <c r="Q190" s="981"/>
      <c r="R190" s="1065"/>
      <c r="S190" s="975"/>
      <c r="T190" s="1054"/>
      <c r="U190" s="976"/>
      <c r="V190" s="977"/>
      <c r="W190" s="482"/>
    </row>
    <row r="191" spans="2:23" ht="14.25" customHeight="1" thickBot="1">
      <c r="B191" s="680"/>
      <c r="C191" s="547"/>
      <c r="D191" s="571"/>
      <c r="E191" s="600"/>
      <c r="F191" s="600"/>
      <c r="G191" s="677"/>
      <c r="H191" s="531"/>
      <c r="I191" s="1241"/>
      <c r="J191" s="1242"/>
      <c r="K191" s="1242"/>
      <c r="L191" s="1242"/>
      <c r="M191" s="1242"/>
      <c r="N191" s="1242"/>
      <c r="O191" s="1242"/>
      <c r="P191" s="1243"/>
      <c r="Q191" s="982"/>
      <c r="R191" s="1065"/>
      <c r="S191" s="975"/>
      <c r="T191" s="1054"/>
      <c r="U191" s="976"/>
      <c r="V191" s="977"/>
      <c r="W191" s="482"/>
    </row>
    <row r="192" spans="2:23" ht="14.25" customHeight="1" thickBot="1">
      <c r="B192" s="680"/>
      <c r="C192" s="517"/>
      <c r="D192" s="600"/>
      <c r="E192" s="620"/>
      <c r="F192" s="620"/>
      <c r="G192" s="640"/>
      <c r="H192" s="531"/>
      <c r="I192" s="1257"/>
      <c r="J192" s="1258"/>
      <c r="K192" s="1258"/>
      <c r="L192" s="1258"/>
      <c r="M192" s="1258"/>
      <c r="N192" s="1258"/>
      <c r="O192" s="1258"/>
      <c r="P192" s="1259"/>
      <c r="Q192" s="1010"/>
      <c r="R192" s="1013"/>
      <c r="S192" s="975"/>
      <c r="T192" s="1054"/>
      <c r="U192" s="976"/>
      <c r="V192" s="977"/>
      <c r="W192" s="482"/>
    </row>
    <row r="193" spans="2:23" ht="14.25" customHeight="1">
      <c r="B193" s="680"/>
      <c r="C193" s="547"/>
      <c r="D193" s="534"/>
      <c r="E193" s="584"/>
      <c r="F193" s="585"/>
      <c r="G193" s="681"/>
      <c r="H193" s="662"/>
      <c r="I193" s="1241"/>
      <c r="J193" s="1242"/>
      <c r="K193" s="1242"/>
      <c r="L193" s="1242"/>
      <c r="M193" s="1242"/>
      <c r="N193" s="1242"/>
      <c r="O193" s="1242"/>
      <c r="P193" s="1243"/>
      <c r="Q193" s="984"/>
      <c r="R193" s="1013"/>
      <c r="S193" s="975"/>
      <c r="T193" s="1054"/>
      <c r="U193" s="976"/>
      <c r="V193" s="977"/>
      <c r="W193" s="482"/>
    </row>
    <row r="194" spans="2:23" ht="14.25" customHeight="1" thickBot="1">
      <c r="B194" s="680"/>
      <c r="C194" s="547"/>
      <c r="D194" s="571"/>
      <c r="E194" s="682"/>
      <c r="F194" s="683"/>
      <c r="G194" s="684"/>
      <c r="H194" s="685"/>
      <c r="I194" s="1260"/>
      <c r="J194" s="1261"/>
      <c r="K194" s="1261"/>
      <c r="L194" s="1261"/>
      <c r="M194" s="1261"/>
      <c r="N194" s="1261"/>
      <c r="O194" s="1261"/>
      <c r="P194" s="1262"/>
      <c r="Q194" s="981"/>
      <c r="R194" s="1065"/>
      <c r="S194" s="975"/>
      <c r="T194" s="1066"/>
      <c r="U194" s="976"/>
      <c r="V194" s="977"/>
      <c r="W194" s="482"/>
    </row>
    <row r="195" spans="2:23" ht="13.5">
      <c r="B195" s="686"/>
      <c r="C195" s="687"/>
      <c r="D195" s="687"/>
      <c r="E195" s="687"/>
      <c r="F195" s="687"/>
      <c r="G195" s="687"/>
      <c r="H195" s="687"/>
      <c r="I195" s="687"/>
      <c r="J195" s="687"/>
      <c r="K195" s="687"/>
      <c r="L195" s="687"/>
      <c r="M195" s="687"/>
      <c r="N195" s="687"/>
      <c r="O195" s="687"/>
      <c r="P195" s="687"/>
      <c r="Q195" s="687"/>
      <c r="R195" s="687"/>
      <c r="S195" s="687"/>
      <c r="T195" s="687"/>
      <c r="U195" s="687"/>
      <c r="V195" s="687"/>
      <c r="W195" s="482"/>
    </row>
    <row r="196" spans="2:23" ht="14.25" customHeight="1"/>
    <row r="197" spans="2:23" ht="14.25" customHeight="1"/>
    <row r="198" spans="2:23" ht="14.25" customHeight="1"/>
    <row r="199" spans="2:23" ht="14.25" customHeight="1"/>
    <row r="200" spans="2:23" ht="14.25" customHeight="1"/>
    <row r="201" spans="2:23" ht="14.25" customHeight="1"/>
    <row r="202" spans="2:23" ht="14.25" customHeight="1"/>
    <row r="203" spans="2:23" ht="14.25" customHeight="1"/>
    <row r="204" spans="2:23" ht="14.25" customHeight="1"/>
    <row r="205" spans="2:23" ht="14.25" hidden="1" customHeight="1"/>
    <row r="206" spans="2:23" ht="14.25" hidden="1" customHeight="1"/>
    <row r="207" spans="2:23" ht="14.25" hidden="1" customHeight="1"/>
    <row r="208" spans="2:23" ht="14.25" hidden="1"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row r="321" ht="14.25" hidden="1" customHeight="1"/>
    <row r="322" ht="14.25" hidden="1" customHeight="1"/>
    <row r="323" ht="14.25" hidden="1" customHeight="1"/>
    <row r="324" ht="14.25" hidden="1" customHeight="1"/>
    <row r="325" ht="14.25" hidden="1" customHeight="1"/>
    <row r="326" ht="14.25" hidden="1" customHeight="1"/>
    <row r="327" ht="14.25" hidden="1" customHeight="1"/>
    <row r="328" ht="14.25" hidden="1" customHeight="1"/>
    <row r="329" ht="14.25" hidden="1" customHeight="1"/>
    <row r="330" ht="14.25" hidden="1" customHeight="1"/>
    <row r="331" ht="14.25" hidden="1" customHeight="1"/>
    <row r="332" ht="14.25" hidden="1" customHeight="1"/>
    <row r="333" ht="14.25" hidden="1" customHeight="1"/>
    <row r="334" ht="14.25" hidden="1" customHeight="1"/>
    <row r="335" ht="14.25" hidden="1" customHeight="1"/>
    <row r="336" ht="14.25" hidden="1" customHeight="1"/>
    <row r="337" ht="14.25" hidden="1" customHeight="1"/>
    <row r="338" ht="14.25" hidden="1" customHeight="1"/>
    <row r="339" ht="14.25" hidden="1" customHeight="1"/>
    <row r="340" ht="14.25" hidden="1" customHeight="1"/>
    <row r="341" ht="14.25" hidden="1" customHeight="1"/>
    <row r="342" ht="14.25" hidden="1" customHeight="1"/>
    <row r="343" ht="14.25" hidden="1" customHeight="1"/>
    <row r="344" ht="14.25" hidden="1" customHeight="1"/>
    <row r="345" ht="14.25" hidden="1" customHeight="1"/>
    <row r="346" ht="14.25" hidden="1" customHeight="1"/>
    <row r="347" ht="14.25" hidden="1" customHeight="1"/>
    <row r="348" ht="14.25" hidden="1" customHeight="1"/>
    <row r="349" ht="14.25" hidden="1" customHeight="1"/>
    <row r="350" ht="14.25" hidden="1" customHeight="1"/>
    <row r="351" ht="14.25" hidden="1" customHeight="1"/>
    <row r="352"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row r="361" ht="14.25" hidden="1" customHeight="1"/>
    <row r="362" ht="14.25" hidden="1" customHeight="1"/>
    <row r="363" ht="14.25" hidden="1" customHeight="1"/>
    <row r="364" ht="14.25" hidden="1" customHeight="1"/>
    <row r="365" ht="14.25" hidden="1" customHeight="1"/>
    <row r="366" ht="14.25" hidden="1" customHeight="1"/>
    <row r="367" ht="14.25" hidden="1" customHeight="1"/>
    <row r="368" ht="14.25" hidden="1" customHeight="1"/>
    <row r="369" ht="14.25" hidden="1" customHeight="1"/>
    <row r="370" ht="14.25" hidden="1" customHeight="1"/>
    <row r="371" ht="14.25" hidden="1" customHeight="1"/>
    <row r="372" ht="14.25" hidden="1" customHeight="1"/>
    <row r="373" ht="14.25" hidden="1" customHeight="1"/>
    <row r="374" ht="14.25" hidden="1" customHeight="1"/>
    <row r="375" ht="14.25" hidden="1" customHeight="1"/>
    <row r="376" ht="14.25" hidden="1" customHeight="1"/>
    <row r="377" ht="14.25" hidden="1" customHeight="1"/>
    <row r="378" ht="14.25" hidden="1" customHeight="1"/>
    <row r="379" ht="14.25" hidden="1" customHeight="1"/>
    <row r="380" ht="14.25" hidden="1" customHeight="1"/>
    <row r="381" ht="14.25" hidden="1" customHeight="1"/>
    <row r="382" ht="14.25" hidden="1" customHeight="1"/>
    <row r="383" ht="14.25" hidden="1" customHeight="1"/>
    <row r="384" ht="14.25" hidden="1" customHeight="1"/>
    <row r="385" ht="14.25" hidden="1" customHeight="1"/>
    <row r="386" ht="14.25" hidden="1" customHeight="1"/>
    <row r="387" ht="14.25" hidden="1" customHeight="1"/>
    <row r="388" ht="14.25" hidden="1" customHeight="1"/>
    <row r="389" ht="14.25" hidden="1" customHeight="1"/>
    <row r="390" ht="14.25" hidden="1" customHeight="1"/>
    <row r="391" ht="14.25" hidden="1" customHeight="1"/>
    <row r="392" ht="14.25" hidden="1" customHeight="1"/>
    <row r="393" ht="14.25" hidden="1" customHeight="1"/>
    <row r="394" ht="14.25" hidden="1" customHeight="1"/>
    <row r="395" ht="14.25" hidden="1" customHeight="1"/>
    <row r="396" ht="14.25" hidden="1" customHeight="1"/>
    <row r="397" ht="14.25" hidden="1" customHeight="1"/>
    <row r="398" ht="14.25" hidden="1" customHeight="1"/>
    <row r="399" ht="14.25" hidden="1" customHeight="1"/>
    <row r="400" ht="14.25" hidden="1" customHeight="1"/>
    <row r="401" ht="14.25" hidden="1" customHeight="1"/>
    <row r="402" ht="14.25" hidden="1" customHeight="1"/>
    <row r="403" ht="14.25" hidden="1" customHeight="1"/>
    <row r="404" ht="14.25" hidden="1" customHeight="1"/>
    <row r="405" ht="14.25" hidden="1" customHeight="1"/>
    <row r="406" ht="14.25" hidden="1" customHeight="1"/>
    <row r="407" ht="14.25" hidden="1" customHeight="1"/>
    <row r="408" ht="14.25" hidden="1" customHeight="1"/>
    <row r="409" ht="14.25" hidden="1" customHeight="1"/>
    <row r="410" ht="14.25" hidden="1" customHeight="1"/>
    <row r="411" ht="14.25" hidden="1" customHeight="1"/>
    <row r="412" ht="14.25" hidden="1" customHeight="1"/>
    <row r="413" ht="14.25" hidden="1" customHeight="1"/>
    <row r="414" ht="14.25" hidden="1" customHeight="1"/>
    <row r="415" ht="14.25" hidden="1" customHeight="1"/>
    <row r="416" ht="14.25" hidden="1" customHeight="1"/>
    <row r="417" ht="14.25" hidden="1" customHeight="1"/>
    <row r="418" ht="14.25" hidden="1" customHeight="1"/>
    <row r="419" ht="14.25" hidden="1" customHeight="1"/>
    <row r="420" ht="14.25" hidden="1" customHeight="1"/>
    <row r="421" ht="14.25" hidden="1" customHeight="1"/>
    <row r="422" ht="14.25" hidden="1" customHeight="1"/>
    <row r="423" ht="14.25" hidden="1" customHeight="1"/>
    <row r="424" ht="14.25" hidden="1" customHeight="1"/>
    <row r="425" ht="14.25" hidden="1" customHeight="1"/>
    <row r="426" ht="14.25" hidden="1" customHeight="1"/>
    <row r="427" ht="14.25" hidden="1" customHeight="1"/>
    <row r="428" ht="14.25" hidden="1" customHeight="1"/>
    <row r="429" ht="14.25" hidden="1" customHeight="1"/>
    <row r="430" ht="14.25" hidden="1" customHeight="1"/>
    <row r="431" ht="14.25" hidden="1" customHeight="1"/>
    <row r="432" ht="14.25" hidden="1" customHeight="1"/>
    <row r="433" ht="14.25" hidden="1" customHeight="1"/>
    <row r="434" ht="14.25" hidden="1" customHeight="1"/>
    <row r="435" ht="14.25" hidden="1" customHeight="1"/>
    <row r="436" ht="14.25" hidden="1" customHeight="1"/>
    <row r="437" ht="14.25" hidden="1" customHeight="1"/>
    <row r="438" ht="14.25" hidden="1" customHeight="1"/>
    <row r="439" ht="14.25" hidden="1" customHeight="1"/>
    <row r="440" ht="14.25" hidden="1" customHeight="1"/>
    <row r="441" ht="14.25" hidden="1" customHeight="1"/>
    <row r="442" ht="14.25" hidden="1" customHeight="1"/>
    <row r="443" ht="14.25" hidden="1" customHeight="1"/>
    <row r="444" ht="14.25" hidden="1" customHeight="1"/>
    <row r="445" ht="14.25" hidden="1" customHeight="1"/>
    <row r="446" ht="14.25" hidden="1" customHeight="1"/>
    <row r="447" ht="14.25" hidden="1" customHeight="1"/>
    <row r="448" ht="14.25" hidden="1" customHeight="1"/>
    <row r="449" ht="14.25" hidden="1" customHeight="1"/>
    <row r="450" ht="14.25" hidden="1" customHeight="1"/>
    <row r="451" ht="14.25" hidden="1" customHeight="1"/>
    <row r="452" ht="14.25" hidden="1" customHeight="1"/>
    <row r="453" ht="14.25" hidden="1" customHeight="1"/>
    <row r="454" ht="14.25" hidden="1" customHeight="1"/>
    <row r="455" ht="14.25" hidden="1" customHeight="1"/>
    <row r="456" ht="14.25" hidden="1" customHeight="1"/>
    <row r="457" ht="14.25" hidden="1" customHeight="1"/>
    <row r="458" ht="14.25" hidden="1" customHeight="1"/>
    <row r="459" ht="14.25" hidden="1" customHeight="1"/>
    <row r="460" ht="14.25" hidden="1" customHeight="1"/>
    <row r="461" ht="14.25" hidden="1" customHeight="1"/>
    <row r="462" ht="14.25" hidden="1" customHeight="1"/>
    <row r="463" ht="14.25" hidden="1" customHeight="1"/>
    <row r="464" ht="14.25" hidden="1" customHeight="1"/>
    <row r="465" ht="14.25" hidden="1" customHeight="1"/>
    <row r="466" ht="14.25" hidden="1" customHeight="1"/>
    <row r="467" ht="14.25" hidden="1" customHeight="1"/>
    <row r="468" ht="14.25" hidden="1" customHeight="1"/>
    <row r="469" ht="14.25" hidden="1" customHeight="1"/>
    <row r="470" ht="14.25" hidden="1" customHeight="1"/>
    <row r="471" ht="14.25" hidden="1" customHeight="1"/>
    <row r="472" ht="14.25" hidden="1" customHeight="1"/>
    <row r="473" ht="14.25" hidden="1" customHeight="1"/>
    <row r="474" ht="14.25" hidden="1" customHeight="1"/>
    <row r="475" ht="14.25" hidden="1" customHeight="1"/>
    <row r="476" ht="14.25" hidden="1" customHeight="1"/>
    <row r="477" ht="14.25" hidden="1" customHeight="1"/>
    <row r="478" ht="14.25" hidden="1" customHeight="1"/>
    <row r="479" ht="14.25" hidden="1" customHeight="1"/>
    <row r="480" ht="14.25" hidden="1" customHeight="1"/>
    <row r="481" ht="14.25" hidden="1" customHeight="1"/>
    <row r="482" ht="14.25" hidden="1" customHeight="1"/>
    <row r="483" ht="14.25" hidden="1" customHeight="1"/>
    <row r="484" ht="14.25" hidden="1" customHeight="1"/>
    <row r="485" ht="14.25" hidden="1" customHeight="1"/>
    <row r="486" ht="14.25" hidden="1" customHeight="1"/>
    <row r="487" ht="14.25" hidden="1" customHeight="1"/>
    <row r="488" ht="14.25" hidden="1" customHeight="1"/>
    <row r="489" ht="14.25" hidden="1" customHeight="1"/>
    <row r="490" ht="14.25" hidden="1" customHeight="1"/>
    <row r="491" ht="14.25" hidden="1" customHeight="1"/>
    <row r="492" ht="14.25" hidden="1" customHeight="1"/>
    <row r="493" ht="14.25" hidden="1" customHeight="1"/>
    <row r="494" ht="14.25" hidden="1" customHeight="1"/>
    <row r="495" ht="14.25" hidden="1" customHeight="1"/>
    <row r="496" ht="14.25" hidden="1" customHeight="1"/>
    <row r="497" ht="14.25" hidden="1" customHeight="1"/>
    <row r="498" ht="14.25" hidden="1" customHeight="1"/>
    <row r="499" ht="14.25" hidden="1" customHeight="1"/>
    <row r="500" ht="14.25" hidden="1" customHeight="1"/>
    <row r="501" ht="14.25" hidden="1" customHeight="1"/>
    <row r="502" ht="14.25" hidden="1" customHeight="1"/>
    <row r="503" ht="14.25" hidden="1" customHeight="1"/>
    <row r="504" ht="14.25" hidden="1" customHeight="1"/>
    <row r="505" ht="14.25" hidden="1" customHeight="1"/>
    <row r="506" ht="14.25" hidden="1" customHeight="1"/>
    <row r="507" ht="14.25" hidden="1" customHeight="1"/>
    <row r="508" ht="14.25" hidden="1" customHeight="1"/>
    <row r="509" ht="14.25" hidden="1" customHeight="1"/>
    <row r="510" ht="14.25" hidden="1" customHeight="1"/>
    <row r="511" ht="14.25" hidden="1" customHeight="1"/>
    <row r="512" ht="14.25" hidden="1" customHeight="1"/>
    <row r="513" ht="14.25" hidden="1" customHeight="1"/>
    <row r="514" ht="14.25" hidden="1" customHeight="1"/>
    <row r="515" ht="14.25" hidden="1" customHeight="1"/>
    <row r="516" ht="14.25" hidden="1" customHeight="1"/>
    <row r="517" ht="14.25" hidden="1" customHeight="1"/>
    <row r="518" ht="14.25" hidden="1" customHeight="1"/>
    <row r="519" ht="14.25" hidden="1" customHeight="1"/>
    <row r="520" ht="14.25" hidden="1" customHeight="1"/>
    <row r="521" ht="14.25" hidden="1" customHeight="1"/>
    <row r="522" ht="14.25" hidden="1" customHeight="1"/>
    <row r="523" ht="14.25" hidden="1" customHeight="1"/>
    <row r="524" ht="14.25" hidden="1" customHeight="1"/>
    <row r="525" ht="14.25" hidden="1" customHeight="1"/>
    <row r="526" ht="14.25" hidden="1" customHeight="1"/>
    <row r="527" ht="14.25" hidden="1" customHeight="1"/>
    <row r="528" ht="14.25" hidden="1" customHeight="1"/>
    <row r="529" ht="14.25" hidden="1" customHeight="1"/>
    <row r="530" ht="14.25" hidden="1" customHeight="1"/>
    <row r="531" ht="14.25" hidden="1" customHeight="1"/>
    <row r="532" ht="14.25" hidden="1" customHeight="1"/>
    <row r="533" ht="14.25" hidden="1" customHeight="1"/>
    <row r="534" ht="14.25" hidden="1" customHeight="1"/>
    <row r="535" ht="14.25" hidden="1" customHeight="1"/>
    <row r="536" ht="14.25" hidden="1" customHeight="1"/>
    <row r="537" ht="14.25" hidden="1" customHeight="1"/>
    <row r="538" ht="14.25" hidden="1" customHeight="1"/>
    <row r="539" ht="14.25" hidden="1" customHeight="1"/>
    <row r="540" ht="14.25" hidden="1" customHeight="1"/>
    <row r="541" ht="14.25" hidden="1" customHeight="1"/>
    <row r="542" ht="14.25" hidden="1" customHeight="1"/>
    <row r="543" ht="14.25" hidden="1" customHeight="1"/>
    <row r="544" ht="14.25" hidden="1" customHeight="1"/>
    <row r="545" ht="14.25" hidden="1" customHeight="1"/>
    <row r="546" ht="14.25" hidden="1" customHeight="1"/>
    <row r="547" ht="14.25" hidden="1" customHeight="1"/>
    <row r="548" ht="14.25" hidden="1" customHeight="1"/>
    <row r="549" ht="14.25" hidden="1" customHeight="1"/>
    <row r="550" ht="14.25" hidden="1" customHeight="1"/>
    <row r="551" ht="14.25" hidden="1" customHeight="1"/>
    <row r="552" ht="14.25" hidden="1" customHeight="1"/>
    <row r="553" ht="14.25" hidden="1" customHeight="1"/>
    <row r="554" ht="14.25" hidden="1" customHeight="1"/>
    <row r="555" ht="14.25" hidden="1" customHeight="1"/>
    <row r="556" ht="14.25" hidden="1" customHeight="1"/>
    <row r="557" ht="14.25" hidden="1" customHeight="1"/>
    <row r="558" ht="14.25" hidden="1" customHeight="1"/>
    <row r="559" ht="14.25" hidden="1" customHeight="1"/>
    <row r="560" ht="14.25" hidden="1" customHeight="1"/>
    <row r="561" ht="14.25" hidden="1" customHeight="1"/>
    <row r="562" ht="14.25" hidden="1" customHeight="1"/>
    <row r="563" ht="14.25" hidden="1" customHeight="1"/>
    <row r="564" ht="14.25" hidden="1" customHeight="1"/>
    <row r="565" ht="14.25" hidden="1" customHeight="1"/>
    <row r="566" ht="14.25" hidden="1" customHeight="1"/>
    <row r="567" ht="14.25" hidden="1" customHeight="1"/>
    <row r="568" ht="14.25" hidden="1" customHeight="1"/>
    <row r="569" ht="14.25" hidden="1" customHeight="1"/>
    <row r="570" ht="14.25" hidden="1" customHeight="1"/>
    <row r="571" ht="14.25" hidden="1" customHeight="1"/>
    <row r="572" ht="14.25" hidden="1" customHeight="1"/>
    <row r="573" ht="14.25" hidden="1" customHeight="1"/>
    <row r="574" ht="14.25" hidden="1" customHeight="1"/>
    <row r="575" ht="14.25" hidden="1" customHeight="1"/>
    <row r="576" ht="14.25" hidden="1" customHeight="1"/>
  </sheetData>
  <sheetProtection formatRows="0"/>
  <phoneticPr fontId="20"/>
  <conditionalFormatting sqref="I10:I194">
    <cfRule type="expression" dxfId="12" priority="24" stopIfTrue="1">
      <formula>AND($V10="",OR($Q10&gt;3,$T10&gt;3))</formula>
    </cfRule>
  </conditionalFormatting>
  <conditionalFormatting sqref="Q10:Q194 T10:T194">
    <cfRule type="expression" dxfId="11" priority="23" stopIfTrue="1">
      <formula>AND(R10&lt;&gt;"",R10=0)</formula>
    </cfRule>
  </conditionalFormatting>
  <dataValidations count="1">
    <dataValidation allowBlank="1" showErrorMessage="1" sqref="Q10:T194" xr:uid="{3D9002AC-2C72-4DFD-A435-74A8B21AC274}"/>
  </dataValidations>
  <printOptions horizontalCentered="1"/>
  <pageMargins left="0.59055118110236227" right="0.59055118110236227" top="0.78740157480314965" bottom="0.59055118110236227" header="0.51181102362204722" footer="0.51181102362204722"/>
  <pageSetup paperSize="9" scale="72" fitToHeight="0" orientation="portrait" verticalDpi="4294967293" r:id="rId1"/>
  <headerFooter alignWithMargins="0">
    <oddHeader>&amp;L&amp;F&amp;R&amp;A</oddHeader>
    <oddFooter>&amp;C&amp;P/&amp;N</oddFooter>
  </headerFooter>
  <rowBreaks count="1" manualBreakCount="1">
    <brk id="99" max="2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10BB5-7828-4165-BDF6-ECB6FAF3A72E}">
  <sheetPr>
    <tabColor theme="3"/>
  </sheetPr>
  <dimension ref="A1:F88"/>
  <sheetViews>
    <sheetView showGridLines="0" showWhiteSpace="0" view="pageBreakPreview" zoomScaleNormal="90" zoomScaleSheetLayoutView="100" zoomScalePageLayoutView="70" workbookViewId="0"/>
  </sheetViews>
  <sheetFormatPr defaultColWidth="0" defaultRowHeight="45" customHeight="1"/>
  <cols>
    <col min="1" max="1" width="0.875" style="1211" customWidth="1"/>
    <col min="2" max="2" width="25.625" style="1220" customWidth="1"/>
    <col min="3" max="3" width="6" style="1222" customWidth="1"/>
    <col min="4" max="4" width="42.625" style="1223" customWidth="1"/>
    <col min="5" max="5" width="25.625" style="1223" customWidth="1"/>
    <col min="6" max="6" width="0.875" style="1211" customWidth="1"/>
    <col min="7" max="16384" width="9" style="1093" hidden="1"/>
  </cols>
  <sheetData>
    <row r="1" spans="1:6" ht="18.75">
      <c r="B1" s="1212"/>
      <c r="C1" s="1212"/>
      <c r="D1" s="1213"/>
      <c r="E1" s="1213"/>
    </row>
    <row r="2" spans="1:6" ht="33">
      <c r="B2" s="1380" t="s">
        <v>1278</v>
      </c>
      <c r="C2" s="1380"/>
      <c r="D2" s="1380"/>
      <c r="E2" s="1213"/>
    </row>
    <row r="3" spans="1:6" ht="11.25" customHeight="1">
      <c r="B3" s="1212"/>
      <c r="C3" s="1212"/>
      <c r="D3" s="1213"/>
      <c r="E3" s="1213"/>
    </row>
    <row r="4" spans="1:6" ht="22.5">
      <c r="B4" s="1381" t="str">
        <f>"物件名 : "&amp;'入力4(スコア転記)'!B3</f>
        <v xml:space="preserve">物件名 : </v>
      </c>
      <c r="C4" s="1381"/>
      <c r="D4" s="1381"/>
      <c r="E4" s="1381"/>
    </row>
    <row r="5" spans="1:6" ht="12" customHeight="1">
      <c r="B5" s="1212"/>
      <c r="C5" s="1212"/>
      <c r="D5" s="1212"/>
      <c r="E5" s="1212"/>
    </row>
    <row r="6" spans="1:6" ht="30" customHeight="1">
      <c r="B6" s="1382" t="s">
        <v>1279</v>
      </c>
      <c r="C6" s="1382"/>
      <c r="D6" s="1382"/>
      <c r="E6" s="1382"/>
    </row>
    <row r="7" spans="1:6" ht="15" customHeight="1">
      <c r="B7" s="1383" t="s">
        <v>1280</v>
      </c>
      <c r="C7" s="1383"/>
      <c r="D7" s="1383"/>
      <c r="E7" s="1383"/>
    </row>
    <row r="8" spans="1:6" ht="15" customHeight="1">
      <c r="B8" s="1383" t="s">
        <v>1281</v>
      </c>
      <c r="C8" s="1383"/>
      <c r="D8" s="1383"/>
      <c r="E8" s="1383"/>
    </row>
    <row r="9" spans="1:6" ht="15" customHeight="1">
      <c r="B9" s="1383" t="s">
        <v>1282</v>
      </c>
      <c r="C9" s="1372"/>
      <c r="D9" s="1372"/>
      <c r="E9" s="1373"/>
    </row>
    <row r="10" spans="1:6" ht="15" customHeight="1">
      <c r="B10" s="1371" t="s">
        <v>1287</v>
      </c>
      <c r="C10" s="1372"/>
      <c r="D10" s="1372"/>
      <c r="E10" s="1373"/>
    </row>
    <row r="11" spans="1:6" ht="19.5" thickBot="1">
      <c r="B11" s="1212"/>
      <c r="C11" s="1212"/>
      <c r="D11" s="1213"/>
      <c r="E11" s="1213"/>
    </row>
    <row r="12" spans="1:6" ht="69.75" customHeight="1">
      <c r="B12" s="1374" t="s">
        <v>1283</v>
      </c>
      <c r="C12" s="1375"/>
      <c r="D12" s="1375"/>
      <c r="E12" s="1376"/>
    </row>
    <row r="13" spans="1:6" ht="67.5" customHeight="1" thickBot="1">
      <c r="B13" s="1377" t="s">
        <v>1284</v>
      </c>
      <c r="C13" s="1378"/>
      <c r="D13" s="1378"/>
      <c r="E13" s="1379"/>
    </row>
    <row r="14" spans="1:6" ht="12.75" customHeight="1">
      <c r="B14" s="1212"/>
      <c r="C14" s="1212"/>
      <c r="D14" s="1213"/>
      <c r="E14" s="1213"/>
    </row>
    <row r="15" spans="1:6" s="1219" customFormat="1" ht="30" customHeight="1">
      <c r="A15" s="1214"/>
      <c r="B15" s="1215" t="s">
        <v>385</v>
      </c>
      <c r="C15" s="1216" t="s">
        <v>578</v>
      </c>
      <c r="D15" s="1217" t="s">
        <v>1285</v>
      </c>
      <c r="E15" s="1218" t="s">
        <v>1286</v>
      </c>
      <c r="F15" s="1214"/>
    </row>
    <row r="16" spans="1:6" s="1219" customFormat="1" ht="45" customHeight="1">
      <c r="A16" s="1214"/>
      <c r="B16" s="1220" t="str" cm="1">
        <f t="array" ref="B16:B22">_xlfn._xlws.FILTER('判定シート（非表示にする）'!K2:K316,'判定シート（非表示にする）'!D2:D316&gt;3)</f>
        <v>Q１　室内環境</v>
      </c>
      <c r="C16" s="1221" cm="1">
        <f t="array" ref="C16:C22">_xlfn._xlws.FILTER('判定シート（非表示にする）'!H2:H316,'判定シート（非表示にする）'!D2:D316&gt;3)</f>
        <v>7</v>
      </c>
      <c r="D16" s="1220" cm="1">
        <f t="array" ref="D16:D22">_xlfn._xlws.FILTER('判定シート（非表示にする）'!L2:L316,'判定シート（非表示にする）'!D2:D316&gt;3)</f>
        <v>7</v>
      </c>
      <c r="E16" s="1220" t="str" cm="1">
        <f t="array" ref="E16:E22">_xlfn._xlws.FILTER('判定シート（非表示にする）'!M2:M320,'判定シート（非表示にする）'!D2:D320&gt;3)</f>
        <v>根拠資料</v>
      </c>
      <c r="F16" s="1214"/>
    </row>
    <row r="17" spans="1:6" s="1219" customFormat="1" ht="45" customHeight="1">
      <c r="A17" s="1214"/>
      <c r="B17" s="1220" t="str">
        <v>Q２　サービス性能</v>
      </c>
      <c r="C17" s="1222">
        <v>7</v>
      </c>
      <c r="D17" s="1223">
        <v>7</v>
      </c>
      <c r="E17" s="1223" t="str">
        <v>根拠資料</v>
      </c>
      <c r="F17" s="1214"/>
    </row>
    <row r="18" spans="1:6" s="1219" customFormat="1" ht="45" customHeight="1">
      <c r="A18" s="1214"/>
      <c r="B18" s="1220" t="str">
        <v>Q３　室外環境</v>
      </c>
      <c r="C18" s="1222">
        <v>7</v>
      </c>
      <c r="D18" s="1223">
        <v>7</v>
      </c>
      <c r="E18" s="1223" t="str">
        <v>根拠資料</v>
      </c>
      <c r="F18" s="1214"/>
    </row>
    <row r="19" spans="1:6" s="1219" customFormat="1" ht="45" customHeight="1">
      <c r="A19" s="1214"/>
      <c r="B19" s="1220" t="str">
        <v>LR１　エネルギー</v>
      </c>
      <c r="C19" s="1222">
        <v>7</v>
      </c>
      <c r="D19" s="1223">
        <v>7</v>
      </c>
      <c r="E19" s="1223" t="str">
        <v>根拠資料</v>
      </c>
      <c r="F19" s="1214"/>
    </row>
    <row r="20" spans="1:6" s="1219" customFormat="1" ht="45" customHeight="1">
      <c r="A20" s="1214"/>
      <c r="B20" s="1220" t="str">
        <v>LR２　資源・マテリアル</v>
      </c>
      <c r="C20" s="1222">
        <v>7</v>
      </c>
      <c r="D20" s="1223">
        <v>7</v>
      </c>
      <c r="E20" s="1223" t="str">
        <v>根拠資料</v>
      </c>
      <c r="F20" s="1214"/>
    </row>
    <row r="21" spans="1:6" s="1219" customFormat="1" ht="45" customHeight="1">
      <c r="A21" s="1214"/>
      <c r="B21" s="1220" t="str">
        <v>LR３　敷地外環境</v>
      </c>
      <c r="C21" s="1222">
        <v>7</v>
      </c>
      <c r="D21" s="1223">
        <v>7</v>
      </c>
      <c r="E21" s="1223" t="str">
        <v>根拠資料</v>
      </c>
      <c r="F21" s="1214"/>
    </row>
    <row r="22" spans="1:6" s="1219" customFormat="1" ht="45" customHeight="1">
      <c r="A22" s="1214"/>
      <c r="B22" s="1220" t="str">
        <v>終了</v>
      </c>
      <c r="C22" s="1222" t="str">
        <v>終了</v>
      </c>
      <c r="D22" s="1223" t="str">
        <v>終了</v>
      </c>
      <c r="E22" s="1223" t="str">
        <v>終了</v>
      </c>
      <c r="F22" s="1214"/>
    </row>
    <row r="23" spans="1:6" s="1219" customFormat="1" ht="45" customHeight="1">
      <c r="A23" s="1214"/>
      <c r="B23" s="1220"/>
      <c r="C23" s="1222"/>
      <c r="D23" s="1223"/>
      <c r="E23" s="1223"/>
      <c r="F23" s="1214"/>
    </row>
    <row r="24" spans="1:6" s="1219" customFormat="1" ht="45" customHeight="1">
      <c r="A24" s="1214"/>
      <c r="B24" s="1220"/>
      <c r="C24" s="1222"/>
      <c r="D24" s="1223"/>
      <c r="E24" s="1223"/>
      <c r="F24" s="1214"/>
    </row>
    <row r="25" spans="1:6" s="1219" customFormat="1" ht="45" customHeight="1">
      <c r="A25" s="1214"/>
      <c r="B25" s="1220"/>
      <c r="C25" s="1222"/>
      <c r="D25" s="1223"/>
      <c r="E25" s="1223"/>
      <c r="F25" s="1214"/>
    </row>
    <row r="26" spans="1:6" s="1219" customFormat="1" ht="45" customHeight="1">
      <c r="A26" s="1214"/>
      <c r="B26" s="1220"/>
      <c r="C26" s="1222"/>
      <c r="D26" s="1223"/>
      <c r="E26" s="1223"/>
      <c r="F26" s="1214"/>
    </row>
    <row r="27" spans="1:6" s="1219" customFormat="1" ht="45" customHeight="1">
      <c r="A27" s="1214"/>
      <c r="B27" s="1220"/>
      <c r="C27" s="1222"/>
      <c r="D27" s="1223"/>
      <c r="E27" s="1223"/>
      <c r="F27" s="1214"/>
    </row>
    <row r="28" spans="1:6" s="1219" customFormat="1" ht="45" customHeight="1">
      <c r="A28" s="1214"/>
      <c r="B28" s="1220"/>
      <c r="C28" s="1222"/>
      <c r="D28" s="1223"/>
      <c r="E28" s="1223"/>
      <c r="F28" s="1214"/>
    </row>
    <row r="29" spans="1:6" s="1219" customFormat="1" ht="45" customHeight="1">
      <c r="A29" s="1214"/>
      <c r="B29" s="1220"/>
      <c r="C29" s="1222"/>
      <c r="D29" s="1223"/>
      <c r="E29" s="1223"/>
      <c r="F29" s="1214"/>
    </row>
    <row r="30" spans="1:6" s="1219" customFormat="1" ht="45" customHeight="1">
      <c r="A30" s="1214"/>
      <c r="B30" s="1220"/>
      <c r="C30" s="1222"/>
      <c r="D30" s="1223"/>
      <c r="E30" s="1223"/>
      <c r="F30" s="1214"/>
    </row>
    <row r="31" spans="1:6" s="1219" customFormat="1" ht="45" customHeight="1">
      <c r="A31" s="1214"/>
      <c r="B31" s="1220"/>
      <c r="C31" s="1222"/>
      <c r="D31" s="1223"/>
      <c r="E31" s="1223"/>
      <c r="F31" s="1214"/>
    </row>
    <row r="32" spans="1:6" s="1219" customFormat="1" ht="45" customHeight="1">
      <c r="A32" s="1214"/>
      <c r="B32" s="1220"/>
      <c r="C32" s="1222"/>
      <c r="D32" s="1223"/>
      <c r="E32" s="1223"/>
      <c r="F32" s="1214"/>
    </row>
    <row r="33" spans="1:6" s="1219" customFormat="1" ht="45" customHeight="1">
      <c r="A33" s="1214"/>
      <c r="B33" s="1220"/>
      <c r="C33" s="1222"/>
      <c r="D33" s="1223"/>
      <c r="E33" s="1223"/>
      <c r="F33" s="1214"/>
    </row>
    <row r="34" spans="1:6" s="1219" customFormat="1" ht="45" customHeight="1">
      <c r="A34" s="1214"/>
      <c r="B34" s="1220"/>
      <c r="C34" s="1222"/>
      <c r="D34" s="1223"/>
      <c r="E34" s="1223"/>
      <c r="F34" s="1214"/>
    </row>
    <row r="35" spans="1:6" s="1219" customFormat="1" ht="45" customHeight="1">
      <c r="A35" s="1214"/>
      <c r="B35" s="1220"/>
      <c r="C35" s="1222"/>
      <c r="D35" s="1223"/>
      <c r="E35" s="1223"/>
      <c r="F35" s="1214"/>
    </row>
    <row r="36" spans="1:6" s="1219" customFormat="1" ht="45" customHeight="1">
      <c r="A36" s="1214"/>
      <c r="B36" s="1220"/>
      <c r="C36" s="1222"/>
      <c r="D36" s="1223"/>
      <c r="E36" s="1223"/>
      <c r="F36" s="1214"/>
    </row>
    <row r="37" spans="1:6" s="1219" customFormat="1" ht="45" customHeight="1">
      <c r="A37" s="1214"/>
      <c r="B37" s="1220"/>
      <c r="C37" s="1222"/>
      <c r="D37" s="1223"/>
      <c r="E37" s="1223"/>
      <c r="F37" s="1214"/>
    </row>
    <row r="38" spans="1:6" s="1219" customFormat="1" ht="45" customHeight="1">
      <c r="A38" s="1214"/>
      <c r="B38" s="1220"/>
      <c r="C38" s="1222"/>
      <c r="D38" s="1223"/>
      <c r="E38" s="1223"/>
      <c r="F38" s="1214"/>
    </row>
    <row r="39" spans="1:6" s="1219" customFormat="1" ht="45" customHeight="1">
      <c r="A39" s="1214"/>
      <c r="B39" s="1220"/>
      <c r="C39" s="1222"/>
      <c r="D39" s="1223"/>
      <c r="E39" s="1223"/>
      <c r="F39" s="1214"/>
    </row>
    <row r="40" spans="1:6" s="1219" customFormat="1" ht="45" customHeight="1">
      <c r="A40" s="1214"/>
      <c r="B40" s="1220"/>
      <c r="C40" s="1222"/>
      <c r="D40" s="1223"/>
      <c r="E40" s="1223"/>
      <c r="F40" s="1214"/>
    </row>
    <row r="41" spans="1:6" s="1219" customFormat="1" ht="45" customHeight="1">
      <c r="A41" s="1214"/>
      <c r="B41" s="1220"/>
      <c r="C41" s="1222"/>
      <c r="D41" s="1223"/>
      <c r="E41" s="1223"/>
      <c r="F41" s="1214"/>
    </row>
    <row r="42" spans="1:6" s="1219" customFormat="1" ht="45" customHeight="1">
      <c r="A42" s="1214"/>
      <c r="B42" s="1220"/>
      <c r="C42" s="1222"/>
      <c r="D42" s="1223"/>
      <c r="E42" s="1223"/>
      <c r="F42" s="1214"/>
    </row>
    <row r="43" spans="1:6" s="1219" customFormat="1" ht="45" customHeight="1">
      <c r="A43" s="1214"/>
      <c r="B43" s="1220"/>
      <c r="C43" s="1222"/>
      <c r="D43" s="1223"/>
      <c r="E43" s="1223"/>
      <c r="F43" s="1214"/>
    </row>
    <row r="44" spans="1:6" s="1219" customFormat="1" ht="45" customHeight="1">
      <c r="A44" s="1214"/>
      <c r="B44" s="1220"/>
      <c r="C44" s="1222"/>
      <c r="D44" s="1223"/>
      <c r="E44" s="1223"/>
      <c r="F44" s="1214"/>
    </row>
    <row r="45" spans="1:6" s="1219" customFormat="1" ht="45" customHeight="1">
      <c r="A45" s="1214"/>
      <c r="B45" s="1220"/>
      <c r="C45" s="1222"/>
      <c r="D45" s="1223"/>
      <c r="E45" s="1223"/>
      <c r="F45" s="1214"/>
    </row>
    <row r="46" spans="1:6" s="1219" customFormat="1" ht="45" customHeight="1">
      <c r="A46" s="1214"/>
      <c r="B46" s="1220"/>
      <c r="C46" s="1222"/>
      <c r="D46" s="1223"/>
      <c r="E46" s="1223"/>
      <c r="F46" s="1214"/>
    </row>
    <row r="47" spans="1:6" s="1219" customFormat="1" ht="45" customHeight="1">
      <c r="A47" s="1214"/>
      <c r="B47" s="1220"/>
      <c r="C47" s="1222"/>
      <c r="D47" s="1223"/>
      <c r="E47" s="1223"/>
      <c r="F47" s="1214"/>
    </row>
    <row r="48" spans="1:6" s="1219" customFormat="1" ht="45" customHeight="1">
      <c r="A48" s="1214"/>
      <c r="B48" s="1220"/>
      <c r="C48" s="1222"/>
      <c r="D48" s="1223"/>
      <c r="E48" s="1223"/>
      <c r="F48" s="1214"/>
    </row>
    <row r="49" spans="1:6" s="1219" customFormat="1" ht="45" customHeight="1">
      <c r="A49" s="1214"/>
      <c r="B49" s="1220"/>
      <c r="C49" s="1222"/>
      <c r="D49" s="1223"/>
      <c r="E49" s="1223"/>
      <c r="F49" s="1214"/>
    </row>
    <row r="50" spans="1:6" s="1219" customFormat="1" ht="45" customHeight="1">
      <c r="A50" s="1214"/>
      <c r="B50" s="1220"/>
      <c r="C50" s="1222"/>
      <c r="D50" s="1223"/>
      <c r="E50" s="1223"/>
      <c r="F50" s="1214"/>
    </row>
    <row r="51" spans="1:6" s="1219" customFormat="1" ht="45" customHeight="1">
      <c r="A51" s="1214"/>
      <c r="B51" s="1220"/>
      <c r="C51" s="1222"/>
      <c r="D51" s="1223"/>
      <c r="E51" s="1223"/>
      <c r="F51" s="1214"/>
    </row>
    <row r="52" spans="1:6" s="1219" customFormat="1" ht="45" customHeight="1">
      <c r="A52" s="1214"/>
      <c r="B52" s="1220"/>
      <c r="C52" s="1222"/>
      <c r="D52" s="1223"/>
      <c r="E52" s="1223"/>
      <c r="F52" s="1214"/>
    </row>
    <row r="53" spans="1:6" s="1219" customFormat="1" ht="45" customHeight="1">
      <c r="A53" s="1214"/>
      <c r="B53" s="1220"/>
      <c r="C53" s="1222"/>
      <c r="D53" s="1223"/>
      <c r="E53" s="1223"/>
      <c r="F53" s="1214"/>
    </row>
    <row r="54" spans="1:6" s="1219" customFormat="1" ht="45" customHeight="1">
      <c r="A54" s="1214"/>
      <c r="B54" s="1220"/>
      <c r="C54" s="1222"/>
      <c r="D54" s="1223"/>
      <c r="E54" s="1223"/>
      <c r="F54" s="1214"/>
    </row>
    <row r="55" spans="1:6" s="1219" customFormat="1" ht="45" customHeight="1">
      <c r="A55" s="1214"/>
      <c r="B55" s="1220"/>
      <c r="C55" s="1222"/>
      <c r="D55" s="1223"/>
      <c r="E55" s="1223"/>
      <c r="F55" s="1214"/>
    </row>
    <row r="56" spans="1:6" s="1219" customFormat="1" ht="45" customHeight="1">
      <c r="A56" s="1214"/>
      <c r="B56" s="1220"/>
      <c r="C56" s="1222"/>
      <c r="D56" s="1223"/>
      <c r="E56" s="1223"/>
      <c r="F56" s="1214"/>
    </row>
    <row r="57" spans="1:6" s="1219" customFormat="1" ht="45" customHeight="1">
      <c r="A57" s="1214"/>
      <c r="B57" s="1220"/>
      <c r="C57" s="1222"/>
      <c r="D57" s="1223"/>
      <c r="E57" s="1223"/>
      <c r="F57" s="1214"/>
    </row>
    <row r="58" spans="1:6" s="1219" customFormat="1" ht="45" customHeight="1">
      <c r="A58" s="1214"/>
      <c r="B58" s="1220"/>
      <c r="C58" s="1222"/>
      <c r="D58" s="1223"/>
      <c r="E58" s="1223"/>
      <c r="F58" s="1214"/>
    </row>
    <row r="59" spans="1:6" s="1219" customFormat="1" ht="45" customHeight="1">
      <c r="A59" s="1214"/>
      <c r="B59" s="1220"/>
      <c r="C59" s="1222"/>
      <c r="D59" s="1223"/>
      <c r="E59" s="1223"/>
      <c r="F59" s="1214"/>
    </row>
    <row r="60" spans="1:6" s="1219" customFormat="1" ht="45" customHeight="1">
      <c r="A60" s="1214"/>
      <c r="B60" s="1220"/>
      <c r="C60" s="1222"/>
      <c r="D60" s="1223"/>
      <c r="E60" s="1223"/>
      <c r="F60" s="1214"/>
    </row>
    <row r="61" spans="1:6" s="1219" customFormat="1" ht="45" customHeight="1">
      <c r="A61" s="1214"/>
      <c r="B61" s="1220"/>
      <c r="C61" s="1222"/>
      <c r="D61" s="1223"/>
      <c r="E61" s="1223"/>
      <c r="F61" s="1214"/>
    </row>
    <row r="62" spans="1:6" s="1219" customFormat="1" ht="45" customHeight="1">
      <c r="A62" s="1214"/>
      <c r="B62" s="1220"/>
      <c r="C62" s="1222"/>
      <c r="D62" s="1223"/>
      <c r="E62" s="1223"/>
      <c r="F62" s="1214"/>
    </row>
    <row r="63" spans="1:6" s="1219" customFormat="1" ht="45" customHeight="1">
      <c r="A63" s="1214"/>
      <c r="B63" s="1220"/>
      <c r="C63" s="1222"/>
      <c r="D63" s="1223"/>
      <c r="E63" s="1223"/>
      <c r="F63" s="1214"/>
    </row>
    <row r="64" spans="1:6" s="1219" customFormat="1" ht="45" customHeight="1">
      <c r="A64" s="1214"/>
      <c r="B64" s="1220"/>
      <c r="C64" s="1222"/>
      <c r="D64" s="1223"/>
      <c r="E64" s="1223"/>
      <c r="F64" s="1214"/>
    </row>
    <row r="65" spans="1:6" s="1219" customFormat="1" ht="45" customHeight="1">
      <c r="A65" s="1214"/>
      <c r="B65" s="1220"/>
      <c r="C65" s="1222"/>
      <c r="D65" s="1223"/>
      <c r="E65" s="1223"/>
      <c r="F65" s="1214"/>
    </row>
    <row r="66" spans="1:6" s="1219" customFormat="1" ht="45" customHeight="1">
      <c r="A66" s="1214"/>
      <c r="B66" s="1220"/>
      <c r="C66" s="1222"/>
      <c r="D66" s="1223"/>
      <c r="E66" s="1223"/>
      <c r="F66" s="1214"/>
    </row>
    <row r="67" spans="1:6" s="1219" customFormat="1" ht="45" customHeight="1">
      <c r="A67" s="1214"/>
      <c r="B67" s="1220"/>
      <c r="C67" s="1222"/>
      <c r="D67" s="1223"/>
      <c r="E67" s="1223"/>
      <c r="F67" s="1214"/>
    </row>
    <row r="68" spans="1:6" s="1219" customFormat="1" ht="45" customHeight="1">
      <c r="A68" s="1214"/>
      <c r="B68" s="1220"/>
      <c r="C68" s="1222"/>
      <c r="D68" s="1223"/>
      <c r="E68" s="1223"/>
      <c r="F68" s="1214"/>
    </row>
    <row r="69" spans="1:6" s="1219" customFormat="1" ht="45" customHeight="1">
      <c r="A69" s="1214"/>
      <c r="B69" s="1220"/>
      <c r="C69" s="1222"/>
      <c r="D69" s="1223"/>
      <c r="E69" s="1223"/>
      <c r="F69" s="1214"/>
    </row>
    <row r="70" spans="1:6" s="1219" customFormat="1" ht="45" customHeight="1">
      <c r="A70" s="1214"/>
      <c r="B70" s="1220"/>
      <c r="C70" s="1222"/>
      <c r="D70" s="1223"/>
      <c r="E70" s="1223"/>
      <c r="F70" s="1214"/>
    </row>
    <row r="71" spans="1:6" s="1219" customFormat="1" ht="45" customHeight="1">
      <c r="A71" s="1214"/>
      <c r="B71" s="1220"/>
      <c r="C71" s="1222"/>
      <c r="D71" s="1223"/>
      <c r="E71" s="1223"/>
      <c r="F71" s="1214"/>
    </row>
    <row r="72" spans="1:6" s="1219" customFormat="1" ht="45" customHeight="1">
      <c r="A72" s="1214"/>
      <c r="B72" s="1220"/>
      <c r="C72" s="1222"/>
      <c r="D72" s="1223"/>
      <c r="E72" s="1223"/>
      <c r="F72" s="1214"/>
    </row>
    <row r="73" spans="1:6" s="1219" customFormat="1" ht="45" customHeight="1">
      <c r="A73" s="1214"/>
      <c r="B73" s="1220"/>
      <c r="C73" s="1222"/>
      <c r="D73" s="1223"/>
      <c r="E73" s="1223"/>
      <c r="F73" s="1214"/>
    </row>
    <row r="74" spans="1:6" s="1219" customFormat="1" ht="45" customHeight="1">
      <c r="A74" s="1214"/>
      <c r="B74" s="1220"/>
      <c r="C74" s="1222"/>
      <c r="D74" s="1223"/>
      <c r="E74" s="1223"/>
      <c r="F74" s="1214"/>
    </row>
    <row r="75" spans="1:6" s="1219" customFormat="1" ht="45" customHeight="1">
      <c r="A75" s="1214"/>
      <c r="B75" s="1220"/>
      <c r="C75" s="1222"/>
      <c r="D75" s="1223"/>
      <c r="E75" s="1223"/>
      <c r="F75" s="1214"/>
    </row>
    <row r="76" spans="1:6" s="1219" customFormat="1" ht="45" customHeight="1">
      <c r="A76" s="1214"/>
      <c r="B76" s="1220"/>
      <c r="C76" s="1222"/>
      <c r="D76" s="1223"/>
      <c r="E76" s="1223"/>
      <c r="F76" s="1214"/>
    </row>
    <row r="77" spans="1:6" s="1219" customFormat="1" ht="45" customHeight="1">
      <c r="A77" s="1214"/>
      <c r="B77" s="1220"/>
      <c r="C77" s="1222"/>
      <c r="D77" s="1223"/>
      <c r="E77" s="1223"/>
      <c r="F77" s="1214"/>
    </row>
    <row r="78" spans="1:6" s="1219" customFormat="1" ht="45" customHeight="1">
      <c r="A78" s="1214"/>
      <c r="B78" s="1220"/>
      <c r="C78" s="1222"/>
      <c r="D78" s="1223"/>
      <c r="E78" s="1223"/>
      <c r="F78" s="1214"/>
    </row>
    <row r="79" spans="1:6" s="1219" customFormat="1" ht="45" customHeight="1">
      <c r="A79" s="1214"/>
      <c r="B79" s="1220"/>
      <c r="C79" s="1222"/>
      <c r="D79" s="1223"/>
      <c r="E79" s="1223"/>
      <c r="F79" s="1214"/>
    </row>
    <row r="80" spans="1:6" s="1219" customFormat="1" ht="45" customHeight="1">
      <c r="A80" s="1214"/>
      <c r="B80" s="1220"/>
      <c r="C80" s="1222"/>
      <c r="D80" s="1223"/>
      <c r="E80" s="1223"/>
      <c r="F80" s="1214"/>
    </row>
    <row r="81" spans="1:6" s="1219" customFormat="1" ht="45" customHeight="1">
      <c r="A81" s="1214"/>
      <c r="B81" s="1220"/>
      <c r="C81" s="1222"/>
      <c r="D81" s="1223"/>
      <c r="E81" s="1223"/>
      <c r="F81" s="1214"/>
    </row>
    <row r="82" spans="1:6" s="1219" customFormat="1" ht="45" customHeight="1">
      <c r="A82" s="1214"/>
      <c r="B82" s="1220"/>
      <c r="C82" s="1222"/>
      <c r="D82" s="1223"/>
      <c r="E82" s="1223"/>
      <c r="F82" s="1214"/>
    </row>
    <row r="83" spans="1:6" s="1219" customFormat="1" ht="45" customHeight="1">
      <c r="A83" s="1214"/>
      <c r="B83" s="1220"/>
      <c r="C83" s="1222"/>
      <c r="D83" s="1223"/>
      <c r="E83" s="1223"/>
      <c r="F83" s="1214"/>
    </row>
    <row r="84" spans="1:6" s="1219" customFormat="1" ht="45" customHeight="1">
      <c r="A84" s="1214"/>
      <c r="B84" s="1220"/>
      <c r="C84" s="1222"/>
      <c r="D84" s="1223"/>
      <c r="E84" s="1223"/>
      <c r="F84" s="1214"/>
    </row>
    <row r="85" spans="1:6" s="1219" customFormat="1" ht="45" customHeight="1">
      <c r="A85" s="1214"/>
      <c r="B85" s="1220"/>
      <c r="C85" s="1222"/>
      <c r="D85" s="1223"/>
      <c r="E85" s="1223"/>
      <c r="F85" s="1214"/>
    </row>
    <row r="86" spans="1:6" s="1219" customFormat="1" ht="45" customHeight="1">
      <c r="A86" s="1214"/>
      <c r="B86" s="1220"/>
      <c r="C86" s="1222"/>
      <c r="D86" s="1223"/>
      <c r="E86" s="1223"/>
      <c r="F86" s="1214"/>
    </row>
    <row r="87" spans="1:6" s="1219" customFormat="1" ht="45" customHeight="1">
      <c r="A87" s="1214"/>
      <c r="B87" s="1220"/>
      <c r="C87" s="1222"/>
      <c r="D87" s="1223"/>
      <c r="E87" s="1223"/>
      <c r="F87" s="1214"/>
    </row>
    <row r="88" spans="1:6" s="1227" customFormat="1" ht="45" customHeight="1">
      <c r="A88" s="1224"/>
      <c r="B88" s="1225"/>
      <c r="C88" s="1222"/>
      <c r="D88" s="1226"/>
      <c r="E88" s="1226"/>
      <c r="F88" s="1224"/>
    </row>
  </sheetData>
  <sheetProtection algorithmName="SHA-512" hashValue="/ggG3ShCcGqXhGkeWeNrV7CwUyxUz5eSMNoVYCuv5GjHVSPmPJb9SWiDnVy2tjIzTwl8Ts6skDTDwlu8rQ9g2w==" saltValue="gp9LuhWdc/4R/gkaMhi+Bg==" spinCount="100000" sheet="1" objects="1" scenarios="1"/>
  <mergeCells count="9">
    <mergeCell ref="B10:E10"/>
    <mergeCell ref="B12:E12"/>
    <mergeCell ref="B13:E13"/>
    <mergeCell ref="B2:D2"/>
    <mergeCell ref="B4:E4"/>
    <mergeCell ref="B6:E6"/>
    <mergeCell ref="B7:E7"/>
    <mergeCell ref="B8:E8"/>
    <mergeCell ref="B9:E9"/>
  </mergeCells>
  <phoneticPr fontId="20"/>
  <conditionalFormatting sqref="B16:B296">
    <cfRule type="expression" dxfId="10" priority="1">
      <formula>OR(B16="Q１　室内環境", B16="Q２　サービス性能", B16="Q３　室外環境", B16="LR１　エネルギー", B16="LR２　資源・マテリアル", B16="LR３　敷地外環境")</formula>
    </cfRule>
    <cfRule type="expression" dxfId="9" priority="8">
      <formula>AND(B16&lt;&gt;"", ISTEXT(B16))</formula>
    </cfRule>
  </conditionalFormatting>
  <conditionalFormatting sqref="B16:E296">
    <cfRule type="expression" dxfId="8" priority="3">
      <formula>B16="終了"</formula>
    </cfRule>
    <cfRule type="expression" dxfId="7" priority="5">
      <formula>ISNUMBER(SEARCH("独自",$B16))</formula>
    </cfRule>
    <cfRule type="expression" dxfId="6" priority="6">
      <formula>AND($B16&lt;&gt;"", ISERROR(SEARCH("NO", $B16)))</formula>
    </cfRule>
  </conditionalFormatting>
  <conditionalFormatting sqref="C16:C296">
    <cfRule type="expression" dxfId="5" priority="10">
      <formula>AND(B16&lt;&gt;"", ISTEXT(B16))</formula>
    </cfRule>
  </conditionalFormatting>
  <conditionalFormatting sqref="C16:E296">
    <cfRule type="expression" dxfId="4" priority="4">
      <formula>C16=7</formula>
    </cfRule>
  </conditionalFormatting>
  <conditionalFormatting sqref="D16:D296">
    <cfRule type="expression" dxfId="3" priority="7">
      <formula>AND(D16&lt;&gt;"", ISTEXT(D16))</formula>
    </cfRule>
  </conditionalFormatting>
  <conditionalFormatting sqref="E16:E296">
    <cfRule type="expression" dxfId="2" priority="2">
      <formula>E16="根拠資料"</formula>
    </cfRule>
    <cfRule type="expression" dxfId="1" priority="9">
      <formula>AND(E16&lt;&gt;"", ISTEXT(E16))</formula>
    </cfRule>
  </conditionalFormatting>
  <pageMargins left="0.25" right="0.25" top="0.75" bottom="0.75" header="0.3" footer="0.3"/>
  <pageSetup paperSize="9" fitToHeight="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F226"/>
  <sheetViews>
    <sheetView showGridLines="0" zoomScaleNormal="100" zoomScaleSheetLayoutView="70" workbookViewId="0"/>
  </sheetViews>
  <sheetFormatPr defaultColWidth="0" defaultRowHeight="0" customHeight="1" zeroHeight="1"/>
  <cols>
    <col min="1" max="1" width="0.75" style="8" customWidth="1"/>
    <col min="2" max="2" width="2.125" style="23" customWidth="1"/>
    <col min="3" max="3" width="3.625" style="23" customWidth="1"/>
    <col min="4" max="4" width="16.5" style="24" customWidth="1"/>
    <col min="5" max="5" width="9.625" style="25" customWidth="1"/>
    <col min="6" max="8" width="9.625" style="26" customWidth="1"/>
    <col min="9" max="10" width="9.625" style="27" customWidth="1"/>
    <col min="11" max="12" width="9.625" style="26" customWidth="1"/>
    <col min="13" max="13" width="9.625" style="30" customWidth="1"/>
    <col min="14" max="14" width="0.75" style="8" customWidth="1"/>
    <col min="15" max="15" width="3.875" style="8" hidden="1" customWidth="1"/>
    <col min="16" max="18" width="9.875" style="33" hidden="1" customWidth="1"/>
    <col min="19" max="19" width="19.25" style="33" hidden="1" customWidth="1"/>
    <col min="20" max="20" width="18.625" style="33" hidden="1" customWidth="1"/>
    <col min="21" max="21" width="11.125" style="33" hidden="1" customWidth="1"/>
    <col min="22" max="22" width="20.5" style="33" hidden="1" customWidth="1"/>
    <col min="23" max="23" width="18.625" style="33" hidden="1" customWidth="1"/>
    <col min="24" max="24" width="23" style="33" hidden="1" customWidth="1"/>
    <col min="25" max="25" width="4.5" style="33" hidden="1" customWidth="1"/>
    <col min="26" max="27" width="6.375" style="33" hidden="1" customWidth="1"/>
    <col min="28" max="29" width="5" style="33" hidden="1" customWidth="1"/>
    <col min="30" max="30" width="5.125" style="33" hidden="1" customWidth="1"/>
    <col min="31" max="31" width="5" style="33" hidden="1" customWidth="1"/>
    <col min="32" max="32" width="5.125" style="33" hidden="1" customWidth="1"/>
    <col min="33" max="16384" width="9" style="33" hidden="1"/>
  </cols>
  <sheetData>
    <row r="1" spans="1:17" customFormat="1" ht="6" customHeight="1">
      <c r="A1" s="1"/>
      <c r="B1" s="2"/>
      <c r="C1" s="3"/>
      <c r="D1" s="4"/>
      <c r="E1" s="1"/>
      <c r="F1" s="5"/>
      <c r="G1" s="5"/>
      <c r="H1" s="5"/>
      <c r="I1" s="6"/>
      <c r="J1" s="6"/>
      <c r="K1" s="5"/>
      <c r="L1" s="7"/>
      <c r="M1" s="1"/>
      <c r="N1" s="1"/>
      <c r="O1" s="1"/>
    </row>
    <row r="2" spans="1:17" customFormat="1" ht="3.75" customHeight="1">
      <c r="A2" s="8"/>
      <c r="B2" s="9"/>
      <c r="C2" s="10"/>
      <c r="D2" s="11"/>
      <c r="E2" s="12"/>
      <c r="F2" s="13"/>
      <c r="G2" s="13"/>
      <c r="H2" s="13"/>
      <c r="I2" s="14"/>
      <c r="J2" s="15"/>
      <c r="K2" s="15"/>
      <c r="L2" s="15"/>
      <c r="M2" s="16"/>
      <c r="N2" s="8"/>
    </row>
    <row r="3" spans="1:17" customFormat="1" ht="18.75" customHeight="1">
      <c r="A3" s="8"/>
      <c r="B3" s="9"/>
      <c r="C3" s="10"/>
      <c r="D3" s="11"/>
      <c r="E3" s="12"/>
      <c r="F3" s="13"/>
      <c r="G3" s="13"/>
      <c r="H3" s="13"/>
      <c r="I3" s="14"/>
      <c r="J3" s="15"/>
      <c r="K3" s="1386" t="str">
        <f>'入力1(共通)'!H5&amp;"-"&amp;'入力1(共通)'!J5</f>
        <v>7-000</v>
      </c>
      <c r="L3" s="1386"/>
      <c r="M3" s="17"/>
      <c r="N3" s="8"/>
    </row>
    <row r="4" spans="1:17" customFormat="1" ht="18.75" customHeight="1">
      <c r="A4" s="8"/>
      <c r="B4" s="9"/>
      <c r="C4" s="10"/>
      <c r="D4" s="11"/>
      <c r="E4" s="12"/>
      <c r="F4" s="13"/>
      <c r="G4" s="13"/>
      <c r="H4" s="13"/>
      <c r="I4" s="18"/>
      <c r="J4" s="15"/>
      <c r="K4" s="1386"/>
      <c r="L4" s="1386"/>
      <c r="M4" s="16"/>
      <c r="N4" s="8"/>
    </row>
    <row r="5" spans="1:17" customFormat="1" ht="13.7" customHeight="1">
      <c r="A5" s="8"/>
      <c r="B5" s="19"/>
      <c r="C5" s="20"/>
      <c r="D5" s="11"/>
      <c r="E5" s="12"/>
      <c r="F5" s="13"/>
      <c r="G5" s="13"/>
      <c r="H5" s="13"/>
      <c r="I5" s="21"/>
      <c r="J5" s="27"/>
      <c r="L5" s="1067">
        <f>'入力4(スコア転記)'!R3</f>
        <v>0</v>
      </c>
      <c r="N5" s="8"/>
    </row>
    <row r="6" spans="1:17" customFormat="1" ht="6" customHeight="1" thickBot="1">
      <c r="A6" s="8"/>
      <c r="B6" s="22"/>
      <c r="C6" s="23"/>
      <c r="D6" s="24"/>
      <c r="E6" s="25"/>
      <c r="F6" s="26"/>
      <c r="G6" s="26"/>
      <c r="H6" s="26"/>
      <c r="I6" s="27"/>
      <c r="J6" s="28"/>
      <c r="K6" s="28"/>
      <c r="L6" s="29"/>
      <c r="M6" s="25"/>
      <c r="N6" s="8"/>
      <c r="O6" s="8"/>
    </row>
    <row r="7" spans="1:17" customFormat="1" ht="21.2" customHeight="1">
      <c r="A7" s="8"/>
      <c r="B7" s="128" t="s">
        <v>194</v>
      </c>
      <c r="C7" s="129"/>
      <c r="D7" s="130"/>
      <c r="E7" s="129"/>
      <c r="F7" s="129"/>
      <c r="G7" s="129"/>
      <c r="H7" s="128" t="s">
        <v>366</v>
      </c>
      <c r="I7" s="132"/>
      <c r="J7" s="129"/>
      <c r="K7" s="930" t="s">
        <v>561</v>
      </c>
      <c r="L7" s="1387" t="str">
        <f>'入力1(共通)'!L5</f>
        <v>2025/xx/xx</v>
      </c>
      <c r="M7" s="1388"/>
      <c r="N7" s="8"/>
      <c r="O7" s="8"/>
    </row>
    <row r="8" spans="1:17" customFormat="1" ht="40.5" customHeight="1">
      <c r="A8" s="8"/>
      <c r="B8" s="259"/>
      <c r="C8" s="260" t="s">
        <v>85</v>
      </c>
      <c r="J8" t="s">
        <v>173</v>
      </c>
      <c r="K8" s="1384" t="str">
        <f>'入力1(共通)'!E5</f>
        <v>○○マンション</v>
      </c>
      <c r="L8" s="1384"/>
      <c r="M8" s="1385"/>
      <c r="N8" s="8"/>
      <c r="O8" s="8"/>
    </row>
    <row r="9" spans="1:17" customFormat="1" ht="21.95" customHeight="1">
      <c r="A9" s="8"/>
      <c r="B9" s="136"/>
      <c r="C9" s="137" t="s">
        <v>248</v>
      </c>
      <c r="D9" s="138"/>
      <c r="E9" s="138"/>
      <c r="F9" s="138"/>
      <c r="G9" s="138"/>
      <c r="H9" s="138"/>
      <c r="I9" s="138"/>
      <c r="J9" s="282" t="s">
        <v>141</v>
      </c>
      <c r="K9" s="243" t="s">
        <v>251</v>
      </c>
      <c r="L9" s="244"/>
      <c r="M9" s="311" t="e">
        <f>'入力1(共通)'!M9</f>
        <v>#VALUE!</v>
      </c>
      <c r="N9" s="8"/>
      <c r="O9" s="8"/>
    </row>
    <row r="10" spans="1:17" customFormat="1" ht="21.75" customHeight="1" thickBot="1">
      <c r="A10" s="8"/>
      <c r="B10" s="134"/>
      <c r="C10" s="256" t="s">
        <v>571</v>
      </c>
      <c r="D10" s="256"/>
      <c r="E10" s="256"/>
      <c r="F10" s="256"/>
      <c r="G10" s="257"/>
      <c r="H10" s="257"/>
      <c r="I10" s="27"/>
      <c r="J10" s="258"/>
      <c r="K10" s="258"/>
      <c r="L10" s="258"/>
      <c r="M10" s="253"/>
      <c r="N10" s="8"/>
      <c r="O10" s="8"/>
    </row>
    <row r="11" spans="1:17" customFormat="1" ht="20.25" customHeight="1" thickBot="1">
      <c r="A11" s="8"/>
      <c r="B11" s="134"/>
      <c r="C11" s="240"/>
      <c r="D11" s="24"/>
      <c r="E11" s="24"/>
      <c r="F11" s="277" t="s">
        <v>570</v>
      </c>
      <c r="G11" s="428">
        <f>IF('入力1(共通)'!R14="","-",(IF('入力1(共通)'!R14&lt;0,-1*'入力1(共通)'!R14,'入力1(共通)'!R14)))</f>
        <v>0</v>
      </c>
      <c r="H11" s="944" t="str">
        <f>IF('入力1(共通)'!R14&lt;0,"％増加","％削減")</f>
        <v>％削減</v>
      </c>
      <c r="I11" s="937"/>
      <c r="J11" s="936"/>
      <c r="K11" s="249"/>
      <c r="L11" s="938" t="str">
        <f>IF('入力1(共通)'!H13='入力1(共通)'!P9,"※省エネ計算対象設備なし",IF('入力1(共通)'!H13='入力1(共通)'!P10,"※建築物省エネ法の適用除外",""))</f>
        <v/>
      </c>
      <c r="M11" s="140"/>
      <c r="N11" s="8"/>
      <c r="O11" s="8"/>
      <c r="P11" s="33" t="s">
        <v>260</v>
      </c>
      <c r="Q11" s="1068">
        <f>'入力1(共通)'!R12</f>
        <v>100</v>
      </c>
    </row>
    <row r="12" spans="1:17" customFormat="1" ht="21.75" customHeight="1">
      <c r="A12" s="8"/>
      <c r="B12" s="134"/>
      <c r="C12" s="139"/>
      <c r="D12" s="139"/>
      <c r="E12" s="139"/>
      <c r="F12" s="240"/>
      <c r="G12" s="139"/>
      <c r="H12" s="139"/>
      <c r="I12" s="1389" t="s">
        <v>559</v>
      </c>
      <c r="J12" s="1389"/>
      <c r="K12" s="1389" t="s">
        <v>560</v>
      </c>
      <c r="L12" s="1389"/>
      <c r="M12" s="140"/>
      <c r="N12" s="8"/>
      <c r="O12" s="8"/>
      <c r="P12" t="s">
        <v>261</v>
      </c>
      <c r="Q12">
        <v>1</v>
      </c>
    </row>
    <row r="13" spans="1:17" customFormat="1" ht="21.75" customHeight="1">
      <c r="A13" s="8"/>
      <c r="B13" s="134"/>
      <c r="I13" s="933" t="s">
        <v>562</v>
      </c>
      <c r="J13" s="934">
        <f>IF('入力1(共通)'!H13="",1-J14,"-")</f>
        <v>0</v>
      </c>
      <c r="K13" s="933" t="s">
        <v>562</v>
      </c>
      <c r="L13" s="934">
        <f>IF('入力1(共通)'!H13="",1-L14,"-")</f>
        <v>0</v>
      </c>
      <c r="M13" s="931"/>
      <c r="N13" s="8"/>
      <c r="O13" s="8"/>
    </row>
    <row r="14" spans="1:17" customFormat="1" ht="21.75" customHeight="1">
      <c r="A14" s="8"/>
      <c r="B14" s="134"/>
      <c r="C14" s="139"/>
      <c r="D14" s="139"/>
      <c r="E14" s="139"/>
      <c r="F14" s="139"/>
      <c r="G14" s="139"/>
      <c r="H14" s="139"/>
      <c r="I14" s="933" t="s">
        <v>563</v>
      </c>
      <c r="J14" s="935">
        <f>IF('入力1(共通)'!H13="",'入力1(共通)'!H14,"-")</f>
        <v>1</v>
      </c>
      <c r="K14" s="933" t="s">
        <v>563</v>
      </c>
      <c r="L14" s="935">
        <f>IF('入力1(共通)'!H13="",'入力1(共通)'!H15,"-")</f>
        <v>1</v>
      </c>
      <c r="M14" s="932"/>
      <c r="N14" s="8"/>
      <c r="O14" s="8"/>
    </row>
    <row r="15" spans="1:17" customFormat="1" ht="21.75" customHeight="1">
      <c r="A15" s="8"/>
      <c r="B15" s="134"/>
      <c r="C15" s="23"/>
      <c r="D15" s="276"/>
      <c r="E15" s="276"/>
      <c r="F15" s="276"/>
      <c r="G15" s="276"/>
      <c r="H15" s="276"/>
      <c r="I15" s="240"/>
      <c r="J15" s="420"/>
      <c r="K15" s="240"/>
      <c r="L15" s="240"/>
      <c r="M15" s="253"/>
      <c r="N15" s="8"/>
      <c r="O15" s="8"/>
    </row>
    <row r="16" spans="1:17" customFormat="1" ht="21.95" customHeight="1">
      <c r="A16" s="8"/>
      <c r="B16" s="134"/>
      <c r="C16" s="139" t="s">
        <v>505</v>
      </c>
      <c r="D16" s="23"/>
      <c r="E16" s="23"/>
      <c r="F16" s="23"/>
      <c r="G16" s="23"/>
      <c r="I16" s="26"/>
      <c r="J16" s="23"/>
      <c r="K16" s="23"/>
      <c r="L16" s="23"/>
      <c r="M16" s="140"/>
      <c r="N16" s="8"/>
      <c r="O16" s="8"/>
    </row>
    <row r="17" spans="1:15" customFormat="1" ht="21.95" customHeight="1">
      <c r="A17" s="8"/>
      <c r="B17" s="134"/>
      <c r="C17" s="139" t="str">
        <f>IF('入力1(共通)'!D17=0,"",'入力1(共通)'!D17)</f>
        <v/>
      </c>
      <c r="D17" s="139"/>
      <c r="E17" s="139"/>
      <c r="F17" s="139"/>
      <c r="G17" s="139"/>
      <c r="H17" s="139"/>
      <c r="I17" s="139"/>
      <c r="J17" s="139"/>
      <c r="K17" s="139"/>
      <c r="L17" s="139"/>
      <c r="M17" s="140"/>
      <c r="N17" s="8"/>
      <c r="O17" s="8"/>
    </row>
    <row r="18" spans="1:15" customFormat="1" ht="21.95" customHeight="1">
      <c r="A18" s="8"/>
      <c r="B18" s="134"/>
      <c r="C18" s="139" t="str">
        <f>IF('入力1(共通)'!D18=0,"",'入力1(共通)'!D18)</f>
        <v/>
      </c>
      <c r="D18" s="139"/>
      <c r="E18" s="139"/>
      <c r="F18" s="139"/>
      <c r="G18" s="139"/>
      <c r="H18" s="139"/>
      <c r="I18" s="139"/>
      <c r="J18" s="139"/>
      <c r="K18" s="139"/>
      <c r="L18" s="139"/>
      <c r="M18" s="140"/>
      <c r="N18" s="8"/>
      <c r="O18" s="8"/>
    </row>
    <row r="19" spans="1:15" customFormat="1" ht="21.95" customHeight="1">
      <c r="A19" s="8"/>
      <c r="B19" s="134"/>
      <c r="C19" s="139" t="str">
        <f>IF('入力1(共通)'!D19=0,"",'入力1(共通)'!D19)</f>
        <v/>
      </c>
      <c r="D19" s="139"/>
      <c r="E19" s="139"/>
      <c r="F19" s="139"/>
      <c r="G19" s="139"/>
      <c r="H19" s="139"/>
      <c r="I19" s="139"/>
      <c r="J19" s="139"/>
      <c r="K19" s="139"/>
      <c r="L19" s="139"/>
      <c r="M19" s="140"/>
      <c r="N19" s="8"/>
      <c r="O19" s="8"/>
    </row>
    <row r="20" spans="1:15" customFormat="1" ht="21.95" customHeight="1">
      <c r="A20" s="8"/>
      <c r="B20" s="134"/>
      <c r="C20" s="139" t="str">
        <f>IF('入力1(共通)'!D20=0,"",'入力1(共通)'!D20)</f>
        <v/>
      </c>
      <c r="D20" s="139"/>
      <c r="E20" s="139"/>
      <c r="F20" s="139"/>
      <c r="G20" s="139"/>
      <c r="H20" s="139"/>
      <c r="I20" s="139"/>
      <c r="J20" s="139"/>
      <c r="K20" s="139"/>
      <c r="L20" s="139"/>
      <c r="M20" s="254"/>
      <c r="N20" s="8"/>
      <c r="O20" s="8"/>
    </row>
    <row r="21" spans="1:15" customFormat="1" ht="21.95" customHeight="1">
      <c r="A21" s="8"/>
      <c r="B21" s="141"/>
      <c r="C21" s="142" t="s">
        <v>249</v>
      </c>
      <c r="D21" s="143"/>
      <c r="E21" s="143"/>
      <c r="F21" s="143"/>
      <c r="G21" s="143"/>
      <c r="H21" s="143"/>
      <c r="I21" s="143"/>
      <c r="J21" s="283" t="s">
        <v>141</v>
      </c>
      <c r="K21" s="245" t="s">
        <v>255</v>
      </c>
      <c r="L21" s="246"/>
      <c r="M21" s="144">
        <f>ROUND('入力1(共通)'!M21,0)</f>
        <v>0</v>
      </c>
      <c r="N21" s="8"/>
      <c r="O21" s="8"/>
    </row>
    <row r="22" spans="1:15" customFormat="1" ht="21.95" customHeight="1">
      <c r="A22" s="8"/>
      <c r="B22" s="134"/>
      <c r="C22" t="s">
        <v>359</v>
      </c>
      <c r="M22" s="135"/>
      <c r="N22" s="8"/>
      <c r="O22" s="8"/>
    </row>
    <row r="23" spans="1:15" customFormat="1" ht="21.95" customHeight="1">
      <c r="A23" s="8"/>
      <c r="B23" s="134"/>
      <c r="C23" s="139" t="str">
        <f>IF('入力1(共通)'!D24=0,"",'入力1(共通)'!D24)</f>
        <v/>
      </c>
      <c r="D23" s="139"/>
      <c r="E23" s="139"/>
      <c r="F23" s="139"/>
      <c r="G23" s="139"/>
      <c r="H23" s="139"/>
      <c r="I23" s="139"/>
      <c r="J23" s="139"/>
      <c r="K23" s="139"/>
      <c r="L23" s="139"/>
      <c r="M23" s="140"/>
      <c r="N23" s="8"/>
      <c r="O23" s="8"/>
    </row>
    <row r="24" spans="1:15" customFormat="1" ht="21.95" customHeight="1">
      <c r="A24" s="8"/>
      <c r="B24" s="134"/>
      <c r="C24" s="139" t="str">
        <f>IF('入力1(共通)'!D25=0,"",'入力1(共通)'!D25)</f>
        <v/>
      </c>
      <c r="D24" s="139"/>
      <c r="E24" s="139"/>
      <c r="F24" s="139"/>
      <c r="G24" s="139"/>
      <c r="H24" s="139"/>
      <c r="I24" s="139"/>
      <c r="J24" s="139"/>
      <c r="K24" s="139"/>
      <c r="L24" s="139"/>
      <c r="M24" s="140"/>
      <c r="N24" s="8"/>
      <c r="O24" s="8"/>
    </row>
    <row r="25" spans="1:15" customFormat="1" ht="21.95" customHeight="1">
      <c r="A25" s="8"/>
      <c r="B25" s="134"/>
      <c r="C25" t="s">
        <v>360</v>
      </c>
      <c r="D25" s="139"/>
      <c r="E25" s="139"/>
      <c r="F25" s="139"/>
      <c r="G25" s="139"/>
      <c r="H25" s="139"/>
      <c r="I25" s="139"/>
      <c r="J25" s="139"/>
      <c r="K25" s="139"/>
      <c r="L25" s="139"/>
      <c r="M25" s="140"/>
      <c r="N25" s="8"/>
      <c r="O25" s="8"/>
    </row>
    <row r="26" spans="1:15" customFormat="1" ht="21.95" customHeight="1">
      <c r="A26" s="8"/>
      <c r="B26" s="134"/>
      <c r="C26" s="139" t="str">
        <f>IF('入力1(共通)'!D27=0,"",'入力1(共通)'!D27)</f>
        <v/>
      </c>
      <c r="M26" s="135"/>
      <c r="N26" s="8"/>
      <c r="O26" s="8"/>
    </row>
    <row r="27" spans="1:15" customFormat="1" ht="21.95" customHeight="1">
      <c r="A27" s="107"/>
      <c r="B27" s="134"/>
      <c r="C27" s="139" t="str">
        <f>IF('入力1(共通)'!D28=0,"",'入力1(共通)'!D28)</f>
        <v/>
      </c>
      <c r="D27" s="139"/>
      <c r="E27" s="139"/>
      <c r="F27" s="139"/>
      <c r="G27" s="139"/>
      <c r="H27" s="139"/>
      <c r="I27" s="139"/>
      <c r="J27" s="139"/>
      <c r="K27" s="139"/>
      <c r="L27" s="139"/>
      <c r="M27" s="140"/>
      <c r="N27" s="8"/>
      <c r="O27" s="8"/>
    </row>
    <row r="28" spans="1:15" customFormat="1" ht="21.95" customHeight="1">
      <c r="A28" s="107"/>
      <c r="B28" s="134"/>
      <c r="C28" t="s">
        <v>361</v>
      </c>
      <c r="D28" s="139"/>
      <c r="E28" s="139"/>
      <c r="F28" s="139"/>
      <c r="G28" s="139"/>
      <c r="H28" s="139"/>
      <c r="I28" s="139"/>
      <c r="J28" s="139"/>
      <c r="K28" s="139"/>
      <c r="L28" s="139"/>
      <c r="M28" s="140"/>
      <c r="N28" s="8"/>
      <c r="O28" s="8"/>
    </row>
    <row r="29" spans="1:15" customFormat="1" ht="21.95" customHeight="1">
      <c r="A29" s="107"/>
      <c r="B29" s="134"/>
      <c r="C29" s="139" t="str">
        <f>IF('入力1(共通)'!D30=0,"",'入力1(共通)'!D30)</f>
        <v/>
      </c>
      <c r="D29" s="139"/>
      <c r="E29" s="139"/>
      <c r="F29" s="139"/>
      <c r="G29" s="139"/>
      <c r="H29" s="139"/>
      <c r="I29" s="139"/>
      <c r="J29" s="139"/>
      <c r="K29" s="139"/>
      <c r="L29" s="139"/>
      <c r="M29" s="140"/>
      <c r="N29" s="8"/>
      <c r="O29" s="8"/>
    </row>
    <row r="30" spans="1:15" customFormat="1" ht="21.95" customHeight="1">
      <c r="A30" s="107"/>
      <c r="B30" s="134"/>
      <c r="C30" s="139" t="str">
        <f>IF('入力1(共通)'!D31=0,"",'入力1(共通)'!D31)</f>
        <v/>
      </c>
      <c r="D30" s="139"/>
      <c r="E30" s="139"/>
      <c r="F30" s="139"/>
      <c r="G30" s="139"/>
      <c r="H30" s="139"/>
      <c r="I30" s="139"/>
      <c r="J30" s="139"/>
      <c r="K30" s="139"/>
      <c r="L30" s="139"/>
      <c r="M30" s="140"/>
      <c r="N30" s="8"/>
      <c r="O30" s="8"/>
    </row>
    <row r="31" spans="1:15" customFormat="1" ht="21.95" customHeight="1">
      <c r="A31" s="8"/>
      <c r="B31" s="266"/>
      <c r="C31" s="267" t="s">
        <v>254</v>
      </c>
      <c r="D31" s="265"/>
      <c r="E31" s="265"/>
      <c r="F31" s="265"/>
      <c r="G31" s="265"/>
      <c r="H31" s="265"/>
      <c r="I31" s="265"/>
      <c r="J31" s="284" t="s">
        <v>141</v>
      </c>
      <c r="K31" s="268" t="s">
        <v>299</v>
      </c>
      <c r="L31" s="269"/>
      <c r="M31" s="312">
        <f>ROUND('入力1(共通)'!M42,0)</f>
        <v>0</v>
      </c>
      <c r="N31" s="8"/>
      <c r="O31" s="8"/>
    </row>
    <row r="32" spans="1:15" customFormat="1" ht="21.95" customHeight="1">
      <c r="A32" s="8"/>
      <c r="B32" s="134"/>
      <c r="C32" t="s">
        <v>363</v>
      </c>
      <c r="M32" s="135"/>
      <c r="N32" s="8"/>
      <c r="O32" s="8"/>
    </row>
    <row r="33" spans="1:20" customFormat="1" ht="21.95" customHeight="1">
      <c r="A33" s="8"/>
      <c r="B33" s="134"/>
      <c r="C33" s="139" t="str">
        <f>IF('入力1(共通)'!D44=0,"",'入力1(共通)'!D44)</f>
        <v/>
      </c>
      <c r="D33" s="139"/>
      <c r="E33" s="139"/>
      <c r="F33" s="139"/>
      <c r="G33" s="139"/>
      <c r="H33" s="139"/>
      <c r="I33" s="139"/>
      <c r="J33" s="139"/>
      <c r="K33" s="139"/>
      <c r="L33" s="139"/>
      <c r="M33" s="140"/>
      <c r="N33" s="8"/>
      <c r="O33" s="8"/>
    </row>
    <row r="34" spans="1:20" customFormat="1" ht="21.95" customHeight="1">
      <c r="A34" s="8"/>
      <c r="B34" s="134"/>
      <c r="C34" s="139" t="str">
        <f>IF('入力1(共通)'!D45=0,"",'入力1(共通)'!D45)</f>
        <v/>
      </c>
      <c r="D34" s="139"/>
      <c r="E34" s="139"/>
      <c r="F34" s="139"/>
      <c r="G34" s="139"/>
      <c r="H34" s="139"/>
      <c r="I34" s="139"/>
      <c r="J34" s="139"/>
      <c r="K34" s="139"/>
      <c r="L34" s="139"/>
      <c r="M34" s="140"/>
      <c r="N34" s="8"/>
      <c r="O34" s="8"/>
    </row>
    <row r="35" spans="1:20" customFormat="1" ht="21.95" customHeight="1">
      <c r="A35" s="8"/>
      <c r="B35" s="134"/>
      <c r="C35" s="139" t="str">
        <f>IF('入力1(共通)'!D46=0,"",'入力1(共通)'!D46)</f>
        <v/>
      </c>
      <c r="D35" s="139"/>
      <c r="E35" s="139"/>
      <c r="F35" s="139"/>
      <c r="G35" s="139"/>
      <c r="H35" s="139"/>
      <c r="I35" s="139"/>
      <c r="J35" s="139"/>
      <c r="K35" s="139"/>
      <c r="L35" s="139"/>
      <c r="M35" s="140"/>
      <c r="N35" s="8"/>
      <c r="O35" s="8"/>
    </row>
    <row r="36" spans="1:20" customFormat="1" ht="21.95" customHeight="1">
      <c r="A36" s="8"/>
      <c r="B36" s="134"/>
      <c r="C36" s="139" t="str">
        <f>IF('入力1(共通)'!D47=0,"",'入力1(共通)'!D47)</f>
        <v/>
      </c>
      <c r="D36" s="139"/>
      <c r="E36" s="139"/>
      <c r="F36" s="139"/>
      <c r="G36" s="139"/>
      <c r="H36" s="139"/>
      <c r="I36" s="139"/>
      <c r="J36" s="139"/>
      <c r="K36" s="139"/>
      <c r="L36" s="139"/>
      <c r="M36" s="140"/>
      <c r="N36" s="8"/>
      <c r="O36" s="8"/>
    </row>
    <row r="37" spans="1:20" customFormat="1" ht="21.95" customHeight="1">
      <c r="A37" s="8"/>
      <c r="B37" s="145"/>
      <c r="C37" s="146" t="s">
        <v>364</v>
      </c>
      <c r="D37" s="147"/>
      <c r="E37" s="147"/>
      <c r="F37" s="147"/>
      <c r="G37" s="147"/>
      <c r="H37" s="147"/>
      <c r="I37" s="147"/>
      <c r="J37" s="285" t="s">
        <v>141</v>
      </c>
      <c r="K37" s="247" t="s">
        <v>256</v>
      </c>
      <c r="L37" s="248"/>
      <c r="M37" s="313">
        <f>ROUND('入力1(共通)'!M48,0)</f>
        <v>0</v>
      </c>
      <c r="N37" s="8"/>
      <c r="O37" s="8"/>
    </row>
    <row r="38" spans="1:20" customFormat="1" ht="21.95" customHeight="1">
      <c r="A38" s="8"/>
      <c r="B38" s="134"/>
      <c r="C38" t="s">
        <v>362</v>
      </c>
      <c r="M38" s="135"/>
      <c r="N38" s="8"/>
      <c r="O38" s="8"/>
    </row>
    <row r="39" spans="1:20" customFormat="1" ht="21.95" customHeight="1">
      <c r="A39" s="8"/>
      <c r="B39" s="134"/>
      <c r="C39" s="139" t="str">
        <f>IF('入力1(共通)'!D50=0,"",'入力1(共通)'!D50)</f>
        <v/>
      </c>
      <c r="D39" s="139"/>
      <c r="E39" s="139"/>
      <c r="F39" s="139"/>
      <c r="G39" s="139"/>
      <c r="H39" s="139"/>
      <c r="I39" s="139"/>
      <c r="J39" s="139"/>
      <c r="K39" s="139"/>
      <c r="L39" s="139"/>
      <c r="M39" s="140"/>
      <c r="N39" s="8"/>
      <c r="O39" s="8"/>
    </row>
    <row r="40" spans="1:20" customFormat="1" ht="21.95" customHeight="1">
      <c r="A40" s="8"/>
      <c r="B40" s="134"/>
      <c r="C40" s="139" t="str">
        <f>IF('入力1(共通)'!D51=0,"",'入力1(共通)'!D51)</f>
        <v/>
      </c>
      <c r="D40" s="139"/>
      <c r="E40" s="139"/>
      <c r="F40" s="139"/>
      <c r="G40" s="139"/>
      <c r="H40" s="139"/>
      <c r="I40" s="139"/>
      <c r="J40" s="139"/>
      <c r="K40" s="139"/>
      <c r="L40" s="139"/>
      <c r="M40" s="140"/>
      <c r="N40" s="8"/>
      <c r="O40" s="8"/>
    </row>
    <row r="41" spans="1:20" customFormat="1" ht="21.95" customHeight="1">
      <c r="A41" s="8"/>
      <c r="B41" s="134"/>
      <c r="C41" s="139" t="str">
        <f>IF('入力1(共通)'!D52=0,"",'入力1(共通)'!D52)</f>
        <v/>
      </c>
      <c r="D41" s="139"/>
      <c r="E41" s="139"/>
      <c r="F41" s="139"/>
      <c r="G41" s="139"/>
      <c r="H41" s="139"/>
      <c r="I41" s="139"/>
      <c r="J41" s="139"/>
      <c r="K41" s="139"/>
      <c r="L41" s="139"/>
      <c r="M41" s="140"/>
      <c r="N41" s="8"/>
      <c r="O41" s="8"/>
    </row>
    <row r="42" spans="1:20" customFormat="1" ht="21.95" customHeight="1" thickBot="1">
      <c r="A42" s="8"/>
      <c r="B42" s="134"/>
      <c r="C42" s="139" t="str">
        <f>IF('入力1(共通)'!D53=0,"",'入力1(共通)'!D53)</f>
        <v/>
      </c>
      <c r="D42" s="139"/>
      <c r="E42" s="139"/>
      <c r="F42" s="139"/>
      <c r="G42" s="139"/>
      <c r="H42" s="139"/>
      <c r="I42" s="139"/>
      <c r="J42" s="139"/>
      <c r="K42" s="139"/>
      <c r="L42" s="139"/>
      <c r="M42" s="140"/>
      <c r="N42" s="8"/>
      <c r="O42" s="8"/>
    </row>
    <row r="43" spans="1:20" customFormat="1" ht="24.95" customHeight="1" thickTop="1">
      <c r="A43" s="8"/>
      <c r="B43" s="148"/>
      <c r="C43" s="149" t="s">
        <v>259</v>
      </c>
      <c r="D43" s="150"/>
      <c r="E43" s="150"/>
      <c r="F43" s="151"/>
      <c r="G43" s="152" t="s">
        <v>258</v>
      </c>
      <c r="H43" s="149"/>
      <c r="I43" s="205"/>
      <c r="J43" s="206"/>
      <c r="K43" s="206"/>
      <c r="L43" s="206"/>
      <c r="M43" s="261" t="s">
        <v>262</v>
      </c>
      <c r="N43" s="8"/>
      <c r="O43" s="8"/>
    </row>
    <row r="44" spans="1:20" customFormat="1" ht="21.95" customHeight="1">
      <c r="A44" s="8"/>
      <c r="B44" s="134"/>
      <c r="C44" s="153"/>
      <c r="D44" s="153"/>
      <c r="E44" s="153"/>
      <c r="F44" s="154"/>
      <c r="G44" s="309" t="str">
        <f>'入力1(共通)'!P61</f>
        <v xml:space="preserve"> </v>
      </c>
      <c r="M44" s="135"/>
      <c r="N44" s="8"/>
      <c r="O44" s="8"/>
      <c r="P44" s="33"/>
      <c r="R44" s="33"/>
      <c r="S44" s="33"/>
      <c r="T44" s="33"/>
    </row>
    <row r="45" spans="1:20" customFormat="1" ht="21.95" customHeight="1" thickBot="1">
      <c r="A45" s="8"/>
      <c r="B45" s="134"/>
      <c r="F45" s="155"/>
      <c r="G45" s="309" t="str">
        <f>'入力1(共通)'!P63</f>
        <v xml:space="preserve"> </v>
      </c>
      <c r="H45" s="139"/>
      <c r="I45" s="139"/>
      <c r="J45" s="139"/>
      <c r="K45" s="139"/>
      <c r="L45" s="139"/>
      <c r="M45" s="140"/>
      <c r="N45" s="8"/>
      <c r="O45" s="8"/>
    </row>
    <row r="46" spans="1:20" customFormat="1" ht="21.95" customHeight="1" thickTop="1">
      <c r="A46" s="8"/>
      <c r="B46" s="148"/>
      <c r="C46" s="149" t="s">
        <v>257</v>
      </c>
      <c r="D46" s="150"/>
      <c r="E46" s="150"/>
      <c r="F46" s="151"/>
      <c r="G46" s="309" t="str">
        <f>'入力1(共通)'!P64</f>
        <v xml:space="preserve"> </v>
      </c>
      <c r="H46" s="139"/>
      <c r="I46" s="139"/>
      <c r="J46" s="139"/>
      <c r="K46" s="139"/>
      <c r="L46" s="139"/>
      <c r="M46" s="140"/>
      <c r="N46" s="8"/>
      <c r="O46" s="8"/>
    </row>
    <row r="47" spans="1:20" customFormat="1" ht="21.95" customHeight="1">
      <c r="A47" s="8"/>
      <c r="B47" s="134"/>
      <c r="F47" s="155"/>
      <c r="G47" s="139"/>
      <c r="H47" s="139"/>
      <c r="I47" s="139"/>
      <c r="J47" s="139"/>
      <c r="K47" s="139"/>
      <c r="L47" s="139"/>
      <c r="M47" s="140"/>
      <c r="N47" s="8"/>
      <c r="O47" s="8"/>
      <c r="P47" t="s">
        <v>492</v>
      </c>
      <c r="Q47">
        <f>IF('入力1(共通)'!E60='入力1(共通)'!P56,0,1)</f>
        <v>1</v>
      </c>
    </row>
    <row r="48" spans="1:20" customFormat="1" ht="21.95" customHeight="1" thickBot="1">
      <c r="A48" s="8"/>
      <c r="B48" s="156"/>
      <c r="C48" s="157"/>
      <c r="D48" s="157"/>
      <c r="E48" s="157"/>
      <c r="F48" s="158"/>
      <c r="G48" s="160"/>
      <c r="H48" s="157"/>
      <c r="I48" s="157"/>
      <c r="J48" s="157"/>
      <c r="K48" s="157"/>
      <c r="L48" s="157"/>
      <c r="M48" s="159"/>
      <c r="N48" s="8"/>
      <c r="O48" s="8"/>
      <c r="P48" t="s">
        <v>493</v>
      </c>
      <c r="Q48">
        <f>IF('入力1(共通)'!E61='入力1(共通)'!P56,0,1)</f>
        <v>1</v>
      </c>
    </row>
    <row r="49" spans="1:15" customFormat="1" ht="6.75" customHeight="1">
      <c r="A49" s="8"/>
      <c r="B49" s="23"/>
      <c r="C49" s="23"/>
      <c r="D49" s="24"/>
      <c r="E49" s="25"/>
      <c r="F49" s="26"/>
      <c r="G49" s="37"/>
      <c r="H49" s="26"/>
      <c r="I49" s="27"/>
      <c r="J49" s="27"/>
      <c r="K49" s="26"/>
      <c r="L49" s="37"/>
      <c r="M49" s="30"/>
      <c r="N49" s="8"/>
      <c r="O49" s="8"/>
    </row>
    <row r="50" spans="1:15" customFormat="1" ht="14.25" hidden="1">
      <c r="A50" s="8"/>
      <c r="B50" s="23"/>
      <c r="C50" s="38"/>
      <c r="D50" s="31"/>
      <c r="E50" s="30"/>
      <c r="F50" s="37"/>
      <c r="G50" s="37"/>
      <c r="H50" s="37"/>
      <c r="I50" s="36"/>
      <c r="J50" s="36"/>
      <c r="K50" s="37"/>
      <c r="L50" s="37"/>
      <c r="M50" s="30"/>
      <c r="N50" s="8"/>
      <c r="O50" s="8"/>
    </row>
    <row r="51" spans="1:15" customFormat="1" ht="14.25" hidden="1">
      <c r="A51" s="8"/>
      <c r="B51" s="39"/>
      <c r="C51" s="40"/>
      <c r="D51" s="41"/>
      <c r="E51" s="30"/>
      <c r="F51" s="37"/>
      <c r="G51" s="34"/>
      <c r="H51" s="34"/>
      <c r="I51" s="35"/>
      <c r="J51" s="35"/>
      <c r="K51" s="36"/>
      <c r="L51" s="36"/>
      <c r="M51" s="30"/>
      <c r="N51" s="8"/>
      <c r="O51" s="8"/>
    </row>
    <row r="52" spans="1:15" customFormat="1" ht="15.75" hidden="1" customHeight="1">
      <c r="A52" s="8"/>
      <c r="B52" s="39"/>
      <c r="C52" s="39"/>
      <c r="D52" s="42"/>
      <c r="E52" s="25"/>
      <c r="F52" s="26"/>
      <c r="G52" s="34"/>
      <c r="H52" s="34"/>
      <c r="I52" s="35"/>
      <c r="J52" s="35"/>
      <c r="K52" s="36"/>
      <c r="L52" s="36"/>
      <c r="M52" s="30"/>
      <c r="N52" s="8"/>
      <c r="O52" s="8"/>
    </row>
    <row r="53" spans="1:15" customFormat="1" ht="15.75" hidden="1" customHeight="1">
      <c r="A53" s="8"/>
      <c r="B53" s="23"/>
      <c r="C53" s="23"/>
      <c r="D53" s="24"/>
      <c r="E53" s="25"/>
      <c r="F53" s="26"/>
      <c r="G53" s="26"/>
      <c r="H53" s="26"/>
      <c r="I53" s="27"/>
      <c r="J53" s="27"/>
      <c r="K53" s="26"/>
      <c r="L53" s="26"/>
      <c r="M53" s="30"/>
      <c r="N53" s="8"/>
      <c r="O53" s="8"/>
    </row>
    <row r="54" spans="1:15" customFormat="1" ht="15.75" hidden="1" customHeight="1">
      <c r="A54" s="8"/>
      <c r="B54" s="23"/>
      <c r="C54" s="23"/>
      <c r="D54" s="24"/>
      <c r="E54" s="25"/>
      <c r="F54" s="26"/>
      <c r="G54" s="26"/>
      <c r="H54" s="26"/>
      <c r="I54" s="27"/>
      <c r="J54" s="27"/>
      <c r="K54" s="26"/>
      <c r="L54" s="26"/>
      <c r="M54" s="30"/>
      <c r="N54" s="8"/>
      <c r="O54" s="8"/>
    </row>
    <row r="55" spans="1:15" customFormat="1" ht="15.75" hidden="1" customHeight="1">
      <c r="A55" s="8"/>
      <c r="B55" s="23"/>
      <c r="C55" s="23"/>
      <c r="D55" s="24"/>
      <c r="E55" s="25"/>
      <c r="F55" s="26"/>
      <c r="G55" s="26"/>
      <c r="H55" s="26"/>
      <c r="I55" s="27"/>
      <c r="J55" s="27"/>
      <c r="K55" s="26"/>
      <c r="L55" s="26"/>
      <c r="M55" s="30"/>
      <c r="N55" s="8"/>
      <c r="O55" s="8"/>
    </row>
    <row r="56" spans="1:15" customFormat="1" ht="15.75" hidden="1" customHeight="1">
      <c r="A56" s="8"/>
      <c r="B56" s="23"/>
      <c r="C56" s="23"/>
      <c r="D56" s="24"/>
      <c r="E56" s="25"/>
      <c r="F56" s="26"/>
      <c r="G56" s="26"/>
      <c r="H56" s="26"/>
      <c r="I56" s="27"/>
      <c r="J56" s="27"/>
      <c r="K56" s="26"/>
      <c r="L56" s="26"/>
      <c r="M56" s="30"/>
      <c r="N56" s="8"/>
      <c r="O56" s="8"/>
    </row>
    <row r="57" spans="1:15" customFormat="1" ht="15.75" hidden="1" customHeight="1">
      <c r="A57" s="8"/>
      <c r="B57" s="23"/>
      <c r="C57" s="23"/>
      <c r="D57" s="24"/>
      <c r="E57" s="25"/>
      <c r="F57" s="26"/>
      <c r="G57" s="26"/>
      <c r="H57" s="26"/>
      <c r="I57" s="27"/>
      <c r="J57" s="27"/>
      <c r="K57" s="26"/>
      <c r="L57" s="26"/>
      <c r="M57" s="30"/>
      <c r="N57" s="8"/>
      <c r="O57" s="8"/>
    </row>
    <row r="58" spans="1:15" customFormat="1" ht="15.75" hidden="1" customHeight="1">
      <c r="A58" s="8"/>
      <c r="B58" s="23"/>
      <c r="C58" s="23"/>
      <c r="D58" s="24"/>
      <c r="E58" s="25"/>
      <c r="F58" s="26"/>
      <c r="G58" s="26"/>
      <c r="H58" s="26"/>
      <c r="I58" s="27"/>
      <c r="J58" s="27"/>
      <c r="K58" s="26"/>
      <c r="L58" s="26"/>
      <c r="M58" s="30"/>
      <c r="N58" s="8"/>
      <c r="O58" s="8"/>
    </row>
    <row r="59" spans="1:15" customFormat="1" ht="6" hidden="1" customHeight="1">
      <c r="A59" s="8"/>
      <c r="B59" s="23"/>
      <c r="C59" s="23"/>
      <c r="D59" s="24"/>
      <c r="E59" s="25"/>
      <c r="F59" s="26"/>
      <c r="G59" s="26"/>
      <c r="H59" s="26"/>
      <c r="I59" s="27"/>
      <c r="J59" s="27"/>
      <c r="K59" s="26"/>
      <c r="L59" s="26"/>
      <c r="M59" s="30"/>
      <c r="N59" s="8"/>
      <c r="O59" s="8"/>
    </row>
    <row r="60" spans="1:15" customFormat="1" ht="14.25" hidden="1">
      <c r="A60" s="8"/>
      <c r="B60" s="23"/>
      <c r="C60" s="23"/>
      <c r="D60" s="24"/>
      <c r="E60" s="25"/>
      <c r="F60" s="26"/>
      <c r="G60" s="26"/>
      <c r="H60" s="26"/>
      <c r="I60" s="27"/>
      <c r="J60" s="27"/>
      <c r="K60" s="26"/>
      <c r="L60" s="26"/>
      <c r="M60" s="30"/>
      <c r="N60" s="8"/>
      <c r="O60" s="8"/>
    </row>
    <row r="61" spans="1:15" customFormat="1" ht="14.25" hidden="1">
      <c r="A61" s="8"/>
      <c r="B61" s="23"/>
      <c r="C61" s="23"/>
      <c r="D61" s="24"/>
      <c r="E61" s="25"/>
      <c r="F61" s="26"/>
      <c r="G61" s="26"/>
      <c r="H61" s="26"/>
      <c r="I61" s="27"/>
      <c r="J61" s="27"/>
      <c r="K61" s="26"/>
      <c r="L61" s="26"/>
      <c r="M61" s="30"/>
      <c r="N61" s="8"/>
      <c r="O61" s="8"/>
    </row>
    <row r="62" spans="1:15" customFormat="1" ht="24" hidden="1" customHeight="1">
      <c r="A62" s="8"/>
      <c r="B62" s="23"/>
      <c r="C62" s="23"/>
      <c r="D62" s="24"/>
      <c r="E62" s="25"/>
      <c r="F62" s="26"/>
      <c r="G62" s="26"/>
      <c r="H62" s="26"/>
      <c r="I62" s="27"/>
      <c r="J62" s="27"/>
      <c r="K62" s="26"/>
      <c r="L62" s="26"/>
      <c r="M62" s="30"/>
      <c r="N62" s="8"/>
      <c r="O62" s="8"/>
    </row>
    <row r="63" spans="1:15" customFormat="1" ht="3.75" hidden="1" customHeight="1">
      <c r="A63" s="8"/>
      <c r="B63" s="23"/>
      <c r="C63" s="23"/>
      <c r="D63" s="24"/>
      <c r="E63" s="25"/>
      <c r="F63" s="26"/>
      <c r="G63" s="26"/>
      <c r="H63" s="26"/>
      <c r="I63" s="27"/>
      <c r="J63" s="27"/>
      <c r="K63" s="26"/>
      <c r="L63" s="26"/>
      <c r="M63" s="30"/>
      <c r="N63" s="8"/>
      <c r="O63" s="8"/>
    </row>
    <row r="64" spans="1:15" customFormat="1" ht="21.2" hidden="1" customHeight="1">
      <c r="A64" s="8"/>
      <c r="B64" s="23"/>
      <c r="C64" s="23"/>
      <c r="D64" s="24"/>
      <c r="E64" s="25"/>
      <c r="F64" s="26"/>
      <c r="G64" s="26"/>
      <c r="H64" s="26"/>
      <c r="I64" s="27"/>
      <c r="J64" s="27"/>
      <c r="K64" s="26"/>
      <c r="L64" s="26"/>
      <c r="M64" s="30"/>
      <c r="N64" s="8"/>
      <c r="O64" s="8"/>
    </row>
    <row r="65" spans="1:15" customFormat="1" ht="40.700000000000003" hidden="1" customHeight="1">
      <c r="A65" s="8"/>
      <c r="B65" s="23"/>
      <c r="C65" s="23"/>
      <c r="D65" s="24"/>
      <c r="E65" s="25"/>
      <c r="F65" s="26"/>
      <c r="G65" s="26"/>
      <c r="H65" s="26"/>
      <c r="I65" s="27"/>
      <c r="J65" s="27"/>
      <c r="K65" s="26"/>
      <c r="L65" s="26"/>
      <c r="M65" s="30"/>
      <c r="N65" s="8"/>
      <c r="O65" s="8"/>
    </row>
    <row r="66" spans="1:15" customFormat="1" ht="24.95" hidden="1" customHeight="1">
      <c r="A66" s="8"/>
      <c r="B66" s="23"/>
      <c r="C66" s="23"/>
      <c r="D66" s="24"/>
      <c r="E66" s="25"/>
      <c r="F66" s="26"/>
      <c r="G66" s="26"/>
      <c r="H66" s="26"/>
      <c r="I66" s="27"/>
      <c r="J66" s="27"/>
      <c r="K66" s="26"/>
      <c r="L66" s="26"/>
      <c r="M66" s="30"/>
      <c r="N66" s="8"/>
      <c r="O66" s="8"/>
    </row>
    <row r="67" spans="1:15" customFormat="1" ht="21.95" hidden="1" customHeight="1">
      <c r="A67" s="8"/>
      <c r="B67" s="23"/>
      <c r="C67" s="23"/>
      <c r="D67" s="24"/>
      <c r="E67" s="25"/>
      <c r="F67" s="26"/>
      <c r="G67" s="26"/>
      <c r="H67" s="26"/>
      <c r="I67" s="27"/>
      <c r="J67" s="27"/>
      <c r="K67" s="26"/>
      <c r="L67" s="26"/>
      <c r="M67" s="30"/>
      <c r="N67" s="8"/>
      <c r="O67" s="8"/>
    </row>
    <row r="68" spans="1:15" customFormat="1" ht="21.95" hidden="1" customHeight="1">
      <c r="A68" s="8"/>
      <c r="B68" s="23"/>
      <c r="C68" s="23"/>
      <c r="D68" s="24"/>
      <c r="E68" s="25"/>
      <c r="F68" s="26"/>
      <c r="G68" s="26"/>
      <c r="H68" s="26"/>
      <c r="I68" s="27"/>
      <c r="J68" s="27"/>
      <c r="K68" s="26"/>
      <c r="L68" s="26"/>
      <c r="M68" s="30"/>
      <c r="N68" s="8"/>
      <c r="O68" s="8"/>
    </row>
    <row r="69" spans="1:15" customFormat="1" ht="21.95" hidden="1" customHeight="1">
      <c r="A69" s="8"/>
      <c r="B69" s="23"/>
      <c r="C69" s="23"/>
      <c r="D69" s="24"/>
      <c r="E69" s="25"/>
      <c r="F69" s="26"/>
      <c r="G69" s="26"/>
      <c r="H69" s="26"/>
      <c r="I69" s="27"/>
      <c r="J69" s="27"/>
      <c r="K69" s="26"/>
      <c r="L69" s="26"/>
      <c r="M69" s="30"/>
      <c r="N69" s="8"/>
      <c r="O69" s="8"/>
    </row>
    <row r="70" spans="1:15" customFormat="1" ht="21.95" hidden="1" customHeight="1">
      <c r="A70" s="8"/>
      <c r="B70" s="23"/>
      <c r="C70" s="23"/>
      <c r="D70" s="24"/>
      <c r="E70" s="25"/>
      <c r="F70" s="26"/>
      <c r="G70" s="26"/>
      <c r="H70" s="26"/>
      <c r="I70" s="27"/>
      <c r="J70" s="27"/>
      <c r="K70" s="26"/>
      <c r="L70" s="26"/>
      <c r="M70" s="30"/>
      <c r="N70" s="8"/>
      <c r="O70" s="8"/>
    </row>
    <row r="71" spans="1:15" customFormat="1" ht="21.95" hidden="1" customHeight="1">
      <c r="A71" s="8"/>
      <c r="B71" s="23"/>
      <c r="C71" s="23"/>
      <c r="D71" s="24"/>
      <c r="E71" s="25"/>
      <c r="F71" s="26"/>
      <c r="G71" s="26"/>
      <c r="H71" s="26"/>
      <c r="I71" s="27"/>
      <c r="J71" s="27"/>
      <c r="K71" s="26"/>
      <c r="L71" s="26"/>
      <c r="M71" s="30"/>
      <c r="N71" s="8"/>
      <c r="O71" s="8"/>
    </row>
    <row r="72" spans="1:15" customFormat="1" ht="21.95" hidden="1" customHeight="1">
      <c r="A72" s="8"/>
      <c r="B72" s="23"/>
      <c r="C72" s="23"/>
      <c r="D72" s="24"/>
      <c r="E72" s="25"/>
      <c r="F72" s="26"/>
      <c r="G72" s="26"/>
      <c r="H72" s="26"/>
      <c r="I72" s="27"/>
      <c r="J72" s="27"/>
      <c r="K72" s="26"/>
      <c r="L72" s="26"/>
      <c r="M72" s="30"/>
      <c r="N72" s="8"/>
      <c r="O72" s="8"/>
    </row>
    <row r="73" spans="1:15" customFormat="1" ht="21.95" hidden="1" customHeight="1">
      <c r="A73" s="8"/>
      <c r="B73" s="23"/>
      <c r="C73" s="23"/>
      <c r="D73" s="24"/>
      <c r="E73" s="25"/>
      <c r="F73" s="26"/>
      <c r="G73" s="26"/>
      <c r="H73" s="26"/>
      <c r="I73" s="27"/>
      <c r="J73" s="27"/>
      <c r="K73" s="26"/>
      <c r="L73" s="26"/>
      <c r="M73" s="30"/>
      <c r="N73" s="8"/>
      <c r="O73" s="8"/>
    </row>
    <row r="74" spans="1:15" customFormat="1" ht="21.95" hidden="1" customHeight="1">
      <c r="A74" s="8"/>
      <c r="B74" s="23"/>
      <c r="C74" s="23"/>
      <c r="D74" s="24"/>
      <c r="E74" s="25"/>
      <c r="F74" s="26"/>
      <c r="G74" s="26"/>
      <c r="H74" s="26"/>
      <c r="I74" s="27"/>
      <c r="J74" s="27"/>
      <c r="K74" s="26"/>
      <c r="L74" s="26"/>
      <c r="M74" s="30"/>
      <c r="N74" s="8"/>
      <c r="O74" s="8"/>
    </row>
    <row r="75" spans="1:15" customFormat="1" ht="21.95" hidden="1" customHeight="1">
      <c r="A75" s="8"/>
      <c r="B75" s="23"/>
      <c r="C75" s="23"/>
      <c r="D75" s="24"/>
      <c r="E75" s="25"/>
      <c r="F75" s="26"/>
      <c r="G75" s="26"/>
      <c r="H75" s="26"/>
      <c r="I75" s="27"/>
      <c r="J75" s="27"/>
      <c r="K75" s="26"/>
      <c r="L75" s="26"/>
      <c r="M75" s="30"/>
      <c r="N75" s="8"/>
      <c r="O75" s="8"/>
    </row>
    <row r="76" spans="1:15" customFormat="1" ht="24.95" hidden="1" customHeight="1">
      <c r="A76" s="8"/>
      <c r="B76" s="23"/>
      <c r="C76" s="23"/>
      <c r="D76" s="24"/>
      <c r="E76" s="25"/>
      <c r="F76" s="26"/>
      <c r="G76" s="26"/>
      <c r="H76" s="26"/>
      <c r="I76" s="27"/>
      <c r="J76" s="27"/>
      <c r="K76" s="26"/>
      <c r="L76" s="26"/>
      <c r="M76" s="30"/>
      <c r="N76" s="8"/>
      <c r="O76" s="8"/>
    </row>
    <row r="77" spans="1:15" customFormat="1" ht="21.95" hidden="1" customHeight="1">
      <c r="A77" s="8"/>
      <c r="B77" s="23"/>
      <c r="C77" s="23"/>
      <c r="D77" s="24"/>
      <c r="E77" s="25"/>
      <c r="F77" s="26"/>
      <c r="G77" s="26"/>
      <c r="H77" s="26"/>
      <c r="I77" s="27"/>
      <c r="J77" s="27"/>
      <c r="K77" s="26"/>
      <c r="L77" s="26"/>
      <c r="M77" s="30"/>
      <c r="N77" s="8"/>
      <c r="O77" s="8"/>
    </row>
    <row r="78" spans="1:15" customFormat="1" ht="21.95" hidden="1" customHeight="1">
      <c r="A78" s="8"/>
      <c r="B78" s="23"/>
      <c r="C78" s="23"/>
      <c r="D78" s="24"/>
      <c r="E78" s="25"/>
      <c r="F78" s="26"/>
      <c r="G78" s="26"/>
      <c r="H78" s="26"/>
      <c r="I78" s="27"/>
      <c r="J78" s="27"/>
      <c r="K78" s="26"/>
      <c r="L78" s="26"/>
      <c r="M78" s="30"/>
      <c r="N78" s="8"/>
      <c r="O78" s="8"/>
    </row>
    <row r="79" spans="1:15" customFormat="1" ht="21.95" hidden="1" customHeight="1">
      <c r="A79" s="8"/>
      <c r="B79" s="23"/>
      <c r="C79" s="23"/>
      <c r="D79" s="24"/>
      <c r="E79" s="25"/>
      <c r="F79" s="26"/>
      <c r="G79" s="26"/>
      <c r="H79" s="26"/>
      <c r="I79" s="27"/>
      <c r="J79" s="27"/>
      <c r="K79" s="26"/>
      <c r="L79" s="26"/>
      <c r="M79" s="30"/>
      <c r="N79" s="8"/>
      <c r="O79" s="8"/>
    </row>
    <row r="80" spans="1:15" customFormat="1" ht="21.95" hidden="1" customHeight="1">
      <c r="A80" s="8"/>
      <c r="B80" s="23"/>
      <c r="C80" s="23"/>
      <c r="D80" s="24"/>
      <c r="E80" s="25"/>
      <c r="F80" s="26"/>
      <c r="G80" s="26"/>
      <c r="H80" s="26"/>
      <c r="I80" s="27"/>
      <c r="J80" s="27"/>
      <c r="K80" s="26"/>
      <c r="L80" s="26"/>
      <c r="M80" s="30"/>
      <c r="N80" s="8"/>
      <c r="O80" s="8"/>
    </row>
    <row r="81" spans="1:15" customFormat="1" ht="21.95" hidden="1" customHeight="1">
      <c r="A81" s="8"/>
      <c r="B81" s="23"/>
      <c r="C81" s="23"/>
      <c r="D81" s="24"/>
      <c r="E81" s="25"/>
      <c r="F81" s="26"/>
      <c r="G81" s="26"/>
      <c r="H81" s="26"/>
      <c r="I81" s="27"/>
      <c r="J81" s="27"/>
      <c r="K81" s="26"/>
      <c r="L81" s="26"/>
      <c r="M81" s="30"/>
      <c r="N81" s="8"/>
      <c r="O81" s="8"/>
    </row>
    <row r="82" spans="1:15" customFormat="1" ht="21.95" hidden="1" customHeight="1">
      <c r="A82" s="8"/>
      <c r="B82" s="23"/>
      <c r="C82" s="23"/>
      <c r="D82" s="24"/>
      <c r="E82" s="25"/>
      <c r="F82" s="26"/>
      <c r="G82" s="26"/>
      <c r="H82" s="26"/>
      <c r="I82" s="27"/>
      <c r="J82" s="27"/>
      <c r="K82" s="26"/>
      <c r="L82" s="26"/>
      <c r="M82" s="30"/>
      <c r="N82" s="8"/>
      <c r="O82" s="8"/>
    </row>
    <row r="83" spans="1:15" customFormat="1" ht="21.95" hidden="1" customHeight="1">
      <c r="A83" s="8"/>
      <c r="B83" s="23"/>
      <c r="C83" s="23"/>
      <c r="D83" s="24"/>
      <c r="E83" s="25"/>
      <c r="F83" s="26"/>
      <c r="G83" s="26"/>
      <c r="H83" s="26"/>
      <c r="I83" s="27"/>
      <c r="J83" s="27"/>
      <c r="K83" s="26"/>
      <c r="L83" s="26"/>
      <c r="M83" s="30"/>
      <c r="N83" s="8"/>
      <c r="O83" s="8"/>
    </row>
    <row r="84" spans="1:15" customFormat="1" ht="21.95" hidden="1" customHeight="1">
      <c r="A84" s="8"/>
      <c r="B84" s="23"/>
      <c r="C84" s="23"/>
      <c r="D84" s="24"/>
      <c r="E84" s="25"/>
      <c r="F84" s="26"/>
      <c r="G84" s="26"/>
      <c r="H84" s="26"/>
      <c r="I84" s="27"/>
      <c r="J84" s="27"/>
      <c r="K84" s="26"/>
      <c r="L84" s="26"/>
      <c r="M84" s="30"/>
      <c r="N84" s="8"/>
      <c r="O84" s="8"/>
    </row>
    <row r="85" spans="1:15" customFormat="1" ht="21.95" hidden="1" customHeight="1">
      <c r="A85" s="8"/>
      <c r="B85" s="23"/>
      <c r="C85" s="23"/>
      <c r="D85" s="24"/>
      <c r="E85" s="25"/>
      <c r="F85" s="26"/>
      <c r="G85" s="26"/>
      <c r="H85" s="26"/>
      <c r="I85" s="27"/>
      <c r="J85" s="27"/>
      <c r="K85" s="26"/>
      <c r="L85" s="26"/>
      <c r="M85" s="30"/>
      <c r="N85" s="8"/>
      <c r="O85" s="8"/>
    </row>
    <row r="86" spans="1:15" customFormat="1" ht="21.95" hidden="1" customHeight="1">
      <c r="A86" s="8"/>
      <c r="B86" s="23"/>
      <c r="C86" s="23"/>
      <c r="D86" s="24"/>
      <c r="E86" s="25"/>
      <c r="F86" s="26"/>
      <c r="G86" s="26"/>
      <c r="H86" s="26"/>
      <c r="I86" s="27"/>
      <c r="J86" s="27"/>
      <c r="K86" s="26"/>
      <c r="L86" s="26"/>
      <c r="M86" s="30"/>
      <c r="N86" s="8"/>
      <c r="O86" s="8"/>
    </row>
    <row r="87" spans="1:15" customFormat="1" ht="24.95" hidden="1" customHeight="1">
      <c r="A87" s="8"/>
      <c r="B87" s="23"/>
      <c r="C87" s="23"/>
      <c r="D87" s="24"/>
      <c r="E87" s="25"/>
      <c r="F87" s="26"/>
      <c r="G87" s="26"/>
      <c r="H87" s="26"/>
      <c r="I87" s="27"/>
      <c r="J87" s="27"/>
      <c r="K87" s="26"/>
      <c r="L87" s="26"/>
      <c r="M87" s="30"/>
      <c r="N87" s="8"/>
      <c r="O87" s="8"/>
    </row>
    <row r="88" spans="1:15" customFormat="1" ht="21.95" hidden="1" customHeight="1">
      <c r="A88" s="8"/>
      <c r="B88" s="23"/>
      <c r="C88" s="23"/>
      <c r="D88" s="24"/>
      <c r="E88" s="25"/>
      <c r="F88" s="26"/>
      <c r="G88" s="26"/>
      <c r="H88" s="26"/>
      <c r="I88" s="27"/>
      <c r="J88" s="27"/>
      <c r="K88" s="26"/>
      <c r="L88" s="26"/>
      <c r="M88" s="30"/>
      <c r="N88" s="8"/>
      <c r="O88" s="8"/>
    </row>
    <row r="89" spans="1:15" customFormat="1" ht="21.95" hidden="1" customHeight="1">
      <c r="A89" s="8"/>
      <c r="B89" s="23"/>
      <c r="C89" s="23"/>
      <c r="D89" s="24"/>
      <c r="E89" s="25"/>
      <c r="F89" s="26"/>
      <c r="G89" s="26"/>
      <c r="H89" s="26"/>
      <c r="I89" s="27"/>
      <c r="J89" s="27"/>
      <c r="K89" s="26"/>
      <c r="L89" s="26"/>
      <c r="M89" s="30"/>
      <c r="N89" s="8"/>
      <c r="O89" s="8"/>
    </row>
    <row r="90" spans="1:15" customFormat="1" ht="21.95" hidden="1" customHeight="1">
      <c r="A90" s="8"/>
      <c r="B90" s="23"/>
      <c r="C90" s="23"/>
      <c r="D90" s="24"/>
      <c r="E90" s="25"/>
      <c r="F90" s="26"/>
      <c r="G90" s="26"/>
      <c r="H90" s="26"/>
      <c r="I90" s="27"/>
      <c r="J90" s="27"/>
      <c r="K90" s="26"/>
      <c r="L90" s="26"/>
      <c r="M90" s="30"/>
      <c r="N90" s="8"/>
      <c r="O90" s="8"/>
    </row>
    <row r="91" spans="1:15" customFormat="1" ht="21.95" hidden="1" customHeight="1">
      <c r="A91" s="8"/>
      <c r="B91" s="23"/>
      <c r="C91" s="23"/>
      <c r="D91" s="24"/>
      <c r="E91" s="25"/>
      <c r="F91" s="26"/>
      <c r="G91" s="26"/>
      <c r="H91" s="26"/>
      <c r="I91" s="27"/>
      <c r="J91" s="27"/>
      <c r="K91" s="26"/>
      <c r="L91" s="26"/>
      <c r="M91" s="30"/>
      <c r="N91" s="8"/>
      <c r="O91" s="8"/>
    </row>
    <row r="92" spans="1:15" customFormat="1" ht="21.95" hidden="1" customHeight="1">
      <c r="A92" s="8"/>
      <c r="B92" s="23"/>
      <c r="C92" s="23"/>
      <c r="D92" s="24"/>
      <c r="E92" s="25"/>
      <c r="F92" s="26"/>
      <c r="G92" s="26"/>
      <c r="H92" s="26"/>
      <c r="I92" s="27"/>
      <c r="J92" s="27"/>
      <c r="K92" s="26"/>
      <c r="L92" s="26"/>
      <c r="M92" s="30"/>
      <c r="N92" s="8"/>
      <c r="O92" s="8"/>
    </row>
    <row r="93" spans="1:15" customFormat="1" ht="21.95" hidden="1" customHeight="1">
      <c r="A93" s="8"/>
      <c r="B93" s="23"/>
      <c r="C93" s="23"/>
      <c r="D93" s="24"/>
      <c r="E93" s="25"/>
      <c r="F93" s="26"/>
      <c r="G93" s="26"/>
      <c r="H93" s="26"/>
      <c r="I93" s="27"/>
      <c r="J93" s="27"/>
      <c r="K93" s="26"/>
      <c r="L93" s="26"/>
      <c r="M93" s="30"/>
      <c r="N93" s="8"/>
      <c r="O93" s="8"/>
    </row>
    <row r="94" spans="1:15" customFormat="1" ht="21.95" hidden="1" customHeight="1">
      <c r="A94" s="8"/>
      <c r="B94" s="23"/>
      <c r="C94" s="23"/>
      <c r="D94" s="24"/>
      <c r="E94" s="25"/>
      <c r="F94" s="26"/>
      <c r="G94" s="26"/>
      <c r="H94" s="26"/>
      <c r="I94" s="27"/>
      <c r="J94" s="27"/>
      <c r="K94" s="26"/>
      <c r="L94" s="26"/>
      <c r="M94" s="30"/>
      <c r="N94" s="8"/>
      <c r="O94" s="8"/>
    </row>
    <row r="95" spans="1:15" customFormat="1" ht="21.95" hidden="1" customHeight="1">
      <c r="A95" s="8"/>
      <c r="B95" s="23"/>
      <c r="C95" s="23"/>
      <c r="D95" s="24"/>
      <c r="E95" s="25"/>
      <c r="F95" s="26"/>
      <c r="G95" s="26"/>
      <c r="H95" s="26"/>
      <c r="I95" s="27"/>
      <c r="J95" s="27"/>
      <c r="K95" s="26"/>
      <c r="L95" s="26"/>
      <c r="M95" s="30"/>
      <c r="N95" s="8"/>
      <c r="O95" s="8"/>
    </row>
    <row r="96" spans="1:15" customFormat="1" ht="21.95" hidden="1" customHeight="1">
      <c r="A96" s="8"/>
      <c r="B96" s="23"/>
      <c r="C96" s="23"/>
      <c r="D96" s="24"/>
      <c r="E96" s="25"/>
      <c r="F96" s="26"/>
      <c r="G96" s="26"/>
      <c r="H96" s="26"/>
      <c r="I96" s="27"/>
      <c r="J96" s="27"/>
      <c r="K96" s="26"/>
      <c r="L96" s="26"/>
      <c r="M96" s="30"/>
      <c r="N96" s="8"/>
      <c r="O96" s="8"/>
    </row>
    <row r="97" spans="1:15" customFormat="1" ht="21.95" hidden="1" customHeight="1">
      <c r="A97" s="8"/>
      <c r="B97" s="23"/>
      <c r="C97" s="23"/>
      <c r="D97" s="24"/>
      <c r="E97" s="25"/>
      <c r="F97" s="26"/>
      <c r="G97" s="26"/>
      <c r="H97" s="26"/>
      <c r="I97" s="27"/>
      <c r="J97" s="27"/>
      <c r="K97" s="26"/>
      <c r="L97" s="26"/>
      <c r="M97" s="30"/>
      <c r="N97" s="8"/>
      <c r="O97" s="8"/>
    </row>
    <row r="98" spans="1:15" customFormat="1" ht="24.95" hidden="1" customHeight="1">
      <c r="A98" s="8"/>
      <c r="B98" s="23"/>
      <c r="C98" s="23"/>
      <c r="D98" s="24"/>
      <c r="E98" s="25"/>
      <c r="F98" s="26"/>
      <c r="G98" s="26"/>
      <c r="H98" s="26"/>
      <c r="I98" s="27"/>
      <c r="J98" s="27"/>
      <c r="K98" s="26"/>
      <c r="L98" s="26"/>
      <c r="M98" s="30"/>
      <c r="N98" s="8"/>
      <c r="O98" s="8"/>
    </row>
    <row r="99" spans="1:15" customFormat="1" ht="21.95" hidden="1" customHeight="1">
      <c r="A99" s="8"/>
      <c r="B99" s="23"/>
      <c r="C99" s="23"/>
      <c r="D99" s="24"/>
      <c r="E99" s="25"/>
      <c r="F99" s="26"/>
      <c r="G99" s="26"/>
      <c r="H99" s="26"/>
      <c r="I99" s="27"/>
      <c r="J99" s="27"/>
      <c r="K99" s="26"/>
      <c r="L99" s="26"/>
      <c r="M99" s="30"/>
      <c r="N99" s="8"/>
      <c r="O99" s="8"/>
    </row>
    <row r="100" spans="1:15" customFormat="1" ht="21.95" hidden="1" customHeight="1">
      <c r="A100" s="8"/>
      <c r="B100" s="23"/>
      <c r="C100" s="23"/>
      <c r="D100" s="24"/>
      <c r="E100" s="25"/>
      <c r="F100" s="26"/>
      <c r="G100" s="26"/>
      <c r="H100" s="26"/>
      <c r="I100" s="27"/>
      <c r="J100" s="27"/>
      <c r="K100" s="26"/>
      <c r="L100" s="26"/>
      <c r="M100" s="30"/>
      <c r="N100" s="8"/>
      <c r="O100" s="8"/>
    </row>
    <row r="101" spans="1:15" customFormat="1" ht="21.95" hidden="1" customHeight="1">
      <c r="A101" s="8"/>
      <c r="B101" s="23"/>
      <c r="C101" s="23"/>
      <c r="D101" s="24"/>
      <c r="E101" s="25"/>
      <c r="F101" s="26"/>
      <c r="G101" s="26"/>
      <c r="H101" s="26"/>
      <c r="I101" s="27"/>
      <c r="J101" s="27"/>
      <c r="K101" s="26"/>
      <c r="L101" s="26"/>
      <c r="M101" s="30"/>
      <c r="N101" s="8"/>
      <c r="O101" s="8"/>
    </row>
    <row r="102" spans="1:15" customFormat="1" ht="21.95" hidden="1" customHeight="1">
      <c r="A102" s="8"/>
      <c r="B102" s="23"/>
      <c r="C102" s="23"/>
      <c r="D102" s="24"/>
      <c r="E102" s="25"/>
      <c r="F102" s="26"/>
      <c r="G102" s="26"/>
      <c r="H102" s="26"/>
      <c r="I102" s="27"/>
      <c r="J102" s="27"/>
      <c r="K102" s="26"/>
      <c r="L102" s="26"/>
      <c r="M102" s="30"/>
      <c r="N102" s="8"/>
      <c r="O102" s="8"/>
    </row>
    <row r="103" spans="1:15" customFormat="1" ht="21.95" hidden="1" customHeight="1">
      <c r="A103" s="8"/>
      <c r="B103" s="23"/>
      <c r="C103" s="23"/>
      <c r="D103" s="24"/>
      <c r="E103" s="25"/>
      <c r="F103" s="26"/>
      <c r="G103" s="26"/>
      <c r="H103" s="26"/>
      <c r="I103" s="27"/>
      <c r="J103" s="27"/>
      <c r="K103" s="26"/>
      <c r="L103" s="26"/>
      <c r="M103" s="30"/>
      <c r="N103" s="8"/>
      <c r="O103" s="8"/>
    </row>
    <row r="104" spans="1:15" customFormat="1" ht="21.95" hidden="1" customHeight="1">
      <c r="A104" s="8"/>
      <c r="B104" s="23"/>
      <c r="C104" s="23"/>
      <c r="D104" s="24"/>
      <c r="E104" s="25"/>
      <c r="F104" s="26"/>
      <c r="G104" s="26"/>
      <c r="H104" s="26"/>
      <c r="I104" s="27"/>
      <c r="J104" s="27"/>
      <c r="K104" s="26"/>
      <c r="L104" s="26"/>
      <c r="M104" s="30"/>
      <c r="N104" s="8"/>
      <c r="O104" s="8"/>
    </row>
    <row r="105" spans="1:15" customFormat="1" ht="21.95" hidden="1" customHeight="1">
      <c r="A105" s="8"/>
      <c r="B105" s="23"/>
      <c r="C105" s="23"/>
      <c r="D105" s="24"/>
      <c r="E105" s="25"/>
      <c r="F105" s="26"/>
      <c r="G105" s="26"/>
      <c r="H105" s="26"/>
      <c r="I105" s="27"/>
      <c r="J105" s="27"/>
      <c r="K105" s="26"/>
      <c r="L105" s="26"/>
      <c r="M105" s="30"/>
      <c r="N105" s="8"/>
      <c r="O105" s="8"/>
    </row>
    <row r="106" spans="1:15" customFormat="1" ht="24.95" hidden="1" customHeight="1">
      <c r="A106" s="8"/>
      <c r="B106" s="23"/>
      <c r="C106" s="23"/>
      <c r="D106" s="24"/>
      <c r="E106" s="25"/>
      <c r="F106" s="26"/>
      <c r="G106" s="26"/>
      <c r="H106" s="26"/>
      <c r="I106" s="27"/>
      <c r="J106" s="27"/>
      <c r="K106" s="26"/>
      <c r="L106" s="26"/>
      <c r="M106" s="30"/>
      <c r="N106" s="8"/>
      <c r="O106" s="8"/>
    </row>
    <row r="107" spans="1:15" customFormat="1" ht="21.95" hidden="1" customHeight="1">
      <c r="A107" s="8"/>
      <c r="B107" s="23"/>
      <c r="C107" s="23"/>
      <c r="D107" s="24"/>
      <c r="E107" s="25"/>
      <c r="F107" s="26"/>
      <c r="G107" s="26"/>
      <c r="H107" s="26"/>
      <c r="I107" s="27"/>
      <c r="J107" s="27"/>
      <c r="K107" s="26"/>
      <c r="L107" s="26"/>
      <c r="M107" s="30"/>
      <c r="N107" s="8"/>
      <c r="O107" s="8"/>
    </row>
    <row r="108" spans="1:15" customFormat="1" ht="21.95" hidden="1" customHeight="1">
      <c r="A108" s="8"/>
      <c r="B108" s="23"/>
      <c r="C108" s="23"/>
      <c r="D108" s="24"/>
      <c r="E108" s="25"/>
      <c r="F108" s="26"/>
      <c r="G108" s="26"/>
      <c r="H108" s="26"/>
      <c r="I108" s="27"/>
      <c r="J108" s="27"/>
      <c r="K108" s="26"/>
      <c r="L108" s="26"/>
      <c r="M108" s="30"/>
      <c r="N108" s="8"/>
      <c r="O108" s="8"/>
    </row>
    <row r="109" spans="1:15" customFormat="1" ht="21.95" hidden="1" customHeight="1">
      <c r="A109" s="8"/>
      <c r="B109" s="23"/>
      <c r="C109" s="23"/>
      <c r="D109" s="24"/>
      <c r="E109" s="25"/>
      <c r="F109" s="26"/>
      <c r="G109" s="26"/>
      <c r="H109" s="26"/>
      <c r="I109" s="27"/>
      <c r="J109" s="27"/>
      <c r="K109" s="26"/>
      <c r="L109" s="26"/>
      <c r="M109" s="30"/>
      <c r="N109" s="8"/>
      <c r="O109" s="8"/>
    </row>
    <row r="110" spans="1:15" customFormat="1" ht="21.95" hidden="1" customHeight="1">
      <c r="A110" s="8"/>
      <c r="B110" s="23"/>
      <c r="C110" s="23"/>
      <c r="D110" s="24"/>
      <c r="E110" s="25"/>
      <c r="F110" s="26"/>
      <c r="G110" s="26"/>
      <c r="H110" s="26"/>
      <c r="I110" s="27"/>
      <c r="J110" s="27"/>
      <c r="K110" s="26"/>
      <c r="L110" s="26"/>
      <c r="M110" s="30"/>
      <c r="N110" s="8"/>
      <c r="O110" s="8"/>
    </row>
    <row r="111" spans="1:15" customFormat="1" ht="21.95" hidden="1" customHeight="1">
      <c r="A111" s="8"/>
      <c r="B111" s="23"/>
      <c r="C111" s="23"/>
      <c r="D111" s="24"/>
      <c r="E111" s="25"/>
      <c r="F111" s="26"/>
      <c r="G111" s="26"/>
      <c r="H111" s="26"/>
      <c r="I111" s="27"/>
      <c r="J111" s="27"/>
      <c r="K111" s="26"/>
      <c r="L111" s="26"/>
      <c r="M111" s="30"/>
      <c r="N111" s="8"/>
      <c r="O111" s="8"/>
    </row>
    <row r="112" spans="1:15" customFormat="1" ht="6.75" hidden="1" customHeight="1">
      <c r="A112" s="8"/>
      <c r="B112" s="23"/>
      <c r="C112" s="23"/>
      <c r="D112" s="24"/>
      <c r="E112" s="25"/>
      <c r="F112" s="26"/>
      <c r="G112" s="26"/>
      <c r="H112" s="26"/>
      <c r="I112" s="27"/>
      <c r="J112" s="27"/>
      <c r="K112" s="26"/>
      <c r="L112" s="26"/>
      <c r="M112" s="30"/>
      <c r="N112" s="8"/>
      <c r="O112" s="8"/>
    </row>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row r="139" ht="14.25" hidden="1"/>
    <row r="140" ht="14.25" hidden="1"/>
    <row r="141" ht="14.25" hidden="1"/>
    <row r="142" ht="14.25" hidden="1"/>
    <row r="143" ht="14.25" hidden="1"/>
    <row r="144" ht="14.25" hidden="1"/>
    <row r="145" ht="14.25" hidden="1"/>
    <row r="146" ht="14.25" hidden="1"/>
    <row r="147" ht="14.25" hidden="1"/>
    <row r="148" ht="14.25" hidden="1"/>
    <row r="149" ht="14.25" hidden="1"/>
    <row r="150" ht="14.25" hidden="1"/>
    <row r="151" ht="14.25" hidden="1"/>
    <row r="152" ht="14.25" hidden="1"/>
    <row r="153" ht="14.25" hidden="1"/>
    <row r="154" ht="14.25" hidden="1"/>
    <row r="155" ht="14.25" hidden="1"/>
    <row r="156" ht="14.25" hidden="1"/>
    <row r="157" ht="14.25" hidden="1"/>
    <row r="158" ht="14.25" hidden="1"/>
    <row r="159" ht="14.25" hidden="1"/>
    <row r="160" ht="14.25" hidden="1"/>
    <row r="161" ht="14.25" hidden="1"/>
    <row r="162" ht="14.25" hidden="1"/>
    <row r="163" ht="14.25" hidden="1"/>
    <row r="164" ht="14.25" hidden="1"/>
    <row r="165" ht="14.25" hidden="1"/>
    <row r="166" ht="14.25" hidden="1"/>
    <row r="167" ht="14.25" hidden="1"/>
    <row r="168" ht="14.25" hidden="1"/>
    <row r="169" ht="14.25" hidden="1"/>
    <row r="170" ht="14.25" hidden="1"/>
    <row r="171" ht="14.25" hidden="1"/>
    <row r="172" ht="14.25" hidden="1"/>
    <row r="173" ht="14.25" hidden="1"/>
    <row r="174" ht="14.25" hidden="1"/>
    <row r="175" ht="14.25" hidden="1"/>
    <row r="176" ht="14.25" hidden="1"/>
    <row r="177" ht="14.25" hidden="1"/>
    <row r="178" ht="14.25" hidden="1"/>
    <row r="179" ht="14.25" hidden="1"/>
    <row r="180" ht="14.25" hidden="1"/>
    <row r="181" ht="14.25" hidden="1"/>
    <row r="182" ht="14.25" hidden="1"/>
    <row r="183" ht="14.25" hidden="1"/>
    <row r="184" ht="14.25" hidden="1"/>
    <row r="185" ht="14.25" hidden="1"/>
    <row r="186" ht="14.25" hidden="1"/>
    <row r="187" ht="14.25" hidden="1"/>
    <row r="188" ht="14.25" hidden="1"/>
    <row r="189" ht="14.25" hidden="1"/>
    <row r="190" ht="14.25" hidden="1"/>
    <row r="191" ht="14.25" hidden="1"/>
    <row r="192" ht="14.25" hidden="1"/>
    <row r="193" ht="14.25" hidden="1"/>
    <row r="194" ht="14.25" hidden="1"/>
    <row r="195" ht="14.25" hidden="1"/>
    <row r="196" ht="14.25" hidden="1"/>
    <row r="197" ht="14.25" hidden="1"/>
    <row r="198" ht="14.25" hidden="1"/>
    <row r="199" ht="14.25" hidden="1"/>
    <row r="200" ht="14.25" hidden="1"/>
    <row r="201" ht="14.25" hidden="1"/>
    <row r="202" ht="14.25" hidden="1"/>
    <row r="203" ht="14.25" hidden="1"/>
    <row r="204" ht="14.25" hidden="1"/>
    <row r="205" ht="14.25" hidden="1"/>
    <row r="206" ht="14.25" hidden="1"/>
    <row r="207" ht="14.25" hidden="1"/>
    <row r="208" ht="14.25" hidden="1"/>
    <row r="209" ht="14.25" hidden="1"/>
    <row r="210" ht="14.25" hidden="1"/>
    <row r="211" ht="14.25" hidden="1"/>
    <row r="212" ht="14.25" hidden="1"/>
    <row r="213" ht="14.25" hidden="1"/>
    <row r="214" ht="14.25" hidden="1"/>
    <row r="215" ht="14.25" hidden="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sheetData>
  <sheetProtection algorithmName="SHA-512" hashValue="4rSMkZp96dc1MkvMTePX/wZ+WWRU+n1XypdGpRstPFGra2MrAM7RnogJRzd9o6oqfSN+IcBV+Q3390g0x6U7VA==" saltValue="7o0SxtCgPXplNX22gHPPVw==" spinCount="100000" sheet="1" objects="1" scenarios="1"/>
  <mergeCells count="5">
    <mergeCell ref="K8:M8"/>
    <mergeCell ref="K3:L4"/>
    <mergeCell ref="L7:M7"/>
    <mergeCell ref="I12:J12"/>
    <mergeCell ref="K12:L12"/>
  </mergeCells>
  <phoneticPr fontId="20"/>
  <printOptions horizontalCentered="1"/>
  <pageMargins left="0.23622047244094491" right="0.23622047244094491" top="0.74803149606299213" bottom="0.74803149606299213" header="0.31496062992125984" footer="0.31496062992125984"/>
  <pageSetup paperSize="9" scale="8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234"/>
  <sheetViews>
    <sheetView showGridLines="0" zoomScaleNormal="100" zoomScaleSheetLayoutView="70" workbookViewId="0"/>
  </sheetViews>
  <sheetFormatPr defaultColWidth="0" defaultRowHeight="0" customHeight="1" zeroHeight="1"/>
  <cols>
    <col min="1" max="1" width="0.75" style="8" customWidth="1"/>
    <col min="2" max="2" width="2.125" style="23" customWidth="1"/>
    <col min="3" max="3" width="3.625" style="23" customWidth="1"/>
    <col min="4" max="4" width="16.5" style="24" customWidth="1"/>
    <col min="5" max="5" width="9.625" style="25" customWidth="1"/>
    <col min="6" max="8" width="9.625" style="26" customWidth="1"/>
    <col min="9" max="10" width="9.625" style="27" customWidth="1"/>
    <col min="11" max="12" width="9.625" style="26" customWidth="1"/>
    <col min="13" max="13" width="9.625" style="30" customWidth="1"/>
    <col min="14" max="14" width="0.75" style="8" customWidth="1"/>
    <col min="15" max="15" width="3.875" style="8" hidden="1" customWidth="1"/>
    <col min="16" max="16" width="6.375" style="33" hidden="1" customWidth="1"/>
    <col min="17" max="17" width="3.5" style="33" hidden="1" customWidth="1"/>
    <col min="18" max="18" width="9.875" style="33" hidden="1" customWidth="1"/>
    <col min="19" max="19" width="19.25" style="33" hidden="1" customWidth="1"/>
    <col min="20" max="20" width="18.625" style="33" hidden="1" customWidth="1"/>
    <col min="21" max="21" width="11.125" style="33" hidden="1" customWidth="1"/>
    <col min="22" max="22" width="20.5" style="33" hidden="1" customWidth="1"/>
    <col min="23" max="23" width="18.625" style="33" hidden="1" customWidth="1"/>
    <col min="24" max="24" width="23" style="33" hidden="1" customWidth="1"/>
    <col min="25" max="25" width="4.5" style="33" hidden="1" customWidth="1"/>
    <col min="26" max="27" width="6.375" style="33" hidden="1" customWidth="1"/>
    <col min="28" max="29" width="5" style="33" hidden="1" customWidth="1"/>
    <col min="30" max="30" width="5.125" style="33" hidden="1" customWidth="1"/>
    <col min="31" max="31" width="5" style="33" hidden="1" customWidth="1"/>
    <col min="32" max="32" width="5.125" style="33" hidden="1" customWidth="1"/>
    <col min="33" max="16384" width="9" style="33" hidden="1"/>
  </cols>
  <sheetData>
    <row r="1" spans="1:17" customFormat="1" ht="6" customHeight="1">
      <c r="A1" s="1"/>
      <c r="B1" s="2"/>
      <c r="C1" s="3"/>
      <c r="D1" s="4"/>
      <c r="E1" s="1"/>
      <c r="F1" s="5"/>
      <c r="G1" s="5"/>
      <c r="H1" s="5"/>
      <c r="I1" s="6"/>
      <c r="J1" s="6"/>
      <c r="K1" s="5"/>
      <c r="L1" s="7"/>
      <c r="M1" s="1"/>
      <c r="N1" s="1"/>
      <c r="O1" s="1"/>
    </row>
    <row r="2" spans="1:17" customFormat="1" ht="3.75" customHeight="1">
      <c r="A2" s="8"/>
      <c r="B2" s="9"/>
      <c r="C2" s="10"/>
      <c r="D2" s="11"/>
      <c r="E2" s="12"/>
      <c r="F2" s="13"/>
      <c r="G2" s="13"/>
      <c r="H2" s="13"/>
      <c r="I2" s="14"/>
      <c r="J2" s="15"/>
      <c r="K2" s="15"/>
      <c r="L2" s="15"/>
      <c r="M2" s="16"/>
      <c r="N2" s="8"/>
    </row>
    <row r="3" spans="1:17" customFormat="1" ht="18.75" customHeight="1">
      <c r="A3" s="8"/>
      <c r="B3" s="9"/>
      <c r="C3" s="10"/>
      <c r="D3" s="11"/>
      <c r="E3" s="12"/>
      <c r="F3" s="13"/>
      <c r="G3" s="13"/>
      <c r="H3" s="13"/>
      <c r="I3" s="14"/>
      <c r="J3" s="15"/>
      <c r="K3" s="1386" t="str">
        <f>'入力1(共通)'!H5&amp;"-"&amp;'入力1(共通)'!J5</f>
        <v>7-000</v>
      </c>
      <c r="L3" s="1386"/>
      <c r="M3" s="17"/>
      <c r="N3" s="8"/>
    </row>
    <row r="4" spans="1:17" customFormat="1" ht="18.75" customHeight="1">
      <c r="A4" s="8"/>
      <c r="B4" s="9"/>
      <c r="C4" s="10"/>
      <c r="D4" s="11"/>
      <c r="E4" s="12"/>
      <c r="F4" s="13"/>
      <c r="G4" s="13"/>
      <c r="H4" s="13"/>
      <c r="I4" s="18"/>
      <c r="J4" s="15"/>
      <c r="K4" s="1386"/>
      <c r="L4" s="1386"/>
      <c r="M4" s="16"/>
      <c r="N4" s="8"/>
    </row>
    <row r="5" spans="1:17" customFormat="1" ht="13.7" customHeight="1">
      <c r="A5" s="8"/>
      <c r="B5" s="19"/>
      <c r="C5" s="20"/>
      <c r="D5" s="11"/>
      <c r="E5" s="12"/>
      <c r="F5" s="13"/>
      <c r="G5" s="13"/>
      <c r="H5" s="13"/>
      <c r="I5" s="21"/>
      <c r="J5" s="27"/>
      <c r="L5" s="1067">
        <f>'入力4(スコア転記)'!R3</f>
        <v>0</v>
      </c>
      <c r="N5" s="8"/>
    </row>
    <row r="6" spans="1:17" customFormat="1" ht="6" customHeight="1" thickBot="1">
      <c r="A6" s="8"/>
      <c r="B6" s="22"/>
      <c r="C6" s="23"/>
      <c r="D6" s="24"/>
      <c r="E6" s="25"/>
      <c r="F6" s="26"/>
      <c r="G6" s="26"/>
      <c r="H6" s="26"/>
      <c r="I6" s="27"/>
      <c r="J6" s="28"/>
      <c r="K6" s="28"/>
      <c r="L6" s="29"/>
      <c r="M6" s="25"/>
      <c r="N6" s="8"/>
      <c r="O6" s="8"/>
    </row>
    <row r="7" spans="1:17" customFormat="1" ht="21.2" customHeight="1">
      <c r="A7" s="8"/>
      <c r="B7" s="128" t="s">
        <v>194</v>
      </c>
      <c r="C7" s="129"/>
      <c r="D7" s="130"/>
      <c r="E7" s="129"/>
      <c r="F7" s="129"/>
      <c r="G7" s="129"/>
      <c r="H7" s="128" t="s">
        <v>473</v>
      </c>
      <c r="I7" s="132"/>
      <c r="J7" s="129"/>
      <c r="K7" s="930" t="s">
        <v>561</v>
      </c>
      <c r="L7" s="1387" t="str">
        <f>'入力1(共通)'!L5</f>
        <v>2025/xx/xx</v>
      </c>
      <c r="M7" s="1388"/>
      <c r="N7" s="8"/>
      <c r="O7" s="8"/>
    </row>
    <row r="8" spans="1:17" customFormat="1" ht="40.5" customHeight="1">
      <c r="A8" s="8"/>
      <c r="B8" s="259"/>
      <c r="C8" s="260" t="s">
        <v>85</v>
      </c>
      <c r="J8" t="s">
        <v>173</v>
      </c>
      <c r="K8" s="1384" t="str">
        <f>'入力1(共通)'!E5</f>
        <v>○○マンション</v>
      </c>
      <c r="L8" s="1384"/>
      <c r="M8" s="1385"/>
      <c r="N8" s="8"/>
      <c r="O8" s="8"/>
    </row>
    <row r="9" spans="1:17" customFormat="1" ht="21.95" customHeight="1">
      <c r="A9" s="8"/>
      <c r="B9" s="136"/>
      <c r="C9" s="137" t="s">
        <v>248</v>
      </c>
      <c r="D9" s="138"/>
      <c r="E9" s="138"/>
      <c r="F9" s="138"/>
      <c r="G9" s="138"/>
      <c r="H9" s="138"/>
      <c r="I9" s="138"/>
      <c r="J9" s="282" t="s">
        <v>141</v>
      </c>
      <c r="K9" s="243" t="s">
        <v>251</v>
      </c>
      <c r="L9" s="244"/>
      <c r="M9" s="311" t="e">
        <f>'入力1(共通)'!M10</f>
        <v>#VALUE!</v>
      </c>
      <c r="N9" s="8"/>
      <c r="O9" s="8"/>
    </row>
    <row r="10" spans="1:17" customFormat="1" ht="21.75" customHeight="1" thickBot="1">
      <c r="A10" s="8"/>
      <c r="B10" s="134"/>
      <c r="C10" s="256" t="s">
        <v>571</v>
      </c>
      <c r="D10" s="256"/>
      <c r="E10" s="256"/>
      <c r="F10" s="256"/>
      <c r="G10" s="257"/>
      <c r="H10" s="257"/>
      <c r="I10" s="27"/>
      <c r="J10" s="258"/>
      <c r="K10" s="258"/>
      <c r="L10" s="258"/>
      <c r="M10" s="253"/>
      <c r="N10" s="8"/>
      <c r="O10" s="8"/>
    </row>
    <row r="11" spans="1:17" customFormat="1" ht="20.25" customHeight="1" thickBot="1">
      <c r="A11" s="8"/>
      <c r="B11" s="134"/>
      <c r="C11" s="240"/>
      <c r="D11" s="24"/>
      <c r="E11" s="25"/>
      <c r="F11" s="277" t="s">
        <v>285</v>
      </c>
      <c r="G11" s="427">
        <f>IF('入力1(共通)'!S14="","-",(IF('入力1(共通)'!S14&lt;0,-1*'入力1(共通)'!S14,'入力1(共通)'!S14)))</f>
        <v>0</v>
      </c>
      <c r="H11" s="943" t="str">
        <f>IF('入力1(共通)'!S14&lt;0,"％増加","％削減")</f>
        <v>％削減</v>
      </c>
      <c r="I11" s="937"/>
      <c r="J11" s="936"/>
      <c r="K11" s="249"/>
      <c r="L11" s="938" t="str">
        <f>IF('入力1(共通)'!J13='入力1(共通)'!P12,"※仕様基準による",IF('入力1(共通)'!J13='入力1(共通)'!P13,"※誘導仕様基準による",""))</f>
        <v/>
      </c>
      <c r="M11" s="140"/>
      <c r="N11" s="8"/>
      <c r="O11" s="8"/>
      <c r="P11" s="33" t="s">
        <v>260</v>
      </c>
      <c r="Q11">
        <f>'入力1(共通)'!S12</f>
        <v>100</v>
      </c>
    </row>
    <row r="12" spans="1:17" customFormat="1" ht="21.75" customHeight="1">
      <c r="A12" s="8"/>
      <c r="B12" s="134"/>
      <c r="C12" s="139"/>
      <c r="D12" s="139"/>
      <c r="E12" s="139"/>
      <c r="F12" s="240"/>
      <c r="G12" s="139"/>
      <c r="H12" s="139"/>
      <c r="I12" s="1389" t="s">
        <v>559</v>
      </c>
      <c r="J12" s="1389"/>
      <c r="K12" s="1389" t="s">
        <v>560</v>
      </c>
      <c r="L12" s="1389"/>
      <c r="M12" s="253"/>
      <c r="N12" s="8"/>
      <c r="O12" s="8"/>
      <c r="P12" t="s">
        <v>261</v>
      </c>
      <c r="Q12">
        <v>1</v>
      </c>
    </row>
    <row r="13" spans="1:17" customFormat="1" ht="21.75" customHeight="1">
      <c r="A13" s="8"/>
      <c r="B13" s="134"/>
      <c r="I13" s="933" t="s">
        <v>562</v>
      </c>
      <c r="J13" s="934">
        <f>IF('入力1(共通)'!J13='入力1(共通)'!P12,"-",IF('入力1(共通)'!J13='入力1(共通)'!P13,"20%以上",1-J14))</f>
        <v>0</v>
      </c>
      <c r="K13" s="933" t="s">
        <v>562</v>
      </c>
      <c r="L13" s="934">
        <f>IF('入力1(共通)'!J13='入力1(共通)'!P12,"-",IF('入力1(共通)'!J13='入力1(共通)'!P13,"20%以上",1-L14))</f>
        <v>0</v>
      </c>
      <c r="M13" s="140"/>
      <c r="N13" s="8"/>
      <c r="O13" s="8"/>
    </row>
    <row r="14" spans="1:17" customFormat="1" ht="21.75" customHeight="1">
      <c r="A14" s="8"/>
      <c r="B14" s="134"/>
      <c r="C14" s="139"/>
      <c r="D14" s="139"/>
      <c r="E14" s="139"/>
      <c r="F14" s="139"/>
      <c r="G14" s="139"/>
      <c r="H14" s="139"/>
      <c r="I14" s="933" t="s">
        <v>563</v>
      </c>
      <c r="J14" s="935">
        <f>IF('入力1(共通)'!J13='入力1(共通)'!P12,"-",IF('入力1(共通)'!J13='入力1(共通)'!P13,"0.80以下",'入力1(共通)'!J14))</f>
        <v>1</v>
      </c>
      <c r="K14" s="933" t="s">
        <v>563</v>
      </c>
      <c r="L14" s="935">
        <f>IF('入力1(共通)'!J13='入力1(共通)'!P12,"1.00以下",IF('入力1(共通)'!J13='入力1(共通)'!P13,"0.80以下",'入力1(共通)'!J15))</f>
        <v>1</v>
      </c>
      <c r="M14" s="140"/>
      <c r="N14" s="8"/>
      <c r="O14" s="8"/>
    </row>
    <row r="15" spans="1:17" customFormat="1" ht="21.75" customHeight="1">
      <c r="A15" s="8"/>
      <c r="B15" s="134"/>
      <c r="C15" s="23"/>
      <c r="D15" s="276"/>
      <c r="E15" s="276"/>
      <c r="F15" s="276"/>
      <c r="G15" s="276"/>
      <c r="H15" s="276"/>
      <c r="I15" s="276"/>
      <c r="J15" s="276"/>
      <c r="K15" s="276"/>
      <c r="L15" s="276"/>
      <c r="M15" s="253"/>
      <c r="N15" s="8"/>
      <c r="O15" s="8"/>
    </row>
    <row r="16" spans="1:17" customFormat="1" ht="21.95" customHeight="1">
      <c r="A16" s="8"/>
      <c r="B16" s="134"/>
      <c r="C16" s="139" t="s">
        <v>505</v>
      </c>
      <c r="D16" s="23"/>
      <c r="E16" s="23"/>
      <c r="F16" s="23"/>
      <c r="G16" s="23"/>
      <c r="I16" s="26"/>
      <c r="J16" s="23"/>
      <c r="K16" s="23"/>
      <c r="L16" s="23"/>
      <c r="M16" s="140"/>
      <c r="N16" s="8"/>
      <c r="O16" s="8"/>
    </row>
    <row r="17" spans="1:15" customFormat="1" ht="21.95" customHeight="1">
      <c r="A17" s="8"/>
      <c r="B17" s="134"/>
      <c r="C17" s="139" t="str">
        <f>IF('入力1(共通)'!D17=0,"",'入力1(共通)'!D17)</f>
        <v/>
      </c>
      <c r="D17" s="139"/>
      <c r="E17" s="139"/>
      <c r="F17" s="139"/>
      <c r="G17" s="139"/>
      <c r="H17" s="139"/>
      <c r="I17" s="139"/>
      <c r="J17" s="139"/>
      <c r="K17" s="139"/>
      <c r="L17" s="139"/>
      <c r="M17" s="140"/>
      <c r="N17" s="8"/>
      <c r="O17" s="8"/>
    </row>
    <row r="18" spans="1:15" customFormat="1" ht="21.95" customHeight="1">
      <c r="A18" s="8"/>
      <c r="B18" s="134"/>
      <c r="C18" s="139" t="str">
        <f>IF('入力1(共通)'!D18=0,"",'入力1(共通)'!D18)</f>
        <v/>
      </c>
      <c r="D18" s="139"/>
      <c r="E18" s="139"/>
      <c r="F18" s="139"/>
      <c r="G18" s="139"/>
      <c r="H18" s="139"/>
      <c r="I18" s="139"/>
      <c r="J18" s="139"/>
      <c r="K18" s="139"/>
      <c r="L18" s="139"/>
      <c r="M18" s="140"/>
      <c r="N18" s="8"/>
      <c r="O18" s="8"/>
    </row>
    <row r="19" spans="1:15" customFormat="1" ht="21.95" customHeight="1">
      <c r="A19" s="8"/>
      <c r="B19" s="134"/>
      <c r="C19" s="139" t="str">
        <f>IF('入力1(共通)'!D19=0,"",'入力1(共通)'!D19)</f>
        <v/>
      </c>
      <c r="D19" s="139"/>
      <c r="E19" s="139"/>
      <c r="F19" s="139"/>
      <c r="G19" s="139"/>
      <c r="H19" s="139"/>
      <c r="I19" s="139"/>
      <c r="J19" s="139"/>
      <c r="K19" s="139"/>
      <c r="L19" s="139"/>
      <c r="M19" s="140"/>
      <c r="N19" s="8"/>
      <c r="O19" s="8"/>
    </row>
    <row r="20" spans="1:15" customFormat="1" ht="21.95" customHeight="1">
      <c r="A20" s="8"/>
      <c r="B20" s="134"/>
      <c r="C20" s="139" t="str">
        <f>IF('入力1(共通)'!D20=0,"",'入力1(共通)'!D20)</f>
        <v/>
      </c>
      <c r="D20" s="139"/>
      <c r="E20" s="139"/>
      <c r="F20" s="139"/>
      <c r="G20" s="139"/>
      <c r="H20" s="139"/>
      <c r="I20" s="139"/>
      <c r="J20" s="139"/>
      <c r="K20" s="139"/>
      <c r="L20" s="139"/>
      <c r="M20" s="254"/>
      <c r="N20" s="8"/>
      <c r="O20" s="8"/>
    </row>
    <row r="21" spans="1:15" customFormat="1" ht="21.95" customHeight="1">
      <c r="A21" s="8"/>
      <c r="B21" s="141"/>
      <c r="C21" s="142" t="s">
        <v>249</v>
      </c>
      <c r="D21" s="143"/>
      <c r="E21" s="143"/>
      <c r="F21" s="143"/>
      <c r="G21" s="143"/>
      <c r="H21" s="143"/>
      <c r="I21" s="143"/>
      <c r="J21" s="283" t="s">
        <v>141</v>
      </c>
      <c r="K21" s="245" t="s">
        <v>289</v>
      </c>
      <c r="L21" s="246"/>
      <c r="M21" s="415">
        <f>ROUND('入力1(共通)'!M32,0)</f>
        <v>5</v>
      </c>
      <c r="N21" s="8"/>
      <c r="O21" s="8"/>
    </row>
    <row r="22" spans="1:15" customFormat="1" ht="21.95" customHeight="1">
      <c r="A22" s="8"/>
      <c r="B22" s="134"/>
      <c r="C22" t="s">
        <v>513</v>
      </c>
      <c r="M22" s="135"/>
      <c r="N22" s="8"/>
      <c r="O22" s="8"/>
    </row>
    <row r="23" spans="1:15" customFormat="1" ht="21.95" customHeight="1">
      <c r="A23" s="8"/>
      <c r="B23" s="134"/>
      <c r="C23" s="139"/>
      <c r="D23" s="139" t="s">
        <v>301</v>
      </c>
      <c r="E23" s="1390" t="str">
        <f>'入力1(共通)'!E34</f>
        <v>等級４</v>
      </c>
      <c r="F23" s="1390"/>
      <c r="G23" s="139" t="s">
        <v>558</v>
      </c>
      <c r="H23" s="251" t="s">
        <v>557</v>
      </c>
      <c r="I23" s="139"/>
      <c r="J23" s="139"/>
      <c r="K23" s="139"/>
      <c r="L23" s="139"/>
      <c r="M23" s="140"/>
      <c r="N23" s="8"/>
      <c r="O23" s="8"/>
    </row>
    <row r="24" spans="1:15" customFormat="1" ht="21.95" customHeight="1">
      <c r="A24" s="8"/>
      <c r="B24" s="134"/>
      <c r="C24" s="139" t="str">
        <f>IF('入力1(共通)'!D35=0,"",'入力1(共通)'!D35)</f>
        <v/>
      </c>
      <c r="D24" s="139"/>
      <c r="E24" s="139"/>
      <c r="F24" s="139"/>
      <c r="G24" s="139"/>
      <c r="H24" s="139"/>
      <c r="I24" s="139"/>
      <c r="J24" s="139"/>
      <c r="K24" s="139"/>
      <c r="L24" s="139"/>
      <c r="M24" s="140"/>
      <c r="N24" s="8"/>
      <c r="O24" s="8"/>
    </row>
    <row r="25" spans="1:15" customFormat="1" ht="21.95" customHeight="1">
      <c r="A25" s="8"/>
      <c r="B25" s="134"/>
      <c r="C25" t="s">
        <v>509</v>
      </c>
      <c r="D25" s="139"/>
      <c r="E25" s="139"/>
      <c r="F25" s="139"/>
      <c r="G25" s="139"/>
      <c r="H25" s="139"/>
      <c r="I25" s="139"/>
      <c r="J25" s="139"/>
      <c r="K25" s="139"/>
      <c r="L25" s="139"/>
      <c r="M25" s="140"/>
      <c r="N25" s="8"/>
      <c r="O25" s="8"/>
    </row>
    <row r="26" spans="1:15" customFormat="1" ht="21.95" customHeight="1">
      <c r="A26" s="8"/>
      <c r="B26" s="134"/>
      <c r="C26" s="139" t="str">
        <f>IF('入力1(共通)'!D37=0,"",'入力1(共通)'!D37)</f>
        <v/>
      </c>
      <c r="M26" s="135"/>
      <c r="N26" s="8"/>
      <c r="O26" s="8"/>
    </row>
    <row r="27" spans="1:15" customFormat="1" ht="21.95" customHeight="1">
      <c r="A27" s="107"/>
      <c r="B27" s="134"/>
      <c r="C27" s="139" t="str">
        <f>IF('入力1(共通)'!D38=0,"",'入力1(共通)'!D38)</f>
        <v/>
      </c>
      <c r="D27" s="139"/>
      <c r="E27" s="139"/>
      <c r="F27" s="139"/>
      <c r="G27" s="139"/>
      <c r="H27" s="139"/>
      <c r="I27" s="139"/>
      <c r="J27" s="139"/>
      <c r="K27" s="139"/>
      <c r="L27" s="139"/>
      <c r="M27" s="140"/>
      <c r="N27" s="8"/>
      <c r="O27" s="8"/>
    </row>
    <row r="28" spans="1:15" customFormat="1" ht="21.95" customHeight="1">
      <c r="A28" s="107"/>
      <c r="B28" s="134"/>
      <c r="C28" t="s">
        <v>471</v>
      </c>
      <c r="D28" s="139"/>
      <c r="E28" s="139"/>
      <c r="F28" s="139"/>
      <c r="G28" s="139"/>
      <c r="H28" s="139"/>
      <c r="I28" s="139"/>
      <c r="J28" s="139"/>
      <c r="K28" s="139"/>
      <c r="L28" s="139"/>
      <c r="M28" s="140"/>
      <c r="N28" s="8"/>
      <c r="O28" s="8"/>
    </row>
    <row r="29" spans="1:15" customFormat="1" ht="21.95" customHeight="1">
      <c r="A29" s="107"/>
      <c r="B29" s="134"/>
      <c r="C29" s="139"/>
      <c r="D29" s="139" t="s">
        <v>472</v>
      </c>
      <c r="E29" s="139" t="str">
        <f>'入力1(共通)'!E40</f>
        <v>なし</v>
      </c>
      <c r="F29" s="139"/>
      <c r="G29" s="139"/>
      <c r="H29" s="139"/>
      <c r="I29" s="139"/>
      <c r="J29" s="139"/>
      <c r="K29" s="139"/>
      <c r="L29" s="139"/>
      <c r="M29" s="140"/>
      <c r="N29" s="8"/>
      <c r="O29" s="8"/>
    </row>
    <row r="30" spans="1:15" customFormat="1" ht="21.95" customHeight="1">
      <c r="A30" s="107"/>
      <c r="B30" s="134"/>
      <c r="C30" s="139" t="str">
        <f>IF('入力1(共通)'!D41=0,"",'入力1(共通)'!D41)</f>
        <v/>
      </c>
      <c r="D30" s="139"/>
      <c r="E30" s="139"/>
      <c r="F30" s="139"/>
      <c r="G30" s="139"/>
      <c r="H30" s="139"/>
      <c r="I30" s="139"/>
      <c r="J30" s="139"/>
      <c r="K30" s="139"/>
      <c r="L30" s="139"/>
      <c r="M30" s="140"/>
      <c r="N30" s="8"/>
      <c r="O30" s="8"/>
    </row>
    <row r="31" spans="1:15" customFormat="1" ht="21.95" customHeight="1">
      <c r="A31" s="8"/>
      <c r="B31" s="266"/>
      <c r="C31" s="267" t="s">
        <v>254</v>
      </c>
      <c r="D31" s="265"/>
      <c r="E31" s="265"/>
      <c r="F31" s="265"/>
      <c r="G31" s="265"/>
      <c r="H31" s="265"/>
      <c r="I31" s="265"/>
      <c r="J31" s="284" t="s">
        <v>141</v>
      </c>
      <c r="K31" s="268" t="s">
        <v>299</v>
      </c>
      <c r="L31" s="269"/>
      <c r="M31" s="312">
        <f>ROUND('入力1(共通)'!M42,0)</f>
        <v>0</v>
      </c>
      <c r="N31" s="8"/>
      <c r="O31" s="8"/>
    </row>
    <row r="32" spans="1:15" customFormat="1" ht="21.95" customHeight="1">
      <c r="A32" s="8"/>
      <c r="B32" s="134"/>
      <c r="C32" t="s">
        <v>363</v>
      </c>
      <c r="M32" s="135"/>
      <c r="N32" s="8"/>
      <c r="O32" s="8"/>
    </row>
    <row r="33" spans="1:20" customFormat="1" ht="21.95" customHeight="1">
      <c r="A33" s="8"/>
      <c r="B33" s="134"/>
      <c r="C33" s="139" t="str">
        <f>IF('入力1(共通)'!D44=0,"",'入力1(共通)'!D44)</f>
        <v/>
      </c>
      <c r="D33" s="139"/>
      <c r="E33" s="139"/>
      <c r="F33" s="139"/>
      <c r="G33" s="139"/>
      <c r="H33" s="139"/>
      <c r="I33" s="139"/>
      <c r="J33" s="139"/>
      <c r="K33" s="139"/>
      <c r="L33" s="139"/>
      <c r="M33" s="140"/>
      <c r="N33" s="8"/>
      <c r="O33" s="8"/>
    </row>
    <row r="34" spans="1:20" customFormat="1" ht="21.95" customHeight="1">
      <c r="A34" s="8"/>
      <c r="B34" s="134"/>
      <c r="C34" s="139" t="str">
        <f>IF('入力1(共通)'!D45=0,"",'入力1(共通)'!D45)</f>
        <v/>
      </c>
      <c r="D34" s="139"/>
      <c r="E34" s="139"/>
      <c r="F34" s="139"/>
      <c r="G34" s="139"/>
      <c r="H34" s="139"/>
      <c r="I34" s="139"/>
      <c r="J34" s="139"/>
      <c r="K34" s="139"/>
      <c r="L34" s="139"/>
      <c r="M34" s="140"/>
      <c r="N34" s="8"/>
      <c r="O34" s="8"/>
    </row>
    <row r="35" spans="1:20" customFormat="1" ht="21.95" customHeight="1">
      <c r="A35" s="8"/>
      <c r="B35" s="134"/>
      <c r="C35" s="139" t="str">
        <f>IF('入力1(共通)'!D46=0,"",'入力1(共通)'!D46)</f>
        <v/>
      </c>
      <c r="D35" s="139"/>
      <c r="E35" s="139"/>
      <c r="F35" s="139"/>
      <c r="G35" s="139"/>
      <c r="H35" s="139"/>
      <c r="I35" s="139"/>
      <c r="J35" s="139"/>
      <c r="K35" s="139"/>
      <c r="L35" s="139"/>
      <c r="M35" s="140"/>
      <c r="N35" s="8"/>
      <c r="O35" s="8"/>
    </row>
    <row r="36" spans="1:20" customFormat="1" ht="21.95" customHeight="1">
      <c r="A36" s="8"/>
      <c r="B36" s="134"/>
      <c r="C36" s="139" t="str">
        <f>IF('入力1(共通)'!D47=0,"",'入力1(共通)'!D47)</f>
        <v/>
      </c>
      <c r="D36" s="139"/>
      <c r="E36" s="139"/>
      <c r="F36" s="139"/>
      <c r="G36" s="139"/>
      <c r="H36" s="139"/>
      <c r="I36" s="139"/>
      <c r="J36" s="139"/>
      <c r="K36" s="139"/>
      <c r="L36" s="139"/>
      <c r="M36" s="140"/>
      <c r="N36" s="8"/>
      <c r="O36" s="8"/>
    </row>
    <row r="37" spans="1:20" customFormat="1" ht="21.95" customHeight="1">
      <c r="A37" s="8"/>
      <c r="B37" s="145"/>
      <c r="C37" s="146" t="s">
        <v>364</v>
      </c>
      <c r="D37" s="147"/>
      <c r="E37" s="147"/>
      <c r="F37" s="147"/>
      <c r="G37" s="147"/>
      <c r="H37" s="147"/>
      <c r="I37" s="147"/>
      <c r="J37" s="285" t="s">
        <v>141</v>
      </c>
      <c r="K37" s="247" t="s">
        <v>256</v>
      </c>
      <c r="L37" s="248"/>
      <c r="M37" s="313">
        <f>ROUND('入力1(共通)'!M48,0)</f>
        <v>0</v>
      </c>
      <c r="N37" s="8"/>
      <c r="O37" s="8"/>
    </row>
    <row r="38" spans="1:20" customFormat="1" ht="21.95" customHeight="1">
      <c r="A38" s="8"/>
      <c r="B38" s="134"/>
      <c r="C38" t="s">
        <v>362</v>
      </c>
      <c r="M38" s="135"/>
      <c r="N38" s="8"/>
      <c r="O38" s="8"/>
    </row>
    <row r="39" spans="1:20" customFormat="1" ht="21.95" customHeight="1">
      <c r="A39" s="8"/>
      <c r="B39" s="134"/>
      <c r="C39" s="139" t="str">
        <f>IF('入力1(共通)'!D50=0,"",'入力1(共通)'!D50)</f>
        <v/>
      </c>
      <c r="D39" s="139"/>
      <c r="E39" s="139"/>
      <c r="F39" s="139"/>
      <c r="G39" s="139"/>
      <c r="H39" s="139"/>
      <c r="I39" s="139"/>
      <c r="J39" s="139"/>
      <c r="K39" s="139"/>
      <c r="L39" s="139"/>
      <c r="M39" s="140"/>
      <c r="N39" s="8"/>
      <c r="O39" s="8"/>
    </row>
    <row r="40" spans="1:20" customFormat="1" ht="21.95" customHeight="1">
      <c r="A40" s="8"/>
      <c r="B40" s="134"/>
      <c r="C40" s="139" t="str">
        <f>IF('入力1(共通)'!D51=0,"",'入力1(共通)'!D51)</f>
        <v/>
      </c>
      <c r="D40" s="139"/>
      <c r="E40" s="139"/>
      <c r="F40" s="139"/>
      <c r="G40" s="139"/>
      <c r="H40" s="139"/>
      <c r="I40" s="139"/>
      <c r="J40" s="139"/>
      <c r="K40" s="139"/>
      <c r="L40" s="139"/>
      <c r="M40" s="140"/>
      <c r="N40" s="8"/>
      <c r="O40" s="8"/>
    </row>
    <row r="41" spans="1:20" customFormat="1" ht="21.95" customHeight="1">
      <c r="A41" s="8"/>
      <c r="B41" s="134"/>
      <c r="C41" s="139" t="str">
        <f>IF('入力1(共通)'!D52=0,"",'入力1(共通)'!D52)</f>
        <v/>
      </c>
      <c r="D41" s="139"/>
      <c r="E41" s="139"/>
      <c r="F41" s="139"/>
      <c r="G41" s="139"/>
      <c r="H41" s="139"/>
      <c r="I41" s="139"/>
      <c r="J41" s="139"/>
      <c r="K41" s="139"/>
      <c r="L41" s="139"/>
      <c r="M41" s="140"/>
      <c r="N41" s="8"/>
      <c r="O41" s="8"/>
    </row>
    <row r="42" spans="1:20" customFormat="1" ht="21.95" customHeight="1" thickBot="1">
      <c r="A42" s="8"/>
      <c r="B42" s="134"/>
      <c r="C42" s="139" t="str">
        <f>IF('入力1(共通)'!D53=0,"",'入力1(共通)'!D53)</f>
        <v/>
      </c>
      <c r="D42" s="139"/>
      <c r="E42" s="139"/>
      <c r="F42" s="139"/>
      <c r="G42" s="139"/>
      <c r="H42" s="139"/>
      <c r="I42" s="139"/>
      <c r="J42" s="139"/>
      <c r="K42" s="139"/>
      <c r="L42" s="139"/>
      <c r="M42" s="140"/>
      <c r="N42" s="8"/>
      <c r="O42" s="8"/>
    </row>
    <row r="43" spans="1:20" customFormat="1" ht="24.95" customHeight="1" thickTop="1">
      <c r="A43" s="8"/>
      <c r="B43" s="148"/>
      <c r="C43" s="149" t="s">
        <v>259</v>
      </c>
      <c r="D43" s="150"/>
      <c r="E43" s="150"/>
      <c r="F43" s="151"/>
      <c r="G43" s="152" t="s">
        <v>258</v>
      </c>
      <c r="H43" s="149"/>
      <c r="I43" s="205"/>
      <c r="J43" s="206"/>
      <c r="K43" s="206"/>
      <c r="L43" s="206"/>
      <c r="M43" s="261" t="s">
        <v>262</v>
      </c>
      <c r="N43" s="8"/>
      <c r="O43" s="8"/>
    </row>
    <row r="44" spans="1:20" customFormat="1" ht="21.95" customHeight="1">
      <c r="A44" s="8"/>
      <c r="B44" s="134"/>
      <c r="C44" s="153"/>
      <c r="D44" s="153"/>
      <c r="E44" s="153"/>
      <c r="F44" s="154"/>
      <c r="G44" s="309" t="str">
        <f>'入力1(共通)'!P61</f>
        <v xml:space="preserve"> </v>
      </c>
      <c r="M44" s="135"/>
      <c r="N44" s="8"/>
      <c r="O44" s="8"/>
      <c r="R44" s="33"/>
      <c r="S44" s="33"/>
      <c r="T44" s="33"/>
    </row>
    <row r="45" spans="1:20" customFormat="1" ht="21.95" customHeight="1" thickBot="1">
      <c r="A45" s="8"/>
      <c r="B45" s="134"/>
      <c r="F45" s="155"/>
      <c r="G45" s="309" t="str">
        <f>'入力1(共通)'!P63</f>
        <v xml:space="preserve"> </v>
      </c>
      <c r="H45" s="139"/>
      <c r="I45" s="139"/>
      <c r="J45" s="139"/>
      <c r="K45" s="139"/>
      <c r="L45" s="139"/>
      <c r="M45" s="140"/>
      <c r="N45" s="8"/>
      <c r="O45" s="8"/>
    </row>
    <row r="46" spans="1:20" customFormat="1" ht="21.95" customHeight="1" thickTop="1">
      <c r="A46" s="8"/>
      <c r="B46" s="148"/>
      <c r="C46" s="149" t="s">
        <v>257</v>
      </c>
      <c r="D46" s="150"/>
      <c r="E46" s="150"/>
      <c r="F46" s="151"/>
      <c r="G46" s="309" t="str">
        <f>'入力1(共通)'!P64</f>
        <v xml:space="preserve"> </v>
      </c>
      <c r="H46" s="139"/>
      <c r="I46" s="139"/>
      <c r="J46" s="139"/>
      <c r="K46" s="139"/>
      <c r="L46" s="139"/>
      <c r="M46" s="140"/>
      <c r="N46" s="8"/>
      <c r="O46" s="8"/>
      <c r="P46" t="s">
        <v>494</v>
      </c>
      <c r="Q46">
        <f>IF('入力1(共通)'!E58='入力1(共通)'!P56,0,1)</f>
        <v>1</v>
      </c>
    </row>
    <row r="47" spans="1:20" customFormat="1" ht="21.95" customHeight="1">
      <c r="A47" s="8"/>
      <c r="B47" s="134"/>
      <c r="F47" s="155"/>
      <c r="G47" s="139"/>
      <c r="H47" s="139"/>
      <c r="I47" s="139"/>
      <c r="J47" s="139"/>
      <c r="K47" s="139"/>
      <c r="L47" s="139"/>
      <c r="M47" s="140"/>
      <c r="N47" s="8"/>
      <c r="O47" s="8"/>
      <c r="P47" t="s">
        <v>495</v>
      </c>
      <c r="Q47">
        <f>IF('入力1(共通)'!E59='入力1(共通)'!P56,0,1)</f>
        <v>1</v>
      </c>
    </row>
    <row r="48" spans="1:20" customFormat="1" ht="21.95" customHeight="1" thickBot="1">
      <c r="A48" s="8"/>
      <c r="B48" s="156"/>
      <c r="C48" s="157"/>
      <c r="D48" s="157"/>
      <c r="E48" s="157"/>
      <c r="F48" s="158"/>
      <c r="G48" s="160"/>
      <c r="H48" s="157"/>
      <c r="I48" s="157"/>
      <c r="J48" s="157"/>
      <c r="K48" s="157"/>
      <c r="L48" s="157"/>
      <c r="M48" s="159"/>
      <c r="N48" s="8"/>
      <c r="O48" s="8"/>
      <c r="P48" t="s">
        <v>493</v>
      </c>
      <c r="Q48">
        <f>IF('入力1(共通)'!E61='入力1(共通)'!P56,0,1)</f>
        <v>1</v>
      </c>
    </row>
    <row r="49" spans="1:15" customFormat="1" ht="6.75" customHeight="1">
      <c r="A49" s="8"/>
      <c r="B49" s="23"/>
      <c r="C49" s="23"/>
      <c r="D49" s="24"/>
      <c r="E49" s="25"/>
      <c r="F49" s="26"/>
      <c r="G49" s="37"/>
      <c r="H49" s="26"/>
      <c r="I49" s="27"/>
      <c r="J49" s="27"/>
      <c r="K49" s="26"/>
      <c r="L49" s="37"/>
      <c r="M49" s="30"/>
      <c r="N49" s="8"/>
      <c r="O49" s="8"/>
    </row>
    <row r="50" spans="1:15" customFormat="1" ht="14.25" hidden="1">
      <c r="A50" s="8"/>
      <c r="B50" s="23"/>
      <c r="C50" s="38"/>
      <c r="D50" s="31"/>
      <c r="E50" s="30"/>
      <c r="F50" s="37"/>
      <c r="G50" s="37"/>
      <c r="H50" s="37"/>
      <c r="I50" s="36"/>
      <c r="J50" s="36"/>
      <c r="K50" s="37"/>
      <c r="L50" s="37"/>
      <c r="M50" s="30"/>
      <c r="N50" s="8"/>
      <c r="O50" s="8"/>
    </row>
    <row r="51" spans="1:15" customFormat="1" ht="14.25" hidden="1">
      <c r="A51" s="8"/>
      <c r="B51" s="39"/>
      <c r="C51" s="40"/>
      <c r="D51" s="41"/>
      <c r="E51" s="30"/>
      <c r="F51" s="37"/>
      <c r="G51" s="34"/>
      <c r="H51" s="34"/>
      <c r="I51" s="35"/>
      <c r="J51" s="35"/>
      <c r="K51" s="36"/>
      <c r="L51" s="36"/>
      <c r="M51" s="30"/>
      <c r="N51" s="8"/>
      <c r="O51" s="8"/>
    </row>
    <row r="52" spans="1:15" customFormat="1" ht="15.75" hidden="1" customHeight="1">
      <c r="A52" s="8"/>
      <c r="B52" s="39"/>
      <c r="C52" s="39"/>
      <c r="D52" s="42"/>
      <c r="E52" s="25"/>
      <c r="F52" s="26"/>
      <c r="G52" s="34"/>
      <c r="H52" s="34"/>
      <c r="I52" s="35"/>
      <c r="J52" s="35"/>
      <c r="K52" s="36"/>
      <c r="L52" s="36"/>
      <c r="M52" s="30"/>
      <c r="N52" s="8"/>
      <c r="O52" s="8"/>
    </row>
    <row r="53" spans="1:15" customFormat="1" ht="15.75" hidden="1" customHeight="1">
      <c r="A53" s="8"/>
      <c r="B53" s="23"/>
      <c r="C53" s="23"/>
      <c r="D53" s="24"/>
      <c r="E53" s="25"/>
      <c r="F53" s="26"/>
      <c r="G53" s="26"/>
      <c r="H53" s="26"/>
      <c r="I53" s="27"/>
      <c r="J53" s="27"/>
      <c r="K53" s="26"/>
      <c r="L53" s="26"/>
      <c r="M53" s="30"/>
      <c r="N53" s="8"/>
      <c r="O53" s="8"/>
    </row>
    <row r="54" spans="1:15" customFormat="1" ht="15.75" hidden="1" customHeight="1">
      <c r="A54" s="8"/>
      <c r="B54" s="23"/>
      <c r="C54" s="23"/>
      <c r="D54" s="24"/>
      <c r="E54" s="25"/>
      <c r="F54" s="26"/>
      <c r="G54" s="26"/>
      <c r="H54" s="26"/>
      <c r="I54" s="27"/>
      <c r="J54" s="27"/>
      <c r="K54" s="26"/>
      <c r="L54" s="26"/>
      <c r="M54" s="30"/>
      <c r="N54" s="8"/>
      <c r="O54" s="8"/>
    </row>
    <row r="55" spans="1:15" customFormat="1" ht="15.75" hidden="1" customHeight="1">
      <c r="A55" s="8"/>
      <c r="B55" s="23"/>
      <c r="C55" s="23"/>
      <c r="D55" s="24"/>
      <c r="E55" s="25"/>
      <c r="F55" s="26"/>
      <c r="G55" s="26"/>
      <c r="H55" s="26"/>
      <c r="I55" s="27"/>
      <c r="J55" s="27"/>
      <c r="K55" s="26"/>
      <c r="L55" s="26"/>
      <c r="M55" s="30"/>
      <c r="N55" s="8"/>
      <c r="O55" s="8"/>
    </row>
    <row r="56" spans="1:15" customFormat="1" ht="15.75" hidden="1" customHeight="1">
      <c r="A56" s="8"/>
      <c r="B56" s="23"/>
      <c r="C56" s="23"/>
      <c r="D56" s="24"/>
      <c r="E56" s="25"/>
      <c r="F56" s="26"/>
      <c r="G56" s="26"/>
      <c r="H56" s="26"/>
      <c r="I56" s="27"/>
      <c r="J56" s="27"/>
      <c r="K56" s="26"/>
      <c r="L56" s="26"/>
      <c r="M56" s="30"/>
      <c r="N56" s="8"/>
      <c r="O56" s="8"/>
    </row>
    <row r="57" spans="1:15" customFormat="1" ht="15.75" hidden="1" customHeight="1">
      <c r="A57" s="8"/>
      <c r="B57" s="23"/>
      <c r="C57" s="23"/>
      <c r="D57" s="24"/>
      <c r="E57" s="25"/>
      <c r="F57" s="26"/>
      <c r="G57" s="26"/>
      <c r="H57" s="26"/>
      <c r="I57" s="27"/>
      <c r="J57" s="27"/>
      <c r="K57" s="26"/>
      <c r="L57" s="26"/>
      <c r="M57" s="30"/>
      <c r="N57" s="8"/>
      <c r="O57" s="8"/>
    </row>
    <row r="58" spans="1:15" customFormat="1" ht="15.75" hidden="1" customHeight="1">
      <c r="A58" s="8"/>
      <c r="B58" s="23"/>
      <c r="C58" s="23"/>
      <c r="D58" s="24"/>
      <c r="E58" s="25"/>
      <c r="F58" s="26"/>
      <c r="G58" s="26"/>
      <c r="H58" s="26"/>
      <c r="I58" s="27"/>
      <c r="J58" s="27"/>
      <c r="K58" s="26"/>
      <c r="L58" s="26"/>
      <c r="M58" s="30"/>
      <c r="N58" s="8"/>
      <c r="O58" s="8"/>
    </row>
    <row r="59" spans="1:15" customFormat="1" ht="6" hidden="1" customHeight="1">
      <c r="A59" s="8"/>
      <c r="B59" s="23"/>
      <c r="C59" s="23"/>
      <c r="D59" s="24"/>
      <c r="E59" s="25"/>
      <c r="F59" s="26"/>
      <c r="G59" s="26"/>
      <c r="H59" s="26"/>
      <c r="I59" s="27"/>
      <c r="J59" s="27"/>
      <c r="K59" s="26"/>
      <c r="L59" s="26"/>
      <c r="M59" s="30"/>
      <c r="N59" s="8"/>
      <c r="O59" s="8"/>
    </row>
    <row r="60" spans="1:15" customFormat="1" ht="14.25" hidden="1">
      <c r="A60" s="8"/>
      <c r="B60" s="23"/>
      <c r="C60" s="23"/>
      <c r="D60" s="24"/>
      <c r="E60" s="25"/>
      <c r="F60" s="26"/>
      <c r="G60" s="26"/>
      <c r="H60" s="26"/>
      <c r="I60" s="27"/>
      <c r="J60" s="27"/>
      <c r="K60" s="26"/>
      <c r="L60" s="26"/>
      <c r="M60" s="30"/>
      <c r="N60" s="8"/>
      <c r="O60" s="8"/>
    </row>
    <row r="61" spans="1:15" customFormat="1" ht="14.25" hidden="1">
      <c r="A61" s="8"/>
      <c r="B61" s="23"/>
      <c r="C61" s="23"/>
      <c r="D61" s="24"/>
      <c r="E61" s="25"/>
      <c r="F61" s="26"/>
      <c r="G61" s="26"/>
      <c r="H61" s="26"/>
      <c r="I61" s="27"/>
      <c r="J61" s="27"/>
      <c r="K61" s="26"/>
      <c r="L61" s="26"/>
      <c r="M61" s="30"/>
      <c r="N61" s="8"/>
      <c r="O61" s="8"/>
    </row>
    <row r="62" spans="1:15" customFormat="1" ht="24" hidden="1" customHeight="1">
      <c r="A62" s="8"/>
      <c r="B62" s="23"/>
      <c r="C62" s="23"/>
      <c r="D62" s="24"/>
      <c r="E62" s="25"/>
      <c r="F62" s="26"/>
      <c r="G62" s="26"/>
      <c r="H62" s="26"/>
      <c r="I62" s="27"/>
      <c r="J62" s="27"/>
      <c r="K62" s="26"/>
      <c r="L62" s="26"/>
      <c r="M62" s="30"/>
      <c r="N62" s="8"/>
      <c r="O62" s="8"/>
    </row>
    <row r="63" spans="1:15" customFormat="1" ht="3.75" hidden="1" customHeight="1">
      <c r="A63" s="8"/>
      <c r="B63" s="23"/>
      <c r="C63" s="23"/>
      <c r="D63" s="24"/>
      <c r="E63" s="25"/>
      <c r="F63" s="26"/>
      <c r="G63" s="26"/>
      <c r="H63" s="26"/>
      <c r="I63" s="27"/>
      <c r="J63" s="27"/>
      <c r="K63" s="26"/>
      <c r="L63" s="26"/>
      <c r="M63" s="30"/>
      <c r="N63" s="8"/>
      <c r="O63" s="8"/>
    </row>
    <row r="64" spans="1:15" customFormat="1" ht="21.2" hidden="1" customHeight="1">
      <c r="A64" s="8"/>
      <c r="B64" s="23"/>
      <c r="C64" s="23"/>
      <c r="D64" s="24"/>
      <c r="E64" s="25"/>
      <c r="F64" s="26"/>
      <c r="G64" s="26"/>
      <c r="H64" s="26"/>
      <c r="I64" s="27"/>
      <c r="J64" s="27"/>
      <c r="K64" s="26"/>
      <c r="L64" s="26"/>
      <c r="M64" s="30"/>
      <c r="N64" s="8"/>
      <c r="O64" s="8"/>
    </row>
    <row r="65" spans="1:15" customFormat="1" ht="40.700000000000003" hidden="1" customHeight="1">
      <c r="A65" s="8"/>
      <c r="B65" s="23"/>
      <c r="C65" s="23"/>
      <c r="D65" s="24"/>
      <c r="E65" s="25"/>
      <c r="F65" s="26"/>
      <c r="G65" s="26"/>
      <c r="H65" s="26"/>
      <c r="I65" s="27"/>
      <c r="J65" s="27"/>
      <c r="K65" s="26"/>
      <c r="L65" s="26"/>
      <c r="M65" s="30"/>
      <c r="N65" s="8"/>
      <c r="O65" s="8"/>
    </row>
    <row r="66" spans="1:15" customFormat="1" ht="24.95" hidden="1" customHeight="1">
      <c r="A66" s="8"/>
      <c r="B66" s="23"/>
      <c r="C66" s="23"/>
      <c r="D66" s="24"/>
      <c r="E66" s="25"/>
      <c r="F66" s="26"/>
      <c r="G66" s="26"/>
      <c r="H66" s="26"/>
      <c r="I66" s="27"/>
      <c r="J66" s="27"/>
      <c r="K66" s="26"/>
      <c r="L66" s="26"/>
      <c r="M66" s="30"/>
      <c r="N66" s="8"/>
      <c r="O66" s="8"/>
    </row>
    <row r="67" spans="1:15" customFormat="1" ht="21.95" hidden="1" customHeight="1">
      <c r="A67" s="8"/>
      <c r="B67" s="23"/>
      <c r="C67" s="23"/>
      <c r="D67" s="24"/>
      <c r="E67" s="25"/>
      <c r="F67" s="26"/>
      <c r="G67" s="26"/>
      <c r="H67" s="26"/>
      <c r="I67" s="27"/>
      <c r="J67" s="27"/>
      <c r="K67" s="26"/>
      <c r="L67" s="26"/>
      <c r="M67" s="30"/>
      <c r="N67" s="8"/>
      <c r="O67" s="8"/>
    </row>
    <row r="68" spans="1:15" customFormat="1" ht="21.95" hidden="1" customHeight="1">
      <c r="A68" s="8"/>
      <c r="B68" s="23"/>
      <c r="C68" s="23"/>
      <c r="D68" s="24"/>
      <c r="E68" s="25"/>
      <c r="F68" s="26"/>
      <c r="G68" s="26"/>
      <c r="H68" s="26"/>
      <c r="I68" s="27"/>
      <c r="J68" s="27"/>
      <c r="K68" s="26"/>
      <c r="L68" s="26"/>
      <c r="M68" s="30"/>
      <c r="N68" s="8"/>
      <c r="O68" s="8"/>
    </row>
    <row r="69" spans="1:15" customFormat="1" ht="21.95" hidden="1" customHeight="1">
      <c r="A69" s="8"/>
      <c r="B69" s="23"/>
      <c r="C69" s="23"/>
      <c r="D69" s="24"/>
      <c r="E69" s="25"/>
      <c r="F69" s="26"/>
      <c r="G69" s="26"/>
      <c r="H69" s="26"/>
      <c r="I69" s="27"/>
      <c r="J69" s="27"/>
      <c r="K69" s="26"/>
      <c r="L69" s="26"/>
      <c r="M69" s="30"/>
      <c r="N69" s="8"/>
      <c r="O69" s="8"/>
    </row>
    <row r="70" spans="1:15" customFormat="1" ht="21.95" hidden="1" customHeight="1">
      <c r="A70" s="8"/>
      <c r="B70" s="23"/>
      <c r="C70" s="23"/>
      <c r="D70" s="24"/>
      <c r="E70" s="25"/>
      <c r="F70" s="26"/>
      <c r="G70" s="26"/>
      <c r="H70" s="26"/>
      <c r="I70" s="27"/>
      <c r="J70" s="27"/>
      <c r="K70" s="26"/>
      <c r="L70" s="26"/>
      <c r="M70" s="30"/>
      <c r="N70" s="8"/>
      <c r="O70" s="8"/>
    </row>
    <row r="71" spans="1:15" customFormat="1" ht="21.95" hidden="1" customHeight="1">
      <c r="A71" s="8"/>
      <c r="B71" s="23"/>
      <c r="C71" s="23"/>
      <c r="D71" s="24"/>
      <c r="E71" s="25"/>
      <c r="F71" s="26"/>
      <c r="G71" s="26"/>
      <c r="H71" s="26"/>
      <c r="I71" s="27"/>
      <c r="J71" s="27"/>
      <c r="K71" s="26"/>
      <c r="L71" s="26"/>
      <c r="M71" s="30"/>
      <c r="N71" s="8"/>
      <c r="O71" s="8"/>
    </row>
    <row r="72" spans="1:15" customFormat="1" ht="21.95" hidden="1" customHeight="1">
      <c r="A72" s="8"/>
      <c r="B72" s="23"/>
      <c r="C72" s="23"/>
      <c r="D72" s="24"/>
      <c r="E72" s="25"/>
      <c r="F72" s="26"/>
      <c r="G72" s="26"/>
      <c r="H72" s="26"/>
      <c r="I72" s="27"/>
      <c r="J72" s="27"/>
      <c r="K72" s="26"/>
      <c r="L72" s="26"/>
      <c r="M72" s="30"/>
      <c r="N72" s="8"/>
      <c r="O72" s="8"/>
    </row>
    <row r="73" spans="1:15" customFormat="1" ht="21.95" hidden="1" customHeight="1">
      <c r="A73" s="8"/>
      <c r="B73" s="23"/>
      <c r="C73" s="23"/>
      <c r="D73" s="24"/>
      <c r="E73" s="25"/>
      <c r="F73" s="26"/>
      <c r="G73" s="26"/>
      <c r="H73" s="26"/>
      <c r="I73" s="27"/>
      <c r="J73" s="27"/>
      <c r="K73" s="26"/>
      <c r="L73" s="26"/>
      <c r="M73" s="30"/>
      <c r="N73" s="8"/>
      <c r="O73" s="8"/>
    </row>
    <row r="74" spans="1:15" customFormat="1" ht="21.95" hidden="1" customHeight="1">
      <c r="A74" s="8"/>
      <c r="B74" s="23"/>
      <c r="C74" s="23"/>
      <c r="D74" s="24"/>
      <c r="E74" s="25"/>
      <c r="F74" s="26"/>
      <c r="G74" s="26"/>
      <c r="H74" s="26"/>
      <c r="I74" s="27"/>
      <c r="J74" s="27"/>
      <c r="K74" s="26"/>
      <c r="L74" s="26"/>
      <c r="M74" s="30"/>
      <c r="N74" s="8"/>
      <c r="O74" s="8"/>
    </row>
    <row r="75" spans="1:15" customFormat="1" ht="21.95" hidden="1" customHeight="1">
      <c r="A75" s="8"/>
      <c r="B75" s="23"/>
      <c r="C75" s="23"/>
      <c r="D75" s="24"/>
      <c r="E75" s="25"/>
      <c r="F75" s="26"/>
      <c r="G75" s="26"/>
      <c r="H75" s="26"/>
      <c r="I75" s="27"/>
      <c r="J75" s="27"/>
      <c r="K75" s="26"/>
      <c r="L75" s="26"/>
      <c r="M75" s="30"/>
      <c r="N75" s="8"/>
      <c r="O75" s="8"/>
    </row>
    <row r="76" spans="1:15" customFormat="1" ht="24.95" hidden="1" customHeight="1">
      <c r="A76" s="8"/>
      <c r="B76" s="23"/>
      <c r="C76" s="23"/>
      <c r="D76" s="24"/>
      <c r="E76" s="25"/>
      <c r="F76" s="26"/>
      <c r="G76" s="26"/>
      <c r="H76" s="26"/>
      <c r="I76" s="27"/>
      <c r="J76" s="27"/>
      <c r="K76" s="26"/>
      <c r="L76" s="26"/>
      <c r="M76" s="30"/>
      <c r="N76" s="8"/>
      <c r="O76" s="8"/>
    </row>
    <row r="77" spans="1:15" customFormat="1" ht="21.95" hidden="1" customHeight="1">
      <c r="A77" s="8"/>
      <c r="B77" s="23"/>
      <c r="C77" s="23"/>
      <c r="D77" s="24"/>
      <c r="E77" s="25"/>
      <c r="F77" s="26"/>
      <c r="G77" s="26"/>
      <c r="H77" s="26"/>
      <c r="I77" s="27"/>
      <c r="J77" s="27"/>
      <c r="K77" s="26"/>
      <c r="L77" s="26"/>
      <c r="M77" s="30"/>
      <c r="N77" s="8"/>
      <c r="O77" s="8"/>
    </row>
    <row r="78" spans="1:15" customFormat="1" ht="21.95" hidden="1" customHeight="1">
      <c r="A78" s="8"/>
      <c r="B78" s="23"/>
      <c r="C78" s="23"/>
      <c r="D78" s="24"/>
      <c r="E78" s="25"/>
      <c r="F78" s="26"/>
      <c r="G78" s="26"/>
      <c r="H78" s="26"/>
      <c r="I78" s="27"/>
      <c r="J78" s="27"/>
      <c r="K78" s="26"/>
      <c r="L78" s="26"/>
      <c r="M78" s="30"/>
      <c r="N78" s="8"/>
      <c r="O78" s="8"/>
    </row>
    <row r="79" spans="1:15" customFormat="1" ht="21.95" hidden="1" customHeight="1">
      <c r="A79" s="8"/>
      <c r="B79" s="23"/>
      <c r="C79" s="23"/>
      <c r="D79" s="24"/>
      <c r="E79" s="25"/>
      <c r="F79" s="26"/>
      <c r="G79" s="26"/>
      <c r="H79" s="26"/>
      <c r="I79" s="27"/>
      <c r="J79" s="27"/>
      <c r="K79" s="26"/>
      <c r="L79" s="26"/>
      <c r="M79" s="30"/>
      <c r="N79" s="8"/>
      <c r="O79" s="8"/>
    </row>
    <row r="80" spans="1:15" customFormat="1" ht="21.95" hidden="1" customHeight="1">
      <c r="A80" s="8"/>
      <c r="B80" s="23"/>
      <c r="C80" s="23"/>
      <c r="D80" s="24"/>
      <c r="E80" s="25"/>
      <c r="F80" s="26"/>
      <c r="G80" s="26"/>
      <c r="H80" s="26"/>
      <c r="I80" s="27"/>
      <c r="J80" s="27"/>
      <c r="K80" s="26"/>
      <c r="L80" s="26"/>
      <c r="M80" s="30"/>
      <c r="N80" s="8"/>
      <c r="O80" s="8"/>
    </row>
    <row r="81" spans="1:15" customFormat="1" ht="21.95" hidden="1" customHeight="1">
      <c r="A81" s="8"/>
      <c r="B81" s="23"/>
      <c r="C81" s="23"/>
      <c r="D81" s="24"/>
      <c r="E81" s="25"/>
      <c r="F81" s="26"/>
      <c r="G81" s="26"/>
      <c r="H81" s="26"/>
      <c r="I81" s="27"/>
      <c r="J81" s="27"/>
      <c r="K81" s="26"/>
      <c r="L81" s="26"/>
      <c r="M81" s="30"/>
      <c r="N81" s="8"/>
      <c r="O81" s="8"/>
    </row>
    <row r="82" spans="1:15" customFormat="1" ht="21.95" hidden="1" customHeight="1">
      <c r="A82" s="8"/>
      <c r="B82" s="23"/>
      <c r="C82" s="23"/>
      <c r="D82" s="24"/>
      <c r="E82" s="25"/>
      <c r="F82" s="26"/>
      <c r="G82" s="26"/>
      <c r="H82" s="26"/>
      <c r="I82" s="27"/>
      <c r="J82" s="27"/>
      <c r="K82" s="26"/>
      <c r="L82" s="26"/>
      <c r="M82" s="30"/>
      <c r="N82" s="8"/>
      <c r="O82" s="8"/>
    </row>
    <row r="83" spans="1:15" customFormat="1" ht="21.95" hidden="1" customHeight="1">
      <c r="A83" s="8"/>
      <c r="B83" s="23"/>
      <c r="C83" s="23"/>
      <c r="D83" s="24"/>
      <c r="E83" s="25"/>
      <c r="F83" s="26"/>
      <c r="G83" s="26"/>
      <c r="H83" s="26"/>
      <c r="I83" s="27"/>
      <c r="J83" s="27"/>
      <c r="K83" s="26"/>
      <c r="L83" s="26"/>
      <c r="M83" s="30"/>
      <c r="N83" s="8"/>
      <c r="O83" s="8"/>
    </row>
    <row r="84" spans="1:15" customFormat="1" ht="21.95" hidden="1" customHeight="1">
      <c r="A84" s="8"/>
      <c r="B84" s="23"/>
      <c r="C84" s="23"/>
      <c r="D84" s="24"/>
      <c r="E84" s="25"/>
      <c r="F84" s="26"/>
      <c r="G84" s="26"/>
      <c r="H84" s="26"/>
      <c r="I84" s="27"/>
      <c r="J84" s="27"/>
      <c r="K84" s="26"/>
      <c r="L84" s="26"/>
      <c r="M84" s="30"/>
      <c r="N84" s="8"/>
      <c r="O84" s="8"/>
    </row>
    <row r="85" spans="1:15" customFormat="1" ht="21.95" hidden="1" customHeight="1">
      <c r="A85" s="8"/>
      <c r="B85" s="23"/>
      <c r="C85" s="23"/>
      <c r="D85" s="24"/>
      <c r="E85" s="25"/>
      <c r="F85" s="26"/>
      <c r="G85" s="26"/>
      <c r="H85" s="26"/>
      <c r="I85" s="27"/>
      <c r="J85" s="27"/>
      <c r="K85" s="26"/>
      <c r="L85" s="26"/>
      <c r="M85" s="30"/>
      <c r="N85" s="8"/>
      <c r="O85" s="8"/>
    </row>
    <row r="86" spans="1:15" customFormat="1" ht="21.95" hidden="1" customHeight="1">
      <c r="A86" s="8"/>
      <c r="B86" s="23"/>
      <c r="C86" s="23"/>
      <c r="D86" s="24"/>
      <c r="E86" s="25"/>
      <c r="F86" s="26"/>
      <c r="G86" s="26"/>
      <c r="H86" s="26"/>
      <c r="I86" s="27"/>
      <c r="J86" s="27"/>
      <c r="K86" s="26"/>
      <c r="L86" s="26"/>
      <c r="M86" s="30"/>
      <c r="N86" s="8"/>
      <c r="O86" s="8"/>
    </row>
    <row r="87" spans="1:15" customFormat="1" ht="24.95" hidden="1" customHeight="1">
      <c r="A87" s="8"/>
      <c r="B87" s="23"/>
      <c r="C87" s="23"/>
      <c r="D87" s="24"/>
      <c r="E87" s="25"/>
      <c r="F87" s="26"/>
      <c r="G87" s="26"/>
      <c r="H87" s="26"/>
      <c r="I87" s="27"/>
      <c r="J87" s="27"/>
      <c r="K87" s="26"/>
      <c r="L87" s="26"/>
      <c r="M87" s="30"/>
      <c r="N87" s="8"/>
      <c r="O87" s="8"/>
    </row>
    <row r="88" spans="1:15" customFormat="1" ht="21.95" hidden="1" customHeight="1">
      <c r="A88" s="8"/>
      <c r="B88" s="23"/>
      <c r="C88" s="23"/>
      <c r="D88" s="24"/>
      <c r="E88" s="25"/>
      <c r="F88" s="26"/>
      <c r="G88" s="26"/>
      <c r="H88" s="26"/>
      <c r="I88" s="27"/>
      <c r="J88" s="27"/>
      <c r="K88" s="26"/>
      <c r="L88" s="26"/>
      <c r="M88" s="30"/>
      <c r="N88" s="8"/>
      <c r="O88" s="8"/>
    </row>
    <row r="89" spans="1:15" customFormat="1" ht="21.95" hidden="1" customHeight="1">
      <c r="A89" s="8"/>
      <c r="B89" s="23"/>
      <c r="C89" s="23"/>
      <c r="D89" s="24"/>
      <c r="E89" s="25"/>
      <c r="F89" s="26"/>
      <c r="G89" s="26"/>
      <c r="H89" s="26"/>
      <c r="I89" s="27"/>
      <c r="J89" s="27"/>
      <c r="K89" s="26"/>
      <c r="L89" s="26"/>
      <c r="M89" s="30"/>
      <c r="N89" s="8"/>
      <c r="O89" s="8"/>
    </row>
    <row r="90" spans="1:15" customFormat="1" ht="21.95" hidden="1" customHeight="1">
      <c r="A90" s="8"/>
      <c r="B90" s="23"/>
      <c r="C90" s="23"/>
      <c r="D90" s="24"/>
      <c r="E90" s="25"/>
      <c r="F90" s="26"/>
      <c r="G90" s="26"/>
      <c r="H90" s="26"/>
      <c r="I90" s="27"/>
      <c r="J90" s="27"/>
      <c r="K90" s="26"/>
      <c r="L90" s="26"/>
      <c r="M90" s="30"/>
      <c r="N90" s="8"/>
      <c r="O90" s="8"/>
    </row>
    <row r="91" spans="1:15" customFormat="1" ht="21.95" hidden="1" customHeight="1">
      <c r="A91" s="8"/>
      <c r="B91" s="23"/>
      <c r="C91" s="23"/>
      <c r="D91" s="24"/>
      <c r="E91" s="25"/>
      <c r="F91" s="26"/>
      <c r="G91" s="26"/>
      <c r="H91" s="26"/>
      <c r="I91" s="27"/>
      <c r="J91" s="27"/>
      <c r="K91" s="26"/>
      <c r="L91" s="26"/>
      <c r="M91" s="30"/>
      <c r="N91" s="8"/>
      <c r="O91" s="8"/>
    </row>
    <row r="92" spans="1:15" customFormat="1" ht="21.95" hidden="1" customHeight="1">
      <c r="A92" s="8"/>
      <c r="B92" s="23"/>
      <c r="C92" s="23"/>
      <c r="D92" s="24"/>
      <c r="E92" s="25"/>
      <c r="F92" s="26"/>
      <c r="G92" s="26"/>
      <c r="H92" s="26"/>
      <c r="I92" s="27"/>
      <c r="J92" s="27"/>
      <c r="K92" s="26"/>
      <c r="L92" s="26"/>
      <c r="M92" s="30"/>
      <c r="N92" s="8"/>
      <c r="O92" s="8"/>
    </row>
    <row r="93" spans="1:15" customFormat="1" ht="21.95" hidden="1" customHeight="1">
      <c r="A93" s="8"/>
      <c r="B93" s="23"/>
      <c r="C93" s="23"/>
      <c r="D93" s="24"/>
      <c r="E93" s="25"/>
      <c r="F93" s="26"/>
      <c r="G93" s="26"/>
      <c r="H93" s="26"/>
      <c r="I93" s="27"/>
      <c r="J93" s="27"/>
      <c r="K93" s="26"/>
      <c r="L93" s="26"/>
      <c r="M93" s="30"/>
      <c r="N93" s="8"/>
      <c r="O93" s="8"/>
    </row>
    <row r="94" spans="1:15" customFormat="1" ht="21.95" hidden="1" customHeight="1">
      <c r="A94" s="8"/>
      <c r="B94" s="23"/>
      <c r="C94" s="23"/>
      <c r="D94" s="24"/>
      <c r="E94" s="25"/>
      <c r="F94" s="26"/>
      <c r="G94" s="26"/>
      <c r="H94" s="26"/>
      <c r="I94" s="27"/>
      <c r="J94" s="27"/>
      <c r="K94" s="26"/>
      <c r="L94" s="26"/>
      <c r="M94" s="30"/>
      <c r="N94" s="8"/>
      <c r="O94" s="8"/>
    </row>
    <row r="95" spans="1:15" customFormat="1" ht="21.95" hidden="1" customHeight="1">
      <c r="A95" s="8"/>
      <c r="B95" s="23"/>
      <c r="C95" s="23"/>
      <c r="D95" s="24"/>
      <c r="E95" s="25"/>
      <c r="F95" s="26"/>
      <c r="G95" s="26"/>
      <c r="H95" s="26"/>
      <c r="I95" s="27"/>
      <c r="J95" s="27"/>
      <c r="K95" s="26"/>
      <c r="L95" s="26"/>
      <c r="M95" s="30"/>
      <c r="N95" s="8"/>
      <c r="O95" s="8"/>
    </row>
    <row r="96" spans="1:15" customFormat="1" ht="21.95" hidden="1" customHeight="1">
      <c r="A96" s="8"/>
      <c r="B96" s="23"/>
      <c r="C96" s="23"/>
      <c r="D96" s="24"/>
      <c r="E96" s="25"/>
      <c r="F96" s="26"/>
      <c r="G96" s="26"/>
      <c r="H96" s="26"/>
      <c r="I96" s="27"/>
      <c r="J96" s="27"/>
      <c r="K96" s="26"/>
      <c r="L96" s="26"/>
      <c r="M96" s="30"/>
      <c r="N96" s="8"/>
      <c r="O96" s="8"/>
    </row>
    <row r="97" spans="1:15" customFormat="1" ht="21.95" hidden="1" customHeight="1">
      <c r="A97" s="8"/>
      <c r="B97" s="23"/>
      <c r="C97" s="23"/>
      <c r="D97" s="24"/>
      <c r="E97" s="25"/>
      <c r="F97" s="26"/>
      <c r="G97" s="26"/>
      <c r="H97" s="26"/>
      <c r="I97" s="27"/>
      <c r="J97" s="27"/>
      <c r="K97" s="26"/>
      <c r="L97" s="26"/>
      <c r="M97" s="30"/>
      <c r="N97" s="8"/>
      <c r="O97" s="8"/>
    </row>
    <row r="98" spans="1:15" customFormat="1" ht="24.95" hidden="1" customHeight="1">
      <c r="A98" s="8"/>
      <c r="B98" s="23"/>
      <c r="C98" s="23"/>
      <c r="D98" s="24"/>
      <c r="E98" s="25"/>
      <c r="F98" s="26"/>
      <c r="G98" s="26"/>
      <c r="H98" s="26"/>
      <c r="I98" s="27"/>
      <c r="J98" s="27"/>
      <c r="K98" s="26"/>
      <c r="L98" s="26"/>
      <c r="M98" s="30"/>
      <c r="N98" s="8"/>
      <c r="O98" s="8"/>
    </row>
    <row r="99" spans="1:15" customFormat="1" ht="21.95" hidden="1" customHeight="1">
      <c r="A99" s="8"/>
      <c r="B99" s="23"/>
      <c r="C99" s="23"/>
      <c r="D99" s="24"/>
      <c r="E99" s="25"/>
      <c r="F99" s="26"/>
      <c r="G99" s="26"/>
      <c r="H99" s="26"/>
      <c r="I99" s="27"/>
      <c r="J99" s="27"/>
      <c r="K99" s="26"/>
      <c r="L99" s="26"/>
      <c r="M99" s="30"/>
      <c r="N99" s="8"/>
      <c r="O99" s="8"/>
    </row>
    <row r="100" spans="1:15" customFormat="1" ht="21.95" hidden="1" customHeight="1">
      <c r="A100" s="8"/>
      <c r="B100" s="23"/>
      <c r="C100" s="23"/>
      <c r="D100" s="24"/>
      <c r="E100" s="25"/>
      <c r="F100" s="26"/>
      <c r="G100" s="26"/>
      <c r="H100" s="26"/>
      <c r="I100" s="27"/>
      <c r="J100" s="27"/>
      <c r="K100" s="26"/>
      <c r="L100" s="26"/>
      <c r="M100" s="30"/>
      <c r="N100" s="8"/>
      <c r="O100" s="8"/>
    </row>
    <row r="101" spans="1:15" customFormat="1" ht="21.95" hidden="1" customHeight="1">
      <c r="A101" s="8"/>
      <c r="B101" s="23"/>
      <c r="C101" s="23"/>
      <c r="D101" s="24"/>
      <c r="E101" s="25"/>
      <c r="F101" s="26"/>
      <c r="G101" s="26"/>
      <c r="H101" s="26"/>
      <c r="I101" s="27"/>
      <c r="J101" s="27"/>
      <c r="K101" s="26"/>
      <c r="L101" s="26"/>
      <c r="M101" s="30"/>
      <c r="N101" s="8"/>
      <c r="O101" s="8"/>
    </row>
    <row r="102" spans="1:15" customFormat="1" ht="21.95" hidden="1" customHeight="1">
      <c r="A102" s="8"/>
      <c r="B102" s="23"/>
      <c r="C102" s="23"/>
      <c r="D102" s="24"/>
      <c r="E102" s="25"/>
      <c r="F102" s="26"/>
      <c r="G102" s="26"/>
      <c r="H102" s="26"/>
      <c r="I102" s="27"/>
      <c r="J102" s="27"/>
      <c r="K102" s="26"/>
      <c r="L102" s="26"/>
      <c r="M102" s="30"/>
      <c r="N102" s="8"/>
      <c r="O102" s="8"/>
    </row>
    <row r="103" spans="1:15" customFormat="1" ht="21.95" hidden="1" customHeight="1">
      <c r="A103" s="8"/>
      <c r="B103" s="23"/>
      <c r="C103" s="23"/>
      <c r="D103" s="24"/>
      <c r="E103" s="25"/>
      <c r="F103" s="26"/>
      <c r="G103" s="26"/>
      <c r="H103" s="26"/>
      <c r="I103" s="27"/>
      <c r="J103" s="27"/>
      <c r="K103" s="26"/>
      <c r="L103" s="26"/>
      <c r="M103" s="30"/>
      <c r="N103" s="8"/>
      <c r="O103" s="8"/>
    </row>
    <row r="104" spans="1:15" customFormat="1" ht="21.95" hidden="1" customHeight="1">
      <c r="A104" s="8"/>
      <c r="B104" s="23"/>
      <c r="C104" s="23"/>
      <c r="D104" s="24"/>
      <c r="E104" s="25"/>
      <c r="F104" s="26"/>
      <c r="G104" s="26"/>
      <c r="H104" s="26"/>
      <c r="I104" s="27"/>
      <c r="J104" s="27"/>
      <c r="K104" s="26"/>
      <c r="L104" s="26"/>
      <c r="M104" s="30"/>
      <c r="N104" s="8"/>
      <c r="O104" s="8"/>
    </row>
    <row r="105" spans="1:15" customFormat="1" ht="21.95" hidden="1" customHeight="1">
      <c r="A105" s="8"/>
      <c r="B105" s="23"/>
      <c r="C105" s="23"/>
      <c r="D105" s="24"/>
      <c r="E105" s="25"/>
      <c r="F105" s="26"/>
      <c r="G105" s="26"/>
      <c r="H105" s="26"/>
      <c r="I105" s="27"/>
      <c r="J105" s="27"/>
      <c r="K105" s="26"/>
      <c r="L105" s="26"/>
      <c r="M105" s="30"/>
      <c r="N105" s="8"/>
      <c r="O105" s="8"/>
    </row>
    <row r="106" spans="1:15" customFormat="1" ht="24.95" hidden="1" customHeight="1">
      <c r="A106" s="8"/>
      <c r="B106" s="23"/>
      <c r="C106" s="23"/>
      <c r="D106" s="24"/>
      <c r="E106" s="25"/>
      <c r="F106" s="26"/>
      <c r="G106" s="26"/>
      <c r="H106" s="26"/>
      <c r="I106" s="27"/>
      <c r="J106" s="27"/>
      <c r="K106" s="26"/>
      <c r="L106" s="26"/>
      <c r="M106" s="30"/>
      <c r="N106" s="8"/>
      <c r="O106" s="8"/>
    </row>
    <row r="107" spans="1:15" customFormat="1" ht="21.95" hidden="1" customHeight="1">
      <c r="A107" s="8"/>
      <c r="B107" s="23"/>
      <c r="C107" s="23"/>
      <c r="D107" s="24"/>
      <c r="E107" s="25"/>
      <c r="F107" s="26"/>
      <c r="G107" s="26"/>
      <c r="H107" s="26"/>
      <c r="I107" s="27"/>
      <c r="J107" s="27"/>
      <c r="K107" s="26"/>
      <c r="L107" s="26"/>
      <c r="M107" s="30"/>
      <c r="N107" s="8"/>
      <c r="O107" s="8"/>
    </row>
    <row r="108" spans="1:15" customFormat="1" ht="21.95" hidden="1" customHeight="1">
      <c r="A108" s="8"/>
      <c r="B108" s="23"/>
      <c r="C108" s="23"/>
      <c r="D108" s="24"/>
      <c r="E108" s="25"/>
      <c r="F108" s="26"/>
      <c r="G108" s="26"/>
      <c r="H108" s="26"/>
      <c r="I108" s="27"/>
      <c r="J108" s="27"/>
      <c r="K108" s="26"/>
      <c r="L108" s="26"/>
      <c r="M108" s="30"/>
      <c r="N108" s="8"/>
      <c r="O108" s="8"/>
    </row>
    <row r="109" spans="1:15" customFormat="1" ht="21.95" hidden="1" customHeight="1">
      <c r="A109" s="8"/>
      <c r="B109" s="23"/>
      <c r="C109" s="23"/>
      <c r="D109" s="24"/>
      <c r="E109" s="25"/>
      <c r="F109" s="26"/>
      <c r="G109" s="26"/>
      <c r="H109" s="26"/>
      <c r="I109" s="27"/>
      <c r="J109" s="27"/>
      <c r="K109" s="26"/>
      <c r="L109" s="26"/>
      <c r="M109" s="30"/>
      <c r="N109" s="8"/>
      <c r="O109" s="8"/>
    </row>
    <row r="110" spans="1:15" customFormat="1" ht="21.95" hidden="1" customHeight="1">
      <c r="A110" s="8"/>
      <c r="B110" s="23"/>
      <c r="C110" s="23"/>
      <c r="D110" s="24"/>
      <c r="E110" s="25"/>
      <c r="F110" s="26"/>
      <c r="G110" s="26"/>
      <c r="H110" s="26"/>
      <c r="I110" s="27"/>
      <c r="J110" s="27"/>
      <c r="K110" s="26"/>
      <c r="L110" s="26"/>
      <c r="M110" s="30"/>
      <c r="N110" s="8"/>
      <c r="O110" s="8"/>
    </row>
    <row r="111" spans="1:15" customFormat="1" ht="21.95" hidden="1" customHeight="1">
      <c r="A111" s="8"/>
      <c r="B111" s="23"/>
      <c r="C111" s="23"/>
      <c r="D111" s="24"/>
      <c r="E111" s="25"/>
      <c r="F111" s="26"/>
      <c r="G111" s="26"/>
      <c r="H111" s="26"/>
      <c r="I111" s="27"/>
      <c r="J111" s="27"/>
      <c r="K111" s="26"/>
      <c r="L111" s="26"/>
      <c r="M111" s="30"/>
      <c r="N111" s="8"/>
      <c r="O111" s="8"/>
    </row>
    <row r="112" spans="1:15" customFormat="1" ht="6.75" hidden="1" customHeight="1">
      <c r="A112" s="8"/>
      <c r="B112" s="23"/>
      <c r="C112" s="23"/>
      <c r="D112" s="24"/>
      <c r="E112" s="25"/>
      <c r="F112" s="26"/>
      <c r="G112" s="26"/>
      <c r="H112" s="26"/>
      <c r="I112" s="27"/>
      <c r="J112" s="27"/>
      <c r="K112" s="26"/>
      <c r="L112" s="26"/>
      <c r="M112" s="30"/>
      <c r="N112" s="8"/>
      <c r="O112" s="8"/>
    </row>
    <row r="113" spans="2:20" ht="14.25" hidden="1" customHeight="1"/>
    <row r="114" spans="2:20" ht="14.25" hidden="1" customHeight="1"/>
    <row r="115" spans="2:20" s="8" customFormat="1" ht="14.25" hidden="1" customHeight="1">
      <c r="B115" s="23"/>
      <c r="C115" s="23"/>
      <c r="D115" s="24"/>
      <c r="E115" s="25"/>
      <c r="F115" s="26"/>
      <c r="G115" s="26"/>
      <c r="H115" s="26"/>
      <c r="I115" s="27"/>
      <c r="J115" s="27"/>
      <c r="K115" s="26"/>
      <c r="L115" s="26"/>
      <c r="M115" s="30"/>
      <c r="P115" s="33"/>
      <c r="Q115" s="33"/>
      <c r="R115" s="33"/>
      <c r="S115" s="33"/>
      <c r="T115" s="33"/>
    </row>
    <row r="116" spans="2:20" s="8" customFormat="1" ht="14.25" hidden="1" customHeight="1">
      <c r="B116" s="23"/>
      <c r="C116" s="23"/>
      <c r="D116" s="24"/>
      <c r="E116" s="25"/>
      <c r="F116" s="26"/>
      <c r="G116" s="26"/>
      <c r="H116" s="26"/>
      <c r="I116" s="27"/>
      <c r="J116" s="27"/>
      <c r="K116" s="26"/>
      <c r="L116" s="26"/>
      <c r="M116" s="30"/>
      <c r="P116" s="33"/>
      <c r="Q116" s="33"/>
      <c r="R116" s="33"/>
      <c r="S116" s="33"/>
      <c r="T116" s="33"/>
    </row>
    <row r="117" spans="2:20" s="8" customFormat="1" ht="14.25" hidden="1" customHeight="1">
      <c r="B117" s="23"/>
      <c r="C117" s="23"/>
      <c r="D117" s="24"/>
      <c r="E117" s="25"/>
      <c r="F117" s="26"/>
      <c r="G117" s="26"/>
      <c r="H117" s="26"/>
      <c r="I117" s="27"/>
      <c r="J117" s="27"/>
      <c r="K117" s="26"/>
      <c r="L117" s="26"/>
      <c r="M117" s="30"/>
      <c r="P117" s="33"/>
      <c r="Q117" s="33"/>
      <c r="R117" s="33"/>
      <c r="S117" s="33"/>
      <c r="T117" s="33"/>
    </row>
    <row r="118" spans="2:20" s="8" customFormat="1" ht="14.25" hidden="1" customHeight="1">
      <c r="B118" s="23"/>
      <c r="C118" s="23"/>
      <c r="D118" s="24"/>
      <c r="E118" s="25"/>
      <c r="F118" s="26"/>
      <c r="G118" s="26"/>
      <c r="H118" s="26"/>
      <c r="I118" s="27"/>
      <c r="J118" s="27"/>
      <c r="K118" s="26"/>
      <c r="L118" s="26"/>
      <c r="M118" s="30"/>
      <c r="P118" s="33"/>
      <c r="Q118" s="33"/>
      <c r="R118" s="33"/>
      <c r="S118" s="33"/>
      <c r="T118" s="33"/>
    </row>
    <row r="119" spans="2:20" s="8" customFormat="1" ht="14.25" hidden="1" customHeight="1">
      <c r="B119" s="23"/>
      <c r="C119" s="23"/>
      <c r="D119" s="24"/>
      <c r="E119" s="25"/>
      <c r="F119" s="26"/>
      <c r="G119" s="26"/>
      <c r="H119" s="26"/>
      <c r="I119" s="27"/>
      <c r="J119" s="27"/>
      <c r="K119" s="26"/>
      <c r="L119" s="26"/>
      <c r="M119" s="30"/>
      <c r="P119" s="33"/>
      <c r="Q119" s="33"/>
      <c r="R119" s="33"/>
      <c r="S119" s="33"/>
      <c r="T119" s="33"/>
    </row>
    <row r="120" spans="2:20" s="8" customFormat="1" ht="14.25" hidden="1" customHeight="1">
      <c r="B120" s="23"/>
      <c r="C120" s="23"/>
      <c r="D120" s="24"/>
      <c r="E120" s="25"/>
      <c r="F120" s="26"/>
      <c r="G120" s="26"/>
      <c r="H120" s="26"/>
      <c r="I120" s="27"/>
      <c r="J120" s="27"/>
      <c r="K120" s="26"/>
      <c r="L120" s="26"/>
      <c r="M120" s="30"/>
      <c r="P120" s="33"/>
      <c r="Q120" s="33"/>
      <c r="R120" s="33"/>
      <c r="S120" s="33"/>
      <c r="T120" s="33"/>
    </row>
    <row r="121" spans="2:20" s="8" customFormat="1" ht="14.25" hidden="1" customHeight="1">
      <c r="B121" s="23"/>
      <c r="C121" s="23"/>
      <c r="D121" s="24"/>
      <c r="E121" s="25"/>
      <c r="F121" s="26"/>
      <c r="G121" s="26"/>
      <c r="H121" s="26"/>
      <c r="I121" s="27"/>
      <c r="J121" s="27"/>
      <c r="K121" s="26"/>
      <c r="L121" s="26"/>
      <c r="M121" s="30"/>
      <c r="P121" s="33"/>
      <c r="Q121" s="33"/>
      <c r="R121" s="33"/>
      <c r="S121" s="33"/>
      <c r="T121" s="33"/>
    </row>
    <row r="122" spans="2:20" s="8" customFormat="1" ht="14.25" hidden="1" customHeight="1">
      <c r="B122" s="23"/>
      <c r="C122" s="23"/>
      <c r="D122" s="24"/>
      <c r="E122" s="25"/>
      <c r="F122" s="26"/>
      <c r="G122" s="26"/>
      <c r="H122" s="26"/>
      <c r="I122" s="27"/>
      <c r="J122" s="27"/>
      <c r="K122" s="26"/>
      <c r="L122" s="26"/>
      <c r="M122" s="30"/>
      <c r="P122" s="33"/>
      <c r="Q122" s="33"/>
      <c r="R122" s="33"/>
      <c r="S122" s="33"/>
      <c r="T122" s="33"/>
    </row>
    <row r="123" spans="2:20" s="8" customFormat="1" ht="14.25" hidden="1" customHeight="1">
      <c r="B123" s="23"/>
      <c r="C123" s="23"/>
      <c r="D123" s="24"/>
      <c r="E123" s="25"/>
      <c r="F123" s="26"/>
      <c r="G123" s="26"/>
      <c r="H123" s="26"/>
      <c r="I123" s="27"/>
      <c r="J123" s="27"/>
      <c r="K123" s="26"/>
      <c r="L123" s="26"/>
      <c r="M123" s="30"/>
      <c r="P123" s="33"/>
      <c r="Q123" s="33"/>
      <c r="R123" s="33"/>
      <c r="S123" s="33"/>
      <c r="T123" s="33"/>
    </row>
    <row r="124" spans="2:20" s="8" customFormat="1" ht="14.25" hidden="1" customHeight="1">
      <c r="B124" s="23"/>
      <c r="C124" s="23"/>
      <c r="D124" s="24"/>
      <c r="E124" s="25"/>
      <c r="F124" s="26"/>
      <c r="G124" s="26"/>
      <c r="H124" s="26"/>
      <c r="I124" s="27"/>
      <c r="J124" s="27"/>
      <c r="K124" s="26"/>
      <c r="L124" s="26"/>
      <c r="M124" s="30"/>
      <c r="P124" s="33"/>
      <c r="Q124" s="33"/>
      <c r="R124" s="33"/>
      <c r="S124" s="33"/>
      <c r="T124" s="33"/>
    </row>
    <row r="125" spans="2:20" s="8" customFormat="1" ht="14.25" hidden="1" customHeight="1">
      <c r="B125" s="23"/>
      <c r="C125" s="23"/>
      <c r="D125" s="24"/>
      <c r="E125" s="25"/>
      <c r="F125" s="26"/>
      <c r="G125" s="26"/>
      <c r="H125" s="26"/>
      <c r="I125" s="27"/>
      <c r="J125" s="27"/>
      <c r="K125" s="26"/>
      <c r="L125" s="26"/>
      <c r="M125" s="30"/>
      <c r="P125" s="33"/>
      <c r="Q125" s="33"/>
      <c r="R125" s="33"/>
      <c r="S125" s="33"/>
      <c r="T125" s="33"/>
    </row>
    <row r="126" spans="2:20" s="8" customFormat="1" ht="14.25" hidden="1" customHeight="1">
      <c r="B126" s="23"/>
      <c r="C126" s="23"/>
      <c r="D126" s="24"/>
      <c r="E126" s="25"/>
      <c r="F126" s="26"/>
      <c r="G126" s="26"/>
      <c r="H126" s="26"/>
      <c r="I126" s="27"/>
      <c r="J126" s="27"/>
      <c r="K126" s="26"/>
      <c r="L126" s="26"/>
      <c r="M126" s="30"/>
      <c r="P126" s="33"/>
      <c r="Q126" s="33"/>
      <c r="R126" s="33"/>
      <c r="S126" s="33"/>
      <c r="T126" s="33"/>
    </row>
    <row r="127" spans="2:20" s="8" customFormat="1" ht="14.25" hidden="1" customHeight="1">
      <c r="B127" s="23"/>
      <c r="C127" s="23"/>
      <c r="D127" s="24"/>
      <c r="E127" s="25"/>
      <c r="F127" s="26"/>
      <c r="G127" s="26"/>
      <c r="H127" s="26"/>
      <c r="I127" s="27"/>
      <c r="J127" s="27"/>
      <c r="K127" s="26"/>
      <c r="L127" s="26"/>
      <c r="M127" s="30"/>
      <c r="P127" s="33"/>
      <c r="Q127" s="33"/>
      <c r="R127" s="33"/>
      <c r="S127" s="33"/>
      <c r="T127" s="33"/>
    </row>
    <row r="128" spans="2:20" s="8" customFormat="1" ht="14.25" hidden="1" customHeight="1">
      <c r="B128" s="23"/>
      <c r="C128" s="23"/>
      <c r="D128" s="24"/>
      <c r="E128" s="25"/>
      <c r="F128" s="26"/>
      <c r="G128" s="26"/>
      <c r="H128" s="26"/>
      <c r="I128" s="27"/>
      <c r="J128" s="27"/>
      <c r="K128" s="26"/>
      <c r="L128" s="26"/>
      <c r="M128" s="30"/>
      <c r="P128" s="33"/>
      <c r="Q128" s="33"/>
      <c r="R128" s="33"/>
      <c r="S128" s="33"/>
      <c r="T128" s="33"/>
    </row>
    <row r="129" spans="2:20" s="8" customFormat="1" ht="14.25" hidden="1" customHeight="1">
      <c r="B129" s="23"/>
      <c r="C129" s="23"/>
      <c r="D129" s="24"/>
      <c r="E129" s="25"/>
      <c r="F129" s="26"/>
      <c r="G129" s="26"/>
      <c r="H129" s="26"/>
      <c r="I129" s="27"/>
      <c r="J129" s="27"/>
      <c r="K129" s="26"/>
      <c r="L129" s="26"/>
      <c r="M129" s="30"/>
      <c r="P129" s="33"/>
      <c r="Q129" s="33"/>
      <c r="R129" s="33"/>
      <c r="S129" s="33"/>
      <c r="T129" s="33"/>
    </row>
    <row r="130" spans="2:20" s="8" customFormat="1" ht="14.25" hidden="1" customHeight="1">
      <c r="B130" s="23"/>
      <c r="C130" s="23"/>
      <c r="D130" s="24"/>
      <c r="E130" s="25"/>
      <c r="F130" s="26"/>
      <c r="G130" s="26"/>
      <c r="H130" s="26"/>
      <c r="I130" s="27"/>
      <c r="J130" s="27"/>
      <c r="K130" s="26"/>
      <c r="L130" s="26"/>
      <c r="M130" s="30"/>
      <c r="P130" s="33"/>
      <c r="Q130" s="33"/>
      <c r="R130" s="33"/>
      <c r="S130" s="33"/>
      <c r="T130" s="33"/>
    </row>
    <row r="131" spans="2:20" s="8" customFormat="1" ht="14.25" hidden="1" customHeight="1">
      <c r="B131" s="23"/>
      <c r="C131" s="23"/>
      <c r="D131" s="24"/>
      <c r="E131" s="25"/>
      <c r="F131" s="26"/>
      <c r="G131" s="26"/>
      <c r="H131" s="26"/>
      <c r="I131" s="27"/>
      <c r="J131" s="27"/>
      <c r="K131" s="26"/>
      <c r="L131" s="26"/>
      <c r="M131" s="30"/>
      <c r="P131" s="33"/>
      <c r="Q131" s="33"/>
      <c r="R131" s="33"/>
      <c r="S131" s="33"/>
      <c r="T131" s="33"/>
    </row>
    <row r="132" spans="2:20" s="8" customFormat="1" ht="14.25" hidden="1" customHeight="1">
      <c r="B132" s="23"/>
      <c r="C132" s="23"/>
      <c r="D132" s="24"/>
      <c r="E132" s="25"/>
      <c r="F132" s="26"/>
      <c r="G132" s="26"/>
      <c r="H132" s="26"/>
      <c r="I132" s="27"/>
      <c r="J132" s="27"/>
      <c r="K132" s="26"/>
      <c r="L132" s="26"/>
      <c r="M132" s="30"/>
      <c r="P132" s="33"/>
      <c r="Q132" s="33"/>
      <c r="R132" s="33"/>
      <c r="S132" s="33"/>
      <c r="T132" s="33"/>
    </row>
    <row r="133" spans="2:20" s="8" customFormat="1" ht="14.25" hidden="1" customHeight="1">
      <c r="B133" s="23"/>
      <c r="C133" s="23"/>
      <c r="D133" s="24"/>
      <c r="E133" s="25"/>
      <c r="F133" s="26"/>
      <c r="G133" s="26"/>
      <c r="H133" s="26"/>
      <c r="I133" s="27"/>
      <c r="J133" s="27"/>
      <c r="K133" s="26"/>
      <c r="L133" s="26"/>
      <c r="M133" s="30"/>
      <c r="P133" s="33"/>
      <c r="Q133" s="33"/>
      <c r="R133" s="33"/>
      <c r="S133" s="33"/>
      <c r="T133" s="33"/>
    </row>
    <row r="134" spans="2:20" s="8" customFormat="1" ht="14.25" hidden="1" customHeight="1">
      <c r="B134" s="23"/>
      <c r="C134" s="23"/>
      <c r="D134" s="24"/>
      <c r="E134" s="25"/>
      <c r="F134" s="26"/>
      <c r="G134" s="26"/>
      <c r="H134" s="26"/>
      <c r="I134" s="27"/>
      <c r="J134" s="27"/>
      <c r="K134" s="26"/>
      <c r="L134" s="26"/>
      <c r="M134" s="30"/>
      <c r="P134" s="33"/>
      <c r="Q134" s="33"/>
      <c r="R134" s="33"/>
      <c r="S134" s="33"/>
      <c r="T134" s="33"/>
    </row>
    <row r="135" spans="2:20" s="8" customFormat="1" ht="14.25" hidden="1" customHeight="1">
      <c r="B135" s="23"/>
      <c r="C135" s="23"/>
      <c r="D135" s="24"/>
      <c r="E135" s="25"/>
      <c r="F135" s="26"/>
      <c r="G135" s="26"/>
      <c r="H135" s="26"/>
      <c r="I135" s="27"/>
      <c r="J135" s="27"/>
      <c r="K135" s="26"/>
      <c r="L135" s="26"/>
      <c r="M135" s="30"/>
      <c r="P135" s="33"/>
      <c r="Q135" s="33"/>
      <c r="R135" s="33"/>
      <c r="S135" s="33"/>
      <c r="T135" s="33"/>
    </row>
    <row r="136" spans="2:20" s="8" customFormat="1" ht="14.25" hidden="1" customHeight="1">
      <c r="B136" s="23"/>
      <c r="C136" s="23"/>
      <c r="D136" s="24"/>
      <c r="E136" s="25"/>
      <c r="F136" s="26"/>
      <c r="G136" s="26"/>
      <c r="H136" s="26"/>
      <c r="I136" s="27"/>
      <c r="J136" s="27"/>
      <c r="K136" s="26"/>
      <c r="L136" s="26"/>
      <c r="M136" s="30"/>
      <c r="P136" s="33"/>
      <c r="Q136" s="33"/>
      <c r="R136" s="33"/>
      <c r="S136" s="33"/>
      <c r="T136" s="33"/>
    </row>
    <row r="137" spans="2:20" s="8" customFormat="1" ht="14.25" hidden="1" customHeight="1">
      <c r="B137" s="23"/>
      <c r="C137" s="23"/>
      <c r="D137" s="24"/>
      <c r="E137" s="25"/>
      <c r="F137" s="26"/>
      <c r="G137" s="26"/>
      <c r="H137" s="26"/>
      <c r="I137" s="27"/>
      <c r="J137" s="27"/>
      <c r="K137" s="26"/>
      <c r="L137" s="26"/>
      <c r="M137" s="30"/>
      <c r="P137" s="33"/>
      <c r="Q137" s="33"/>
      <c r="R137" s="33"/>
      <c r="S137" s="33"/>
      <c r="T137" s="33"/>
    </row>
    <row r="138" spans="2:20" s="8" customFormat="1" ht="14.25" hidden="1">
      <c r="B138" s="23"/>
      <c r="C138" s="23"/>
      <c r="D138" s="24"/>
      <c r="E138" s="25"/>
      <c r="F138" s="26"/>
      <c r="G138" s="26"/>
      <c r="H138" s="26"/>
      <c r="I138" s="27"/>
      <c r="J138" s="27"/>
      <c r="K138" s="26"/>
      <c r="L138" s="26"/>
      <c r="M138" s="30"/>
      <c r="P138" s="33"/>
      <c r="Q138" s="33"/>
      <c r="R138" s="33"/>
      <c r="S138" s="33"/>
      <c r="T138" s="33"/>
    </row>
    <row r="139" spans="2:20" s="8" customFormat="1" ht="14.25" hidden="1">
      <c r="B139" s="23"/>
      <c r="C139" s="23"/>
      <c r="D139" s="24"/>
      <c r="E139" s="25"/>
      <c r="F139" s="26"/>
      <c r="G139" s="26"/>
      <c r="H139" s="26"/>
      <c r="I139" s="27"/>
      <c r="J139" s="27"/>
      <c r="K139" s="26"/>
      <c r="L139" s="26"/>
      <c r="M139" s="30"/>
      <c r="P139" s="33"/>
      <c r="Q139" s="33"/>
      <c r="R139" s="33"/>
      <c r="S139" s="33"/>
      <c r="T139" s="33"/>
    </row>
    <row r="140" spans="2:20" s="8" customFormat="1" ht="14.25" hidden="1">
      <c r="B140" s="23"/>
      <c r="C140" s="23"/>
      <c r="D140" s="24"/>
      <c r="E140" s="25"/>
      <c r="F140" s="26"/>
      <c r="G140" s="26"/>
      <c r="H140" s="26"/>
      <c r="I140" s="27"/>
      <c r="J140" s="27"/>
      <c r="K140" s="26"/>
      <c r="L140" s="26"/>
      <c r="M140" s="30"/>
      <c r="P140" s="33"/>
      <c r="Q140" s="33"/>
      <c r="R140" s="33"/>
      <c r="S140" s="33"/>
      <c r="T140" s="33"/>
    </row>
    <row r="141" spans="2:20" s="8" customFormat="1" ht="14.25" hidden="1">
      <c r="B141" s="23"/>
      <c r="C141" s="23"/>
      <c r="D141" s="24"/>
      <c r="E141" s="25"/>
      <c r="F141" s="26"/>
      <c r="G141" s="26"/>
      <c r="H141" s="26"/>
      <c r="I141" s="27"/>
      <c r="J141" s="27"/>
      <c r="K141" s="26"/>
      <c r="L141" s="26"/>
      <c r="M141" s="30"/>
      <c r="P141" s="33"/>
      <c r="Q141" s="33"/>
      <c r="R141" s="33"/>
      <c r="S141" s="33"/>
      <c r="T141" s="33"/>
    </row>
    <row r="142" spans="2:20" s="8" customFormat="1" ht="14.25" hidden="1">
      <c r="B142" s="23"/>
      <c r="C142" s="23"/>
      <c r="D142" s="24"/>
      <c r="E142" s="25"/>
      <c r="F142" s="26"/>
      <c r="G142" s="26"/>
      <c r="H142" s="26"/>
      <c r="I142" s="27"/>
      <c r="J142" s="27"/>
      <c r="K142" s="26"/>
      <c r="L142" s="26"/>
      <c r="M142" s="30"/>
      <c r="P142" s="33"/>
      <c r="Q142" s="33"/>
      <c r="R142" s="33"/>
      <c r="S142" s="33"/>
      <c r="T142" s="33"/>
    </row>
    <row r="143" spans="2:20" s="8" customFormat="1" ht="14.25" hidden="1">
      <c r="B143" s="23"/>
      <c r="C143" s="23"/>
      <c r="D143" s="24"/>
      <c r="E143" s="25"/>
      <c r="F143" s="26"/>
      <c r="G143" s="26"/>
      <c r="H143" s="26"/>
      <c r="I143" s="27"/>
      <c r="J143" s="27"/>
      <c r="K143" s="26"/>
      <c r="L143" s="26"/>
      <c r="M143" s="30"/>
      <c r="P143" s="33"/>
      <c r="Q143" s="33"/>
      <c r="R143" s="33"/>
      <c r="S143" s="33"/>
      <c r="T143" s="33"/>
    </row>
    <row r="144" spans="2:20" s="8" customFormat="1" ht="14.25" hidden="1">
      <c r="B144" s="23"/>
      <c r="C144" s="23"/>
      <c r="D144" s="24"/>
      <c r="E144" s="25"/>
      <c r="F144" s="26"/>
      <c r="G144" s="26"/>
      <c r="H144" s="26"/>
      <c r="I144" s="27"/>
      <c r="J144" s="27"/>
      <c r="K144" s="26"/>
      <c r="L144" s="26"/>
      <c r="M144" s="30"/>
      <c r="P144" s="33"/>
      <c r="Q144" s="33"/>
      <c r="R144" s="33"/>
      <c r="S144" s="33"/>
      <c r="T144" s="33"/>
    </row>
    <row r="145" spans="2:20" s="8" customFormat="1" ht="14.25" hidden="1">
      <c r="B145" s="23"/>
      <c r="C145" s="23"/>
      <c r="D145" s="24"/>
      <c r="E145" s="25"/>
      <c r="F145" s="26"/>
      <c r="G145" s="26"/>
      <c r="H145" s="26"/>
      <c r="I145" s="27"/>
      <c r="J145" s="27"/>
      <c r="K145" s="26"/>
      <c r="L145" s="26"/>
      <c r="M145" s="30"/>
      <c r="P145" s="33"/>
      <c r="Q145" s="33"/>
      <c r="R145" s="33"/>
      <c r="S145" s="33"/>
      <c r="T145" s="33"/>
    </row>
    <row r="146" spans="2:20" s="8" customFormat="1" ht="14.25" hidden="1">
      <c r="B146" s="23"/>
      <c r="C146" s="23"/>
      <c r="D146" s="24"/>
      <c r="E146" s="25"/>
      <c r="F146" s="26"/>
      <c r="G146" s="26"/>
      <c r="H146" s="26"/>
      <c r="I146" s="27"/>
      <c r="J146" s="27"/>
      <c r="K146" s="26"/>
      <c r="L146" s="26"/>
      <c r="M146" s="30"/>
      <c r="P146" s="33"/>
      <c r="Q146" s="33"/>
      <c r="R146" s="33"/>
      <c r="S146" s="33"/>
      <c r="T146" s="33"/>
    </row>
    <row r="147" spans="2:20" s="8" customFormat="1" ht="14.25" hidden="1">
      <c r="B147" s="23"/>
      <c r="C147" s="23"/>
      <c r="D147" s="24"/>
      <c r="E147" s="25"/>
      <c r="F147" s="26"/>
      <c r="G147" s="26"/>
      <c r="H147" s="26"/>
      <c r="I147" s="27"/>
      <c r="J147" s="27"/>
      <c r="K147" s="26"/>
      <c r="L147" s="26"/>
      <c r="M147" s="30"/>
      <c r="P147" s="33"/>
      <c r="Q147" s="33"/>
      <c r="R147" s="33"/>
      <c r="S147" s="33"/>
      <c r="T147" s="33"/>
    </row>
    <row r="148" spans="2:20" s="8" customFormat="1" ht="14.25" hidden="1">
      <c r="B148" s="23"/>
      <c r="C148" s="23"/>
      <c r="D148" s="24"/>
      <c r="E148" s="25"/>
      <c r="F148" s="26"/>
      <c r="G148" s="26"/>
      <c r="H148" s="26"/>
      <c r="I148" s="27"/>
      <c r="J148" s="27"/>
      <c r="K148" s="26"/>
      <c r="L148" s="26"/>
      <c r="M148" s="30"/>
      <c r="P148" s="33"/>
      <c r="Q148" s="33"/>
      <c r="R148" s="33"/>
      <c r="S148" s="33"/>
      <c r="T148" s="33"/>
    </row>
    <row r="149" spans="2:20" s="8" customFormat="1" ht="14.25" hidden="1">
      <c r="B149" s="23"/>
      <c r="C149" s="23"/>
      <c r="D149" s="24"/>
      <c r="E149" s="25"/>
      <c r="F149" s="26"/>
      <c r="G149" s="26"/>
      <c r="H149" s="26"/>
      <c r="I149" s="27"/>
      <c r="J149" s="27"/>
      <c r="K149" s="26"/>
      <c r="L149" s="26"/>
      <c r="M149" s="30"/>
      <c r="P149" s="33"/>
      <c r="Q149" s="33"/>
      <c r="R149" s="33"/>
      <c r="S149" s="33"/>
      <c r="T149" s="33"/>
    </row>
    <row r="150" spans="2:20" s="8" customFormat="1" ht="14.25" hidden="1">
      <c r="B150" s="23"/>
      <c r="C150" s="23"/>
      <c r="D150" s="24"/>
      <c r="E150" s="25"/>
      <c r="F150" s="26"/>
      <c r="G150" s="26"/>
      <c r="H150" s="26"/>
      <c r="I150" s="27"/>
      <c r="J150" s="27"/>
      <c r="K150" s="26"/>
      <c r="L150" s="26"/>
      <c r="M150" s="30"/>
      <c r="P150" s="33"/>
      <c r="Q150" s="33"/>
      <c r="R150" s="33"/>
      <c r="S150" s="33"/>
      <c r="T150" s="33"/>
    </row>
    <row r="151" spans="2:20" s="8" customFormat="1" ht="14.25" hidden="1">
      <c r="B151" s="23"/>
      <c r="C151" s="23"/>
      <c r="D151" s="24"/>
      <c r="E151" s="25"/>
      <c r="F151" s="26"/>
      <c r="G151" s="26"/>
      <c r="H151" s="26"/>
      <c r="I151" s="27"/>
      <c r="J151" s="27"/>
      <c r="K151" s="26"/>
      <c r="L151" s="26"/>
      <c r="M151" s="30"/>
      <c r="P151" s="33"/>
      <c r="Q151" s="33"/>
      <c r="R151" s="33"/>
      <c r="S151" s="33"/>
      <c r="T151" s="33"/>
    </row>
    <row r="152" spans="2:20" s="8" customFormat="1" ht="14.25" hidden="1">
      <c r="B152" s="23"/>
      <c r="C152" s="23"/>
      <c r="D152" s="24"/>
      <c r="E152" s="25"/>
      <c r="F152" s="26"/>
      <c r="G152" s="26"/>
      <c r="H152" s="26"/>
      <c r="I152" s="27"/>
      <c r="J152" s="27"/>
      <c r="K152" s="26"/>
      <c r="L152" s="26"/>
      <c r="M152" s="30"/>
      <c r="P152" s="33"/>
      <c r="Q152" s="33"/>
      <c r="R152" s="33"/>
      <c r="S152" s="33"/>
      <c r="T152" s="33"/>
    </row>
    <row r="153" spans="2:20" s="8" customFormat="1" ht="14.25" hidden="1">
      <c r="B153" s="23"/>
      <c r="C153" s="23"/>
      <c r="D153" s="24"/>
      <c r="E153" s="25"/>
      <c r="F153" s="26"/>
      <c r="G153" s="26"/>
      <c r="H153" s="26"/>
      <c r="I153" s="27"/>
      <c r="J153" s="27"/>
      <c r="K153" s="26"/>
      <c r="L153" s="26"/>
      <c r="M153" s="30"/>
      <c r="P153" s="33"/>
      <c r="Q153" s="33"/>
      <c r="R153" s="33"/>
      <c r="S153" s="33"/>
      <c r="T153" s="33"/>
    </row>
    <row r="154" spans="2:20" s="8" customFormat="1" ht="14.25" hidden="1">
      <c r="B154" s="23"/>
      <c r="C154" s="23"/>
      <c r="D154" s="24"/>
      <c r="E154" s="25"/>
      <c r="F154" s="26"/>
      <c r="G154" s="26"/>
      <c r="H154" s="26"/>
      <c r="I154" s="27"/>
      <c r="J154" s="27"/>
      <c r="K154" s="26"/>
      <c r="L154" s="26"/>
      <c r="M154" s="30"/>
      <c r="P154" s="33"/>
      <c r="Q154" s="33"/>
      <c r="R154" s="33"/>
      <c r="S154" s="33"/>
      <c r="T154" s="33"/>
    </row>
    <row r="155" spans="2:20" s="8" customFormat="1" ht="14.25" hidden="1">
      <c r="B155" s="23"/>
      <c r="C155" s="23"/>
      <c r="D155" s="24"/>
      <c r="E155" s="25"/>
      <c r="F155" s="26"/>
      <c r="G155" s="26"/>
      <c r="H155" s="26"/>
      <c r="I155" s="27"/>
      <c r="J155" s="27"/>
      <c r="K155" s="26"/>
      <c r="L155" s="26"/>
      <c r="M155" s="30"/>
      <c r="P155" s="33"/>
      <c r="Q155" s="33"/>
      <c r="R155" s="33"/>
      <c r="S155" s="33"/>
      <c r="T155" s="33"/>
    </row>
    <row r="156" spans="2:20" s="8" customFormat="1" ht="14.25" hidden="1">
      <c r="B156" s="23"/>
      <c r="C156" s="23"/>
      <c r="D156" s="24"/>
      <c r="E156" s="25"/>
      <c r="F156" s="26"/>
      <c r="G156" s="26"/>
      <c r="H156" s="26"/>
      <c r="I156" s="27"/>
      <c r="J156" s="27"/>
      <c r="K156" s="26"/>
      <c r="L156" s="26"/>
      <c r="M156" s="30"/>
      <c r="P156" s="33"/>
      <c r="Q156" s="33"/>
      <c r="R156" s="33"/>
      <c r="S156" s="33"/>
      <c r="T156" s="33"/>
    </row>
    <row r="157" spans="2:20" s="8" customFormat="1" ht="14.25" hidden="1">
      <c r="B157" s="23"/>
      <c r="C157" s="23"/>
      <c r="D157" s="24"/>
      <c r="E157" s="25"/>
      <c r="F157" s="26"/>
      <c r="G157" s="26"/>
      <c r="H157" s="26"/>
      <c r="I157" s="27"/>
      <c r="J157" s="27"/>
      <c r="K157" s="26"/>
      <c r="L157" s="26"/>
      <c r="M157" s="30"/>
      <c r="P157" s="33"/>
      <c r="Q157" s="33"/>
      <c r="R157" s="33"/>
      <c r="S157" s="33"/>
      <c r="T157" s="33"/>
    </row>
    <row r="158" spans="2:20" s="8" customFormat="1" ht="14.25" hidden="1">
      <c r="B158" s="23"/>
      <c r="C158" s="23"/>
      <c r="D158" s="24"/>
      <c r="E158" s="25"/>
      <c r="F158" s="26"/>
      <c r="G158" s="26"/>
      <c r="H158" s="26"/>
      <c r="I158" s="27"/>
      <c r="J158" s="27"/>
      <c r="K158" s="26"/>
      <c r="L158" s="26"/>
      <c r="M158" s="30"/>
      <c r="P158" s="33"/>
      <c r="Q158" s="33"/>
      <c r="R158" s="33"/>
      <c r="S158" s="33"/>
      <c r="T158" s="33"/>
    </row>
    <row r="159" spans="2:20" s="8" customFormat="1" ht="14.25" hidden="1">
      <c r="B159" s="23"/>
      <c r="C159" s="23"/>
      <c r="D159" s="24"/>
      <c r="E159" s="25"/>
      <c r="F159" s="26"/>
      <c r="G159" s="26"/>
      <c r="H159" s="26"/>
      <c r="I159" s="27"/>
      <c r="J159" s="27"/>
      <c r="K159" s="26"/>
      <c r="L159" s="26"/>
      <c r="M159" s="30"/>
      <c r="P159" s="33"/>
      <c r="Q159" s="33"/>
      <c r="R159" s="33"/>
      <c r="S159" s="33"/>
      <c r="T159" s="33"/>
    </row>
    <row r="160" spans="2:20" s="8" customFormat="1" ht="14.25" hidden="1">
      <c r="B160" s="23"/>
      <c r="C160" s="23"/>
      <c r="D160" s="24"/>
      <c r="E160" s="25"/>
      <c r="F160" s="26"/>
      <c r="G160" s="26"/>
      <c r="H160" s="26"/>
      <c r="I160" s="27"/>
      <c r="J160" s="27"/>
      <c r="K160" s="26"/>
      <c r="L160" s="26"/>
      <c r="M160" s="30"/>
      <c r="P160" s="33"/>
      <c r="Q160" s="33"/>
      <c r="R160" s="33"/>
      <c r="S160" s="33"/>
      <c r="T160" s="33"/>
    </row>
    <row r="161" spans="2:20" s="8" customFormat="1" ht="14.25" hidden="1">
      <c r="B161" s="23"/>
      <c r="C161" s="23"/>
      <c r="D161" s="24"/>
      <c r="E161" s="25"/>
      <c r="F161" s="26"/>
      <c r="G161" s="26"/>
      <c r="H161" s="26"/>
      <c r="I161" s="27"/>
      <c r="J161" s="27"/>
      <c r="K161" s="26"/>
      <c r="L161" s="26"/>
      <c r="M161" s="30"/>
      <c r="P161" s="33"/>
      <c r="Q161" s="33"/>
      <c r="R161" s="33"/>
      <c r="S161" s="33"/>
      <c r="T161" s="33"/>
    </row>
    <row r="162" spans="2:20" s="8" customFormat="1" ht="14.25" hidden="1">
      <c r="B162" s="23"/>
      <c r="C162" s="23"/>
      <c r="D162" s="24"/>
      <c r="E162" s="25"/>
      <c r="F162" s="26"/>
      <c r="G162" s="26"/>
      <c r="H162" s="26"/>
      <c r="I162" s="27"/>
      <c r="J162" s="27"/>
      <c r="K162" s="26"/>
      <c r="L162" s="26"/>
      <c r="M162" s="30"/>
      <c r="P162" s="33"/>
      <c r="Q162" s="33"/>
      <c r="R162" s="33"/>
      <c r="S162" s="33"/>
      <c r="T162" s="33"/>
    </row>
    <row r="163" spans="2:20" s="8" customFormat="1" ht="14.25" hidden="1">
      <c r="B163" s="23"/>
      <c r="C163" s="23"/>
      <c r="D163" s="24"/>
      <c r="E163" s="25"/>
      <c r="F163" s="26"/>
      <c r="G163" s="26"/>
      <c r="H163" s="26"/>
      <c r="I163" s="27"/>
      <c r="J163" s="27"/>
      <c r="K163" s="26"/>
      <c r="L163" s="26"/>
      <c r="M163" s="30"/>
      <c r="P163" s="33"/>
      <c r="Q163" s="33"/>
      <c r="R163" s="33"/>
      <c r="S163" s="33"/>
      <c r="T163" s="33"/>
    </row>
    <row r="164" spans="2:20" s="8" customFormat="1" ht="14.25" hidden="1">
      <c r="B164" s="23"/>
      <c r="C164" s="23"/>
      <c r="D164" s="24"/>
      <c r="E164" s="25"/>
      <c r="F164" s="26"/>
      <c r="G164" s="26"/>
      <c r="H164" s="26"/>
      <c r="I164" s="27"/>
      <c r="J164" s="27"/>
      <c r="K164" s="26"/>
      <c r="L164" s="26"/>
      <c r="M164" s="30"/>
      <c r="P164" s="33"/>
      <c r="Q164" s="33"/>
      <c r="R164" s="33"/>
      <c r="S164" s="33"/>
      <c r="T164" s="33"/>
    </row>
    <row r="165" spans="2:20" s="8" customFormat="1" ht="14.25" hidden="1">
      <c r="B165" s="23"/>
      <c r="C165" s="23"/>
      <c r="D165" s="24"/>
      <c r="E165" s="25"/>
      <c r="F165" s="26"/>
      <c r="G165" s="26"/>
      <c r="H165" s="26"/>
      <c r="I165" s="27"/>
      <c r="J165" s="27"/>
      <c r="K165" s="26"/>
      <c r="L165" s="26"/>
      <c r="M165" s="30"/>
      <c r="P165" s="33"/>
      <c r="Q165" s="33"/>
      <c r="R165" s="33"/>
      <c r="S165" s="33"/>
      <c r="T165" s="33"/>
    </row>
    <row r="166" spans="2:20" s="8" customFormat="1" ht="14.25" hidden="1">
      <c r="B166" s="23"/>
      <c r="C166" s="23"/>
      <c r="D166" s="24"/>
      <c r="E166" s="25"/>
      <c r="F166" s="26"/>
      <c r="G166" s="26"/>
      <c r="H166" s="26"/>
      <c r="I166" s="27"/>
      <c r="J166" s="27"/>
      <c r="K166" s="26"/>
      <c r="L166" s="26"/>
      <c r="M166" s="30"/>
      <c r="P166" s="33"/>
      <c r="Q166" s="33"/>
      <c r="R166" s="33"/>
      <c r="S166" s="33"/>
      <c r="T166" s="33"/>
    </row>
    <row r="167" spans="2:20" s="8" customFormat="1" ht="14.25" hidden="1">
      <c r="B167" s="23"/>
      <c r="C167" s="23"/>
      <c r="D167" s="24"/>
      <c r="E167" s="25"/>
      <c r="F167" s="26"/>
      <c r="G167" s="26"/>
      <c r="H167" s="26"/>
      <c r="I167" s="27"/>
      <c r="J167" s="27"/>
      <c r="K167" s="26"/>
      <c r="L167" s="26"/>
      <c r="M167" s="30"/>
      <c r="P167" s="33"/>
      <c r="Q167" s="33"/>
      <c r="R167" s="33"/>
      <c r="S167" s="33"/>
      <c r="T167" s="33"/>
    </row>
    <row r="168" spans="2:20" s="8" customFormat="1" ht="14.25" hidden="1">
      <c r="B168" s="23"/>
      <c r="C168" s="23"/>
      <c r="D168" s="24"/>
      <c r="E168" s="25"/>
      <c r="F168" s="26"/>
      <c r="G168" s="26"/>
      <c r="H168" s="26"/>
      <c r="I168" s="27"/>
      <c r="J168" s="27"/>
      <c r="K168" s="26"/>
      <c r="L168" s="26"/>
      <c r="M168" s="30"/>
      <c r="P168" s="33"/>
      <c r="Q168" s="33"/>
      <c r="R168" s="33"/>
      <c r="S168" s="33"/>
      <c r="T168" s="33"/>
    </row>
    <row r="169" spans="2:20" s="8" customFormat="1" ht="14.25" hidden="1">
      <c r="B169" s="23"/>
      <c r="C169" s="23"/>
      <c r="D169" s="24"/>
      <c r="E169" s="25"/>
      <c r="F169" s="26"/>
      <c r="G169" s="26"/>
      <c r="H169" s="26"/>
      <c r="I169" s="27"/>
      <c r="J169" s="27"/>
      <c r="K169" s="26"/>
      <c r="L169" s="26"/>
      <c r="M169" s="30"/>
      <c r="P169" s="33"/>
      <c r="Q169" s="33"/>
      <c r="R169" s="33"/>
      <c r="S169" s="33"/>
      <c r="T169" s="33"/>
    </row>
    <row r="170" spans="2:20" s="8" customFormat="1" ht="14.25" hidden="1">
      <c r="B170" s="23"/>
      <c r="C170" s="23"/>
      <c r="D170" s="24"/>
      <c r="E170" s="25"/>
      <c r="F170" s="26"/>
      <c r="G170" s="26"/>
      <c r="H170" s="26"/>
      <c r="I170" s="27"/>
      <c r="J170" s="27"/>
      <c r="K170" s="26"/>
      <c r="L170" s="26"/>
      <c r="M170" s="30"/>
      <c r="P170" s="33"/>
      <c r="Q170" s="33"/>
      <c r="R170" s="33"/>
      <c r="S170" s="33"/>
      <c r="T170" s="33"/>
    </row>
    <row r="171" spans="2:20" s="8" customFormat="1" ht="14.25" hidden="1">
      <c r="B171" s="23"/>
      <c r="C171" s="23"/>
      <c r="D171" s="24"/>
      <c r="E171" s="25"/>
      <c r="F171" s="26"/>
      <c r="G171" s="26"/>
      <c r="H171" s="26"/>
      <c r="I171" s="27"/>
      <c r="J171" s="27"/>
      <c r="K171" s="26"/>
      <c r="L171" s="26"/>
      <c r="M171" s="30"/>
      <c r="P171" s="33"/>
      <c r="Q171" s="33"/>
      <c r="R171" s="33"/>
      <c r="S171" s="33"/>
      <c r="T171" s="33"/>
    </row>
    <row r="172" spans="2:20" s="8" customFormat="1" ht="14.25" hidden="1">
      <c r="B172" s="23"/>
      <c r="C172" s="23"/>
      <c r="D172" s="24"/>
      <c r="E172" s="25"/>
      <c r="F172" s="26"/>
      <c r="G172" s="26"/>
      <c r="H172" s="26"/>
      <c r="I172" s="27"/>
      <c r="J172" s="27"/>
      <c r="K172" s="26"/>
      <c r="L172" s="26"/>
      <c r="M172" s="30"/>
      <c r="P172" s="33"/>
      <c r="Q172" s="33"/>
      <c r="R172" s="33"/>
      <c r="S172" s="33"/>
      <c r="T172" s="33"/>
    </row>
    <row r="173" spans="2:20" s="8" customFormat="1" ht="14.25" hidden="1">
      <c r="B173" s="23"/>
      <c r="C173" s="23"/>
      <c r="D173" s="24"/>
      <c r="E173" s="25"/>
      <c r="F173" s="26"/>
      <c r="G173" s="26"/>
      <c r="H173" s="26"/>
      <c r="I173" s="27"/>
      <c r="J173" s="27"/>
      <c r="K173" s="26"/>
      <c r="L173" s="26"/>
      <c r="M173" s="30"/>
      <c r="P173" s="33"/>
      <c r="Q173" s="33"/>
      <c r="R173" s="33"/>
      <c r="S173" s="33"/>
      <c r="T173" s="33"/>
    </row>
    <row r="174" spans="2:20" s="8" customFormat="1" ht="14.25" hidden="1">
      <c r="B174" s="23"/>
      <c r="C174" s="23"/>
      <c r="D174" s="24"/>
      <c r="E174" s="25"/>
      <c r="F174" s="26"/>
      <c r="G174" s="26"/>
      <c r="H174" s="26"/>
      <c r="I174" s="27"/>
      <c r="J174" s="27"/>
      <c r="K174" s="26"/>
      <c r="L174" s="26"/>
      <c r="M174" s="30"/>
      <c r="P174" s="33"/>
      <c r="Q174" s="33"/>
      <c r="R174" s="33"/>
      <c r="S174" s="33"/>
      <c r="T174" s="33"/>
    </row>
    <row r="175" spans="2:20" s="8" customFormat="1" ht="14.25" hidden="1">
      <c r="B175" s="23"/>
      <c r="C175" s="23"/>
      <c r="D175" s="24"/>
      <c r="E175" s="25"/>
      <c r="F175" s="26"/>
      <c r="G175" s="26"/>
      <c r="H175" s="26"/>
      <c r="I175" s="27"/>
      <c r="J175" s="27"/>
      <c r="K175" s="26"/>
      <c r="L175" s="26"/>
      <c r="M175" s="30"/>
      <c r="P175" s="33"/>
      <c r="Q175" s="33"/>
      <c r="R175" s="33"/>
      <c r="S175" s="33"/>
      <c r="T175" s="33"/>
    </row>
    <row r="176" spans="2:20" s="8" customFormat="1" ht="14.25" hidden="1">
      <c r="B176" s="23"/>
      <c r="C176" s="23"/>
      <c r="D176" s="24"/>
      <c r="E176" s="25"/>
      <c r="F176" s="26"/>
      <c r="G176" s="26"/>
      <c r="H176" s="26"/>
      <c r="I176" s="27"/>
      <c r="J176" s="27"/>
      <c r="K176" s="26"/>
      <c r="L176" s="26"/>
      <c r="M176" s="30"/>
      <c r="P176" s="33"/>
      <c r="Q176" s="33"/>
      <c r="R176" s="33"/>
      <c r="S176" s="33"/>
      <c r="T176" s="33"/>
    </row>
    <row r="177" spans="2:20" s="8" customFormat="1" ht="14.25" hidden="1">
      <c r="B177" s="23"/>
      <c r="C177" s="23"/>
      <c r="D177" s="24"/>
      <c r="E177" s="25"/>
      <c r="F177" s="26"/>
      <c r="G177" s="26"/>
      <c r="H177" s="26"/>
      <c r="I177" s="27"/>
      <c r="J177" s="27"/>
      <c r="K177" s="26"/>
      <c r="L177" s="26"/>
      <c r="M177" s="30"/>
      <c r="P177" s="33"/>
      <c r="Q177" s="33"/>
      <c r="R177" s="33"/>
      <c r="S177" s="33"/>
      <c r="T177" s="33"/>
    </row>
    <row r="178" spans="2:20" s="8" customFormat="1" ht="14.25" hidden="1">
      <c r="B178" s="23"/>
      <c r="C178" s="23"/>
      <c r="D178" s="24"/>
      <c r="E178" s="25"/>
      <c r="F178" s="26"/>
      <c r="G178" s="26"/>
      <c r="H178" s="26"/>
      <c r="I178" s="27"/>
      <c r="J178" s="27"/>
      <c r="K178" s="26"/>
      <c r="L178" s="26"/>
      <c r="M178" s="30"/>
      <c r="P178" s="33"/>
      <c r="Q178" s="33"/>
      <c r="R178" s="33"/>
      <c r="S178" s="33"/>
      <c r="T178" s="33"/>
    </row>
    <row r="179" spans="2:20" s="8" customFormat="1" ht="14.25" hidden="1">
      <c r="B179" s="23"/>
      <c r="C179" s="23"/>
      <c r="D179" s="24"/>
      <c r="E179" s="25"/>
      <c r="F179" s="26"/>
      <c r="G179" s="26"/>
      <c r="H179" s="26"/>
      <c r="I179" s="27"/>
      <c r="J179" s="27"/>
      <c r="K179" s="26"/>
      <c r="L179" s="26"/>
      <c r="M179" s="30"/>
      <c r="P179" s="33"/>
      <c r="Q179" s="33"/>
      <c r="R179" s="33"/>
      <c r="S179" s="33"/>
      <c r="T179" s="33"/>
    </row>
    <row r="180" spans="2:20" s="8" customFormat="1" ht="14.25" hidden="1">
      <c r="B180" s="23"/>
      <c r="C180" s="23"/>
      <c r="D180" s="24"/>
      <c r="E180" s="25"/>
      <c r="F180" s="26"/>
      <c r="G180" s="26"/>
      <c r="H180" s="26"/>
      <c r="I180" s="27"/>
      <c r="J180" s="27"/>
      <c r="K180" s="26"/>
      <c r="L180" s="26"/>
      <c r="M180" s="30"/>
      <c r="P180" s="33"/>
      <c r="Q180" s="33"/>
      <c r="R180" s="33"/>
      <c r="S180" s="33"/>
      <c r="T180" s="33"/>
    </row>
    <row r="181" spans="2:20" s="8" customFormat="1" ht="14.25" hidden="1">
      <c r="B181" s="23"/>
      <c r="C181" s="23"/>
      <c r="D181" s="24"/>
      <c r="E181" s="25"/>
      <c r="F181" s="26"/>
      <c r="G181" s="26"/>
      <c r="H181" s="26"/>
      <c r="I181" s="27"/>
      <c r="J181" s="27"/>
      <c r="K181" s="26"/>
      <c r="L181" s="26"/>
      <c r="M181" s="30"/>
      <c r="P181" s="33"/>
      <c r="Q181" s="33"/>
      <c r="R181" s="33"/>
      <c r="S181" s="33"/>
      <c r="T181" s="33"/>
    </row>
    <row r="182" spans="2:20" s="8" customFormat="1" ht="14.25" hidden="1">
      <c r="B182" s="23"/>
      <c r="C182" s="23"/>
      <c r="D182" s="24"/>
      <c r="E182" s="25"/>
      <c r="F182" s="26"/>
      <c r="G182" s="26"/>
      <c r="H182" s="26"/>
      <c r="I182" s="27"/>
      <c r="J182" s="27"/>
      <c r="K182" s="26"/>
      <c r="L182" s="26"/>
      <c r="M182" s="30"/>
      <c r="P182" s="33"/>
      <c r="Q182" s="33"/>
      <c r="R182" s="33"/>
      <c r="S182" s="33"/>
      <c r="T182" s="33"/>
    </row>
    <row r="183" spans="2:20" s="8" customFormat="1" ht="14.25" hidden="1">
      <c r="B183" s="23"/>
      <c r="C183" s="23"/>
      <c r="D183" s="24"/>
      <c r="E183" s="25"/>
      <c r="F183" s="26"/>
      <c r="G183" s="26"/>
      <c r="H183" s="26"/>
      <c r="I183" s="27"/>
      <c r="J183" s="27"/>
      <c r="K183" s="26"/>
      <c r="L183" s="26"/>
      <c r="M183" s="30"/>
      <c r="P183" s="33"/>
      <c r="Q183" s="33"/>
      <c r="R183" s="33"/>
      <c r="S183" s="33"/>
      <c r="T183" s="33"/>
    </row>
    <row r="184" spans="2:20" s="8" customFormat="1" ht="14.25" hidden="1">
      <c r="B184" s="23"/>
      <c r="C184" s="23"/>
      <c r="D184" s="24"/>
      <c r="E184" s="25"/>
      <c r="F184" s="26"/>
      <c r="G184" s="26"/>
      <c r="H184" s="26"/>
      <c r="I184" s="27"/>
      <c r="J184" s="27"/>
      <c r="K184" s="26"/>
      <c r="L184" s="26"/>
      <c r="M184" s="30"/>
      <c r="P184" s="33"/>
      <c r="Q184" s="33"/>
      <c r="R184" s="33"/>
      <c r="S184" s="33"/>
      <c r="T184" s="33"/>
    </row>
    <row r="185" spans="2:20" s="8" customFormat="1" ht="14.25" hidden="1">
      <c r="B185" s="23"/>
      <c r="C185" s="23"/>
      <c r="D185" s="24"/>
      <c r="E185" s="25"/>
      <c r="F185" s="26"/>
      <c r="G185" s="26"/>
      <c r="H185" s="26"/>
      <c r="I185" s="27"/>
      <c r="J185" s="27"/>
      <c r="K185" s="26"/>
      <c r="L185" s="26"/>
      <c r="M185" s="30"/>
      <c r="P185" s="33"/>
      <c r="Q185" s="33"/>
      <c r="R185" s="33"/>
      <c r="S185" s="33"/>
      <c r="T185" s="33"/>
    </row>
    <row r="186" spans="2:20" s="8" customFormat="1" ht="14.25" hidden="1">
      <c r="B186" s="23"/>
      <c r="C186" s="23"/>
      <c r="D186" s="24"/>
      <c r="E186" s="25"/>
      <c r="F186" s="26"/>
      <c r="G186" s="26"/>
      <c r="H186" s="26"/>
      <c r="I186" s="27"/>
      <c r="J186" s="27"/>
      <c r="K186" s="26"/>
      <c r="L186" s="26"/>
      <c r="M186" s="30"/>
      <c r="P186" s="33"/>
      <c r="Q186" s="33"/>
      <c r="R186" s="33"/>
      <c r="S186" s="33"/>
      <c r="T186" s="33"/>
    </row>
    <row r="187" spans="2:20" s="8" customFormat="1" ht="14.25" hidden="1">
      <c r="B187" s="23"/>
      <c r="C187" s="23"/>
      <c r="D187" s="24"/>
      <c r="E187" s="25"/>
      <c r="F187" s="26"/>
      <c r="G187" s="26"/>
      <c r="H187" s="26"/>
      <c r="I187" s="27"/>
      <c r="J187" s="27"/>
      <c r="K187" s="26"/>
      <c r="L187" s="26"/>
      <c r="M187" s="30"/>
      <c r="P187" s="33"/>
      <c r="Q187" s="33"/>
      <c r="R187" s="33"/>
      <c r="S187" s="33"/>
      <c r="T187" s="33"/>
    </row>
    <row r="188" spans="2:20" s="8" customFormat="1" ht="14.25" hidden="1">
      <c r="B188" s="23"/>
      <c r="C188" s="23"/>
      <c r="D188" s="24"/>
      <c r="E188" s="25"/>
      <c r="F188" s="26"/>
      <c r="G188" s="26"/>
      <c r="H188" s="26"/>
      <c r="I188" s="27"/>
      <c r="J188" s="27"/>
      <c r="K188" s="26"/>
      <c r="L188" s="26"/>
      <c r="M188" s="30"/>
      <c r="P188" s="33"/>
      <c r="Q188" s="33"/>
      <c r="R188" s="33"/>
      <c r="S188" s="33"/>
      <c r="T188" s="33"/>
    </row>
    <row r="189" spans="2:20" s="8" customFormat="1" ht="14.25" hidden="1">
      <c r="B189" s="23"/>
      <c r="C189" s="23"/>
      <c r="D189" s="24"/>
      <c r="E189" s="25"/>
      <c r="F189" s="26"/>
      <c r="G189" s="26"/>
      <c r="H189" s="26"/>
      <c r="I189" s="27"/>
      <c r="J189" s="27"/>
      <c r="K189" s="26"/>
      <c r="L189" s="26"/>
      <c r="M189" s="30"/>
      <c r="P189" s="33"/>
      <c r="Q189" s="33"/>
      <c r="R189" s="33"/>
      <c r="S189" s="33"/>
      <c r="T189" s="33"/>
    </row>
    <row r="190" spans="2:20" s="8" customFormat="1" ht="14.25" hidden="1">
      <c r="B190" s="23"/>
      <c r="C190" s="23"/>
      <c r="D190" s="24"/>
      <c r="E190" s="25"/>
      <c r="F190" s="26"/>
      <c r="G190" s="26"/>
      <c r="H190" s="26"/>
      <c r="I190" s="27"/>
      <c r="J190" s="27"/>
      <c r="K190" s="26"/>
      <c r="L190" s="26"/>
      <c r="M190" s="30"/>
      <c r="P190" s="33"/>
      <c r="Q190" s="33"/>
      <c r="R190" s="33"/>
      <c r="S190" s="33"/>
      <c r="T190" s="33"/>
    </row>
    <row r="191" spans="2:20" s="8" customFormat="1" ht="14.25" hidden="1">
      <c r="B191" s="23"/>
      <c r="C191" s="23"/>
      <c r="D191" s="24"/>
      <c r="E191" s="25"/>
      <c r="F191" s="26"/>
      <c r="G191" s="26"/>
      <c r="H191" s="26"/>
      <c r="I191" s="27"/>
      <c r="J191" s="27"/>
      <c r="K191" s="26"/>
      <c r="L191" s="26"/>
      <c r="M191" s="30"/>
      <c r="P191" s="33"/>
      <c r="Q191" s="33"/>
      <c r="R191" s="33"/>
      <c r="S191" s="33"/>
      <c r="T191" s="33"/>
    </row>
    <row r="192" spans="2:20" s="8" customFormat="1" ht="14.25" hidden="1">
      <c r="B192" s="23"/>
      <c r="C192" s="23"/>
      <c r="D192" s="24"/>
      <c r="E192" s="25"/>
      <c r="F192" s="26"/>
      <c r="G192" s="26"/>
      <c r="H192" s="26"/>
      <c r="I192" s="27"/>
      <c r="J192" s="27"/>
      <c r="K192" s="26"/>
      <c r="L192" s="26"/>
      <c r="M192" s="30"/>
      <c r="P192" s="33"/>
      <c r="Q192" s="33"/>
      <c r="R192" s="33"/>
      <c r="S192" s="33"/>
      <c r="T192" s="33"/>
    </row>
    <row r="193" spans="2:20" s="8" customFormat="1" ht="14.25" hidden="1">
      <c r="B193" s="23"/>
      <c r="C193" s="23"/>
      <c r="D193" s="24"/>
      <c r="E193" s="25"/>
      <c r="F193" s="26"/>
      <c r="G193" s="26"/>
      <c r="H193" s="26"/>
      <c r="I193" s="27"/>
      <c r="J193" s="27"/>
      <c r="K193" s="26"/>
      <c r="L193" s="26"/>
      <c r="M193" s="30"/>
      <c r="P193" s="33"/>
      <c r="Q193" s="33"/>
      <c r="R193" s="33"/>
      <c r="S193" s="33"/>
      <c r="T193" s="33"/>
    </row>
    <row r="194" spans="2:20" s="8" customFormat="1" ht="14.25" hidden="1">
      <c r="B194" s="23"/>
      <c r="C194" s="23"/>
      <c r="D194" s="24"/>
      <c r="E194" s="25"/>
      <c r="F194" s="26"/>
      <c r="G194" s="26"/>
      <c r="H194" s="26"/>
      <c r="I194" s="27"/>
      <c r="J194" s="27"/>
      <c r="K194" s="26"/>
      <c r="L194" s="26"/>
      <c r="M194" s="30"/>
      <c r="P194" s="33"/>
      <c r="Q194" s="33"/>
      <c r="R194" s="33"/>
      <c r="S194" s="33"/>
      <c r="T194" s="33"/>
    </row>
    <row r="195" spans="2:20" s="8" customFormat="1" ht="14.25" hidden="1">
      <c r="B195" s="23"/>
      <c r="C195" s="23"/>
      <c r="D195" s="24"/>
      <c r="E195" s="25"/>
      <c r="F195" s="26"/>
      <c r="G195" s="26"/>
      <c r="H195" s="26"/>
      <c r="I195" s="27"/>
      <c r="J195" s="27"/>
      <c r="K195" s="26"/>
      <c r="L195" s="26"/>
      <c r="M195" s="30"/>
      <c r="P195" s="33"/>
      <c r="Q195" s="33"/>
      <c r="R195" s="33"/>
      <c r="S195" s="33"/>
      <c r="T195" s="33"/>
    </row>
    <row r="196" spans="2:20" s="8" customFormat="1" ht="14.25" hidden="1">
      <c r="B196" s="23"/>
      <c r="C196" s="23"/>
      <c r="D196" s="24"/>
      <c r="E196" s="25"/>
      <c r="F196" s="26"/>
      <c r="G196" s="26"/>
      <c r="H196" s="26"/>
      <c r="I196" s="27"/>
      <c r="J196" s="27"/>
      <c r="K196" s="26"/>
      <c r="L196" s="26"/>
      <c r="M196" s="30"/>
      <c r="P196" s="33"/>
      <c r="Q196" s="33"/>
      <c r="R196" s="33"/>
      <c r="S196" s="33"/>
      <c r="T196" s="33"/>
    </row>
    <row r="197" spans="2:20" s="8" customFormat="1" ht="14.25" hidden="1">
      <c r="B197" s="23"/>
      <c r="C197" s="23"/>
      <c r="D197" s="24"/>
      <c r="E197" s="25"/>
      <c r="F197" s="26"/>
      <c r="G197" s="26"/>
      <c r="H197" s="26"/>
      <c r="I197" s="27"/>
      <c r="J197" s="27"/>
      <c r="K197" s="26"/>
      <c r="L197" s="26"/>
      <c r="M197" s="30"/>
      <c r="P197" s="33"/>
      <c r="Q197" s="33"/>
      <c r="R197" s="33"/>
      <c r="S197" s="33"/>
      <c r="T197" s="33"/>
    </row>
    <row r="198" spans="2:20" s="8" customFormat="1" ht="14.25" hidden="1">
      <c r="B198" s="23"/>
      <c r="C198" s="23"/>
      <c r="D198" s="24"/>
      <c r="E198" s="25"/>
      <c r="F198" s="26"/>
      <c r="G198" s="26"/>
      <c r="H198" s="26"/>
      <c r="I198" s="27"/>
      <c r="J198" s="27"/>
      <c r="K198" s="26"/>
      <c r="L198" s="26"/>
      <c r="M198" s="30"/>
      <c r="P198" s="33"/>
      <c r="Q198" s="33"/>
      <c r="R198" s="33"/>
      <c r="S198" s="33"/>
      <c r="T198" s="33"/>
    </row>
    <row r="199" spans="2:20" s="8" customFormat="1" ht="14.25" hidden="1">
      <c r="B199" s="23"/>
      <c r="C199" s="23"/>
      <c r="D199" s="24"/>
      <c r="E199" s="25"/>
      <c r="F199" s="26"/>
      <c r="G199" s="26"/>
      <c r="H199" s="26"/>
      <c r="I199" s="27"/>
      <c r="J199" s="27"/>
      <c r="K199" s="26"/>
      <c r="L199" s="26"/>
      <c r="M199" s="30"/>
      <c r="P199" s="33"/>
      <c r="Q199" s="33"/>
      <c r="R199" s="33"/>
      <c r="S199" s="33"/>
      <c r="T199" s="33"/>
    </row>
    <row r="200" spans="2:20" s="8" customFormat="1" ht="14.25" hidden="1">
      <c r="B200" s="23"/>
      <c r="C200" s="23"/>
      <c r="D200" s="24"/>
      <c r="E200" s="25"/>
      <c r="F200" s="26"/>
      <c r="G200" s="26"/>
      <c r="H200" s="26"/>
      <c r="I200" s="27"/>
      <c r="J200" s="27"/>
      <c r="K200" s="26"/>
      <c r="L200" s="26"/>
      <c r="M200" s="30"/>
      <c r="P200" s="33"/>
      <c r="Q200" s="33"/>
      <c r="R200" s="33"/>
      <c r="S200" s="33"/>
      <c r="T200" s="33"/>
    </row>
    <row r="201" spans="2:20" s="8" customFormat="1" ht="14.25" hidden="1">
      <c r="B201" s="23"/>
      <c r="C201" s="23"/>
      <c r="D201" s="24"/>
      <c r="E201" s="25"/>
      <c r="F201" s="26"/>
      <c r="G201" s="26"/>
      <c r="H201" s="26"/>
      <c r="I201" s="27"/>
      <c r="J201" s="27"/>
      <c r="K201" s="26"/>
      <c r="L201" s="26"/>
      <c r="M201" s="30"/>
      <c r="P201" s="33"/>
      <c r="Q201" s="33"/>
      <c r="R201" s="33"/>
      <c r="S201" s="33"/>
      <c r="T201" s="33"/>
    </row>
    <row r="202" spans="2:20" s="8" customFormat="1" ht="14.25" hidden="1">
      <c r="B202" s="23"/>
      <c r="C202" s="23"/>
      <c r="D202" s="24"/>
      <c r="E202" s="25"/>
      <c r="F202" s="26"/>
      <c r="G202" s="26"/>
      <c r="H202" s="26"/>
      <c r="I202" s="27"/>
      <c r="J202" s="27"/>
      <c r="K202" s="26"/>
      <c r="L202" s="26"/>
      <c r="M202" s="30"/>
      <c r="P202" s="33"/>
      <c r="Q202" s="33"/>
      <c r="R202" s="33"/>
      <c r="S202" s="33"/>
      <c r="T202" s="33"/>
    </row>
    <row r="203" spans="2:20" s="8" customFormat="1" ht="14.25" hidden="1">
      <c r="B203" s="23"/>
      <c r="C203" s="23"/>
      <c r="D203" s="24"/>
      <c r="E203" s="25"/>
      <c r="F203" s="26"/>
      <c r="G203" s="26"/>
      <c r="H203" s="26"/>
      <c r="I203" s="27"/>
      <c r="J203" s="27"/>
      <c r="K203" s="26"/>
      <c r="L203" s="26"/>
      <c r="M203" s="30"/>
      <c r="P203" s="33"/>
      <c r="Q203" s="33"/>
      <c r="R203" s="33"/>
      <c r="S203" s="33"/>
      <c r="T203" s="33"/>
    </row>
    <row r="204" spans="2:20" s="8" customFormat="1" ht="14.25" hidden="1">
      <c r="B204" s="23"/>
      <c r="C204" s="23"/>
      <c r="D204" s="24"/>
      <c r="E204" s="25"/>
      <c r="F204" s="26"/>
      <c r="G204" s="26"/>
      <c r="H204" s="26"/>
      <c r="I204" s="27"/>
      <c r="J204" s="27"/>
      <c r="K204" s="26"/>
      <c r="L204" s="26"/>
      <c r="M204" s="30"/>
      <c r="P204" s="33"/>
      <c r="Q204" s="33"/>
      <c r="R204" s="33"/>
      <c r="S204" s="33"/>
      <c r="T204" s="33"/>
    </row>
    <row r="205" spans="2:20" s="8" customFormat="1" ht="14.25" hidden="1">
      <c r="B205" s="23"/>
      <c r="C205" s="23"/>
      <c r="D205" s="24"/>
      <c r="E205" s="25"/>
      <c r="F205" s="26"/>
      <c r="G205" s="26"/>
      <c r="H205" s="26"/>
      <c r="I205" s="27"/>
      <c r="J205" s="27"/>
      <c r="K205" s="26"/>
      <c r="L205" s="26"/>
      <c r="M205" s="30"/>
      <c r="P205" s="33"/>
      <c r="Q205" s="33"/>
      <c r="R205" s="33"/>
      <c r="S205" s="33"/>
      <c r="T205" s="33"/>
    </row>
    <row r="206" spans="2:20" s="8" customFormat="1" ht="14.25" hidden="1">
      <c r="B206" s="23"/>
      <c r="C206" s="23"/>
      <c r="D206" s="24"/>
      <c r="E206" s="25"/>
      <c r="F206" s="26"/>
      <c r="G206" s="26"/>
      <c r="H206" s="26"/>
      <c r="I206" s="27"/>
      <c r="J206" s="27"/>
      <c r="K206" s="26"/>
      <c r="L206" s="26"/>
      <c r="M206" s="30"/>
      <c r="P206" s="33"/>
      <c r="Q206" s="33"/>
      <c r="R206" s="33"/>
      <c r="S206" s="33"/>
      <c r="T206" s="33"/>
    </row>
    <row r="207" spans="2:20" s="8" customFormat="1" ht="14.25" hidden="1">
      <c r="B207" s="23"/>
      <c r="C207" s="23"/>
      <c r="D207" s="24"/>
      <c r="E207" s="25"/>
      <c r="F207" s="26"/>
      <c r="G207" s="26"/>
      <c r="H207" s="26"/>
      <c r="I207" s="27"/>
      <c r="J207" s="27"/>
      <c r="K207" s="26"/>
      <c r="L207" s="26"/>
      <c r="M207" s="30"/>
      <c r="P207" s="33"/>
      <c r="Q207" s="33"/>
      <c r="R207" s="33"/>
      <c r="S207" s="33"/>
      <c r="T207" s="33"/>
    </row>
    <row r="208" spans="2:20" s="8" customFormat="1" ht="14.25" hidden="1">
      <c r="B208" s="23"/>
      <c r="C208" s="23"/>
      <c r="D208" s="24"/>
      <c r="E208" s="25"/>
      <c r="F208" s="26"/>
      <c r="G208" s="26"/>
      <c r="H208" s="26"/>
      <c r="I208" s="27"/>
      <c r="J208" s="27"/>
      <c r="K208" s="26"/>
      <c r="L208" s="26"/>
      <c r="M208" s="30"/>
      <c r="P208" s="33"/>
      <c r="Q208" s="33"/>
      <c r="R208" s="33"/>
      <c r="S208" s="33"/>
      <c r="T208" s="33"/>
    </row>
    <row r="209" spans="2:20" s="8" customFormat="1" ht="14.25" hidden="1">
      <c r="B209" s="23"/>
      <c r="C209" s="23"/>
      <c r="D209" s="24"/>
      <c r="E209" s="25"/>
      <c r="F209" s="26"/>
      <c r="G209" s="26"/>
      <c r="H209" s="26"/>
      <c r="I209" s="27"/>
      <c r="J209" s="27"/>
      <c r="K209" s="26"/>
      <c r="L209" s="26"/>
      <c r="M209" s="30"/>
      <c r="P209" s="33"/>
      <c r="Q209" s="33"/>
      <c r="R209" s="33"/>
      <c r="S209" s="33"/>
      <c r="T209" s="33"/>
    </row>
    <row r="210" spans="2:20" s="8" customFormat="1" ht="14.25" hidden="1">
      <c r="B210" s="23"/>
      <c r="C210" s="23"/>
      <c r="D210" s="24"/>
      <c r="E210" s="25"/>
      <c r="F210" s="26"/>
      <c r="G210" s="26"/>
      <c r="H210" s="26"/>
      <c r="I210" s="27"/>
      <c r="J210" s="27"/>
      <c r="K210" s="26"/>
      <c r="L210" s="26"/>
      <c r="M210" s="30"/>
      <c r="P210" s="33"/>
      <c r="Q210" s="33"/>
      <c r="R210" s="33"/>
      <c r="S210" s="33"/>
      <c r="T210" s="33"/>
    </row>
    <row r="211" spans="2:20" s="8" customFormat="1" ht="14.25" hidden="1">
      <c r="B211" s="23"/>
      <c r="C211" s="23"/>
      <c r="D211" s="24"/>
      <c r="E211" s="25"/>
      <c r="F211" s="26"/>
      <c r="G211" s="26"/>
      <c r="H211" s="26"/>
      <c r="I211" s="27"/>
      <c r="J211" s="27"/>
      <c r="K211" s="26"/>
      <c r="L211" s="26"/>
      <c r="M211" s="30"/>
      <c r="P211" s="33"/>
      <c r="Q211" s="33"/>
      <c r="R211" s="33"/>
      <c r="S211" s="33"/>
      <c r="T211" s="33"/>
    </row>
    <row r="212" spans="2:20" s="8" customFormat="1" ht="14.25" hidden="1">
      <c r="B212" s="23"/>
      <c r="C212" s="23"/>
      <c r="D212" s="24"/>
      <c r="E212" s="25"/>
      <c r="F212" s="26"/>
      <c r="G212" s="26"/>
      <c r="H212" s="26"/>
      <c r="I212" s="27"/>
      <c r="J212" s="27"/>
      <c r="K212" s="26"/>
      <c r="L212" s="26"/>
      <c r="M212" s="30"/>
      <c r="P212" s="33"/>
      <c r="Q212" s="33"/>
      <c r="R212" s="33"/>
      <c r="S212" s="33"/>
      <c r="T212" s="33"/>
    </row>
    <row r="213" spans="2:20" s="8" customFormat="1" ht="14.25" hidden="1">
      <c r="B213" s="23"/>
      <c r="C213" s="23"/>
      <c r="D213" s="24"/>
      <c r="E213" s="25"/>
      <c r="F213" s="26"/>
      <c r="G213" s="26"/>
      <c r="H213" s="26"/>
      <c r="I213" s="27"/>
      <c r="J213" s="27"/>
      <c r="K213" s="26"/>
      <c r="L213" s="26"/>
      <c r="M213" s="30"/>
      <c r="P213" s="33"/>
      <c r="Q213" s="33"/>
      <c r="R213" s="33"/>
      <c r="S213" s="33"/>
      <c r="T213" s="33"/>
    </row>
    <row r="214" spans="2:20" s="8" customFormat="1" ht="14.25" hidden="1">
      <c r="B214" s="23"/>
      <c r="C214" s="23"/>
      <c r="D214" s="24"/>
      <c r="E214" s="25"/>
      <c r="F214" s="26"/>
      <c r="G214" s="26"/>
      <c r="H214" s="26"/>
      <c r="I214" s="27"/>
      <c r="J214" s="27"/>
      <c r="K214" s="26"/>
      <c r="L214" s="26"/>
      <c r="M214" s="30"/>
      <c r="P214" s="33"/>
      <c r="Q214" s="33"/>
      <c r="R214" s="33"/>
      <c r="S214" s="33"/>
      <c r="T214" s="33"/>
    </row>
    <row r="215" spans="2:20" s="8" customFormat="1" ht="14.25" hidden="1">
      <c r="B215" s="23"/>
      <c r="C215" s="23"/>
      <c r="D215" s="24"/>
      <c r="E215" s="25"/>
      <c r="F215" s="26"/>
      <c r="G215" s="26"/>
      <c r="H215" s="26"/>
      <c r="I215" s="27"/>
      <c r="J215" s="27"/>
      <c r="K215" s="26"/>
      <c r="L215" s="26"/>
      <c r="M215" s="30"/>
      <c r="P215" s="33"/>
      <c r="Q215" s="33"/>
      <c r="R215" s="33"/>
      <c r="S215" s="33"/>
      <c r="T215" s="33"/>
    </row>
    <row r="216" spans="2:20" s="8" customFormat="1" ht="14.25" hidden="1" customHeight="1">
      <c r="B216" s="23"/>
      <c r="C216" s="23"/>
      <c r="D216" s="24"/>
      <c r="E216" s="25"/>
      <c r="F216" s="26"/>
      <c r="G216" s="26"/>
      <c r="H216" s="26"/>
      <c r="I216" s="27"/>
      <c r="J216" s="27"/>
      <c r="K216" s="26"/>
      <c r="L216" s="26"/>
      <c r="M216" s="30"/>
      <c r="P216" s="33"/>
      <c r="Q216" s="33"/>
      <c r="R216" s="33"/>
      <c r="S216" s="33"/>
      <c r="T216" s="33"/>
    </row>
    <row r="217" spans="2:20" s="8" customFormat="1" ht="14.25" hidden="1" customHeight="1">
      <c r="B217" s="23"/>
      <c r="C217" s="23"/>
      <c r="D217" s="24"/>
      <c r="E217" s="25"/>
      <c r="F217" s="26"/>
      <c r="G217" s="26"/>
      <c r="H217" s="26"/>
      <c r="I217" s="27"/>
      <c r="J217" s="27"/>
      <c r="K217" s="26"/>
      <c r="L217" s="26"/>
      <c r="M217" s="30"/>
      <c r="P217" s="33"/>
      <c r="Q217" s="33"/>
      <c r="R217" s="33"/>
      <c r="S217" s="33"/>
      <c r="T217" s="33"/>
    </row>
    <row r="218" spans="2:20" s="8" customFormat="1" ht="14.25" hidden="1" customHeight="1">
      <c r="B218" s="23"/>
      <c r="C218" s="23"/>
      <c r="D218" s="24"/>
      <c r="E218" s="25"/>
      <c r="F218" s="26"/>
      <c r="G218" s="26"/>
      <c r="H218" s="26"/>
      <c r="I218" s="27"/>
      <c r="J218" s="27"/>
      <c r="K218" s="26"/>
      <c r="L218" s="26"/>
      <c r="M218" s="30"/>
      <c r="P218" s="33"/>
      <c r="Q218" s="33"/>
      <c r="R218" s="33"/>
      <c r="S218" s="33"/>
      <c r="T218" s="33"/>
    </row>
    <row r="219" spans="2:20" s="8" customFormat="1" ht="14.25" hidden="1" customHeight="1">
      <c r="B219" s="23"/>
      <c r="C219" s="23"/>
      <c r="D219" s="24"/>
      <c r="E219" s="25"/>
      <c r="F219" s="26"/>
      <c r="G219" s="26"/>
      <c r="H219" s="26"/>
      <c r="I219" s="27"/>
      <c r="J219" s="27"/>
      <c r="K219" s="26"/>
      <c r="L219" s="26"/>
      <c r="M219" s="30"/>
      <c r="P219" s="33"/>
      <c r="Q219" s="33"/>
      <c r="R219" s="33"/>
      <c r="S219" s="33"/>
      <c r="T219" s="33"/>
    </row>
    <row r="220" spans="2:20" s="8" customFormat="1" ht="14.25" hidden="1" customHeight="1">
      <c r="B220" s="23"/>
      <c r="C220" s="23"/>
      <c r="D220" s="24"/>
      <c r="E220" s="25"/>
      <c r="F220" s="26"/>
      <c r="G220" s="26"/>
      <c r="H220" s="26"/>
      <c r="I220" s="27"/>
      <c r="J220" s="27"/>
      <c r="K220" s="26"/>
      <c r="L220" s="26"/>
      <c r="M220" s="30"/>
      <c r="P220" s="33"/>
      <c r="Q220" s="33"/>
      <c r="R220" s="33"/>
      <c r="S220" s="33"/>
      <c r="T220" s="33"/>
    </row>
    <row r="221" spans="2:20" s="8" customFormat="1" ht="14.25" hidden="1" customHeight="1">
      <c r="B221" s="23"/>
      <c r="C221" s="23"/>
      <c r="D221" s="24"/>
      <c r="E221" s="25"/>
      <c r="F221" s="26"/>
      <c r="G221" s="26"/>
      <c r="H221" s="26"/>
      <c r="I221" s="27"/>
      <c r="J221" s="27"/>
      <c r="K221" s="26"/>
      <c r="L221" s="26"/>
      <c r="M221" s="30"/>
      <c r="P221" s="33"/>
      <c r="Q221" s="33"/>
      <c r="R221" s="33"/>
      <c r="S221" s="33"/>
      <c r="T221" s="33"/>
    </row>
    <row r="222" spans="2:20" s="8" customFormat="1" ht="14.25" hidden="1" customHeight="1">
      <c r="B222" s="23"/>
      <c r="C222" s="23"/>
      <c r="D222" s="24"/>
      <c r="E222" s="25"/>
      <c r="F222" s="26"/>
      <c r="G222" s="26"/>
      <c r="H222" s="26"/>
      <c r="I222" s="27"/>
      <c r="J222" s="27"/>
      <c r="K222" s="26"/>
      <c r="L222" s="26"/>
      <c r="M222" s="30"/>
      <c r="P222" s="33"/>
      <c r="Q222" s="33"/>
      <c r="R222" s="33"/>
      <c r="S222" s="33"/>
      <c r="T222" s="33"/>
    </row>
    <row r="223" spans="2:20" s="8" customFormat="1" ht="14.25" hidden="1" customHeight="1">
      <c r="B223" s="23"/>
      <c r="C223" s="23"/>
      <c r="D223" s="24"/>
      <c r="E223" s="25"/>
      <c r="F223" s="26"/>
      <c r="G223" s="26"/>
      <c r="H223" s="26"/>
      <c r="I223" s="27"/>
      <c r="J223" s="27"/>
      <c r="K223" s="26"/>
      <c r="L223" s="26"/>
      <c r="M223" s="30"/>
      <c r="P223" s="33"/>
      <c r="Q223" s="33"/>
      <c r="R223" s="33"/>
      <c r="S223" s="33"/>
      <c r="T223" s="33"/>
    </row>
    <row r="224" spans="2:20" s="8" customFormat="1" ht="14.25" hidden="1" customHeight="1">
      <c r="B224" s="23"/>
      <c r="C224" s="23"/>
      <c r="D224" s="24"/>
      <c r="E224" s="25"/>
      <c r="F224" s="26"/>
      <c r="G224" s="26"/>
      <c r="H224" s="26"/>
      <c r="I224" s="27"/>
      <c r="J224" s="27"/>
      <c r="K224" s="26"/>
      <c r="L224" s="26"/>
      <c r="M224" s="30"/>
      <c r="P224" s="33"/>
      <c r="Q224" s="33"/>
      <c r="R224" s="33"/>
      <c r="S224" s="33"/>
      <c r="T224" s="33"/>
    </row>
    <row r="225" spans="2:20" s="8" customFormat="1" ht="14.25" hidden="1" customHeight="1">
      <c r="B225" s="23"/>
      <c r="C225" s="23"/>
      <c r="D225" s="24"/>
      <c r="E225" s="25"/>
      <c r="F225" s="26"/>
      <c r="G225" s="26"/>
      <c r="H225" s="26"/>
      <c r="I225" s="27"/>
      <c r="J225" s="27"/>
      <c r="K225" s="26"/>
      <c r="L225" s="26"/>
      <c r="M225" s="30"/>
      <c r="P225" s="33"/>
      <c r="Q225" s="33"/>
      <c r="R225" s="33"/>
      <c r="S225" s="33"/>
      <c r="T225" s="33"/>
    </row>
    <row r="226" spans="2:20" s="8" customFormat="1" ht="14.25" hidden="1" customHeight="1">
      <c r="B226" s="23"/>
      <c r="C226" s="23"/>
      <c r="D226" s="24"/>
      <c r="E226" s="25"/>
      <c r="F226" s="26"/>
      <c r="G226" s="26"/>
      <c r="H226" s="26"/>
      <c r="I226" s="27"/>
      <c r="J226" s="27"/>
      <c r="K226" s="26"/>
      <c r="L226" s="26"/>
      <c r="M226" s="30"/>
      <c r="P226" s="33"/>
      <c r="Q226" s="33"/>
      <c r="R226" s="33"/>
      <c r="S226" s="33"/>
      <c r="T226" s="33"/>
    </row>
    <row r="227" spans="2:20" s="8" customFormat="1" ht="0" hidden="1" customHeight="1">
      <c r="B227" s="23"/>
      <c r="C227" s="23"/>
      <c r="D227" s="24"/>
      <c r="E227" s="25"/>
      <c r="F227" s="26"/>
      <c r="G227" s="26"/>
      <c r="H227" s="26"/>
      <c r="I227" s="27"/>
      <c r="J227" s="27"/>
      <c r="K227" s="26"/>
      <c r="L227" s="26"/>
      <c r="M227" s="30"/>
      <c r="P227" s="33"/>
      <c r="Q227" s="33"/>
      <c r="R227" s="33"/>
      <c r="S227" s="33"/>
      <c r="T227" s="33"/>
    </row>
    <row r="228" spans="2:20" s="8" customFormat="1" ht="0" hidden="1" customHeight="1">
      <c r="B228" s="23"/>
      <c r="C228" s="23"/>
      <c r="D228" s="24"/>
      <c r="E228" s="25"/>
      <c r="F228" s="26"/>
      <c r="G228" s="26"/>
      <c r="H228" s="26"/>
      <c r="I228" s="27"/>
      <c r="J228" s="27"/>
      <c r="K228" s="26"/>
      <c r="L228" s="26"/>
      <c r="M228" s="30"/>
      <c r="P228" s="33"/>
      <c r="Q228" s="33"/>
      <c r="R228" s="33"/>
      <c r="S228" s="33"/>
      <c r="T228" s="33"/>
    </row>
    <row r="229" spans="2:20" s="8" customFormat="1" ht="0" hidden="1" customHeight="1">
      <c r="B229" s="23"/>
      <c r="C229" s="23"/>
      <c r="D229" s="24"/>
      <c r="E229" s="25"/>
      <c r="F229" s="26"/>
      <c r="G229" s="26"/>
      <c r="H229" s="26"/>
      <c r="I229" s="27"/>
      <c r="J229" s="27"/>
      <c r="K229" s="26"/>
      <c r="L229" s="26"/>
      <c r="M229" s="30"/>
      <c r="P229" s="33"/>
      <c r="Q229" s="33"/>
      <c r="R229" s="33"/>
      <c r="S229" s="33"/>
      <c r="T229" s="33"/>
    </row>
    <row r="230" spans="2:20" s="8" customFormat="1" ht="0" hidden="1" customHeight="1">
      <c r="B230" s="23"/>
      <c r="C230" s="23"/>
      <c r="D230" s="24"/>
      <c r="E230" s="25"/>
      <c r="F230" s="26"/>
      <c r="G230" s="26"/>
      <c r="H230" s="26"/>
      <c r="I230" s="27"/>
      <c r="J230" s="27"/>
      <c r="K230" s="26"/>
      <c r="L230" s="26"/>
      <c r="M230" s="30"/>
      <c r="P230" s="33"/>
      <c r="Q230" s="33"/>
      <c r="R230" s="33"/>
      <c r="S230" s="33"/>
      <c r="T230" s="33"/>
    </row>
    <row r="231" spans="2:20" s="8" customFormat="1" ht="0" hidden="1" customHeight="1">
      <c r="B231" s="23"/>
      <c r="C231" s="23"/>
      <c r="D231" s="24"/>
      <c r="E231" s="25"/>
      <c r="F231" s="26"/>
      <c r="G231" s="26"/>
      <c r="H231" s="26"/>
      <c r="I231" s="27"/>
      <c r="J231" s="27"/>
      <c r="K231" s="26"/>
      <c r="L231" s="26"/>
      <c r="M231" s="30"/>
      <c r="P231" s="33"/>
      <c r="Q231" s="33"/>
      <c r="R231" s="33"/>
      <c r="S231" s="33"/>
      <c r="T231" s="33"/>
    </row>
    <row r="232" spans="2:20" s="8" customFormat="1" ht="0" hidden="1" customHeight="1">
      <c r="B232" s="23"/>
      <c r="C232" s="23"/>
      <c r="D232" s="24"/>
      <c r="E232" s="25"/>
      <c r="F232" s="26"/>
      <c r="G232" s="26"/>
      <c r="H232" s="26"/>
      <c r="I232" s="27"/>
      <c r="J232" s="27"/>
      <c r="K232" s="26"/>
      <c r="L232" s="26"/>
      <c r="M232" s="30"/>
      <c r="P232" s="33"/>
      <c r="Q232" s="33"/>
      <c r="R232" s="33"/>
      <c r="S232" s="33"/>
      <c r="T232" s="33"/>
    </row>
    <row r="234" spans="2:20" s="8" customFormat="1" ht="0" hidden="1" customHeight="1">
      <c r="B234" s="23"/>
      <c r="C234" s="23"/>
      <c r="D234" s="24"/>
      <c r="E234" s="25"/>
      <c r="F234" s="26"/>
      <c r="G234" s="26"/>
      <c r="H234" s="26"/>
      <c r="I234" s="27"/>
      <c r="J234" s="27"/>
      <c r="K234" s="26"/>
      <c r="L234" s="26"/>
      <c r="M234" s="30"/>
      <c r="P234" s="33"/>
      <c r="Q234" s="33"/>
      <c r="R234" s="33"/>
      <c r="S234" s="33"/>
      <c r="T234" s="33"/>
    </row>
  </sheetData>
  <sheetProtection algorithmName="SHA-512" hashValue="oO7UlzdY9WdIq/VFDfNjlMRZiKEg44qsVY0MhIKF1UwoA3MHgA0TV2odZPxLWBI92Fl7u0iH0GgczCbn86sZTg==" saltValue="/axbOLtTKXROfWgsMPN4pg==" spinCount="100000" sheet="1" objects="1" scenarios="1"/>
  <mergeCells count="6">
    <mergeCell ref="K3:L4"/>
    <mergeCell ref="K8:M8"/>
    <mergeCell ref="E23:F23"/>
    <mergeCell ref="L7:M7"/>
    <mergeCell ref="I12:J12"/>
    <mergeCell ref="K12:L12"/>
  </mergeCells>
  <phoneticPr fontId="20"/>
  <printOptions horizontalCentered="1"/>
  <pageMargins left="0.19685039370078741" right="0.19685039370078741" top="0.74803149606299213" bottom="0.74803149606299213" header="0.31496062992125984" footer="0.31496062992125984"/>
  <pageSetup paperSize="9" scale="8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0D2B4-DF7F-4839-AAB9-F029DD3E3533}">
  <sheetPr>
    <pageSetUpPr autoPageBreaks="0" fitToPage="1"/>
  </sheetPr>
  <dimension ref="A1:V578"/>
  <sheetViews>
    <sheetView showGridLines="0" zoomScaleNormal="100" workbookViewId="0"/>
  </sheetViews>
  <sheetFormatPr defaultColWidth="0" defaultRowHeight="0" customHeight="1" zeroHeight="1"/>
  <cols>
    <col min="1" max="1" width="1.75" customWidth="1"/>
    <col min="2" max="2" width="4" style="184" customWidth="1"/>
    <col min="3" max="3" width="5.125" customWidth="1"/>
    <col min="4" max="4" width="5.375" customWidth="1"/>
    <col min="5" max="6" width="12.625" customWidth="1"/>
    <col min="7" max="7" width="9" hidden="1" customWidth="1"/>
    <col min="8" max="8" width="14" customWidth="1"/>
    <col min="9" max="9" width="9" hidden="1" customWidth="1"/>
    <col min="10" max="10" width="14" customWidth="1"/>
    <col min="11" max="12" width="10.875" customWidth="1"/>
    <col min="13" max="13" width="9.625" customWidth="1"/>
    <col min="14" max="14" width="6.625" customWidth="1"/>
    <col min="15" max="15" width="9.625" customWidth="1"/>
    <col min="16" max="16" width="6.625" customWidth="1"/>
    <col min="17" max="17" width="7.75" customWidth="1"/>
    <col min="18" max="18" width="2.5" customWidth="1"/>
    <col min="22" max="22" width="0" hidden="1" customWidth="1"/>
    <col min="23" max="16384" width="9" hidden="1"/>
  </cols>
  <sheetData>
    <row r="1" spans="1:22" ht="6" customHeight="1"/>
    <row r="2" spans="1:22" ht="44.25" customHeight="1">
      <c r="M2" s="1400" t="str">
        <f>重点項目_非住宅!K3</f>
        <v>7-000</v>
      </c>
      <c r="N2" s="1400"/>
      <c r="O2" s="1400"/>
    </row>
    <row r="3" spans="1:22" ht="12" customHeight="1" thickBot="1"/>
    <row r="4" spans="1:22" ht="17.25">
      <c r="B4" s="43">
        <f>Q5</f>
        <v>0</v>
      </c>
      <c r="C4" s="44"/>
      <c r="D4" s="45"/>
      <c r="E4" s="46"/>
      <c r="F4" s="47"/>
      <c r="G4" s="48"/>
      <c r="H4" s="48"/>
      <c r="I4" s="49"/>
      <c r="J4" s="480"/>
      <c r="K4" s="480"/>
      <c r="L4" s="480"/>
      <c r="M4" s="367"/>
      <c r="N4" s="708"/>
      <c r="P4" s="709"/>
      <c r="Q4" s="709"/>
      <c r="V4" s="481"/>
    </row>
    <row r="5" spans="1:22" ht="14.25" customHeight="1" thickBot="1">
      <c r="B5" s="50" t="str">
        <f>'入力1(共通)'!E5</f>
        <v>○○マンション</v>
      </c>
      <c r="C5" s="51"/>
      <c r="D5" s="52"/>
      <c r="E5" s="53"/>
      <c r="F5" s="54"/>
      <c r="G5" s="48"/>
      <c r="H5" s="48"/>
      <c r="I5" s="49"/>
      <c r="J5" s="480"/>
      <c r="M5" t="s">
        <v>195</v>
      </c>
      <c r="Q5" s="183">
        <f>'入力4(スコア転記)'!R3</f>
        <v>0</v>
      </c>
      <c r="V5" s="482"/>
    </row>
    <row r="6" spans="1:22" ht="3.75" customHeight="1" thickBot="1">
      <c r="B6" s="56"/>
      <c r="C6" s="57"/>
      <c r="D6" s="58"/>
      <c r="E6" s="59"/>
      <c r="F6" s="59"/>
      <c r="G6" s="59"/>
      <c r="H6" s="59"/>
      <c r="I6" s="59"/>
      <c r="J6" s="167"/>
      <c r="K6" s="167"/>
      <c r="L6" s="167"/>
      <c r="M6" s="486"/>
      <c r="N6" s="167"/>
      <c r="O6" s="167"/>
      <c r="P6" s="167"/>
      <c r="Q6" s="444"/>
      <c r="V6" s="482"/>
    </row>
    <row r="7" spans="1:22" ht="17.25" customHeight="1" thickBot="1">
      <c r="B7" s="32" t="s">
        <v>170</v>
      </c>
      <c r="C7" s="60"/>
      <c r="D7" s="61"/>
      <c r="E7" s="1401" t="s">
        <v>543</v>
      </c>
      <c r="F7" s="1402"/>
      <c r="G7" s="62"/>
      <c r="H7" s="921"/>
      <c r="I7" s="99"/>
      <c r="J7" s="168"/>
      <c r="K7" s="168"/>
      <c r="L7" s="710"/>
      <c r="M7" s="168"/>
      <c r="N7" s="168"/>
      <c r="O7" s="168"/>
      <c r="P7" s="168"/>
      <c r="Q7" s="711"/>
      <c r="V7" s="482"/>
    </row>
    <row r="8" spans="1:22" ht="15" customHeight="1">
      <c r="B8" s="63"/>
      <c r="C8" s="64"/>
      <c r="D8" s="65"/>
      <c r="E8" s="66"/>
      <c r="F8" s="67"/>
      <c r="G8" s="1403"/>
      <c r="H8" s="688"/>
      <c r="I8" s="68" t="s">
        <v>140</v>
      </c>
      <c r="J8" s="1405" t="s">
        <v>546</v>
      </c>
      <c r="K8" s="1405"/>
      <c r="L8" s="705"/>
      <c r="M8" s="712" t="s">
        <v>527</v>
      </c>
      <c r="N8" s="713"/>
      <c r="O8" s="714" t="s">
        <v>528</v>
      </c>
      <c r="P8" s="715"/>
      <c r="Q8" s="716"/>
      <c r="V8" s="482"/>
    </row>
    <row r="9" spans="1:22" ht="23.25" customHeight="1" thickBot="1">
      <c r="B9" s="69" t="s">
        <v>171</v>
      </c>
      <c r="C9" s="70"/>
      <c r="D9" s="71"/>
      <c r="E9" s="72"/>
      <c r="F9" s="73"/>
      <c r="G9" s="1404"/>
      <c r="H9" s="706" t="s">
        <v>197</v>
      </c>
      <c r="I9" s="706"/>
      <c r="J9" s="706" t="s">
        <v>545</v>
      </c>
      <c r="K9" s="706"/>
      <c r="L9" s="707"/>
      <c r="M9" s="717" t="s">
        <v>89</v>
      </c>
      <c r="N9" s="718" t="s">
        <v>90</v>
      </c>
      <c r="O9" s="719" t="s">
        <v>89</v>
      </c>
      <c r="P9" s="720" t="s">
        <v>90</v>
      </c>
      <c r="Q9" s="721" t="s">
        <v>163</v>
      </c>
      <c r="V9" s="482"/>
    </row>
    <row r="10" spans="1:22" ht="14.25" customHeight="1" thickBot="1">
      <c r="B10" s="499" t="s">
        <v>185</v>
      </c>
      <c r="C10" s="500"/>
      <c r="D10" s="501"/>
      <c r="E10" s="502"/>
      <c r="F10" s="722"/>
      <c r="G10" s="499"/>
      <c r="H10" s="500"/>
      <c r="I10" s="501"/>
      <c r="J10" s="502"/>
      <c r="K10" s="502"/>
      <c r="L10" s="722"/>
      <c r="M10" s="916">
        <f>'入力4(スコア転記)'!Q8</f>
        <v>0</v>
      </c>
      <c r="N10" s="918">
        <f>'入力4(スコア転記)'!R8</f>
        <v>0</v>
      </c>
      <c r="O10" s="723">
        <f>'入力4(スコア転記)'!T8</f>
        <v>0</v>
      </c>
      <c r="P10" s="919">
        <f>'入力4(スコア転記)'!U8</f>
        <v>0</v>
      </c>
      <c r="Q10" s="724">
        <f>'入力4(スコア転記)'!V8</f>
        <v>0</v>
      </c>
      <c r="V10" s="482"/>
    </row>
    <row r="11" spans="1:22" ht="14.25" customHeight="1" thickBot="1">
      <c r="B11" s="505" t="s">
        <v>186</v>
      </c>
      <c r="C11" s="506" t="s">
        <v>91</v>
      </c>
      <c r="D11" s="506"/>
      <c r="E11" s="506"/>
      <c r="F11" s="725"/>
      <c r="G11" s="505"/>
      <c r="H11" s="506"/>
      <c r="I11" s="506"/>
      <c r="J11" s="506"/>
      <c r="K11" s="506"/>
      <c r="L11" s="725"/>
      <c r="M11" s="917">
        <f>'入力4(スコア転記)'!Q9</f>
        <v>0</v>
      </c>
      <c r="N11" s="726">
        <f>'入力4(スコア転記)'!R9</f>
        <v>0</v>
      </c>
      <c r="O11" s="920">
        <f>'入力4(スコア転記)'!T9</f>
        <v>0</v>
      </c>
      <c r="P11" s="726">
        <f>'入力4(スコア転記)'!U9</f>
        <v>0</v>
      </c>
      <c r="Q11" s="728">
        <f>'入力4(スコア転記)'!V9</f>
        <v>0</v>
      </c>
      <c r="V11" s="482"/>
    </row>
    <row r="12" spans="1:22" ht="14.25" customHeight="1" thickBot="1">
      <c r="B12" s="510">
        <v>1</v>
      </c>
      <c r="C12" s="511" t="s">
        <v>0</v>
      </c>
      <c r="D12" s="512"/>
      <c r="E12" s="513"/>
      <c r="F12" s="729"/>
      <c r="G12" s="730"/>
      <c r="H12" s="731"/>
      <c r="I12" s="926"/>
      <c r="J12" s="170"/>
      <c r="K12" s="170"/>
      <c r="L12" s="732"/>
      <c r="M12" s="733">
        <f>'入力4(スコア転記)'!Q10</f>
        <v>0</v>
      </c>
      <c r="N12" s="734">
        <f>'入力4(スコア転記)'!R10</f>
        <v>0</v>
      </c>
      <c r="O12" s="735">
        <f>'入力4(スコア転記)'!T10</f>
        <v>0</v>
      </c>
      <c r="P12" s="736">
        <f>'入力4(スコア転記)'!U10</f>
        <v>0</v>
      </c>
      <c r="Q12" s="737">
        <f>'入力4(スコア転記)'!V10</f>
        <v>0</v>
      </c>
      <c r="V12" s="482"/>
    </row>
    <row r="13" spans="1:22" ht="14.25" thickBot="1">
      <c r="B13" s="516"/>
      <c r="C13" s="517">
        <v>1.1000000000000001</v>
      </c>
      <c r="D13" s="518" t="s">
        <v>529</v>
      </c>
      <c r="E13" s="519"/>
      <c r="F13" s="738"/>
      <c r="G13" s="739"/>
      <c r="H13" s="649"/>
      <c r="I13" s="649"/>
      <c r="J13" s="740"/>
      <c r="K13" s="740"/>
      <c r="L13" s="741"/>
      <c r="M13" s="742">
        <f>'入力4(スコア転記)'!Q11</f>
        <v>0</v>
      </c>
      <c r="N13" s="743">
        <f>'入力4(スコア転記)'!R11</f>
        <v>0</v>
      </c>
      <c r="O13" s="744">
        <f>'入力4(スコア転記)'!T11</f>
        <v>0</v>
      </c>
      <c r="P13" s="743">
        <f>'入力4(スコア転記)'!U11</f>
        <v>0</v>
      </c>
      <c r="Q13" s="745">
        <f>'入力4(スコア転記)'!V11</f>
        <v>0</v>
      </c>
      <c r="V13" s="482"/>
    </row>
    <row r="14" spans="1:22" ht="15" hidden="1" customHeight="1" thickBot="1">
      <c r="A14" t="s">
        <v>530</v>
      </c>
      <c r="B14" s="521"/>
      <c r="C14" s="522"/>
      <c r="D14" s="523">
        <v>1</v>
      </c>
      <c r="E14" s="524" t="s">
        <v>187</v>
      </c>
      <c r="F14" s="746"/>
      <c r="G14" s="747"/>
      <c r="H14" s="530"/>
      <c r="I14" s="649"/>
      <c r="J14" s="740"/>
      <c r="K14" s="740"/>
      <c r="L14" s="741"/>
      <c r="M14" s="748">
        <f>'入力4(スコア転記)'!Q12</f>
        <v>0</v>
      </c>
      <c r="N14" s="749">
        <f>'入力4(スコア転記)'!R12</f>
        <v>0</v>
      </c>
      <c r="O14" s="750">
        <f>'入力4(スコア転記)'!T12</f>
        <v>0</v>
      </c>
      <c r="P14" s="749">
        <f>'入力4(スコア転記)'!U12</f>
        <v>0</v>
      </c>
      <c r="Q14" s="737">
        <f>'入力4(スコア転記)'!V12</f>
        <v>0</v>
      </c>
      <c r="V14" s="482"/>
    </row>
    <row r="15" spans="1:22" ht="14.25" hidden="1" customHeight="1" thickBot="1">
      <c r="B15" s="527"/>
      <c r="C15" s="528"/>
      <c r="D15" s="529">
        <v>2</v>
      </c>
      <c r="E15" s="530" t="s">
        <v>188</v>
      </c>
      <c r="F15" s="751"/>
      <c r="G15" s="747"/>
      <c r="H15" s="530"/>
      <c r="I15" s="926"/>
      <c r="J15" s="740"/>
      <c r="K15" s="740"/>
      <c r="L15" s="741"/>
      <c r="M15" s="752">
        <f>'入力4(スコア転記)'!Q13</f>
        <v>0</v>
      </c>
      <c r="N15" s="749">
        <f>'入力4(スコア転記)'!R13</f>
        <v>0</v>
      </c>
      <c r="O15" s="753">
        <f>'入力4(スコア転記)'!T13</f>
        <v>0</v>
      </c>
      <c r="P15" s="749">
        <f>'入力4(スコア転記)'!U13</f>
        <v>0</v>
      </c>
      <c r="Q15" s="737">
        <f>'入力4(スコア転記)'!V13</f>
        <v>0</v>
      </c>
      <c r="V15" s="482"/>
    </row>
    <row r="16" spans="1:22" ht="14.25" thickBot="1">
      <c r="B16" s="516"/>
      <c r="C16" s="517">
        <v>1.2</v>
      </c>
      <c r="D16" s="519" t="s">
        <v>11</v>
      </c>
      <c r="E16" s="532"/>
      <c r="F16" s="754"/>
      <c r="G16" s="739"/>
      <c r="H16" s="649"/>
      <c r="I16" s="649"/>
      <c r="J16" s="170"/>
      <c r="K16" s="170"/>
      <c r="L16" s="732"/>
      <c r="M16" s="755">
        <f>'入力4(スコア転記)'!Q14</f>
        <v>0</v>
      </c>
      <c r="N16" s="749">
        <f>'入力4(スコア転記)'!R14</f>
        <v>0</v>
      </c>
      <c r="O16" s="756">
        <f>'入力4(スコア転記)'!T14</f>
        <v>0</v>
      </c>
      <c r="P16" s="749">
        <f>'入力4(スコア転記)'!U14</f>
        <v>0</v>
      </c>
      <c r="Q16" s="737">
        <f>'入力4(スコア転記)'!V14</f>
        <v>0</v>
      </c>
      <c r="V16" s="482"/>
    </row>
    <row r="17" spans="2:22" ht="14.25" customHeight="1">
      <c r="B17" s="516"/>
      <c r="C17" s="533"/>
      <c r="D17" s="534">
        <v>1</v>
      </c>
      <c r="E17" s="535" t="s">
        <v>189</v>
      </c>
      <c r="F17" s="738"/>
      <c r="G17" s="739"/>
      <c r="H17" s="649"/>
      <c r="I17" s="649"/>
      <c r="J17" s="740"/>
      <c r="K17" s="740"/>
      <c r="L17" s="741"/>
      <c r="M17" s="757">
        <f>'入力4(スコア転記)'!Q15</f>
        <v>0</v>
      </c>
      <c r="N17" s="749">
        <f>'入力4(スコア転記)'!R15</f>
        <v>0</v>
      </c>
      <c r="O17" s="758">
        <f>'入力4(スコア転記)'!T15</f>
        <v>0</v>
      </c>
      <c r="P17" s="749">
        <f>'入力4(スコア転記)'!U15</f>
        <v>0</v>
      </c>
      <c r="Q17" s="737">
        <f>'入力4(スコア転記)'!V15</f>
        <v>0</v>
      </c>
      <c r="V17" s="482"/>
    </row>
    <row r="18" spans="2:22" ht="14.25" customHeight="1">
      <c r="B18" s="516"/>
      <c r="C18" s="536"/>
      <c r="D18" s="534">
        <v>2</v>
      </c>
      <c r="E18" s="535" t="s">
        <v>12</v>
      </c>
      <c r="F18" s="738"/>
      <c r="G18" s="739"/>
      <c r="H18" s="649"/>
      <c r="I18" s="649"/>
      <c r="J18" s="740"/>
      <c r="K18" s="740"/>
      <c r="L18" s="741"/>
      <c r="M18" s="748">
        <f>'入力4(スコア転記)'!Q16</f>
        <v>0</v>
      </c>
      <c r="N18" s="749">
        <f>'入力4(スコア転記)'!R16</f>
        <v>0</v>
      </c>
      <c r="O18" s="750">
        <f>'入力4(スコア転記)'!T16</f>
        <v>0</v>
      </c>
      <c r="P18" s="749">
        <f>'入力4(スコア転記)'!U16</f>
        <v>0</v>
      </c>
      <c r="Q18" s="737">
        <f>'入力4(スコア転記)'!V16</f>
        <v>0</v>
      </c>
      <c r="V18" s="482"/>
    </row>
    <row r="19" spans="2:22" ht="14.25" customHeight="1">
      <c r="B19" s="516"/>
      <c r="C19" s="536"/>
      <c r="D19" s="534">
        <v>3</v>
      </c>
      <c r="E19" s="535" t="s">
        <v>52</v>
      </c>
      <c r="F19" s="738"/>
      <c r="G19" s="739"/>
      <c r="H19" s="649"/>
      <c r="I19" s="649"/>
      <c r="J19" s="740"/>
      <c r="K19" s="740"/>
      <c r="L19" s="741"/>
      <c r="M19" s="748">
        <f>'入力4(スコア転記)'!Q17</f>
        <v>0</v>
      </c>
      <c r="N19" s="749">
        <f>'入力4(スコア転記)'!R17</f>
        <v>0</v>
      </c>
      <c r="O19" s="750">
        <f>'入力4(スコア転記)'!T17</f>
        <v>0</v>
      </c>
      <c r="P19" s="749">
        <f>'入力4(スコア転記)'!U17</f>
        <v>0</v>
      </c>
      <c r="Q19" s="737">
        <f>'入力4(スコア転記)'!V17</f>
        <v>0</v>
      </c>
      <c r="V19" s="482"/>
    </row>
    <row r="20" spans="2:22" ht="14.25" customHeight="1">
      <c r="B20" s="516"/>
      <c r="C20" s="537"/>
      <c r="D20" s="534">
        <v>4</v>
      </c>
      <c r="E20" s="535" t="s">
        <v>53</v>
      </c>
      <c r="F20" s="738"/>
      <c r="G20" s="739"/>
      <c r="H20" s="649"/>
      <c r="I20" s="649"/>
      <c r="J20" s="740"/>
      <c r="K20" s="740"/>
      <c r="L20" s="741"/>
      <c r="M20" s="748">
        <f>'入力4(スコア転記)'!Q18</f>
        <v>0</v>
      </c>
      <c r="N20" s="749">
        <f>'入力4(スコア転記)'!R18</f>
        <v>0</v>
      </c>
      <c r="O20" s="750">
        <f>'入力4(スコア転記)'!T18</f>
        <v>0</v>
      </c>
      <c r="P20" s="749">
        <f>'入力4(スコア転記)'!U18</f>
        <v>0</v>
      </c>
      <c r="Q20" s="737">
        <f>'入力4(スコア転記)'!V18</f>
        <v>0</v>
      </c>
      <c r="V20" s="482"/>
    </row>
    <row r="21" spans="2:22" ht="14.25" customHeight="1" thickBot="1">
      <c r="B21" s="538"/>
      <c r="C21" s="539">
        <v>1.3</v>
      </c>
      <c r="D21" s="519" t="s">
        <v>54</v>
      </c>
      <c r="E21" s="519"/>
      <c r="F21" s="738"/>
      <c r="G21" s="739"/>
      <c r="H21" s="649"/>
      <c r="I21" s="649"/>
      <c r="J21" s="740"/>
      <c r="K21" s="740"/>
      <c r="L21" s="741"/>
      <c r="M21" s="759">
        <f>'入力4(スコア転記)'!Q19</f>
        <v>0</v>
      </c>
      <c r="N21" s="749">
        <f>'入力4(スコア転記)'!R19</f>
        <v>0</v>
      </c>
      <c r="O21" s="760">
        <f>'入力4(スコア転記)'!T19</f>
        <v>0</v>
      </c>
      <c r="P21" s="749">
        <f>'入力4(スコア転記)'!U19</f>
        <v>0</v>
      </c>
      <c r="Q21" s="737">
        <f>'入力4(スコア転記)'!V19</f>
        <v>0</v>
      </c>
      <c r="V21" s="482"/>
    </row>
    <row r="22" spans="2:22" ht="14.25" customHeight="1">
      <c r="B22" s="541">
        <v>2</v>
      </c>
      <c r="C22" s="542" t="s">
        <v>1</v>
      </c>
      <c r="D22" s="543"/>
      <c r="E22" s="544"/>
      <c r="F22" s="761"/>
      <c r="G22" s="689" t="s">
        <v>222</v>
      </c>
      <c r="H22" s="696"/>
      <c r="I22" s="690"/>
      <c r="J22" s="170"/>
      <c r="K22" s="170"/>
      <c r="L22" s="732"/>
      <c r="M22" s="762">
        <f>'入力4(スコア転記)'!Q20</f>
        <v>0</v>
      </c>
      <c r="N22" s="763">
        <f>'入力4(スコア転記)'!R20</f>
        <v>0</v>
      </c>
      <c r="O22" s="764">
        <f>'入力4(スコア転記)'!T20</f>
        <v>0</v>
      </c>
      <c r="P22" s="765">
        <f>'入力4(スコア転記)'!U20</f>
        <v>0</v>
      </c>
      <c r="Q22" s="766">
        <f>'入力4(スコア転記)'!V20</f>
        <v>0</v>
      </c>
      <c r="V22" s="482"/>
    </row>
    <row r="23" spans="2:22" ht="14.25" customHeight="1" thickBot="1">
      <c r="B23" s="516"/>
      <c r="C23" s="517">
        <v>2.1</v>
      </c>
      <c r="D23" s="546" t="s">
        <v>2</v>
      </c>
      <c r="E23" s="544"/>
      <c r="F23" s="761"/>
      <c r="G23" s="621"/>
      <c r="H23" s="174"/>
      <c r="I23" s="174"/>
      <c r="J23" s="170"/>
      <c r="K23" s="170"/>
      <c r="L23" s="732"/>
      <c r="M23" s="767">
        <f>'入力4(スコア転記)'!Q21</f>
        <v>0</v>
      </c>
      <c r="N23" s="768">
        <f>'入力4(スコア転記)'!R21</f>
        <v>0</v>
      </c>
      <c r="O23" s="769">
        <f>'入力4(スコア転記)'!T21</f>
        <v>0</v>
      </c>
      <c r="P23" s="770">
        <f>'入力4(スコア転記)'!U21</f>
        <v>0</v>
      </c>
      <c r="Q23" s="745">
        <f>'入力4(スコア転記)'!V21</f>
        <v>0</v>
      </c>
      <c r="V23" s="482"/>
    </row>
    <row r="24" spans="2:22" ht="14.25" customHeight="1">
      <c r="B24" s="516"/>
      <c r="C24" s="547"/>
      <c r="D24" s="534">
        <v>1</v>
      </c>
      <c r="E24" s="519" t="s">
        <v>94</v>
      </c>
      <c r="F24" s="738"/>
      <c r="G24" s="691" t="s">
        <v>223</v>
      </c>
      <c r="H24" s="771" t="s">
        <v>514</v>
      </c>
      <c r="I24" s="174"/>
      <c r="J24" s="740"/>
      <c r="K24" s="772" t="s">
        <v>199</v>
      </c>
      <c r="L24" s="773"/>
      <c r="M24" s="757">
        <f>'入力4(スコア転記)'!Q22</f>
        <v>0</v>
      </c>
      <c r="N24" s="749">
        <f>'入力4(スコア転記)'!R22</f>
        <v>0</v>
      </c>
      <c r="O24" s="758">
        <f>'入力4(スコア転記)'!T22</f>
        <v>0</v>
      </c>
      <c r="P24" s="749">
        <f>'入力4(スコア転記)'!U22</f>
        <v>0</v>
      </c>
      <c r="Q24" s="737">
        <f>'入力4(スコア転記)'!V22</f>
        <v>0</v>
      </c>
      <c r="V24" s="482"/>
    </row>
    <row r="25" spans="2:22" ht="12.95" hidden="1" customHeight="1">
      <c r="B25" s="527"/>
      <c r="C25" s="548"/>
      <c r="D25" s="529">
        <v>2</v>
      </c>
      <c r="E25" s="530" t="s">
        <v>147</v>
      </c>
      <c r="F25" s="751"/>
      <c r="G25" s="692" t="s">
        <v>224</v>
      </c>
      <c r="H25" s="771" t="s">
        <v>514</v>
      </c>
      <c r="I25" s="174" t="s">
        <v>222</v>
      </c>
      <c r="J25" s="740"/>
      <c r="K25" s="772" t="s">
        <v>199</v>
      </c>
      <c r="L25" s="773"/>
      <c r="M25" s="748">
        <f>'入力4(スコア転記)'!Q23</f>
        <v>0</v>
      </c>
      <c r="N25" s="774">
        <f>'入力4(スコア転記)'!R23</f>
        <v>0</v>
      </c>
      <c r="O25" s="750">
        <f>'入力4(スコア転記)'!T23</f>
        <v>0</v>
      </c>
      <c r="P25" s="774">
        <f>'入力4(スコア転記)'!U23</f>
        <v>0</v>
      </c>
      <c r="Q25" s="775">
        <f>'入力4(スコア転記)'!V23</f>
        <v>0</v>
      </c>
      <c r="V25" s="482"/>
    </row>
    <row r="26" spans="2:22" ht="14.25" customHeight="1">
      <c r="B26" s="516"/>
      <c r="C26" s="547"/>
      <c r="D26" s="534">
        <v>2</v>
      </c>
      <c r="E26" s="519" t="s">
        <v>55</v>
      </c>
      <c r="F26" s="738"/>
      <c r="G26" s="691" t="s">
        <v>223</v>
      </c>
      <c r="H26" s="771" t="s">
        <v>514</v>
      </c>
      <c r="I26" s="693" t="s">
        <v>224</v>
      </c>
      <c r="J26" s="771" t="s">
        <v>515</v>
      </c>
      <c r="K26" s="772" t="s">
        <v>199</v>
      </c>
      <c r="L26" s="776" t="s">
        <v>200</v>
      </c>
      <c r="M26" s="748">
        <f>'入力4(スコア転記)'!Q24</f>
        <v>0</v>
      </c>
      <c r="N26" s="749">
        <f>'入力4(スコア転記)'!R24</f>
        <v>0</v>
      </c>
      <c r="O26" s="750">
        <f>'入力4(スコア転記)'!T24</f>
        <v>0</v>
      </c>
      <c r="P26" s="749">
        <f>'入力4(スコア転記)'!U24</f>
        <v>0</v>
      </c>
      <c r="Q26" s="737">
        <f>'入力4(スコア転記)'!V24</f>
        <v>0</v>
      </c>
      <c r="V26" s="482"/>
    </row>
    <row r="27" spans="2:22" ht="14.25" customHeight="1">
      <c r="B27" s="516"/>
      <c r="C27" s="547"/>
      <c r="D27" s="534">
        <v>3</v>
      </c>
      <c r="E27" s="519" t="s">
        <v>56</v>
      </c>
      <c r="F27" s="738"/>
      <c r="G27" s="691" t="s">
        <v>225</v>
      </c>
      <c r="H27" s="771" t="s">
        <v>514</v>
      </c>
      <c r="I27" s="174"/>
      <c r="J27" s="740"/>
      <c r="K27" s="772" t="s">
        <v>199</v>
      </c>
      <c r="L27" s="773"/>
      <c r="M27" s="748">
        <f>'入力4(スコア転記)'!Q25</f>
        <v>0</v>
      </c>
      <c r="N27" s="749">
        <f>'入力4(スコア転記)'!R25</f>
        <v>0</v>
      </c>
      <c r="O27" s="750">
        <f>'入力4(スコア転記)'!T25</f>
        <v>0</v>
      </c>
      <c r="P27" s="749">
        <f>'入力4(スコア転記)'!U25</f>
        <v>0</v>
      </c>
      <c r="Q27" s="737">
        <f>'入力4(スコア転記)'!V25</f>
        <v>0</v>
      </c>
      <c r="V27" s="482"/>
    </row>
    <row r="28" spans="2:22" ht="12.95" hidden="1" customHeight="1">
      <c r="B28" s="527"/>
      <c r="C28" s="548"/>
      <c r="D28" s="529">
        <v>5</v>
      </c>
      <c r="E28" s="530" t="s">
        <v>148</v>
      </c>
      <c r="F28" s="751"/>
      <c r="G28" s="692" t="s">
        <v>225</v>
      </c>
      <c r="H28" s="771" t="s">
        <v>514</v>
      </c>
      <c r="I28" s="174"/>
      <c r="J28" s="740"/>
      <c r="K28" s="772" t="s">
        <v>199</v>
      </c>
      <c r="L28" s="773"/>
      <c r="M28" s="748">
        <f>'入力4(スコア転記)'!Q26</f>
        <v>0</v>
      </c>
      <c r="N28" s="774">
        <f>'入力4(スコア転記)'!R26</f>
        <v>0</v>
      </c>
      <c r="O28" s="750">
        <f>'入力4(スコア転記)'!T26</f>
        <v>0</v>
      </c>
      <c r="P28" s="774">
        <f>'入力4(スコア転記)'!U26</f>
        <v>0</v>
      </c>
      <c r="Q28" s="775">
        <f>'入力4(スコア転記)'!V26</f>
        <v>0</v>
      </c>
      <c r="V28" s="482"/>
    </row>
    <row r="29" spans="2:22" ht="12.95" hidden="1" customHeight="1">
      <c r="B29" s="527"/>
      <c r="C29" s="548"/>
      <c r="D29" s="529">
        <v>6</v>
      </c>
      <c r="E29" s="530" t="s">
        <v>57</v>
      </c>
      <c r="F29" s="751"/>
      <c r="G29" s="692" t="s">
        <v>225</v>
      </c>
      <c r="H29" s="771" t="s">
        <v>514</v>
      </c>
      <c r="I29" s="174" t="s">
        <v>226</v>
      </c>
      <c r="J29" s="740"/>
      <c r="K29" s="772" t="s">
        <v>199</v>
      </c>
      <c r="L29" s="773"/>
      <c r="M29" s="748">
        <f>'入力4(スコア転記)'!Q27</f>
        <v>0</v>
      </c>
      <c r="N29" s="774">
        <f>'入力4(スコア転記)'!R27</f>
        <v>0</v>
      </c>
      <c r="O29" s="750">
        <f>'入力4(スコア転記)'!T27</f>
        <v>0</v>
      </c>
      <c r="P29" s="774">
        <f>'入力4(スコア転記)'!U27</f>
        <v>0</v>
      </c>
      <c r="Q29" s="775">
        <f>'入力4(スコア転記)'!V27</f>
        <v>0</v>
      </c>
      <c r="V29" s="482"/>
    </row>
    <row r="30" spans="2:22" ht="12.95" hidden="1" customHeight="1">
      <c r="B30" s="527"/>
      <c r="C30" s="548"/>
      <c r="D30" s="529">
        <v>7</v>
      </c>
      <c r="E30" s="530" t="s">
        <v>137</v>
      </c>
      <c r="F30" s="751"/>
      <c r="G30" s="692" t="s">
        <v>225</v>
      </c>
      <c r="H30" s="771" t="s">
        <v>514</v>
      </c>
      <c r="I30" s="174" t="s">
        <v>226</v>
      </c>
      <c r="J30" s="740"/>
      <c r="K30" s="772" t="s">
        <v>199</v>
      </c>
      <c r="L30" s="773"/>
      <c r="M30" s="748">
        <f>'入力4(スコア転記)'!Q28</f>
        <v>0</v>
      </c>
      <c r="N30" s="774">
        <f>'入力4(スコア転記)'!R28</f>
        <v>0</v>
      </c>
      <c r="O30" s="750">
        <f>'入力4(スコア転記)'!T28</f>
        <v>0</v>
      </c>
      <c r="P30" s="774">
        <f>'入力4(スコア転記)'!U28</f>
        <v>0</v>
      </c>
      <c r="Q30" s="775">
        <f>'入力4(スコア転記)'!V28</f>
        <v>0</v>
      </c>
      <c r="V30" s="482"/>
    </row>
    <row r="31" spans="2:22" ht="12.95" hidden="1" customHeight="1">
      <c r="B31" s="527"/>
      <c r="C31" s="548"/>
      <c r="D31" s="529">
        <v>8</v>
      </c>
      <c r="E31" s="530" t="s">
        <v>138</v>
      </c>
      <c r="F31" s="751"/>
      <c r="G31" s="692" t="s">
        <v>225</v>
      </c>
      <c r="H31" s="771" t="s">
        <v>514</v>
      </c>
      <c r="I31" s="174" t="s">
        <v>226</v>
      </c>
      <c r="J31" s="740"/>
      <c r="K31" s="772" t="s">
        <v>199</v>
      </c>
      <c r="L31" s="773"/>
      <c r="M31" s="748">
        <f>'入力4(スコア転記)'!Q29</f>
        <v>0</v>
      </c>
      <c r="N31" s="774">
        <f>'入力4(スコア転記)'!R29</f>
        <v>0</v>
      </c>
      <c r="O31" s="750">
        <f>'入力4(スコア転記)'!T29</f>
        <v>0</v>
      </c>
      <c r="P31" s="774">
        <f>'入力4(スコア転記)'!U29</f>
        <v>0</v>
      </c>
      <c r="Q31" s="775">
        <f>'入力4(スコア転記)'!V29</f>
        <v>0</v>
      </c>
      <c r="V31" s="482"/>
    </row>
    <row r="32" spans="2:22" ht="14.25" customHeight="1">
      <c r="B32" s="516"/>
      <c r="C32" s="539">
        <v>2.2000000000000002</v>
      </c>
      <c r="D32" s="519" t="s">
        <v>3</v>
      </c>
      <c r="E32" s="549"/>
      <c r="F32" s="777"/>
      <c r="G32" s="691" t="s">
        <v>225</v>
      </c>
      <c r="H32" s="771" t="s">
        <v>514</v>
      </c>
      <c r="I32" s="174"/>
      <c r="J32" s="740"/>
      <c r="K32" s="772" t="s">
        <v>199</v>
      </c>
      <c r="L32" s="773"/>
      <c r="M32" s="778">
        <f>'入力4(スコア転記)'!Q30</f>
        <v>0</v>
      </c>
      <c r="N32" s="749">
        <f>'入力4(スコア転記)'!R30</f>
        <v>0</v>
      </c>
      <c r="O32" s="779">
        <f>'入力4(スコア転記)'!T30</f>
        <v>0</v>
      </c>
      <c r="P32" s="749">
        <f>'入力4(スコア転記)'!U30</f>
        <v>0</v>
      </c>
      <c r="Q32" s="737">
        <f>'入力4(スコア転記)'!V30</f>
        <v>0</v>
      </c>
      <c r="V32" s="482"/>
    </row>
    <row r="33" spans="2:22" ht="14.25" customHeight="1" thickBot="1">
      <c r="B33" s="516"/>
      <c r="C33" s="533">
        <v>2.2999999999999998</v>
      </c>
      <c r="D33" s="518" t="s">
        <v>139</v>
      </c>
      <c r="E33" s="544"/>
      <c r="F33" s="761"/>
      <c r="G33" s="691" t="s">
        <v>225</v>
      </c>
      <c r="H33" s="771" t="s">
        <v>514</v>
      </c>
      <c r="I33" s="174"/>
      <c r="J33" s="740"/>
      <c r="K33" s="772" t="s">
        <v>199</v>
      </c>
      <c r="L33" s="773"/>
      <c r="M33" s="748">
        <f>'入力4(スコア転記)'!Q31</f>
        <v>0</v>
      </c>
      <c r="N33" s="749">
        <f>'入力4(スコア転記)'!R31</f>
        <v>0</v>
      </c>
      <c r="O33" s="750">
        <f>'入力4(スコア転記)'!T31</f>
        <v>0</v>
      </c>
      <c r="P33" s="749">
        <f>'入力4(スコア転記)'!U31</f>
        <v>0</v>
      </c>
      <c r="Q33" s="737">
        <f>'入力4(スコア転記)'!V31</f>
        <v>0</v>
      </c>
      <c r="V33" s="482"/>
    </row>
    <row r="34" spans="2:22" ht="14.45" hidden="1" customHeight="1" thickBot="1">
      <c r="B34" s="516"/>
      <c r="C34" s="550">
        <v>2.2999999999999998</v>
      </c>
      <c r="D34" s="551" t="s">
        <v>139</v>
      </c>
      <c r="E34" s="549"/>
      <c r="F34" s="777"/>
      <c r="G34" s="780"/>
      <c r="H34" s="926"/>
      <c r="I34" s="926"/>
      <c r="J34" s="170"/>
      <c r="K34" s="170"/>
      <c r="L34" s="732"/>
      <c r="M34" s="748">
        <f>'入力4(スコア転記)'!Q32</f>
        <v>0</v>
      </c>
      <c r="N34" s="749">
        <f>'入力4(スコア転記)'!R32</f>
        <v>0</v>
      </c>
      <c r="O34" s="750">
        <f>'入力4(スコア転記)'!T32</f>
        <v>0</v>
      </c>
      <c r="P34" s="749">
        <f>'入力4(スコア転記)'!U32</f>
        <v>0</v>
      </c>
      <c r="Q34" s="737">
        <f>'入力4(スコア転記)'!V32</f>
        <v>0</v>
      </c>
      <c r="V34" s="482"/>
    </row>
    <row r="35" spans="2:22" ht="13.5" hidden="1" customHeight="1">
      <c r="B35" s="516"/>
      <c r="C35" s="552"/>
      <c r="D35" s="553">
        <v>1</v>
      </c>
      <c r="E35" s="551" t="s">
        <v>18</v>
      </c>
      <c r="F35" s="781"/>
      <c r="G35" s="782"/>
      <c r="H35" s="925"/>
      <c r="I35" s="923"/>
      <c r="J35" s="740"/>
      <c r="K35" s="740"/>
      <c r="L35" s="741"/>
      <c r="M35" s="748">
        <f>'入力4(スコア転記)'!Q33</f>
        <v>0</v>
      </c>
      <c r="N35" s="749">
        <f>'入力4(スコア転記)'!R33</f>
        <v>0</v>
      </c>
      <c r="O35" s="750">
        <f>'入力4(スコア転記)'!T33</f>
        <v>0</v>
      </c>
      <c r="P35" s="749">
        <f>'入力4(スコア転記)'!U33</f>
        <v>0</v>
      </c>
      <c r="Q35" s="737">
        <f>'入力4(スコア転記)'!V33</f>
        <v>0</v>
      </c>
      <c r="V35" s="556"/>
    </row>
    <row r="36" spans="2:22" ht="13.5" hidden="1" customHeight="1">
      <c r="B36" s="557"/>
      <c r="C36" s="558"/>
      <c r="D36" s="553">
        <v>2</v>
      </c>
      <c r="E36" s="551" t="s">
        <v>19</v>
      </c>
      <c r="F36" s="781"/>
      <c r="G36" s="782"/>
      <c r="H36" s="925"/>
      <c r="I36" s="923"/>
      <c r="J36" s="740"/>
      <c r="K36" s="740"/>
      <c r="L36" s="741"/>
      <c r="M36" s="759">
        <f>'入力4(スコア転記)'!Q34</f>
        <v>0</v>
      </c>
      <c r="N36" s="749">
        <f>'入力4(スコア転記)'!R34</f>
        <v>0</v>
      </c>
      <c r="O36" s="760">
        <f>'入力4(スコア転記)'!T34</f>
        <v>0</v>
      </c>
      <c r="P36" s="749">
        <f>'入力4(スコア転記)'!U34</f>
        <v>0</v>
      </c>
      <c r="Q36" s="737">
        <f>'入力4(スコア転記)'!V34</f>
        <v>0</v>
      </c>
      <c r="V36" s="556"/>
    </row>
    <row r="37" spans="2:22" ht="14.25" customHeight="1">
      <c r="B37" s="541">
        <v>3</v>
      </c>
      <c r="C37" s="542" t="s">
        <v>4</v>
      </c>
      <c r="D37" s="543"/>
      <c r="E37" s="544"/>
      <c r="F37" s="761"/>
      <c r="G37" s="689" t="s">
        <v>222</v>
      </c>
      <c r="H37" s="696"/>
      <c r="I37" s="690"/>
      <c r="J37" s="170"/>
      <c r="K37" s="170"/>
      <c r="L37" s="732"/>
      <c r="M37" s="783">
        <f>'入力4(スコア転記)'!Q35</f>
        <v>0</v>
      </c>
      <c r="N37" s="763">
        <f>'入力4(スコア転記)'!R35</f>
        <v>0</v>
      </c>
      <c r="O37" s="784">
        <f>'入力4(スコア転記)'!T35</f>
        <v>0</v>
      </c>
      <c r="P37" s="765">
        <f>'入力4(スコア転記)'!U35</f>
        <v>0</v>
      </c>
      <c r="Q37" s="766">
        <f>'入力4(スコア転記)'!V35</f>
        <v>0</v>
      </c>
      <c r="V37" s="482"/>
    </row>
    <row r="38" spans="2:22" ht="14.25" customHeight="1" thickBot="1">
      <c r="B38" s="516"/>
      <c r="C38" s="517">
        <v>3.1</v>
      </c>
      <c r="D38" s="546" t="s">
        <v>5</v>
      </c>
      <c r="E38" s="544"/>
      <c r="F38" s="761"/>
      <c r="G38" s="621"/>
      <c r="H38" s="174"/>
      <c r="I38" s="174"/>
      <c r="J38" s="170"/>
      <c r="K38" s="170"/>
      <c r="L38" s="732"/>
      <c r="M38" s="767">
        <f>'入力4(スコア転記)'!Q36</f>
        <v>0</v>
      </c>
      <c r="N38" s="768">
        <f>'入力4(スコア転記)'!R36</f>
        <v>0</v>
      </c>
      <c r="O38" s="769">
        <f>'入力4(スコア転記)'!T36</f>
        <v>0</v>
      </c>
      <c r="P38" s="770">
        <f>'入力4(スコア転記)'!U36</f>
        <v>0</v>
      </c>
      <c r="Q38" s="745">
        <f>'入力4(スコア転記)'!V36</f>
        <v>0</v>
      </c>
      <c r="V38" s="482"/>
    </row>
    <row r="39" spans="2:22" ht="14.25" customHeight="1">
      <c r="B39" s="516"/>
      <c r="C39" s="547"/>
      <c r="D39" s="534">
        <v>1</v>
      </c>
      <c r="E39" s="519" t="s">
        <v>20</v>
      </c>
      <c r="F39" s="738"/>
      <c r="G39" s="691" t="s">
        <v>227</v>
      </c>
      <c r="H39" s="771" t="s">
        <v>514</v>
      </c>
      <c r="I39" s="174"/>
      <c r="J39" s="740"/>
      <c r="K39" s="772" t="s">
        <v>201</v>
      </c>
      <c r="L39" s="741"/>
      <c r="M39" s="757">
        <f>'入力4(スコア転記)'!Q37</f>
        <v>0</v>
      </c>
      <c r="N39" s="749">
        <f>'入力4(スコア転記)'!R37</f>
        <v>0</v>
      </c>
      <c r="O39" s="758">
        <f>'入力4(スコア転記)'!T37</f>
        <v>0</v>
      </c>
      <c r="P39" s="749">
        <f>'入力4(スコア転記)'!U37</f>
        <v>0</v>
      </c>
      <c r="Q39" s="737">
        <f>'入力4(スコア転記)'!V37</f>
        <v>0</v>
      </c>
      <c r="V39" s="482"/>
    </row>
    <row r="40" spans="2:22" ht="14.25" customHeight="1">
      <c r="B40" s="516"/>
      <c r="C40" s="547"/>
      <c r="D40" s="534">
        <v>2</v>
      </c>
      <c r="E40" s="519" t="s">
        <v>21</v>
      </c>
      <c r="F40" s="738"/>
      <c r="G40" s="691" t="s">
        <v>228</v>
      </c>
      <c r="H40" s="771" t="s">
        <v>514</v>
      </c>
      <c r="I40" s="174"/>
      <c r="J40" s="740"/>
      <c r="K40" s="772" t="s">
        <v>201</v>
      </c>
      <c r="L40" s="741"/>
      <c r="M40" s="748">
        <f>'入力4(スコア転記)'!Q38</f>
        <v>0</v>
      </c>
      <c r="N40" s="749">
        <f>'入力4(スコア転記)'!R38</f>
        <v>0</v>
      </c>
      <c r="O40" s="750">
        <f>'入力4(スコア転記)'!T38</f>
        <v>0</v>
      </c>
      <c r="P40" s="749">
        <f>'入力4(スコア転記)'!U38</f>
        <v>0</v>
      </c>
      <c r="Q40" s="737">
        <f>'入力4(スコア転記)'!V38</f>
        <v>0</v>
      </c>
      <c r="V40" s="482"/>
    </row>
    <row r="41" spans="2:22" ht="14.25" customHeight="1" thickBot="1">
      <c r="B41" s="516"/>
      <c r="C41" s="562"/>
      <c r="D41" s="534">
        <v>3</v>
      </c>
      <c r="E41" s="519" t="s">
        <v>22</v>
      </c>
      <c r="F41" s="738"/>
      <c r="G41" s="691" t="s">
        <v>228</v>
      </c>
      <c r="H41" s="771" t="s">
        <v>514</v>
      </c>
      <c r="I41" s="174"/>
      <c r="J41" s="740"/>
      <c r="K41" s="772" t="s">
        <v>201</v>
      </c>
      <c r="L41" s="741"/>
      <c r="M41" s="752">
        <f>'入力4(スコア転記)'!Q39</f>
        <v>0</v>
      </c>
      <c r="N41" s="749">
        <f>'入力4(スコア転記)'!R39</f>
        <v>0</v>
      </c>
      <c r="O41" s="753">
        <f>'入力4(スコア転記)'!T39</f>
        <v>0</v>
      </c>
      <c r="P41" s="749">
        <f>'入力4(スコア転記)'!U39</f>
        <v>0</v>
      </c>
      <c r="Q41" s="737">
        <f>'入力4(スコア転記)'!V39</f>
        <v>0</v>
      </c>
      <c r="V41" s="482"/>
    </row>
    <row r="42" spans="2:22" ht="14.25" customHeight="1" thickBot="1">
      <c r="B42" s="563"/>
      <c r="C42" s="533">
        <v>3.2</v>
      </c>
      <c r="D42" s="518" t="s">
        <v>58</v>
      </c>
      <c r="E42" s="544"/>
      <c r="F42" s="761"/>
      <c r="G42" s="692"/>
      <c r="H42" s="694"/>
      <c r="I42" s="174"/>
      <c r="J42" s="170"/>
      <c r="K42" s="170"/>
      <c r="L42" s="732"/>
      <c r="M42" s="755">
        <f>'入力4(スコア転記)'!Q40</f>
        <v>0</v>
      </c>
      <c r="N42" s="734">
        <f>'入力4(スコア転記)'!R40</f>
        <v>0</v>
      </c>
      <c r="O42" s="756">
        <f>'入力4(スコア転記)'!T40</f>
        <v>0</v>
      </c>
      <c r="P42" s="736">
        <f>'入力4(スコア転記)'!U40</f>
        <v>0</v>
      </c>
      <c r="Q42" s="737">
        <f>'入力4(スコア転記)'!V40</f>
        <v>0</v>
      </c>
      <c r="V42" s="482"/>
    </row>
    <row r="43" spans="2:22" ht="14.25" hidden="1" customHeight="1" thickBot="1">
      <c r="B43" s="564"/>
      <c r="C43" s="548"/>
      <c r="D43" s="529">
        <v>1</v>
      </c>
      <c r="E43" s="530" t="s">
        <v>23</v>
      </c>
      <c r="F43" s="751"/>
      <c r="G43" s="692"/>
      <c r="H43" s="694"/>
      <c r="I43" s="174"/>
      <c r="J43" s="740"/>
      <c r="K43" s="740"/>
      <c r="L43" s="741"/>
      <c r="M43" s="757">
        <f>'入力4(スコア転記)'!Q41</f>
        <v>0</v>
      </c>
      <c r="N43" s="774">
        <f>'入力4(スコア転記)'!R41</f>
        <v>0</v>
      </c>
      <c r="O43" s="758">
        <f>'入力4(スコア転記)'!T41</f>
        <v>0</v>
      </c>
      <c r="P43" s="774">
        <f>'入力4(スコア転記)'!U41</f>
        <v>0</v>
      </c>
      <c r="Q43" s="775">
        <f>'入力4(スコア転記)'!V41</f>
        <v>0</v>
      </c>
      <c r="V43" s="482"/>
    </row>
    <row r="44" spans="2:22" ht="14.25" customHeight="1">
      <c r="B44" s="563"/>
      <c r="C44" s="547"/>
      <c r="D44" s="534">
        <v>1</v>
      </c>
      <c r="E44" s="519" t="s">
        <v>24</v>
      </c>
      <c r="F44" s="738"/>
      <c r="G44" s="691" t="s">
        <v>228</v>
      </c>
      <c r="H44" s="771" t="s">
        <v>514</v>
      </c>
      <c r="I44" s="174"/>
      <c r="J44" s="740"/>
      <c r="K44" s="772" t="s">
        <v>201</v>
      </c>
      <c r="L44" s="741"/>
      <c r="M44" s="748">
        <f>'入力4(スコア転記)'!Q42</f>
        <v>0</v>
      </c>
      <c r="N44" s="749">
        <f>'入力4(スコア転記)'!R42</f>
        <v>0</v>
      </c>
      <c r="O44" s="779">
        <f>'入力4(スコア転記)'!T42</f>
        <v>0</v>
      </c>
      <c r="P44" s="749">
        <f>'入力4(スコア転記)'!U42</f>
        <v>0</v>
      </c>
      <c r="Q44" s="737">
        <f>'入力4(スコア転記)'!V42</f>
        <v>0</v>
      </c>
      <c r="V44" s="482"/>
    </row>
    <row r="45" spans="2:22" ht="14.25" hidden="1" customHeight="1">
      <c r="B45" s="563"/>
      <c r="C45" s="562"/>
      <c r="D45" s="553">
        <v>2</v>
      </c>
      <c r="E45" s="551" t="s">
        <v>25</v>
      </c>
      <c r="F45" s="738"/>
      <c r="G45" s="692"/>
      <c r="H45" s="771" t="s">
        <v>514</v>
      </c>
      <c r="I45" s="174"/>
      <c r="J45" s="740"/>
      <c r="K45" s="772" t="s">
        <v>201</v>
      </c>
      <c r="L45" s="741"/>
      <c r="M45" s="748">
        <f>'入力4(スコア転記)'!Q43</f>
        <v>0</v>
      </c>
      <c r="N45" s="749">
        <f>'入力4(スコア転記)'!R43</f>
        <v>0</v>
      </c>
      <c r="O45" s="779">
        <f>'入力4(スコア転記)'!T43</f>
        <v>0</v>
      </c>
      <c r="P45" s="749">
        <f>'入力4(スコア転記)'!U43</f>
        <v>0</v>
      </c>
      <c r="Q45" s="737">
        <f>'入力4(スコア転記)'!V43</f>
        <v>0</v>
      </c>
      <c r="V45" s="482"/>
    </row>
    <row r="46" spans="2:22" ht="14.25" customHeight="1">
      <c r="B46" s="565"/>
      <c r="C46" s="517">
        <v>3.3</v>
      </c>
      <c r="D46" s="546" t="s">
        <v>59</v>
      </c>
      <c r="E46" s="546"/>
      <c r="F46" s="738"/>
      <c r="G46" s="691" t="s">
        <v>228</v>
      </c>
      <c r="H46" s="771" t="s">
        <v>514</v>
      </c>
      <c r="I46" s="174"/>
      <c r="J46" s="740"/>
      <c r="K46" s="772" t="s">
        <v>201</v>
      </c>
      <c r="L46" s="741"/>
      <c r="M46" s="778">
        <f>'入力4(スコア転記)'!Q44</f>
        <v>0</v>
      </c>
      <c r="N46" s="749">
        <f>'入力4(スコア転記)'!R44</f>
        <v>0</v>
      </c>
      <c r="O46" s="779">
        <f>'入力4(スコア転記)'!T44</f>
        <v>0</v>
      </c>
      <c r="P46" s="749">
        <f>'入力4(スコア転記)'!U44</f>
        <v>0</v>
      </c>
      <c r="Q46" s="737">
        <f>'入力4(スコア転記)'!V44</f>
        <v>0</v>
      </c>
      <c r="V46" s="482"/>
    </row>
    <row r="47" spans="2:22" ht="14.25" hidden="1" customHeight="1">
      <c r="B47" s="566"/>
      <c r="C47" s="567"/>
      <c r="D47" s="529">
        <v>1</v>
      </c>
      <c r="E47" s="530" t="s">
        <v>26</v>
      </c>
      <c r="F47" s="738"/>
      <c r="G47" s="692" t="s">
        <v>228</v>
      </c>
      <c r="H47" s="771" t="s">
        <v>514</v>
      </c>
      <c r="I47" s="174"/>
      <c r="J47" s="740"/>
      <c r="K47" s="772" t="s">
        <v>201</v>
      </c>
      <c r="L47" s="741"/>
      <c r="M47" s="748">
        <f>'入力4(スコア転記)'!Q45</f>
        <v>0</v>
      </c>
      <c r="N47" s="774">
        <f>'入力4(スコア転記)'!R45</f>
        <v>0</v>
      </c>
      <c r="O47" s="750">
        <f>'入力4(スコア転記)'!T45</f>
        <v>0</v>
      </c>
      <c r="P47" s="774">
        <f>'入力4(スコア転記)'!U45</f>
        <v>0</v>
      </c>
      <c r="Q47" s="775">
        <f>'入力4(スコア転記)'!V45</f>
        <v>0</v>
      </c>
      <c r="V47" s="482"/>
    </row>
    <row r="48" spans="2:22" ht="14.25" hidden="1" customHeight="1" thickBot="1">
      <c r="B48" s="566"/>
      <c r="C48" s="528"/>
      <c r="D48" s="529">
        <v>2</v>
      </c>
      <c r="E48" s="530" t="s">
        <v>27</v>
      </c>
      <c r="F48" s="738"/>
      <c r="G48" s="692" t="s">
        <v>228</v>
      </c>
      <c r="H48" s="771" t="s">
        <v>514</v>
      </c>
      <c r="I48" s="174"/>
      <c r="J48" s="740"/>
      <c r="K48" s="772" t="s">
        <v>201</v>
      </c>
      <c r="L48" s="741"/>
      <c r="M48" s="748">
        <f>'入力4(スコア転記)'!Q46</f>
        <v>0</v>
      </c>
      <c r="N48" s="774">
        <f>'入力4(スコア転記)'!R46</f>
        <v>0</v>
      </c>
      <c r="O48" s="750">
        <f>'入力4(スコア転記)'!T46</f>
        <v>0</v>
      </c>
      <c r="P48" s="774">
        <f>'入力4(スコア転記)'!U46</f>
        <v>0</v>
      </c>
      <c r="Q48" s="775">
        <f>'入力4(スコア転記)'!V46</f>
        <v>0</v>
      </c>
      <c r="V48" s="482"/>
    </row>
    <row r="49" spans="2:22" ht="14.25" customHeight="1" thickBot="1">
      <c r="B49" s="568"/>
      <c r="C49" s="539">
        <v>3.4</v>
      </c>
      <c r="D49" s="1395" t="s">
        <v>28</v>
      </c>
      <c r="E49" s="1409"/>
      <c r="F49" s="738"/>
      <c r="G49" s="691" t="s">
        <v>228</v>
      </c>
      <c r="H49" s="771" t="s">
        <v>514</v>
      </c>
      <c r="I49" s="174"/>
      <c r="J49" s="740"/>
      <c r="K49" s="772" t="s">
        <v>201</v>
      </c>
      <c r="L49" s="741"/>
      <c r="M49" s="759">
        <f>'入力4(スコア転記)'!Q47</f>
        <v>0</v>
      </c>
      <c r="N49" s="749">
        <f>'入力4(スコア転記)'!R47</f>
        <v>0</v>
      </c>
      <c r="O49" s="760">
        <f>'入力4(スコア転記)'!T47</f>
        <v>0</v>
      </c>
      <c r="P49" s="749">
        <f>'入力4(スコア転記)'!U47</f>
        <v>0</v>
      </c>
      <c r="Q49" s="737">
        <f>'入力4(スコア転記)'!V47</f>
        <v>0</v>
      </c>
      <c r="V49" s="482"/>
    </row>
    <row r="50" spans="2:22" ht="14.25" customHeight="1">
      <c r="B50" s="541">
        <v>4</v>
      </c>
      <c r="C50" s="542" t="s">
        <v>29</v>
      </c>
      <c r="D50" s="543"/>
      <c r="E50" s="544"/>
      <c r="F50" s="738"/>
      <c r="G50" s="689" t="s">
        <v>222</v>
      </c>
      <c r="H50" s="696"/>
      <c r="I50" s="690"/>
      <c r="J50" s="170"/>
      <c r="K50" s="170"/>
      <c r="L50" s="732"/>
      <c r="M50" s="762">
        <f>'入力4(スコア転記)'!Q48</f>
        <v>0</v>
      </c>
      <c r="N50" s="763">
        <f>'入力4(スコア転記)'!R48</f>
        <v>0</v>
      </c>
      <c r="O50" s="764">
        <f>'入力4(スコア転記)'!T48</f>
        <v>0</v>
      </c>
      <c r="P50" s="765">
        <f>'入力4(スコア転記)'!U48</f>
        <v>0</v>
      </c>
      <c r="Q50" s="766">
        <f>'入力4(スコア転記)'!V48</f>
        <v>0</v>
      </c>
      <c r="V50" s="482"/>
    </row>
    <row r="51" spans="2:22" ht="14.25" customHeight="1" thickBot="1">
      <c r="B51" s="516"/>
      <c r="C51" s="517">
        <v>4.0999999999999996</v>
      </c>
      <c r="D51" s="546" t="s">
        <v>60</v>
      </c>
      <c r="E51" s="546"/>
      <c r="F51" s="738"/>
      <c r="G51" s="621"/>
      <c r="H51" s="174"/>
      <c r="I51" s="174"/>
      <c r="J51" s="170"/>
      <c r="K51" s="170"/>
      <c r="L51" s="732"/>
      <c r="M51" s="785">
        <f>'入力4(スコア転記)'!Q49</f>
        <v>0</v>
      </c>
      <c r="N51" s="734">
        <f>'入力4(スコア転記)'!R49</f>
        <v>0</v>
      </c>
      <c r="O51" s="769">
        <f>'入力4(スコア転記)'!T49</f>
        <v>0</v>
      </c>
      <c r="P51" s="736">
        <f>'入力4(スコア転記)'!U49</f>
        <v>0</v>
      </c>
      <c r="Q51" s="737">
        <f>'入力4(スコア転記)'!V49</f>
        <v>0</v>
      </c>
      <c r="V51" s="482"/>
    </row>
    <row r="52" spans="2:22" ht="14.25" customHeight="1" thickBot="1">
      <c r="B52" s="516"/>
      <c r="C52" s="547"/>
      <c r="D52" s="534">
        <v>1</v>
      </c>
      <c r="E52" s="519" t="s">
        <v>30</v>
      </c>
      <c r="F52" s="738"/>
      <c r="G52" s="691" t="s">
        <v>229</v>
      </c>
      <c r="H52" s="771" t="s">
        <v>514</v>
      </c>
      <c r="I52" s="174"/>
      <c r="J52" s="740"/>
      <c r="K52" s="772" t="s">
        <v>202</v>
      </c>
      <c r="L52" s="741"/>
      <c r="M52" s="757">
        <f>'入力4(スコア転記)'!Q50</f>
        <v>0</v>
      </c>
      <c r="N52" s="749">
        <f>'入力4(スコア転記)'!R50</f>
        <v>0</v>
      </c>
      <c r="O52" s="758">
        <f>'入力4(スコア転記)'!T50</f>
        <v>0</v>
      </c>
      <c r="P52" s="749">
        <f>'入力4(スコア転記)'!U50</f>
        <v>0</v>
      </c>
      <c r="Q52" s="737">
        <f>'入力4(スコア転記)'!V50</f>
        <v>0</v>
      </c>
      <c r="V52" s="482"/>
    </row>
    <row r="53" spans="2:22" ht="14.25" hidden="1" customHeight="1" thickBot="1">
      <c r="B53" s="516"/>
      <c r="C53" s="547"/>
      <c r="D53" s="553">
        <v>2</v>
      </c>
      <c r="E53" s="551" t="s">
        <v>31</v>
      </c>
      <c r="F53" s="738"/>
      <c r="G53" s="692"/>
      <c r="H53" s="694"/>
      <c r="I53" s="174"/>
      <c r="J53" s="740"/>
      <c r="K53" s="740"/>
      <c r="L53" s="741"/>
      <c r="M53" s="748">
        <f>'入力4(スコア転記)'!Q51</f>
        <v>0</v>
      </c>
      <c r="N53" s="749">
        <f>'入力4(スコア転記)'!R51</f>
        <v>0</v>
      </c>
      <c r="O53" s="750">
        <f>'入力4(スコア転記)'!T51</f>
        <v>0</v>
      </c>
      <c r="P53" s="749">
        <f>'入力4(スコア転記)'!U51</f>
        <v>0</v>
      </c>
      <c r="Q53" s="737">
        <f>'入力4(スコア転記)'!V51</f>
        <v>0</v>
      </c>
      <c r="V53" s="482"/>
    </row>
    <row r="54" spans="2:22" ht="14.25" hidden="1" customHeight="1" thickBot="1">
      <c r="B54" s="527"/>
      <c r="C54" s="548"/>
      <c r="D54" s="529">
        <v>3</v>
      </c>
      <c r="E54" s="530" t="s">
        <v>32</v>
      </c>
      <c r="F54" s="738"/>
      <c r="G54" s="692"/>
      <c r="H54" s="694"/>
      <c r="I54" s="174"/>
      <c r="J54" s="740"/>
      <c r="K54" s="740"/>
      <c r="L54" s="741"/>
      <c r="M54" s="748">
        <f>'入力4(スコア転記)'!Q52</f>
        <v>0</v>
      </c>
      <c r="N54" s="774">
        <f>'入力4(スコア転記)'!R52</f>
        <v>0</v>
      </c>
      <c r="O54" s="750">
        <f>'入力4(スコア転記)'!T52</f>
        <v>0</v>
      </c>
      <c r="P54" s="774">
        <f>'入力4(スコア転記)'!U52</f>
        <v>0</v>
      </c>
      <c r="Q54" s="775">
        <f>'入力4(スコア転記)'!V52</f>
        <v>0</v>
      </c>
      <c r="V54" s="482"/>
    </row>
    <row r="55" spans="2:22" ht="14.25" hidden="1" customHeight="1" thickBot="1">
      <c r="B55" s="527"/>
      <c r="C55" s="569"/>
      <c r="D55" s="529">
        <v>4</v>
      </c>
      <c r="E55" s="530" t="s">
        <v>33</v>
      </c>
      <c r="F55" s="738"/>
      <c r="G55" s="692"/>
      <c r="H55" s="694"/>
      <c r="I55" s="174"/>
      <c r="J55" s="740"/>
      <c r="K55" s="740"/>
      <c r="L55" s="741"/>
      <c r="M55" s="752">
        <f>'入力4(スコア転記)'!Q53</f>
        <v>0</v>
      </c>
      <c r="N55" s="774">
        <f>'入力4(スコア転記)'!R53</f>
        <v>0</v>
      </c>
      <c r="O55" s="753">
        <f>'入力4(スコア転記)'!T53</f>
        <v>0</v>
      </c>
      <c r="P55" s="774">
        <f>'入力4(スコア転記)'!U53</f>
        <v>0</v>
      </c>
      <c r="Q55" s="775">
        <f>'入力4(スコア転記)'!V53</f>
        <v>0</v>
      </c>
      <c r="V55" s="482"/>
    </row>
    <row r="56" spans="2:22" ht="14.25" customHeight="1" thickBot="1">
      <c r="B56" s="563"/>
      <c r="C56" s="517">
        <v>4.2</v>
      </c>
      <c r="D56" s="546" t="s">
        <v>61</v>
      </c>
      <c r="E56" s="544"/>
      <c r="F56" s="738"/>
      <c r="G56" s="695"/>
      <c r="H56" s="696"/>
      <c r="I56" s="174"/>
      <c r="J56" s="170"/>
      <c r="K56" s="170"/>
      <c r="L56" s="732"/>
      <c r="M56" s="755">
        <f>'入力4(スコア転記)'!Q54</f>
        <v>0</v>
      </c>
      <c r="N56" s="734">
        <f>'入力4(スコア転記)'!R54</f>
        <v>0</v>
      </c>
      <c r="O56" s="756">
        <f>'入力4(スコア転記)'!T54</f>
        <v>0</v>
      </c>
      <c r="P56" s="736">
        <f>'入力4(スコア転記)'!U54</f>
        <v>0</v>
      </c>
      <c r="Q56" s="737">
        <f>'入力4(スコア転記)'!V54</f>
        <v>0</v>
      </c>
      <c r="V56" s="482"/>
    </row>
    <row r="57" spans="2:22" ht="14.25" customHeight="1">
      <c r="B57" s="563"/>
      <c r="C57" s="536"/>
      <c r="D57" s="534">
        <v>1</v>
      </c>
      <c r="E57" s="519" t="s">
        <v>34</v>
      </c>
      <c r="F57" s="738"/>
      <c r="G57" s="691" t="s">
        <v>230</v>
      </c>
      <c r="H57" s="771" t="s">
        <v>514</v>
      </c>
      <c r="I57" s="174"/>
      <c r="J57" s="740"/>
      <c r="K57" s="772" t="s">
        <v>202</v>
      </c>
      <c r="L57" s="741"/>
      <c r="M57" s="757">
        <f>'入力4(スコア転記)'!Q55</f>
        <v>0</v>
      </c>
      <c r="N57" s="749">
        <f>'入力4(スコア転記)'!R55</f>
        <v>0</v>
      </c>
      <c r="O57" s="758">
        <f>'入力4(スコア転記)'!T55</f>
        <v>0</v>
      </c>
      <c r="P57" s="749">
        <f>'入力4(スコア転記)'!U55</f>
        <v>0</v>
      </c>
      <c r="Q57" s="737">
        <f>'入力4(スコア転記)'!V55</f>
        <v>0</v>
      </c>
      <c r="V57" s="482"/>
    </row>
    <row r="58" spans="2:22" ht="14.25" customHeight="1">
      <c r="B58" s="563"/>
      <c r="C58" s="536"/>
      <c r="D58" s="534">
        <v>2</v>
      </c>
      <c r="E58" s="519" t="s">
        <v>35</v>
      </c>
      <c r="F58" s="738"/>
      <c r="G58" s="691" t="s">
        <v>230</v>
      </c>
      <c r="H58" s="771" t="s">
        <v>514</v>
      </c>
      <c r="I58" s="174"/>
      <c r="J58" s="740"/>
      <c r="K58" s="772" t="s">
        <v>202</v>
      </c>
      <c r="L58" s="741"/>
      <c r="M58" s="748">
        <f>'入力4(スコア転記)'!Q56</f>
        <v>0</v>
      </c>
      <c r="N58" s="749">
        <f>'入力4(スコア転記)'!R56</f>
        <v>0</v>
      </c>
      <c r="O58" s="750">
        <f>'入力4(スコア転記)'!T56</f>
        <v>0</v>
      </c>
      <c r="P58" s="749">
        <f>'入力4(スコア転記)'!U56</f>
        <v>0</v>
      </c>
      <c r="Q58" s="737">
        <f>'入力4(スコア転記)'!V56</f>
        <v>0</v>
      </c>
      <c r="V58" s="482"/>
    </row>
    <row r="59" spans="2:22" ht="14.25" customHeight="1" thickBot="1">
      <c r="B59" s="563"/>
      <c r="C59" s="536"/>
      <c r="D59" s="534">
        <v>3</v>
      </c>
      <c r="E59" s="519" t="s">
        <v>36</v>
      </c>
      <c r="F59" s="738"/>
      <c r="G59" s="691" t="s">
        <v>230</v>
      </c>
      <c r="H59" s="771" t="s">
        <v>514</v>
      </c>
      <c r="I59" s="174"/>
      <c r="J59" s="740"/>
      <c r="K59" s="772" t="s">
        <v>202</v>
      </c>
      <c r="L59" s="741"/>
      <c r="M59" s="752">
        <f>'入力4(スコア転記)'!Q57</f>
        <v>0</v>
      </c>
      <c r="N59" s="749">
        <f>'入力4(スコア転記)'!R57</f>
        <v>0</v>
      </c>
      <c r="O59" s="753">
        <f>'入力4(スコア転記)'!T57</f>
        <v>0</v>
      </c>
      <c r="P59" s="749">
        <f>'入力4(スコア転記)'!U57</f>
        <v>0</v>
      </c>
      <c r="Q59" s="737">
        <f>'入力4(スコア転記)'!V57</f>
        <v>0</v>
      </c>
      <c r="V59" s="482"/>
    </row>
    <row r="60" spans="2:22" ht="14.25" hidden="1" customHeight="1" thickBot="1">
      <c r="B60" s="564"/>
      <c r="C60" s="528"/>
      <c r="D60" s="529">
        <v>4</v>
      </c>
      <c r="E60" s="530" t="s">
        <v>37</v>
      </c>
      <c r="F60" s="751"/>
      <c r="G60" s="692"/>
      <c r="H60" s="694"/>
      <c r="I60" s="174"/>
      <c r="J60" s="740"/>
      <c r="K60" s="740"/>
      <c r="L60" s="741"/>
      <c r="M60" s="752">
        <f>'入力4(スコア転記)'!Q58</f>
        <v>0</v>
      </c>
      <c r="N60" s="774">
        <f>'入力4(スコア転記)'!R58</f>
        <v>0</v>
      </c>
      <c r="O60" s="753">
        <f>'入力4(スコア転記)'!T58</f>
        <v>0</v>
      </c>
      <c r="P60" s="774">
        <f>'入力4(スコア転記)'!U58</f>
        <v>0</v>
      </c>
      <c r="Q60" s="775">
        <f>'入力4(スコア転記)'!V58</f>
        <v>0</v>
      </c>
      <c r="V60" s="482"/>
    </row>
    <row r="61" spans="2:22" ht="14.25" customHeight="1" thickBot="1">
      <c r="B61" s="563"/>
      <c r="C61" s="517">
        <v>4.3</v>
      </c>
      <c r="D61" s="546" t="s">
        <v>38</v>
      </c>
      <c r="E61" s="544"/>
      <c r="F61" s="761"/>
      <c r="G61" s="692"/>
      <c r="H61" s="694"/>
      <c r="I61" s="174"/>
      <c r="J61" s="170"/>
      <c r="K61" s="170"/>
      <c r="L61" s="732"/>
      <c r="M61" s="785">
        <f>'入力4(スコア転記)'!Q59</f>
        <v>0</v>
      </c>
      <c r="N61" s="734">
        <f>'入力4(スコア転記)'!R59</f>
        <v>0</v>
      </c>
      <c r="O61" s="756">
        <f>'入力4(スコア転記)'!T59</f>
        <v>0</v>
      </c>
      <c r="P61" s="736">
        <f>'入力4(スコア転記)'!U59</f>
        <v>0</v>
      </c>
      <c r="Q61" s="737">
        <f>'入力4(スコア転記)'!V59</f>
        <v>0</v>
      </c>
      <c r="V61" s="482"/>
    </row>
    <row r="62" spans="2:22" ht="14.25" customHeight="1">
      <c r="B62" s="563"/>
      <c r="C62" s="536"/>
      <c r="D62" s="534">
        <v>1</v>
      </c>
      <c r="E62" s="519" t="s">
        <v>62</v>
      </c>
      <c r="F62" s="738"/>
      <c r="G62" s="691" t="s">
        <v>230</v>
      </c>
      <c r="H62" s="771" t="s">
        <v>514</v>
      </c>
      <c r="I62" s="174"/>
      <c r="J62" s="740"/>
      <c r="K62" s="772" t="s">
        <v>202</v>
      </c>
      <c r="L62" s="741"/>
      <c r="M62" s="757">
        <f>'入力4(スコア転記)'!Q60</f>
        <v>0</v>
      </c>
      <c r="N62" s="749">
        <f>'入力4(スコア転記)'!R60</f>
        <v>0</v>
      </c>
      <c r="O62" s="758">
        <f>'入力4(スコア転記)'!T60</f>
        <v>0</v>
      </c>
      <c r="P62" s="749">
        <f>'入力4(スコア転記)'!U60</f>
        <v>0</v>
      </c>
      <c r="Q62" s="737">
        <f>'入力4(スコア転記)'!V60</f>
        <v>0</v>
      </c>
      <c r="V62" s="482"/>
    </row>
    <row r="63" spans="2:22" ht="14.25" customHeight="1" thickBot="1">
      <c r="B63" s="563"/>
      <c r="C63" s="536"/>
      <c r="D63" s="571">
        <v>2</v>
      </c>
      <c r="E63" s="518" t="s">
        <v>39</v>
      </c>
      <c r="F63" s="786"/>
      <c r="G63" s="691" t="s">
        <v>230</v>
      </c>
      <c r="H63" s="771" t="s">
        <v>514</v>
      </c>
      <c r="I63" s="174"/>
      <c r="J63" s="740"/>
      <c r="K63" s="772" t="s">
        <v>202</v>
      </c>
      <c r="L63" s="741"/>
      <c r="M63" s="748">
        <f>'入力4(スコア転記)'!Q61</f>
        <v>0</v>
      </c>
      <c r="N63" s="749">
        <f>'入力4(スコア転記)'!R61</f>
        <v>0</v>
      </c>
      <c r="O63" s="753">
        <f>'入力4(スコア転記)'!T61</f>
        <v>0</v>
      </c>
      <c r="P63" s="749">
        <f>'入力4(スコア転記)'!U61</f>
        <v>0</v>
      </c>
      <c r="Q63" s="737">
        <f>'入力4(スコア転記)'!V61</f>
        <v>0</v>
      </c>
      <c r="V63" s="482"/>
    </row>
    <row r="64" spans="2:22" ht="14.25" customHeight="1" thickBot="1">
      <c r="B64" s="572" t="s">
        <v>164</v>
      </c>
      <c r="C64" s="573" t="s">
        <v>165</v>
      </c>
      <c r="D64" s="574"/>
      <c r="E64" s="574"/>
      <c r="F64" s="787"/>
      <c r="G64" s="788"/>
      <c r="H64" s="574"/>
      <c r="I64" s="574"/>
      <c r="J64" s="574"/>
      <c r="K64" s="574"/>
      <c r="L64" s="787"/>
      <c r="M64" s="789">
        <f>'入力4(スコア転記)'!Q62</f>
        <v>0</v>
      </c>
      <c r="N64" s="790">
        <f>'入力4(スコア転記)'!R62</f>
        <v>0</v>
      </c>
      <c r="O64" s="791">
        <f>'入力4(スコア転記)'!T62</f>
        <v>0</v>
      </c>
      <c r="P64" s="792">
        <f>'入力4(スコア転記)'!U62</f>
        <v>0</v>
      </c>
      <c r="Q64" s="793">
        <f>'入力4(スコア転記)'!V62</f>
        <v>0</v>
      </c>
      <c r="V64" s="482"/>
    </row>
    <row r="65" spans="2:22" ht="14.25" customHeight="1">
      <c r="B65" s="510">
        <v>1</v>
      </c>
      <c r="C65" s="511" t="s">
        <v>63</v>
      </c>
      <c r="D65" s="512"/>
      <c r="E65" s="575"/>
      <c r="F65" s="794"/>
      <c r="G65" s="689" t="s">
        <v>222</v>
      </c>
      <c r="H65" s="696"/>
      <c r="I65" s="690"/>
      <c r="J65" s="170"/>
      <c r="K65" s="170"/>
      <c r="L65" s="732"/>
      <c r="M65" s="762">
        <f>'入力4(スコア転記)'!Q63</f>
        <v>0</v>
      </c>
      <c r="N65" s="795">
        <f>'入力4(スコア転記)'!R63</f>
        <v>0</v>
      </c>
      <c r="O65" s="764">
        <f>'入力4(スコア転記)'!T63</f>
        <v>0</v>
      </c>
      <c r="P65" s="796">
        <f>'入力4(スコア転記)'!U63</f>
        <v>0</v>
      </c>
      <c r="Q65" s="797">
        <f>'入力4(スコア転記)'!V63</f>
        <v>0</v>
      </c>
      <c r="V65" s="482"/>
    </row>
    <row r="66" spans="2:22" ht="14.25" customHeight="1" thickBot="1">
      <c r="B66" s="563"/>
      <c r="C66" s="533">
        <v>1.1000000000000001</v>
      </c>
      <c r="D66" s="518" t="s">
        <v>40</v>
      </c>
      <c r="E66" s="544"/>
      <c r="F66" s="761"/>
      <c r="G66" s="621"/>
      <c r="H66" s="174"/>
      <c r="I66" s="174"/>
      <c r="J66" s="170"/>
      <c r="K66" s="170"/>
      <c r="L66" s="732"/>
      <c r="M66" s="785">
        <f>'入力4(スコア転記)'!Q64</f>
        <v>0</v>
      </c>
      <c r="N66" s="734">
        <f>'入力4(スコア転記)'!R64</f>
        <v>0</v>
      </c>
      <c r="O66" s="798">
        <f>'入力4(スコア転記)'!T64</f>
        <v>0</v>
      </c>
      <c r="P66" s="736">
        <f>'入力4(スコア転記)'!U64</f>
        <v>0</v>
      </c>
      <c r="Q66" s="737">
        <f>'入力4(スコア転記)'!V64</f>
        <v>0</v>
      </c>
      <c r="V66" s="482"/>
    </row>
    <row r="67" spans="2:22" ht="14.25" customHeight="1">
      <c r="B67" s="563"/>
      <c r="C67" s="536"/>
      <c r="D67" s="534">
        <v>1</v>
      </c>
      <c r="E67" s="519" t="s">
        <v>41</v>
      </c>
      <c r="F67" s="738"/>
      <c r="G67" s="691" t="s">
        <v>231</v>
      </c>
      <c r="H67" s="771" t="s">
        <v>514</v>
      </c>
      <c r="I67" s="174"/>
      <c r="J67" s="740"/>
      <c r="K67" s="772" t="s">
        <v>203</v>
      </c>
      <c r="L67" s="741"/>
      <c r="M67" s="757">
        <f>'入力4(スコア転記)'!Q65</f>
        <v>0</v>
      </c>
      <c r="N67" s="749">
        <f>'入力4(スコア転記)'!R65</f>
        <v>0</v>
      </c>
      <c r="O67" s="758">
        <f>'入力4(スコア転記)'!T65</f>
        <v>0</v>
      </c>
      <c r="P67" s="749">
        <f>'入力4(スコア転記)'!U65</f>
        <v>0</v>
      </c>
      <c r="Q67" s="737">
        <f>'入力4(スコア転記)'!V65</f>
        <v>0</v>
      </c>
      <c r="V67" s="482"/>
    </row>
    <row r="68" spans="2:22" ht="14.25" customHeight="1">
      <c r="B68" s="563"/>
      <c r="C68" s="536"/>
      <c r="D68" s="534">
        <v>2</v>
      </c>
      <c r="E68" s="519" t="s">
        <v>42</v>
      </c>
      <c r="F68" s="738"/>
      <c r="G68" s="691" t="s">
        <v>232</v>
      </c>
      <c r="H68" s="771" t="s">
        <v>514</v>
      </c>
      <c r="I68" s="174"/>
      <c r="J68" s="740"/>
      <c r="K68" s="772" t="s">
        <v>203</v>
      </c>
      <c r="L68" s="741"/>
      <c r="M68" s="748">
        <f>'入力4(スコア転記)'!Q66</f>
        <v>0</v>
      </c>
      <c r="N68" s="749">
        <f>'入力4(スコア転記)'!R66</f>
        <v>0</v>
      </c>
      <c r="O68" s="750">
        <f>'入力4(スコア転記)'!T66</f>
        <v>0</v>
      </c>
      <c r="P68" s="749">
        <f>'入力4(スコア転記)'!U66</f>
        <v>0</v>
      </c>
      <c r="Q68" s="737">
        <f>'入力4(スコア転記)'!V66</f>
        <v>0</v>
      </c>
      <c r="V68" s="482"/>
    </row>
    <row r="69" spans="2:22" ht="14.25" customHeight="1" thickBot="1">
      <c r="B69" s="563"/>
      <c r="C69" s="537"/>
      <c r="D69" s="534">
        <v>3</v>
      </c>
      <c r="E69" s="519" t="s">
        <v>43</v>
      </c>
      <c r="F69" s="738"/>
      <c r="G69" s="691" t="s">
        <v>232</v>
      </c>
      <c r="H69" s="771" t="s">
        <v>514</v>
      </c>
      <c r="I69" s="174"/>
      <c r="J69" s="740"/>
      <c r="K69" s="772" t="s">
        <v>203</v>
      </c>
      <c r="L69" s="741"/>
      <c r="M69" s="752">
        <f>'入力4(スコア転記)'!Q67</f>
        <v>0</v>
      </c>
      <c r="N69" s="749">
        <f>'入力4(スコア転記)'!R67</f>
        <v>0</v>
      </c>
      <c r="O69" s="753">
        <f>'入力4(スコア転記)'!T67</f>
        <v>0</v>
      </c>
      <c r="P69" s="749">
        <f>'入力4(スコア転記)'!U67</f>
        <v>0</v>
      </c>
      <c r="Q69" s="737">
        <f>'入力4(スコア転記)'!V67</f>
        <v>0</v>
      </c>
      <c r="V69" s="482"/>
    </row>
    <row r="70" spans="2:22" ht="14.25" customHeight="1" thickBot="1">
      <c r="B70" s="563"/>
      <c r="C70" s="517">
        <v>1.2</v>
      </c>
      <c r="D70" s="518" t="s">
        <v>64</v>
      </c>
      <c r="E70" s="544"/>
      <c r="F70" s="761"/>
      <c r="G70" s="692"/>
      <c r="H70" s="694"/>
      <c r="I70" s="174"/>
      <c r="J70" s="170"/>
      <c r="K70" s="170"/>
      <c r="L70" s="732"/>
      <c r="M70" s="785">
        <f>'入力4(スコア転記)'!Q68</f>
        <v>0</v>
      </c>
      <c r="N70" s="749">
        <f>'入力4(スコア転記)'!R68</f>
        <v>0</v>
      </c>
      <c r="O70" s="756">
        <f>'入力4(スコア転記)'!T68</f>
        <v>0</v>
      </c>
      <c r="P70" s="736">
        <f>'入力4(スコア転記)'!U68</f>
        <v>0</v>
      </c>
      <c r="Q70" s="737">
        <f>'入力4(スコア転記)'!V68</f>
        <v>0</v>
      </c>
      <c r="V70" s="482"/>
    </row>
    <row r="71" spans="2:22" ht="13.5">
      <c r="B71" s="563"/>
      <c r="C71" s="536"/>
      <c r="D71" s="534">
        <v>1</v>
      </c>
      <c r="E71" s="519" t="s">
        <v>44</v>
      </c>
      <c r="F71" s="738"/>
      <c r="G71" s="691" t="s">
        <v>232</v>
      </c>
      <c r="H71" s="771" t="s">
        <v>514</v>
      </c>
      <c r="I71" s="174"/>
      <c r="J71" s="740"/>
      <c r="K71" s="772" t="s">
        <v>203</v>
      </c>
      <c r="L71" s="741"/>
      <c r="M71" s="757">
        <f>'入力4(スコア転記)'!Q69</f>
        <v>0</v>
      </c>
      <c r="N71" s="749">
        <f>'入力4(スコア転記)'!R69</f>
        <v>0</v>
      </c>
      <c r="O71" s="758">
        <f>'入力4(スコア転記)'!T69</f>
        <v>0</v>
      </c>
      <c r="P71" s="749">
        <f>'入力4(スコア転記)'!U69</f>
        <v>0</v>
      </c>
      <c r="Q71" s="737">
        <f>'入力4(スコア転記)'!V69</f>
        <v>0</v>
      </c>
      <c r="V71" s="482"/>
    </row>
    <row r="72" spans="2:22" ht="13.5" hidden="1" customHeight="1">
      <c r="B72" s="563"/>
      <c r="C72" s="536"/>
      <c r="D72" s="577"/>
      <c r="E72" s="578"/>
      <c r="F72" s="799"/>
      <c r="G72" s="691"/>
      <c r="H72" s="771" t="s">
        <v>514</v>
      </c>
      <c r="I72" s="174"/>
      <c r="J72" s="740"/>
      <c r="K72" s="740"/>
      <c r="L72" s="741"/>
      <c r="M72" s="748">
        <f>'入力4(スコア転記)'!Q70</f>
        <v>0</v>
      </c>
      <c r="N72" s="749">
        <f>'入力4(スコア転記)'!R70</f>
        <v>0</v>
      </c>
      <c r="O72" s="750">
        <f>'入力4(スコア転記)'!T70</f>
        <v>0</v>
      </c>
      <c r="P72" s="749">
        <f>'入力4(スコア転記)'!U70</f>
        <v>0</v>
      </c>
      <c r="Q72" s="737">
        <f>'入力4(スコア転記)'!V70</f>
        <v>0</v>
      </c>
      <c r="V72" s="482"/>
    </row>
    <row r="73" spans="2:22" ht="13.5">
      <c r="B73" s="563"/>
      <c r="C73" s="536"/>
      <c r="D73" s="534">
        <v>2</v>
      </c>
      <c r="E73" s="519" t="s">
        <v>166</v>
      </c>
      <c r="F73" s="738"/>
      <c r="G73" s="691" t="s">
        <v>232</v>
      </c>
      <c r="H73" s="771" t="s">
        <v>514</v>
      </c>
      <c r="I73" s="174"/>
      <c r="J73" s="740"/>
      <c r="K73" s="772" t="s">
        <v>203</v>
      </c>
      <c r="L73" s="741"/>
      <c r="M73" s="748">
        <f>'入力4(スコア転記)'!Q71</f>
        <v>0</v>
      </c>
      <c r="N73" s="749">
        <f>'入力4(スコア転記)'!R71</f>
        <v>0</v>
      </c>
      <c r="O73" s="750">
        <f>'入力4(スコア転記)'!T71</f>
        <v>0</v>
      </c>
      <c r="P73" s="749">
        <f>'入力4(スコア転記)'!U71</f>
        <v>0</v>
      </c>
      <c r="Q73" s="737">
        <f>'入力4(スコア転記)'!V71</f>
        <v>0</v>
      </c>
      <c r="V73" s="482"/>
    </row>
    <row r="74" spans="2:22" ht="14.25" thickBot="1">
      <c r="B74" s="563"/>
      <c r="C74" s="536"/>
      <c r="D74" s="571">
        <v>3</v>
      </c>
      <c r="E74" s="518" t="s">
        <v>45</v>
      </c>
      <c r="F74" s="786"/>
      <c r="G74" s="691" t="s">
        <v>232</v>
      </c>
      <c r="H74" s="771" t="s">
        <v>514</v>
      </c>
      <c r="I74" s="174"/>
      <c r="J74" s="740"/>
      <c r="K74" s="772" t="s">
        <v>203</v>
      </c>
      <c r="L74" s="741"/>
      <c r="M74" s="748">
        <f>'入力4(スコア転記)'!Q72</f>
        <v>0</v>
      </c>
      <c r="N74" s="749">
        <f>'入力4(スコア転記)'!R72</f>
        <v>0</v>
      </c>
      <c r="O74" s="750">
        <f>'入力4(スコア転記)'!T72</f>
        <v>0</v>
      </c>
      <c r="P74" s="749">
        <f>'入力4(スコア転記)'!U72</f>
        <v>0</v>
      </c>
      <c r="Q74" s="737">
        <f>'入力4(スコア転記)'!V72</f>
        <v>0</v>
      </c>
      <c r="V74" s="482"/>
    </row>
    <row r="75" spans="2:22" ht="14.25" hidden="1" customHeight="1" thickBot="1">
      <c r="B75" s="563"/>
      <c r="C75" s="536"/>
      <c r="D75" s="579"/>
      <c r="E75" s="580"/>
      <c r="F75" s="800"/>
      <c r="G75" s="691"/>
      <c r="H75" s="693"/>
      <c r="I75" s="174"/>
      <c r="J75" s="740"/>
      <c r="K75" s="740"/>
      <c r="L75" s="741"/>
      <c r="M75" s="752">
        <f>'入力4(スコア転記)'!Q73</f>
        <v>0</v>
      </c>
      <c r="N75" s="749">
        <f>'入力4(スコア転記)'!R73</f>
        <v>0</v>
      </c>
      <c r="O75" s="753">
        <f>'入力4(スコア転記)'!T73</f>
        <v>0</v>
      </c>
      <c r="P75" s="749">
        <f>'入力4(スコア転記)'!U73</f>
        <v>0</v>
      </c>
      <c r="Q75" s="737">
        <f>'入力4(スコア転記)'!V73</f>
        <v>0</v>
      </c>
      <c r="V75" s="482"/>
    </row>
    <row r="76" spans="2:22" ht="14.25" thickBot="1">
      <c r="B76" s="582"/>
      <c r="C76" s="517">
        <v>1.3</v>
      </c>
      <c r="D76" s="518" t="s">
        <v>46</v>
      </c>
      <c r="E76" s="544"/>
      <c r="F76" s="761"/>
      <c r="G76" s="692"/>
      <c r="H76" s="694"/>
      <c r="I76" s="174"/>
      <c r="J76" s="170"/>
      <c r="K76" s="170"/>
      <c r="L76" s="732"/>
      <c r="M76" s="755">
        <f>'入力4(スコア転記)'!Q74</f>
        <v>0</v>
      </c>
      <c r="N76" s="749">
        <f>'入力4(スコア転記)'!R74</f>
        <v>0</v>
      </c>
      <c r="O76" s="801">
        <f>'入力4(スコア転記)'!T74</f>
        <v>0</v>
      </c>
      <c r="P76" s="749">
        <f>'入力4(スコア転記)'!U74</f>
        <v>0</v>
      </c>
      <c r="Q76" s="737">
        <f>'入力4(スコア転記)'!V74</f>
        <v>0</v>
      </c>
      <c r="V76" s="482"/>
    </row>
    <row r="77" spans="2:22" ht="14.25" customHeight="1">
      <c r="B77" s="582"/>
      <c r="C77" s="536"/>
      <c r="D77" s="534">
        <v>1</v>
      </c>
      <c r="E77" s="519" t="s">
        <v>95</v>
      </c>
      <c r="F77" s="738"/>
      <c r="G77" s="691" t="s">
        <v>232</v>
      </c>
      <c r="H77" s="771" t="s">
        <v>514</v>
      </c>
      <c r="I77" s="174"/>
      <c r="J77" s="740"/>
      <c r="K77" s="772" t="s">
        <v>203</v>
      </c>
      <c r="L77" s="741"/>
      <c r="M77" s="757">
        <f>'入力4(スコア転記)'!Q75</f>
        <v>0</v>
      </c>
      <c r="N77" s="749">
        <f>'入力4(スコア転記)'!R75</f>
        <v>0</v>
      </c>
      <c r="O77" s="758">
        <f>'入力4(スコア転記)'!T75</f>
        <v>0</v>
      </c>
      <c r="P77" s="749">
        <f>'入力4(スコア転記)'!U75</f>
        <v>0</v>
      </c>
      <c r="Q77" s="737">
        <f>'入力4(スコア転記)'!V75</f>
        <v>0</v>
      </c>
      <c r="V77" s="482"/>
    </row>
    <row r="78" spans="2:22" ht="14.25" customHeight="1" thickBot="1">
      <c r="B78" s="563"/>
      <c r="C78" s="536"/>
      <c r="D78" s="534">
        <v>2</v>
      </c>
      <c r="E78" s="519" t="s">
        <v>96</v>
      </c>
      <c r="F78" s="738"/>
      <c r="G78" s="691" t="s">
        <v>232</v>
      </c>
      <c r="H78" s="771" t="s">
        <v>514</v>
      </c>
      <c r="I78" s="174"/>
      <c r="J78" s="740"/>
      <c r="K78" s="772" t="s">
        <v>203</v>
      </c>
      <c r="L78" s="741"/>
      <c r="M78" s="748">
        <f>'入力4(スコア転記)'!Q76</f>
        <v>0</v>
      </c>
      <c r="N78" s="749">
        <f>'入力4(スコア転記)'!R76</f>
        <v>0</v>
      </c>
      <c r="O78" s="750">
        <f>'入力4(スコア転記)'!T76</f>
        <v>0</v>
      </c>
      <c r="P78" s="749">
        <f>'入力4(スコア転記)'!U76</f>
        <v>0</v>
      </c>
      <c r="Q78" s="737">
        <f>'入力4(スコア転記)'!V76</f>
        <v>0</v>
      </c>
      <c r="V78" s="482"/>
    </row>
    <row r="79" spans="2:22" ht="14.25" hidden="1" customHeight="1" thickBot="1">
      <c r="B79" s="563"/>
      <c r="C79" s="537"/>
      <c r="D79" s="553">
        <v>3</v>
      </c>
      <c r="E79" s="551" t="s">
        <v>48</v>
      </c>
      <c r="F79" s="781"/>
      <c r="G79" s="782"/>
      <c r="H79" s="925"/>
      <c r="I79" s="923"/>
      <c r="J79" s="740"/>
      <c r="K79" s="740"/>
      <c r="L79" s="741"/>
      <c r="M79" s="752">
        <f>'入力4(スコア転記)'!Q77</f>
        <v>0</v>
      </c>
      <c r="N79" s="749">
        <f>'入力4(スコア転記)'!R77</f>
        <v>0</v>
      </c>
      <c r="O79" s="753">
        <f>'入力4(スコア転記)'!T77</f>
        <v>0</v>
      </c>
      <c r="P79" s="749">
        <f>'入力4(スコア転記)'!U77</f>
        <v>0</v>
      </c>
      <c r="Q79" s="737">
        <f>'入力4(スコア転記)'!V77</f>
        <v>0</v>
      </c>
      <c r="V79" s="482"/>
    </row>
    <row r="80" spans="2:22" ht="14.25" customHeight="1">
      <c r="B80" s="541">
        <v>2</v>
      </c>
      <c r="C80" s="542" t="s">
        <v>65</v>
      </c>
      <c r="D80" s="543"/>
      <c r="E80" s="543"/>
      <c r="F80" s="802"/>
      <c r="G80" s="697" t="s">
        <v>233</v>
      </c>
      <c r="H80" s="700"/>
      <c r="I80" s="698" t="s">
        <v>233</v>
      </c>
      <c r="J80" s="170"/>
      <c r="K80" s="170"/>
      <c r="L80" s="732"/>
      <c r="M80" s="783">
        <f>'入力4(スコア転記)'!Q78</f>
        <v>0</v>
      </c>
      <c r="N80" s="763">
        <f>'入力4(スコア転記)'!R78</f>
        <v>0</v>
      </c>
      <c r="O80" s="784">
        <f>'入力4(スコア転記)'!T78</f>
        <v>0</v>
      </c>
      <c r="P80" s="765">
        <f>'入力4(スコア転記)'!U78</f>
        <v>0</v>
      </c>
      <c r="Q80" s="766">
        <f>'入力4(スコア転記)'!V78</f>
        <v>0</v>
      </c>
      <c r="V80" s="482"/>
    </row>
    <row r="81" spans="2:22" ht="14.25" customHeight="1" thickBot="1">
      <c r="B81" s="563"/>
      <c r="C81" s="517">
        <v>2.1</v>
      </c>
      <c r="D81" s="546" t="s">
        <v>531</v>
      </c>
      <c r="E81" s="544"/>
      <c r="F81" s="761"/>
      <c r="G81" s="695"/>
      <c r="H81" s="696"/>
      <c r="I81" s="696"/>
      <c r="J81" s="170"/>
      <c r="K81" s="170"/>
      <c r="L81" s="732"/>
      <c r="M81" s="785">
        <f>'入力4(スコア転記)'!Q79</f>
        <v>0</v>
      </c>
      <c r="N81" s="734">
        <f>'入力4(スコア転記)'!R79</f>
        <v>0</v>
      </c>
      <c r="O81" s="803">
        <f>'入力4(スコア転記)'!T79</f>
        <v>0</v>
      </c>
      <c r="P81" s="736">
        <f>'入力4(スコア転記)'!U79</f>
        <v>0</v>
      </c>
      <c r="Q81" s="737">
        <f>'入力4(スコア転記)'!V79</f>
        <v>0</v>
      </c>
      <c r="V81" s="482"/>
    </row>
    <row r="82" spans="2:22" ht="14.25" customHeight="1">
      <c r="B82" s="563"/>
      <c r="C82" s="547"/>
      <c r="D82" s="534">
        <v>1</v>
      </c>
      <c r="E82" s="519" t="s">
        <v>532</v>
      </c>
      <c r="F82" s="738"/>
      <c r="G82" s="699" t="s">
        <v>234</v>
      </c>
      <c r="H82" s="1398" t="s">
        <v>544</v>
      </c>
      <c r="I82" s="1398"/>
      <c r="J82" s="1398"/>
      <c r="K82" s="772" t="s">
        <v>204</v>
      </c>
      <c r="L82" s="741"/>
      <c r="M82" s="757">
        <f>'入力4(スコア転記)'!Q80</f>
        <v>0</v>
      </c>
      <c r="N82" s="804">
        <f>'入力4(スコア転記)'!R80</f>
        <v>0</v>
      </c>
      <c r="O82" s="805">
        <f>'入力4(スコア転記)'!T80</f>
        <v>0</v>
      </c>
      <c r="P82" s="736">
        <f>'入力4(スコア転記)'!U80</f>
        <v>0</v>
      </c>
      <c r="Q82" s="737">
        <f>'入力4(スコア転記)'!V80</f>
        <v>0</v>
      </c>
      <c r="V82" s="482"/>
    </row>
    <row r="83" spans="2:22" ht="14.25" customHeight="1" thickBot="1">
      <c r="B83" s="563"/>
      <c r="C83" s="562"/>
      <c r="D83" s="534">
        <v>2</v>
      </c>
      <c r="E83" s="519" t="s">
        <v>533</v>
      </c>
      <c r="F83" s="738"/>
      <c r="G83" s="699" t="s">
        <v>234</v>
      </c>
      <c r="H83" s="1398" t="s">
        <v>544</v>
      </c>
      <c r="I83" s="1398"/>
      <c r="J83" s="1398"/>
      <c r="K83" s="772" t="s">
        <v>204</v>
      </c>
      <c r="L83" s="741"/>
      <c r="M83" s="752">
        <f>'入力4(スコア転記)'!Q81</f>
        <v>0</v>
      </c>
      <c r="N83" s="804">
        <f>'入力4(スコア転記)'!R81</f>
        <v>0</v>
      </c>
      <c r="O83" s="805">
        <f>'入力4(スコア転記)'!T81</f>
        <v>0</v>
      </c>
      <c r="P83" s="736">
        <f>'入力4(スコア転記)'!U81</f>
        <v>0</v>
      </c>
      <c r="Q83" s="737">
        <f>'入力4(スコア転記)'!V81</f>
        <v>0</v>
      </c>
      <c r="V83" s="482"/>
    </row>
    <row r="84" spans="2:22" ht="14.25" customHeight="1" thickBot="1">
      <c r="B84" s="563"/>
      <c r="C84" s="533">
        <v>2.2000000000000002</v>
      </c>
      <c r="D84" s="546" t="s">
        <v>13</v>
      </c>
      <c r="E84" s="544"/>
      <c r="F84" s="761"/>
      <c r="G84" s="695"/>
      <c r="H84" s="1408"/>
      <c r="I84" s="1408"/>
      <c r="J84" s="1408"/>
      <c r="K84" s="170"/>
      <c r="L84" s="732"/>
      <c r="M84" s="785">
        <f>'入力4(スコア転記)'!Q82</f>
        <v>0</v>
      </c>
      <c r="N84" s="734">
        <f>'入力4(スコア転記)'!R82</f>
        <v>0</v>
      </c>
      <c r="O84" s="803">
        <f>'入力4(スコア転記)'!T82</f>
        <v>0</v>
      </c>
      <c r="P84" s="736">
        <f>'入力4(スコア転記)'!U82</f>
        <v>0</v>
      </c>
      <c r="Q84" s="737">
        <f>'入力4(スコア転記)'!V82</f>
        <v>0</v>
      </c>
      <c r="V84" s="482"/>
    </row>
    <row r="85" spans="2:22" ht="14.25" customHeight="1">
      <c r="B85" s="563"/>
      <c r="C85" s="547"/>
      <c r="D85" s="534">
        <v>1</v>
      </c>
      <c r="E85" s="519" t="s">
        <v>14</v>
      </c>
      <c r="F85" s="738"/>
      <c r="G85" s="699" t="s">
        <v>235</v>
      </c>
      <c r="H85" s="1398" t="s">
        <v>544</v>
      </c>
      <c r="I85" s="1398"/>
      <c r="J85" s="1398"/>
      <c r="K85" s="772" t="s">
        <v>205</v>
      </c>
      <c r="L85" s="741"/>
      <c r="M85" s="757">
        <f>'入力4(スコア転記)'!Q83</f>
        <v>0</v>
      </c>
      <c r="N85" s="804">
        <f>'入力4(スコア転記)'!R83</f>
        <v>0</v>
      </c>
      <c r="O85" s="805">
        <f>'入力4(スコア転記)'!T83</f>
        <v>0</v>
      </c>
      <c r="P85" s="736">
        <f>'入力4(スコア転記)'!U83</f>
        <v>0</v>
      </c>
      <c r="Q85" s="737">
        <f>'入力4(スコア転記)'!V83</f>
        <v>0</v>
      </c>
      <c r="V85" s="482"/>
    </row>
    <row r="86" spans="2:22" ht="14.25" customHeight="1">
      <c r="B86" s="563"/>
      <c r="C86" s="547"/>
      <c r="D86" s="534">
        <v>2</v>
      </c>
      <c r="E86" s="519" t="s">
        <v>15</v>
      </c>
      <c r="F86" s="738"/>
      <c r="G86" s="699" t="s">
        <v>235</v>
      </c>
      <c r="H86" s="1398" t="s">
        <v>544</v>
      </c>
      <c r="I86" s="1398"/>
      <c r="J86" s="1398"/>
      <c r="K86" s="772" t="s">
        <v>205</v>
      </c>
      <c r="L86" s="741"/>
      <c r="M86" s="748">
        <f>'入力4(スコア転記)'!Q84</f>
        <v>0</v>
      </c>
      <c r="N86" s="804">
        <f>'入力4(スコア転記)'!R84</f>
        <v>0</v>
      </c>
      <c r="O86" s="805">
        <f>'入力4(スコア転記)'!T84</f>
        <v>0</v>
      </c>
      <c r="P86" s="736">
        <f>'入力4(スコア転記)'!U84</f>
        <v>0</v>
      </c>
      <c r="Q86" s="737">
        <f>'入力4(スコア転記)'!V84</f>
        <v>0</v>
      </c>
      <c r="V86" s="482"/>
    </row>
    <row r="87" spans="2:22" ht="14.25" customHeight="1">
      <c r="B87" s="563"/>
      <c r="C87" s="547"/>
      <c r="D87" s="534">
        <v>3</v>
      </c>
      <c r="E87" s="1391" t="s">
        <v>16</v>
      </c>
      <c r="F87" s="1392"/>
      <c r="G87" s="699" t="s">
        <v>235</v>
      </c>
      <c r="H87" s="1398" t="s">
        <v>544</v>
      </c>
      <c r="I87" s="1398"/>
      <c r="J87" s="1398"/>
      <c r="K87" s="772" t="s">
        <v>205</v>
      </c>
      <c r="L87" s="741"/>
      <c r="M87" s="748">
        <f>'入力4(スコア転記)'!Q85</f>
        <v>0</v>
      </c>
      <c r="N87" s="804">
        <f>'入力4(スコア転記)'!R85</f>
        <v>0</v>
      </c>
      <c r="O87" s="805">
        <f>'入力4(スコア転記)'!T85</f>
        <v>0</v>
      </c>
      <c r="P87" s="736">
        <f>'入力4(スコア転記)'!U85</f>
        <v>0</v>
      </c>
      <c r="Q87" s="737">
        <f>'入力4(スコア転記)'!V85</f>
        <v>0</v>
      </c>
      <c r="V87" s="482"/>
    </row>
    <row r="88" spans="2:22" ht="14.25" customHeight="1">
      <c r="B88" s="563"/>
      <c r="C88" s="547"/>
      <c r="D88" s="534">
        <v>4</v>
      </c>
      <c r="E88" s="519" t="s">
        <v>17</v>
      </c>
      <c r="F88" s="738"/>
      <c r="G88" s="699" t="s">
        <v>235</v>
      </c>
      <c r="H88" s="1398" t="s">
        <v>544</v>
      </c>
      <c r="I88" s="1398"/>
      <c r="J88" s="1398"/>
      <c r="K88" s="772" t="s">
        <v>205</v>
      </c>
      <c r="L88" s="741"/>
      <c r="M88" s="748">
        <f>'入力4(スコア転記)'!Q86</f>
        <v>0</v>
      </c>
      <c r="N88" s="804">
        <f>'入力4(スコア転記)'!R86</f>
        <v>0</v>
      </c>
      <c r="O88" s="805">
        <f>'入力4(スコア転記)'!T86</f>
        <v>0</v>
      </c>
      <c r="P88" s="736">
        <f>'入力4(スコア転記)'!U86</f>
        <v>0</v>
      </c>
      <c r="Q88" s="737">
        <f>'入力4(スコア転記)'!V86</f>
        <v>0</v>
      </c>
      <c r="V88" s="482"/>
    </row>
    <row r="89" spans="2:22" ht="14.25" customHeight="1">
      <c r="B89" s="563"/>
      <c r="C89" s="547"/>
      <c r="D89" s="534">
        <v>5</v>
      </c>
      <c r="E89" s="1391" t="s">
        <v>97</v>
      </c>
      <c r="F89" s="1392"/>
      <c r="G89" s="699" t="s">
        <v>235</v>
      </c>
      <c r="H89" s="1398" t="s">
        <v>544</v>
      </c>
      <c r="I89" s="1398"/>
      <c r="J89" s="1398"/>
      <c r="K89" s="772" t="s">
        <v>205</v>
      </c>
      <c r="L89" s="741"/>
      <c r="M89" s="748">
        <f>'入力4(スコア転記)'!Q87</f>
        <v>0</v>
      </c>
      <c r="N89" s="804">
        <f>'入力4(スコア転記)'!R87</f>
        <v>0</v>
      </c>
      <c r="O89" s="805">
        <f>'入力4(スコア転記)'!T87</f>
        <v>0</v>
      </c>
      <c r="P89" s="736">
        <f>'入力4(スコア転記)'!U87</f>
        <v>0</v>
      </c>
      <c r="Q89" s="737">
        <f>'入力4(スコア転記)'!V87</f>
        <v>0</v>
      </c>
      <c r="V89" s="482"/>
    </row>
    <row r="90" spans="2:22" ht="14.25" customHeight="1" thickBot="1">
      <c r="B90" s="563"/>
      <c r="C90" s="562"/>
      <c r="D90" s="534">
        <v>6</v>
      </c>
      <c r="E90" s="519" t="s">
        <v>98</v>
      </c>
      <c r="F90" s="738"/>
      <c r="G90" s="699" t="s">
        <v>235</v>
      </c>
      <c r="H90" s="1398" t="s">
        <v>544</v>
      </c>
      <c r="I90" s="1398"/>
      <c r="J90" s="1398"/>
      <c r="K90" s="772" t="s">
        <v>205</v>
      </c>
      <c r="L90" s="741"/>
      <c r="M90" s="752">
        <f>'入力4(スコア転記)'!Q88</f>
        <v>0</v>
      </c>
      <c r="N90" s="806">
        <f>'入力4(スコア転記)'!R88</f>
        <v>0</v>
      </c>
      <c r="O90" s="807">
        <f>'入力4(スコア転記)'!T88</f>
        <v>0</v>
      </c>
      <c r="P90" s="796">
        <f>'入力4(スコア転記)'!U88</f>
        <v>0</v>
      </c>
      <c r="Q90" s="797">
        <f>'入力4(スコア転記)'!V88</f>
        <v>0</v>
      </c>
      <c r="V90" s="482"/>
    </row>
    <row r="91" spans="2:22" ht="14.25" hidden="1" customHeight="1" thickBot="1">
      <c r="B91" s="563"/>
      <c r="C91" s="586">
        <v>2.2999999999999998</v>
      </c>
      <c r="D91" s="587" t="s">
        <v>99</v>
      </c>
      <c r="E91" s="588"/>
      <c r="F91" s="808"/>
      <c r="G91" s="809"/>
      <c r="H91" s="1399"/>
      <c r="I91" s="1399"/>
      <c r="J91" s="1399"/>
      <c r="K91" s="170"/>
      <c r="L91" s="732"/>
      <c r="M91" s="785">
        <f>'入力4(スコア転記)'!Q89</f>
        <v>0</v>
      </c>
      <c r="N91" s="768">
        <f>'入力4(スコア転記)'!R89</f>
        <v>0</v>
      </c>
      <c r="O91" s="810">
        <f>'入力4(スコア転記)'!T89</f>
        <v>0</v>
      </c>
      <c r="P91" s="770">
        <f>'入力4(スコア転記)'!U89</f>
        <v>0</v>
      </c>
      <c r="Q91" s="745">
        <f>'入力4(スコア転記)'!V89</f>
        <v>0</v>
      </c>
      <c r="V91" s="482"/>
    </row>
    <row r="92" spans="2:22" ht="14.25" hidden="1" customHeight="1" thickBot="1">
      <c r="B92" s="563"/>
      <c r="C92" s="589"/>
      <c r="D92" s="553">
        <v>1</v>
      </c>
      <c r="E92" s="551" t="s">
        <v>100</v>
      </c>
      <c r="F92" s="781"/>
      <c r="G92" s="782"/>
      <c r="H92" s="1407"/>
      <c r="I92" s="1407"/>
      <c r="J92" s="1407"/>
      <c r="K92" s="740"/>
      <c r="L92" s="741"/>
      <c r="M92" s="757">
        <f>'入力4(スコア転記)'!Q90</f>
        <v>0</v>
      </c>
      <c r="N92" s="804">
        <f>'入力4(スコア転記)'!R90</f>
        <v>0</v>
      </c>
      <c r="O92" s="805">
        <f>'入力4(スコア転記)'!T90</f>
        <v>0</v>
      </c>
      <c r="P92" s="736">
        <f>'入力4(スコア転記)'!U90</f>
        <v>0</v>
      </c>
      <c r="Q92" s="737">
        <f>'入力4(スコア転記)'!V90</f>
        <v>0</v>
      </c>
      <c r="V92" s="482"/>
    </row>
    <row r="93" spans="2:22" ht="14.25" hidden="1" customHeight="1" thickBot="1">
      <c r="B93" s="563"/>
      <c r="C93" s="589"/>
      <c r="D93" s="553">
        <v>2</v>
      </c>
      <c r="E93" s="551" t="s">
        <v>101</v>
      </c>
      <c r="F93" s="781"/>
      <c r="G93" s="782"/>
      <c r="H93" s="1407"/>
      <c r="I93" s="1407"/>
      <c r="J93" s="1407"/>
      <c r="K93" s="740"/>
      <c r="L93" s="741"/>
      <c r="M93" s="748">
        <f>'入力4(スコア転記)'!Q91</f>
        <v>0</v>
      </c>
      <c r="N93" s="804">
        <f>'入力4(スコア転記)'!R91</f>
        <v>0</v>
      </c>
      <c r="O93" s="805">
        <f>'入力4(スコア転記)'!T91</f>
        <v>0</v>
      </c>
      <c r="P93" s="736">
        <f>'入力4(スコア転記)'!U91</f>
        <v>0</v>
      </c>
      <c r="Q93" s="737">
        <f>'入力4(スコア転記)'!V91</f>
        <v>0</v>
      </c>
      <c r="V93" s="482"/>
    </row>
    <row r="94" spans="2:22" ht="14.25" hidden="1" customHeight="1" thickBot="1">
      <c r="B94" s="563"/>
      <c r="C94" s="590"/>
      <c r="D94" s="553">
        <v>3</v>
      </c>
      <c r="E94" s="551" t="s">
        <v>102</v>
      </c>
      <c r="F94" s="781"/>
      <c r="G94" s="782"/>
      <c r="H94" s="1407"/>
      <c r="I94" s="1407"/>
      <c r="J94" s="1407"/>
      <c r="K94" s="740"/>
      <c r="L94" s="741"/>
      <c r="M94" s="752">
        <f>'入力4(スコア転記)'!Q92</f>
        <v>0</v>
      </c>
      <c r="N94" s="804">
        <f>'入力4(スコア転記)'!R92</f>
        <v>0</v>
      </c>
      <c r="O94" s="805">
        <f>'入力4(スコア転記)'!T92</f>
        <v>0</v>
      </c>
      <c r="P94" s="736">
        <f>'入力4(スコア転記)'!U92</f>
        <v>0</v>
      </c>
      <c r="Q94" s="737">
        <f>'入力4(スコア転記)'!V92</f>
        <v>0</v>
      </c>
      <c r="V94" s="482"/>
    </row>
    <row r="95" spans="2:22" ht="14.25" customHeight="1" thickBot="1">
      <c r="B95" s="516"/>
      <c r="C95" s="517">
        <v>2.4</v>
      </c>
      <c r="D95" s="546" t="s">
        <v>103</v>
      </c>
      <c r="E95" s="544"/>
      <c r="F95" s="761"/>
      <c r="G95" s="780"/>
      <c r="H95" s="1411"/>
      <c r="I95" s="1411"/>
      <c r="J95" s="1411"/>
      <c r="K95" s="170"/>
      <c r="L95" s="732"/>
      <c r="M95" s="785">
        <f>'入力4(スコア転記)'!Q93</f>
        <v>0</v>
      </c>
      <c r="N95" s="734">
        <f>'入力4(スコア転記)'!R93</f>
        <v>0</v>
      </c>
      <c r="O95" s="803">
        <f>'入力4(スコア転記)'!T93</f>
        <v>0</v>
      </c>
      <c r="P95" s="736">
        <f>'入力4(スコア転記)'!U93</f>
        <v>0</v>
      </c>
      <c r="Q95" s="737">
        <f>'入力4(スコア転記)'!V93</f>
        <v>0</v>
      </c>
      <c r="V95" s="482"/>
    </row>
    <row r="96" spans="2:22" ht="14.25" customHeight="1">
      <c r="B96" s="516"/>
      <c r="C96" s="547"/>
      <c r="D96" s="534">
        <v>1</v>
      </c>
      <c r="E96" s="519" t="s">
        <v>104</v>
      </c>
      <c r="F96" s="738"/>
      <c r="G96" s="699" t="s">
        <v>236</v>
      </c>
      <c r="H96" s="1398" t="s">
        <v>544</v>
      </c>
      <c r="I96" s="1398"/>
      <c r="J96" s="1398"/>
      <c r="K96" s="772" t="s">
        <v>206</v>
      </c>
      <c r="L96" s="741"/>
      <c r="M96" s="757">
        <f>'入力4(スコア転記)'!Q94</f>
        <v>0</v>
      </c>
      <c r="N96" s="804">
        <f>'入力4(スコア転記)'!R94</f>
        <v>0</v>
      </c>
      <c r="O96" s="805">
        <f>'入力4(スコア転記)'!T94</f>
        <v>0</v>
      </c>
      <c r="P96" s="736">
        <f>'入力4(スコア転記)'!U94</f>
        <v>0</v>
      </c>
      <c r="Q96" s="737">
        <f>'入力4(スコア転記)'!V94</f>
        <v>0</v>
      </c>
      <c r="V96" s="482"/>
    </row>
    <row r="97" spans="2:22" ht="14.25" customHeight="1">
      <c r="B97" s="516"/>
      <c r="C97" s="547"/>
      <c r="D97" s="534">
        <v>2</v>
      </c>
      <c r="E97" s="519" t="s">
        <v>105</v>
      </c>
      <c r="F97" s="738"/>
      <c r="G97" s="699" t="s">
        <v>237</v>
      </c>
      <c r="H97" s="1398" t="s">
        <v>544</v>
      </c>
      <c r="I97" s="1398"/>
      <c r="J97" s="1398"/>
      <c r="K97" s="772" t="s">
        <v>206</v>
      </c>
      <c r="L97" s="741"/>
      <c r="M97" s="748">
        <f>'入力4(スコア転記)'!Q95</f>
        <v>0</v>
      </c>
      <c r="N97" s="804">
        <f>'入力4(スコア転記)'!R95</f>
        <v>0</v>
      </c>
      <c r="O97" s="805">
        <f>'入力4(スコア転記)'!T95</f>
        <v>0</v>
      </c>
      <c r="P97" s="736">
        <f>'入力4(スコア転記)'!U95</f>
        <v>0</v>
      </c>
      <c r="Q97" s="737">
        <f>'入力4(スコア転記)'!V95</f>
        <v>0</v>
      </c>
      <c r="V97" s="482"/>
    </row>
    <row r="98" spans="2:22" ht="14.25" customHeight="1">
      <c r="B98" s="516"/>
      <c r="C98" s="547"/>
      <c r="D98" s="534">
        <v>3</v>
      </c>
      <c r="E98" s="519" t="s">
        <v>106</v>
      </c>
      <c r="F98" s="738"/>
      <c r="G98" s="699" t="s">
        <v>237</v>
      </c>
      <c r="H98" s="1398" t="s">
        <v>544</v>
      </c>
      <c r="I98" s="1398"/>
      <c r="J98" s="1398"/>
      <c r="K98" s="772" t="s">
        <v>206</v>
      </c>
      <c r="L98" s="741"/>
      <c r="M98" s="748">
        <f>'入力4(スコア転記)'!Q96</f>
        <v>0</v>
      </c>
      <c r="N98" s="804">
        <f>'入力4(スコア転記)'!R96</f>
        <v>0</v>
      </c>
      <c r="O98" s="805">
        <f>'入力4(スコア転記)'!T96</f>
        <v>0</v>
      </c>
      <c r="P98" s="736">
        <f>'入力4(スコア転記)'!U96</f>
        <v>0</v>
      </c>
      <c r="Q98" s="737">
        <f>'入力4(スコア転記)'!V96</f>
        <v>0</v>
      </c>
      <c r="V98" s="482"/>
    </row>
    <row r="99" spans="2:22" ht="14.25" customHeight="1">
      <c r="B99" s="516"/>
      <c r="C99" s="547"/>
      <c r="D99" s="534">
        <v>4</v>
      </c>
      <c r="E99" s="519" t="s">
        <v>107</v>
      </c>
      <c r="F99" s="738"/>
      <c r="G99" s="699" t="s">
        <v>237</v>
      </c>
      <c r="H99" s="1398" t="s">
        <v>544</v>
      </c>
      <c r="I99" s="1398"/>
      <c r="J99" s="1398"/>
      <c r="K99" s="772" t="s">
        <v>206</v>
      </c>
      <c r="L99" s="741"/>
      <c r="M99" s="748">
        <f>'入力4(スコア転記)'!Q97</f>
        <v>0</v>
      </c>
      <c r="N99" s="804">
        <f>'入力4(スコア転記)'!R97</f>
        <v>0</v>
      </c>
      <c r="O99" s="805">
        <f>'入力4(スコア転記)'!T97</f>
        <v>0</v>
      </c>
      <c r="P99" s="736">
        <f>'入力4(スコア転記)'!U97</f>
        <v>0</v>
      </c>
      <c r="Q99" s="737">
        <f>'入力4(スコア転記)'!V97</f>
        <v>0</v>
      </c>
      <c r="V99" s="482"/>
    </row>
    <row r="100" spans="2:22" ht="14.25" thickBot="1">
      <c r="B100" s="591"/>
      <c r="C100" s="562"/>
      <c r="D100" s="534">
        <v>5</v>
      </c>
      <c r="E100" s="519" t="s">
        <v>108</v>
      </c>
      <c r="F100" s="738"/>
      <c r="G100" s="699" t="s">
        <v>237</v>
      </c>
      <c r="H100" s="1398" t="s">
        <v>544</v>
      </c>
      <c r="I100" s="1398"/>
      <c r="J100" s="1398"/>
      <c r="K100" s="772" t="s">
        <v>206</v>
      </c>
      <c r="L100" s="741"/>
      <c r="M100" s="752">
        <f>'入力4(スコア転記)'!Q98</f>
        <v>0</v>
      </c>
      <c r="N100" s="811">
        <f>'入力4(スコア転記)'!R98</f>
        <v>0</v>
      </c>
      <c r="O100" s="807">
        <f>'入力4(スコア転記)'!T98</f>
        <v>0</v>
      </c>
      <c r="P100" s="796">
        <f>'入力4(スコア転記)'!U98</f>
        <v>0</v>
      </c>
      <c r="Q100" s="797">
        <f>'入力4(スコア転記)'!V98</f>
        <v>0</v>
      </c>
      <c r="V100" s="482"/>
    </row>
    <row r="101" spans="2:22" ht="13.5" hidden="1" customHeight="1" thickBot="1">
      <c r="B101" s="516"/>
      <c r="C101" s="592"/>
      <c r="D101" s="593"/>
      <c r="E101" s="594"/>
      <c r="F101" s="812"/>
      <c r="G101" s="813"/>
      <c r="H101" s="814"/>
      <c r="I101" s="926"/>
      <c r="J101" s="740"/>
      <c r="K101" s="740"/>
      <c r="L101" s="741"/>
      <c r="M101" s="815">
        <f>'入力4(スコア転記)'!Q99</f>
        <v>0</v>
      </c>
      <c r="N101" s="734">
        <f>'入力4(スコア転記)'!R99</f>
        <v>0</v>
      </c>
      <c r="O101" s="816">
        <f>'入力4(スコア転記)'!T99</f>
        <v>0</v>
      </c>
      <c r="P101" s="736">
        <f>'入力4(スコア転記)'!U99</f>
        <v>0</v>
      </c>
      <c r="Q101" s="737">
        <f>'入力4(スコア転記)'!V99</f>
        <v>0</v>
      </c>
      <c r="V101" s="482"/>
    </row>
    <row r="102" spans="2:22" ht="13.5">
      <c r="B102" s="541">
        <v>3</v>
      </c>
      <c r="C102" s="543" t="s">
        <v>109</v>
      </c>
      <c r="D102" s="543"/>
      <c r="E102" s="543"/>
      <c r="F102" s="802"/>
      <c r="G102" s="817"/>
      <c r="H102" s="818"/>
      <c r="I102" s="926"/>
      <c r="J102" s="170"/>
      <c r="K102" s="170"/>
      <c r="L102" s="732"/>
      <c r="M102" s="819">
        <f>'入力4(スコア転記)'!Q100</f>
        <v>0</v>
      </c>
      <c r="N102" s="763">
        <f>'入力4(スコア転記)'!R100</f>
        <v>0</v>
      </c>
      <c r="O102" s="820">
        <f>'入力4(スコア転記)'!T100</f>
        <v>0</v>
      </c>
      <c r="P102" s="765">
        <f>'入力4(スコア転記)'!U100</f>
        <v>0</v>
      </c>
      <c r="Q102" s="766">
        <f>'入力4(スコア転記)'!V100</f>
        <v>0</v>
      </c>
      <c r="V102" s="482"/>
    </row>
    <row r="103" spans="2:22" ht="14.25" customHeight="1" thickBot="1">
      <c r="B103" s="563"/>
      <c r="C103" s="517">
        <v>3.1</v>
      </c>
      <c r="D103" s="546" t="s">
        <v>110</v>
      </c>
      <c r="E103" s="518"/>
      <c r="F103" s="786"/>
      <c r="G103" s="739"/>
      <c r="H103" s="649"/>
      <c r="I103" s="926"/>
      <c r="J103" s="170"/>
      <c r="K103" s="170"/>
      <c r="L103" s="732"/>
      <c r="M103" s="785">
        <f>'入力4(スコア転記)'!Q101</f>
        <v>0</v>
      </c>
      <c r="N103" s="734">
        <f>'入力4(スコア転記)'!R101</f>
        <v>0</v>
      </c>
      <c r="O103" s="798">
        <f>'入力4(スコア転記)'!T101</f>
        <v>0</v>
      </c>
      <c r="P103" s="736">
        <f>'入力4(スコア転記)'!U101</f>
        <v>0</v>
      </c>
      <c r="Q103" s="737">
        <f>'入力4(スコア転記)'!V101</f>
        <v>0</v>
      </c>
      <c r="V103" s="482"/>
    </row>
    <row r="104" spans="2:22" ht="14.25" customHeight="1">
      <c r="B104" s="563"/>
      <c r="C104" s="547"/>
      <c r="D104" s="534">
        <v>1</v>
      </c>
      <c r="E104" s="519" t="s">
        <v>111</v>
      </c>
      <c r="F104" s="738"/>
      <c r="G104" s="739"/>
      <c r="H104" s="649"/>
      <c r="I104" s="926"/>
      <c r="J104" s="740"/>
      <c r="K104" s="740"/>
      <c r="L104" s="741"/>
      <c r="M104" s="757">
        <f>'入力4(スコア転記)'!Q102</f>
        <v>0</v>
      </c>
      <c r="N104" s="749">
        <f>'入力4(スコア転記)'!R102</f>
        <v>0</v>
      </c>
      <c r="O104" s="758">
        <f>'入力4(スコア転記)'!T102</f>
        <v>0</v>
      </c>
      <c r="P104" s="749">
        <f>'入力4(スコア転記)'!U102</f>
        <v>0</v>
      </c>
      <c r="Q104" s="737">
        <f>'入力4(スコア転記)'!V102</f>
        <v>0</v>
      </c>
      <c r="V104" s="482"/>
    </row>
    <row r="105" spans="2:22" ht="14.25" customHeight="1">
      <c r="B105" s="563"/>
      <c r="C105" s="547"/>
      <c r="D105" s="571">
        <v>2</v>
      </c>
      <c r="E105" s="518" t="s">
        <v>117</v>
      </c>
      <c r="F105" s="786"/>
      <c r="G105" s="739"/>
      <c r="H105" s="649"/>
      <c r="I105" s="926"/>
      <c r="J105" s="740"/>
      <c r="K105" s="740"/>
      <c r="L105" s="741"/>
      <c r="M105" s="748">
        <f>'入力4(スコア転記)'!Q103</f>
        <v>0</v>
      </c>
      <c r="N105" s="749">
        <f>'入力4(スコア転記)'!R103</f>
        <v>0</v>
      </c>
      <c r="O105" s="750">
        <f>'入力4(スコア転記)'!T103</f>
        <v>0</v>
      </c>
      <c r="P105" s="749">
        <f>'入力4(スコア転記)'!U103</f>
        <v>0</v>
      </c>
      <c r="Q105" s="737">
        <f>'入力4(スコア転記)'!V103</f>
        <v>0</v>
      </c>
      <c r="V105" s="482"/>
    </row>
    <row r="106" spans="2:22" ht="14.25" customHeight="1" thickBot="1">
      <c r="B106" s="563"/>
      <c r="C106" s="539">
        <v>3.2</v>
      </c>
      <c r="D106" s="600" t="s">
        <v>118</v>
      </c>
      <c r="E106" s="519"/>
      <c r="F106" s="738"/>
      <c r="G106" s="739"/>
      <c r="H106" s="649"/>
      <c r="I106" s="926"/>
      <c r="J106" s="740"/>
      <c r="K106" s="740"/>
      <c r="L106" s="741"/>
      <c r="M106" s="759">
        <f>'入力4(スコア転記)'!Q104</f>
        <v>0</v>
      </c>
      <c r="N106" s="749">
        <f>'入力4(スコア転記)'!R104</f>
        <v>0</v>
      </c>
      <c r="O106" s="760">
        <f>'入力4(スコア転記)'!T104</f>
        <v>0</v>
      </c>
      <c r="P106" s="749">
        <f>'入力4(スコア転記)'!U104</f>
        <v>0</v>
      </c>
      <c r="Q106" s="737">
        <f>'入力4(スコア転記)'!V104</f>
        <v>0</v>
      </c>
      <c r="V106" s="482"/>
    </row>
    <row r="107" spans="2:22" ht="14.25" customHeight="1" thickBot="1">
      <c r="B107" s="563"/>
      <c r="C107" s="533">
        <v>3.3</v>
      </c>
      <c r="D107" s="546" t="s">
        <v>119</v>
      </c>
      <c r="E107" s="518"/>
      <c r="F107" s="786"/>
      <c r="G107" s="739"/>
      <c r="H107" s="649"/>
      <c r="I107" s="926"/>
      <c r="J107" s="170"/>
      <c r="K107" s="170"/>
      <c r="L107" s="732"/>
      <c r="M107" s="785">
        <f>'入力4(スコア転記)'!Q105</f>
        <v>0</v>
      </c>
      <c r="N107" s="734">
        <f>'入力4(スコア転記)'!R105</f>
        <v>0</v>
      </c>
      <c r="O107" s="821">
        <f>'入力4(スコア転記)'!T105</f>
        <v>0</v>
      </c>
      <c r="P107" s="736">
        <f>'入力4(スコア転記)'!U105</f>
        <v>0</v>
      </c>
      <c r="Q107" s="737">
        <f>'入力4(スコア転記)'!V105</f>
        <v>0</v>
      </c>
      <c r="V107" s="482"/>
    </row>
    <row r="108" spans="2:22" ht="14.25" customHeight="1">
      <c r="B108" s="563"/>
      <c r="C108" s="547"/>
      <c r="D108" s="534">
        <v>1</v>
      </c>
      <c r="E108" s="519" t="s">
        <v>167</v>
      </c>
      <c r="F108" s="738"/>
      <c r="G108" s="739"/>
      <c r="H108" s="649"/>
      <c r="I108" s="926"/>
      <c r="J108" s="740"/>
      <c r="K108" s="740"/>
      <c r="L108" s="741"/>
      <c r="M108" s="757">
        <f>'入力4(スコア転記)'!Q106</f>
        <v>0</v>
      </c>
      <c r="N108" s="804">
        <f>'入力4(スコア転記)'!R106</f>
        <v>0</v>
      </c>
      <c r="O108" s="805">
        <f>'入力4(スコア転記)'!T106</f>
        <v>0</v>
      </c>
      <c r="P108" s="736">
        <f>'入力4(スコア転記)'!U106</f>
        <v>0</v>
      </c>
      <c r="Q108" s="737">
        <f>'入力4(スコア転記)'!V106</f>
        <v>0</v>
      </c>
      <c r="V108" s="482"/>
    </row>
    <row r="109" spans="2:22" ht="14.25" customHeight="1">
      <c r="B109" s="563"/>
      <c r="C109" s="547"/>
      <c r="D109" s="571">
        <v>2</v>
      </c>
      <c r="E109" s="518" t="s">
        <v>120</v>
      </c>
      <c r="F109" s="786"/>
      <c r="G109" s="739"/>
      <c r="H109" s="649"/>
      <c r="I109" s="926"/>
      <c r="J109" s="740"/>
      <c r="K109" s="740"/>
      <c r="L109" s="741"/>
      <c r="M109" s="748">
        <f>'入力4(スコア転記)'!Q107</f>
        <v>0</v>
      </c>
      <c r="N109" s="804">
        <f>'入力4(スコア転記)'!R107</f>
        <v>0</v>
      </c>
      <c r="O109" s="805">
        <f>'入力4(スコア転記)'!T107</f>
        <v>0</v>
      </c>
      <c r="P109" s="736">
        <f>'入力4(スコア転記)'!U107</f>
        <v>0</v>
      </c>
      <c r="Q109" s="737">
        <f>'入力4(スコア転記)'!V107</f>
        <v>0</v>
      </c>
      <c r="V109" s="482"/>
    </row>
    <row r="110" spans="2:22" ht="14.25" customHeight="1">
      <c r="B110" s="563"/>
      <c r="C110" s="547"/>
      <c r="D110" s="534">
        <v>3</v>
      </c>
      <c r="E110" s="519" t="s">
        <v>121</v>
      </c>
      <c r="F110" s="738"/>
      <c r="G110" s="739"/>
      <c r="H110" s="649"/>
      <c r="I110" s="926"/>
      <c r="J110" s="740"/>
      <c r="K110" s="740"/>
      <c r="L110" s="741"/>
      <c r="M110" s="748">
        <f>'入力4(スコア転記)'!Q108</f>
        <v>0</v>
      </c>
      <c r="N110" s="804">
        <f>'入力4(スコア転記)'!R108</f>
        <v>0</v>
      </c>
      <c r="O110" s="805">
        <f>'入力4(スコア転記)'!T108</f>
        <v>0</v>
      </c>
      <c r="P110" s="736">
        <f>'入力4(スコア転記)'!U108</f>
        <v>0</v>
      </c>
      <c r="Q110" s="737">
        <f>'入力4(スコア転記)'!V108</f>
        <v>0</v>
      </c>
      <c r="V110" s="482"/>
    </row>
    <row r="111" spans="2:22" ht="14.25" customHeight="1">
      <c r="B111" s="563"/>
      <c r="C111" s="547"/>
      <c r="D111" s="571">
        <v>4</v>
      </c>
      <c r="E111" s="518" t="s">
        <v>122</v>
      </c>
      <c r="F111" s="786"/>
      <c r="G111" s="739"/>
      <c r="H111" s="649"/>
      <c r="I111" s="926"/>
      <c r="J111" s="740"/>
      <c r="K111" s="740"/>
      <c r="L111" s="741"/>
      <c r="M111" s="748">
        <f>'入力4(スコア転記)'!Q109</f>
        <v>0</v>
      </c>
      <c r="N111" s="804">
        <f>'入力4(スコア転記)'!R109</f>
        <v>0</v>
      </c>
      <c r="O111" s="805">
        <f>'入力4(スコア転記)'!T109</f>
        <v>0</v>
      </c>
      <c r="P111" s="736">
        <f>'入力4(スコア転記)'!U109</f>
        <v>0</v>
      </c>
      <c r="Q111" s="737">
        <f>'入力4(スコア転記)'!V109</f>
        <v>0</v>
      </c>
      <c r="V111" s="482"/>
    </row>
    <row r="112" spans="2:22" ht="14.25" customHeight="1">
      <c r="B112" s="563"/>
      <c r="C112" s="547"/>
      <c r="D112" s="534">
        <v>5</v>
      </c>
      <c r="E112" s="519" t="s">
        <v>123</v>
      </c>
      <c r="F112" s="738"/>
      <c r="G112" s="739"/>
      <c r="H112" s="649"/>
      <c r="I112" s="926"/>
      <c r="J112" s="740"/>
      <c r="K112" s="740"/>
      <c r="L112" s="741"/>
      <c r="M112" s="748">
        <f>'入力4(スコア転記)'!Q110</f>
        <v>0</v>
      </c>
      <c r="N112" s="804">
        <f>'入力4(スコア転記)'!R110</f>
        <v>0</v>
      </c>
      <c r="O112" s="805">
        <f>'入力4(スコア転記)'!T110</f>
        <v>0</v>
      </c>
      <c r="P112" s="736">
        <f>'入力4(スコア転記)'!U110</f>
        <v>0</v>
      </c>
      <c r="Q112" s="737">
        <f>'入力4(スコア転記)'!V110</f>
        <v>0</v>
      </c>
      <c r="V112" s="482"/>
    </row>
    <row r="113" spans="2:22" ht="14.25" customHeight="1" thickBot="1">
      <c r="B113" s="601"/>
      <c r="C113" s="602"/>
      <c r="D113" s="603">
        <v>6</v>
      </c>
      <c r="E113" s="604" t="s">
        <v>149</v>
      </c>
      <c r="F113" s="822"/>
      <c r="G113" s="739"/>
      <c r="H113" s="649"/>
      <c r="I113" s="926"/>
      <c r="J113" s="740"/>
      <c r="K113" s="740"/>
      <c r="L113" s="741"/>
      <c r="M113" s="752">
        <f>'入力4(スコア転記)'!Q111</f>
        <v>0</v>
      </c>
      <c r="N113" s="823">
        <f>'入力4(スコア転記)'!R111</f>
        <v>0</v>
      </c>
      <c r="O113" s="824">
        <f>'入力4(スコア転記)'!T111</f>
        <v>0</v>
      </c>
      <c r="P113" s="825">
        <f>'入力4(スコア転記)'!U111</f>
        <v>0</v>
      </c>
      <c r="Q113" s="826">
        <f>'入力4(スコア転記)'!V111</f>
        <v>0</v>
      </c>
      <c r="V113" s="482"/>
    </row>
    <row r="114" spans="2:22" ht="14.25" customHeight="1" thickBot="1">
      <c r="B114" s="572" t="s">
        <v>168</v>
      </c>
      <c r="C114" s="573" t="s">
        <v>169</v>
      </c>
      <c r="D114" s="573"/>
      <c r="E114" s="573"/>
      <c r="F114" s="827"/>
      <c r="G114" s="572"/>
      <c r="H114" s="573"/>
      <c r="I114" s="573"/>
      <c r="J114" s="573"/>
      <c r="K114" s="573"/>
      <c r="L114" s="827"/>
      <c r="M114" s="828">
        <f>'入力4(スコア転記)'!Q112</f>
        <v>0</v>
      </c>
      <c r="N114" s="790">
        <f>'入力4(スコア転記)'!R112</f>
        <v>0</v>
      </c>
      <c r="O114" s="791">
        <f>'入力4(スコア転記)'!T112</f>
        <v>0</v>
      </c>
      <c r="P114" s="792">
        <f>'入力4(スコア転記)'!U112</f>
        <v>0</v>
      </c>
      <c r="Q114" s="793">
        <f>'入力4(スコア転記)'!V112</f>
        <v>0</v>
      </c>
      <c r="V114" s="482"/>
    </row>
    <row r="115" spans="2:22" ht="13.5" customHeight="1">
      <c r="B115" s="510">
        <v>1</v>
      </c>
      <c r="C115" s="512" t="s">
        <v>124</v>
      </c>
      <c r="D115" s="532"/>
      <c r="E115" s="532"/>
      <c r="F115" s="754"/>
      <c r="G115" s="701" t="s">
        <v>238</v>
      </c>
      <c r="H115" s="1410" t="s">
        <v>517</v>
      </c>
      <c r="I115" s="1410"/>
      <c r="J115" s="1410"/>
      <c r="K115" s="772" t="s">
        <v>207</v>
      </c>
      <c r="L115" s="741"/>
      <c r="M115" s="742">
        <f>'入力4(スコア転記)'!Q113</f>
        <v>0</v>
      </c>
      <c r="N115" s="804">
        <f>'入力4(スコア転記)'!R113</f>
        <v>0</v>
      </c>
      <c r="O115" s="829">
        <f>'入力4(スコア転記)'!T113</f>
        <v>0</v>
      </c>
      <c r="P115" s="736">
        <f>'入力4(スコア転記)'!U113</f>
        <v>0</v>
      </c>
      <c r="Q115" s="737">
        <f>'入力4(スコア転記)'!V113</f>
        <v>0</v>
      </c>
      <c r="V115" s="482"/>
    </row>
    <row r="116" spans="2:22" ht="14.25" hidden="1" customHeight="1">
      <c r="B116" s="607">
        <v>1</v>
      </c>
      <c r="C116" s="608" t="s">
        <v>534</v>
      </c>
      <c r="D116" s="578"/>
      <c r="E116" s="519"/>
      <c r="F116" s="738"/>
      <c r="G116" s="701"/>
      <c r="H116" s="1410"/>
      <c r="I116" s="1410"/>
      <c r="J116" s="1410"/>
      <c r="K116" s="170"/>
      <c r="L116" s="732"/>
      <c r="M116" s="830">
        <f>'入力4(スコア転記)'!Q114</f>
        <v>0</v>
      </c>
      <c r="N116" s="768">
        <f>'入力4(スコア転記)'!R114</f>
        <v>0</v>
      </c>
      <c r="O116" s="831">
        <f>'入力4(スコア転記)'!T114</f>
        <v>0</v>
      </c>
      <c r="P116" s="770">
        <f>'入力4(スコア転記)'!U114</f>
        <v>0</v>
      </c>
      <c r="Q116" s="766">
        <f>'入力4(スコア転記)'!V114</f>
        <v>0</v>
      </c>
      <c r="V116" s="482"/>
    </row>
    <row r="117" spans="2:22" ht="13.5" hidden="1" customHeight="1" thickBot="1">
      <c r="B117" s="611"/>
      <c r="C117" s="612">
        <v>1.1000000000000001</v>
      </c>
      <c r="D117" s="613" t="s">
        <v>535</v>
      </c>
      <c r="E117" s="614"/>
      <c r="F117" s="832"/>
      <c r="G117" s="701"/>
      <c r="H117" s="1410"/>
      <c r="I117" s="1410"/>
      <c r="J117" s="1410"/>
      <c r="K117" s="740"/>
      <c r="L117" s="741"/>
      <c r="M117" s="742">
        <f>'入力4(スコア転記)'!Q115</f>
        <v>0</v>
      </c>
      <c r="N117" s="833">
        <f>'入力4(スコア転記)'!R115</f>
        <v>0</v>
      </c>
      <c r="O117" s="834">
        <f>'入力4(スコア転記)'!T115</f>
        <v>0</v>
      </c>
      <c r="P117" s="765">
        <f>'入力4(スコア転記)'!U115</f>
        <v>0</v>
      </c>
      <c r="Q117" s="766">
        <f>'入力4(スコア転記)'!V115</f>
        <v>0</v>
      </c>
      <c r="V117" s="482"/>
    </row>
    <row r="118" spans="2:22" ht="14.25" customHeight="1" thickBot="1">
      <c r="B118" s="617">
        <v>2</v>
      </c>
      <c r="C118" s="542" t="s">
        <v>125</v>
      </c>
      <c r="D118" s="519"/>
      <c r="E118" s="519"/>
      <c r="F118" s="738"/>
      <c r="G118" s="701" t="s">
        <v>239</v>
      </c>
      <c r="H118" s="1410" t="s">
        <v>517</v>
      </c>
      <c r="I118" s="1410"/>
      <c r="J118" s="1410"/>
      <c r="K118" s="772" t="s">
        <v>208</v>
      </c>
      <c r="L118" s="741"/>
      <c r="M118" s="759">
        <f>'入力4(スコア転記)'!Q116</f>
        <v>0</v>
      </c>
      <c r="N118" s="833">
        <f>'入力4(スコア転記)'!R116</f>
        <v>0</v>
      </c>
      <c r="O118" s="834">
        <f>'入力4(スコア転記)'!T116</f>
        <v>0</v>
      </c>
      <c r="P118" s="765">
        <f>'入力4(スコア転記)'!U116</f>
        <v>0</v>
      </c>
      <c r="Q118" s="766">
        <f>'入力4(スコア転記)'!V116</f>
        <v>0</v>
      </c>
      <c r="V118" s="482"/>
    </row>
    <row r="119" spans="2:22" ht="14.25" thickBot="1">
      <c r="B119" s="541">
        <v>3</v>
      </c>
      <c r="C119" s="620" t="s">
        <v>66</v>
      </c>
      <c r="D119" s="614"/>
      <c r="E119" s="614"/>
      <c r="F119" s="832"/>
      <c r="G119" s="621"/>
      <c r="H119" s="174"/>
      <c r="I119" s="174"/>
      <c r="J119" s="170"/>
      <c r="K119" s="170"/>
      <c r="L119" s="732"/>
      <c r="M119" s="785">
        <f>'入力4(スコア転記)'!Q117</f>
        <v>0</v>
      </c>
      <c r="N119" s="835">
        <f>'入力4(スコア転記)'!R117</f>
        <v>0</v>
      </c>
      <c r="O119" s="836">
        <f>'入力4(スコア転記)'!T117</f>
        <v>0</v>
      </c>
      <c r="P119" s="765">
        <f>'入力4(スコア転記)'!U117</f>
        <v>0</v>
      </c>
      <c r="Q119" s="766">
        <f>'入力4(スコア転記)'!V117</f>
        <v>0</v>
      </c>
      <c r="V119" s="482"/>
    </row>
    <row r="120" spans="2:22" ht="13.5" customHeight="1">
      <c r="B120" s="510"/>
      <c r="C120" s="533">
        <v>3.1</v>
      </c>
      <c r="D120" s="622" t="s">
        <v>126</v>
      </c>
      <c r="E120" s="614"/>
      <c r="F120" s="832"/>
      <c r="G120" s="701" t="s">
        <v>240</v>
      </c>
      <c r="H120" s="1410" t="s">
        <v>517</v>
      </c>
      <c r="I120" s="1410"/>
      <c r="J120" s="1410"/>
      <c r="K120" s="772" t="s">
        <v>209</v>
      </c>
      <c r="L120" s="741"/>
      <c r="M120" s="742">
        <f>'入力4(スコア転記)'!Q118</f>
        <v>0</v>
      </c>
      <c r="N120" s="804">
        <f>'入力4(スコア転記)'!R118</f>
        <v>0</v>
      </c>
      <c r="O120" s="803">
        <f>'入力4(スコア転記)'!T118</f>
        <v>0</v>
      </c>
      <c r="P120" s="736">
        <f>'入力4(スコア転記)'!U118</f>
        <v>0</v>
      </c>
      <c r="Q120" s="737">
        <f>'入力4(スコア転記)'!V118</f>
        <v>0</v>
      </c>
      <c r="V120" s="482"/>
    </row>
    <row r="121" spans="2:22" ht="14.25" customHeight="1" thickBot="1">
      <c r="B121" s="510"/>
      <c r="C121" s="539">
        <v>3.2</v>
      </c>
      <c r="D121" s="600" t="s">
        <v>127</v>
      </c>
      <c r="E121" s="519"/>
      <c r="F121" s="738"/>
      <c r="G121" s="702" t="s">
        <v>241</v>
      </c>
      <c r="H121" s="771" t="s">
        <v>514</v>
      </c>
      <c r="I121" s="703"/>
      <c r="J121" s="740"/>
      <c r="K121" s="772" t="s">
        <v>210</v>
      </c>
      <c r="L121" s="741"/>
      <c r="M121" s="759">
        <f>'入力4(スコア転記)'!Q119</f>
        <v>0</v>
      </c>
      <c r="N121" s="804">
        <f>'入力4(スコア転記)'!R119</f>
        <v>0</v>
      </c>
      <c r="O121" s="803">
        <f>'入力4(スコア転記)'!T119</f>
        <v>0</v>
      </c>
      <c r="P121" s="837">
        <f>'入力4(スコア転記)'!U119</f>
        <v>0</v>
      </c>
      <c r="Q121" s="737">
        <f>'入力4(スコア転記)'!V119</f>
        <v>0</v>
      </c>
      <c r="V121" s="482"/>
    </row>
    <row r="122" spans="2:22" ht="14.25" hidden="1" customHeight="1" thickBot="1">
      <c r="B122" s="627"/>
      <c r="C122" s="628"/>
      <c r="D122" s="629"/>
      <c r="E122" s="630"/>
      <c r="F122" s="838"/>
      <c r="G122" s="839"/>
      <c r="H122" s="839"/>
      <c r="I122" s="840"/>
      <c r="J122" s="841"/>
      <c r="K122" s="842"/>
      <c r="L122" s="842"/>
      <c r="M122" s="816">
        <f>'入力4(スコア転記)'!Q120</f>
        <v>0</v>
      </c>
      <c r="N122" s="843">
        <f>'入力4(スコア転記)'!R120</f>
        <v>0</v>
      </c>
      <c r="O122" s="844">
        <f>'入力4(スコア転記)'!T120</f>
        <v>0</v>
      </c>
      <c r="P122" s="845">
        <f>'入力4(スコア転記)'!U120</f>
        <v>0</v>
      </c>
      <c r="Q122" s="737">
        <f>'入力4(スコア転記)'!V120</f>
        <v>0</v>
      </c>
      <c r="V122" s="482"/>
    </row>
    <row r="123" spans="2:22" ht="16.5" thickBot="1">
      <c r="B123" s="633" t="s">
        <v>150</v>
      </c>
      <c r="C123" s="634"/>
      <c r="D123" s="634"/>
      <c r="E123" s="634"/>
      <c r="F123" s="846"/>
      <c r="G123" s="499"/>
      <c r="H123" s="500"/>
      <c r="I123" s="501"/>
      <c r="J123" s="502"/>
      <c r="K123" s="502"/>
      <c r="L123" s="722"/>
      <c r="M123" s="847">
        <f>'入力4(スコア転記)'!Q121</f>
        <v>0</v>
      </c>
      <c r="N123" s="848">
        <f>'入力4(スコア転記)'!R121</f>
        <v>0</v>
      </c>
      <c r="O123" s="849">
        <f>'入力4(スコア転記)'!T121</f>
        <v>0</v>
      </c>
      <c r="P123" s="850">
        <f>'入力4(スコア転記)'!U121</f>
        <v>0</v>
      </c>
      <c r="Q123" s="851">
        <f>'入力4(スコア転記)'!V121</f>
        <v>0</v>
      </c>
      <c r="V123" s="482"/>
    </row>
    <row r="124" spans="2:22" ht="15.75" thickBot="1">
      <c r="B124" s="636" t="s">
        <v>67</v>
      </c>
      <c r="C124" s="506" t="s">
        <v>68</v>
      </c>
      <c r="D124" s="506"/>
      <c r="E124" s="506"/>
      <c r="F124" s="725"/>
      <c r="G124" s="505"/>
      <c r="H124" s="506"/>
      <c r="I124" s="506"/>
      <c r="J124" s="506"/>
      <c r="K124" s="506"/>
      <c r="L124" s="725"/>
      <c r="M124" s="852">
        <f>'入力4(スコア転記)'!Q122</f>
        <v>0</v>
      </c>
      <c r="N124" s="726">
        <f>'入力4(スコア転記)'!R122</f>
        <v>0</v>
      </c>
      <c r="O124" s="727">
        <f>'入力4(スコア転記)'!T122</f>
        <v>0</v>
      </c>
      <c r="P124" s="853">
        <f>'入力4(スコア転記)'!U122</f>
        <v>0</v>
      </c>
      <c r="Q124" s="728">
        <f>'入力4(スコア転記)'!V122</f>
        <v>0</v>
      </c>
      <c r="V124" s="482"/>
    </row>
    <row r="125" spans="2:22" ht="14.25" customHeight="1" thickBot="1">
      <c r="B125" s="510">
        <v>1</v>
      </c>
      <c r="C125" s="512" t="s">
        <v>151</v>
      </c>
      <c r="D125" s="512"/>
      <c r="E125" s="512"/>
      <c r="F125" s="854"/>
      <c r="G125" s="704" t="s">
        <v>242</v>
      </c>
      <c r="H125" s="1406" t="s">
        <v>516</v>
      </c>
      <c r="I125" s="1406"/>
      <c r="J125" s="1406"/>
      <c r="K125" s="772" t="s">
        <v>49</v>
      </c>
      <c r="L125" s="741"/>
      <c r="M125" s="855">
        <f>'入力4(スコア転記)'!Q123</f>
        <v>0</v>
      </c>
      <c r="N125" s="804">
        <f>'入力4(スコア転記)'!R123</f>
        <v>0</v>
      </c>
      <c r="O125" s="856">
        <f>'入力4(スコア転記)'!T123</f>
        <v>0</v>
      </c>
      <c r="P125" s="736">
        <f>'入力4(スコア転記)'!U123</f>
        <v>0</v>
      </c>
      <c r="Q125" s="737">
        <f>'入力4(スコア転記)'!V123</f>
        <v>0</v>
      </c>
      <c r="V125" s="482"/>
    </row>
    <row r="126" spans="2:22" ht="14.25" thickBot="1">
      <c r="B126" s="637">
        <v>2</v>
      </c>
      <c r="C126" s="542" t="s">
        <v>69</v>
      </c>
      <c r="D126" s="542"/>
      <c r="E126" s="542"/>
      <c r="F126" s="857"/>
      <c r="G126" s="704" t="s">
        <v>243</v>
      </c>
      <c r="H126" s="1406" t="s">
        <v>516</v>
      </c>
      <c r="I126" s="1406"/>
      <c r="J126" s="1406"/>
      <c r="K126" s="772" t="s">
        <v>50</v>
      </c>
      <c r="L126" s="741"/>
      <c r="M126" s="855">
        <f>'入力4(スコア転記)'!Q124</f>
        <v>0</v>
      </c>
      <c r="N126" s="835">
        <f>'入力4(スコア転記)'!R124</f>
        <v>0</v>
      </c>
      <c r="O126" s="836">
        <f>'入力4(スコア転記)'!T124</f>
        <v>0</v>
      </c>
      <c r="P126" s="765">
        <f>'入力4(スコア転記)'!U124</f>
        <v>0</v>
      </c>
      <c r="Q126" s="766">
        <f>'入力4(スコア転記)'!V124</f>
        <v>0</v>
      </c>
      <c r="V126" s="482"/>
    </row>
    <row r="127" spans="2:22" ht="15" hidden="1" customHeight="1" thickBot="1">
      <c r="B127" s="491"/>
      <c r="C127" s="539"/>
      <c r="D127" s="542"/>
      <c r="E127" s="542"/>
      <c r="F127" s="857"/>
      <c r="G127" s="817"/>
      <c r="H127" s="818"/>
      <c r="I127" s="858"/>
      <c r="J127" s="740"/>
      <c r="K127" s="740"/>
      <c r="L127" s="741"/>
      <c r="M127" s="757">
        <f>'入力4(スコア転記)'!Q125</f>
        <v>0</v>
      </c>
      <c r="N127" s="749">
        <f>'入力4(スコア転記)'!R125</f>
        <v>0</v>
      </c>
      <c r="O127" s="805">
        <f>'入力4(スコア転記)'!T125</f>
        <v>0</v>
      </c>
      <c r="P127" s="736">
        <f>'入力4(スコア転記)'!U125</f>
        <v>0</v>
      </c>
      <c r="Q127" s="745">
        <f>'入力4(スコア転記)'!V125</f>
        <v>0</v>
      </c>
      <c r="V127" s="482"/>
    </row>
    <row r="128" spans="2:22" ht="15" hidden="1" customHeight="1" thickBot="1">
      <c r="B128" s="491"/>
      <c r="C128" s="539"/>
      <c r="D128" s="600"/>
      <c r="E128" s="542"/>
      <c r="F128" s="857"/>
      <c r="G128" s="817"/>
      <c r="H128" s="818"/>
      <c r="I128" s="858"/>
      <c r="J128" s="740"/>
      <c r="K128" s="740"/>
      <c r="L128" s="741"/>
      <c r="M128" s="759">
        <f>'入力4(スコア転記)'!Q126</f>
        <v>0</v>
      </c>
      <c r="N128" s="749">
        <f>'入力4(スコア転記)'!R126</f>
        <v>0</v>
      </c>
      <c r="O128" s="805">
        <f>'入力4(スコア転記)'!T126</f>
        <v>0</v>
      </c>
      <c r="P128" s="736">
        <f>'入力4(スコア転記)'!U126</f>
        <v>0</v>
      </c>
      <c r="Q128" s="737">
        <f>'入力4(スコア転記)'!V126</f>
        <v>0</v>
      </c>
      <c r="V128" s="482"/>
    </row>
    <row r="129" spans="2:22" ht="15" hidden="1" customHeight="1" thickBot="1">
      <c r="B129" s="491"/>
      <c r="C129" s="642"/>
      <c r="D129" s="600"/>
      <c r="E129" s="542"/>
      <c r="F129" s="857"/>
      <c r="G129" s="817"/>
      <c r="H129" s="818"/>
      <c r="I129" s="858"/>
      <c r="J129" s="740"/>
      <c r="K129" s="740"/>
      <c r="L129" s="741"/>
      <c r="M129" s="742">
        <f>'入力4(スコア転記)'!Q127</f>
        <v>0</v>
      </c>
      <c r="N129" s="749">
        <f>'入力4(スコア転記)'!R127</f>
        <v>0</v>
      </c>
      <c r="O129" s="805">
        <f>'入力4(スコア転記)'!T127</f>
        <v>0</v>
      </c>
      <c r="P129" s="736">
        <f>'入力4(スコア転記)'!U127</f>
        <v>0</v>
      </c>
      <c r="Q129" s="737">
        <f>'入力4(スコア転記)'!V127</f>
        <v>0</v>
      </c>
      <c r="V129" s="482"/>
    </row>
    <row r="130" spans="2:22" ht="15" hidden="1" customHeight="1" thickBot="1">
      <c r="B130" s="643"/>
      <c r="C130" s="642"/>
      <c r="D130" s="600"/>
      <c r="E130" s="542"/>
      <c r="F130" s="857"/>
      <c r="G130" s="817"/>
      <c r="H130" s="818"/>
      <c r="I130" s="858"/>
      <c r="J130" s="740"/>
      <c r="K130" s="740"/>
      <c r="L130" s="741"/>
      <c r="M130" s="759">
        <f>'入力4(スコア転記)'!Q128</f>
        <v>0</v>
      </c>
      <c r="N130" s="749">
        <f>'入力4(スコア転記)'!R128</f>
        <v>0</v>
      </c>
      <c r="O130" s="805">
        <f>'入力4(スコア転記)'!T128</f>
        <v>0</v>
      </c>
      <c r="P130" s="736">
        <f>'入力4(スコア転記)'!U128</f>
        <v>0</v>
      </c>
      <c r="Q130" s="797">
        <f>'入力4(スコア転記)'!V128</f>
        <v>0</v>
      </c>
      <c r="V130" s="482"/>
    </row>
    <row r="131" spans="2:22" ht="14.25" thickBot="1">
      <c r="B131" s="637">
        <v>3</v>
      </c>
      <c r="C131" s="542" t="s">
        <v>70</v>
      </c>
      <c r="D131" s="542"/>
      <c r="E131" s="542"/>
      <c r="F131" s="857"/>
      <c r="G131" s="817"/>
      <c r="H131" s="818"/>
      <c r="I131" s="858"/>
      <c r="J131" s="740"/>
      <c r="K131" s="740"/>
      <c r="L131" s="741"/>
      <c r="M131" s="855">
        <f>'入力4(スコア転記)'!Q129</f>
        <v>0</v>
      </c>
      <c r="N131" s="835">
        <f>'入力4(スコア転記)'!R129</f>
        <v>0</v>
      </c>
      <c r="O131" s="834">
        <f>'入力4(スコア転記)'!T129</f>
        <v>0</v>
      </c>
      <c r="P131" s="765">
        <f>'入力4(スコア転記)'!U129</f>
        <v>0</v>
      </c>
      <c r="Q131" s="766">
        <f>'入力4(スコア転記)'!V129</f>
        <v>0</v>
      </c>
      <c r="V131" s="482"/>
    </row>
    <row r="132" spans="2:22" ht="13.5">
      <c r="B132" s="563"/>
      <c r="C132" s="539"/>
      <c r="D132" s="546" t="s">
        <v>152</v>
      </c>
      <c r="E132" s="518"/>
      <c r="F132" s="786"/>
      <c r="G132" s="704" t="s">
        <v>523</v>
      </c>
      <c r="H132" s="859" t="s">
        <v>516</v>
      </c>
      <c r="I132" s="926"/>
      <c r="J132" s="740"/>
      <c r="K132" s="772" t="s">
        <v>178</v>
      </c>
      <c r="L132" s="741"/>
      <c r="M132" s="757">
        <f>'入力4(スコア転記)'!Q130</f>
        <v>0</v>
      </c>
      <c r="N132" s="804">
        <f>'入力4(スコア転記)'!R130</f>
        <v>0</v>
      </c>
      <c r="O132" s="860">
        <f>'入力4(スコア転記)'!T130</f>
        <v>0</v>
      </c>
      <c r="P132" s="736">
        <f>'入力4(スコア転記)'!U130</f>
        <v>0</v>
      </c>
      <c r="Q132" s="737">
        <f>'入力4(スコア転記)'!V130</f>
        <v>0</v>
      </c>
      <c r="V132" s="482"/>
    </row>
    <row r="133" spans="2:22" ht="14.25" thickBot="1">
      <c r="B133" s="563"/>
      <c r="C133" s="533"/>
      <c r="D133" s="600" t="s">
        <v>154</v>
      </c>
      <c r="E133" s="519"/>
      <c r="F133" s="738"/>
      <c r="G133" s="739"/>
      <c r="H133" s="649"/>
      <c r="I133" s="924" t="s">
        <v>523</v>
      </c>
      <c r="J133" s="859" t="s">
        <v>516</v>
      </c>
      <c r="K133" s="772" t="s">
        <v>178</v>
      </c>
      <c r="L133" s="741"/>
      <c r="M133" s="752">
        <f>'入力4(スコア転記)'!Q131</f>
        <v>0</v>
      </c>
      <c r="N133" s="804">
        <f>'入力4(スコア転記)'!R131</f>
        <v>0</v>
      </c>
      <c r="O133" s="860">
        <f>'入力4(スコア転記)'!T131</f>
        <v>0</v>
      </c>
      <c r="P133" s="736">
        <f>'入力4(スコア転記)'!U131</f>
        <v>0</v>
      </c>
      <c r="Q133" s="737">
        <f>'入力4(スコア転記)'!V131</f>
        <v>0</v>
      </c>
      <c r="V133" s="482"/>
    </row>
    <row r="134" spans="2:22" ht="13.5" hidden="1" customHeight="1" thickBot="1">
      <c r="B134" s="646"/>
      <c r="C134" s="647">
        <v>3.1</v>
      </c>
      <c r="D134" s="648" t="s">
        <v>79</v>
      </c>
      <c r="E134" s="649"/>
      <c r="F134" s="861"/>
      <c r="G134" s="739"/>
      <c r="H134" s="649"/>
      <c r="I134" s="926"/>
      <c r="J134" s="740"/>
      <c r="K134" s="740"/>
      <c r="L134" s="741"/>
      <c r="M134" s="757">
        <f>'入力4(スコア転記)'!Q132</f>
        <v>0</v>
      </c>
      <c r="N134" s="774">
        <f>'入力4(スコア転記)'!R132</f>
        <v>0</v>
      </c>
      <c r="O134" s="805">
        <f>'入力4(スコア転記)'!T132</f>
        <v>0</v>
      </c>
      <c r="P134" s="862">
        <f>'入力4(スコア転記)'!U132</f>
        <v>0</v>
      </c>
      <c r="Q134" s="775">
        <f>'入力4(スコア転記)'!V132</f>
        <v>0</v>
      </c>
      <c r="V134" s="482"/>
    </row>
    <row r="135" spans="2:22" ht="13.5" hidden="1" customHeight="1">
      <c r="B135" s="646"/>
      <c r="C135" s="647">
        <v>3.2</v>
      </c>
      <c r="D135" s="648" t="s">
        <v>80</v>
      </c>
      <c r="E135" s="649"/>
      <c r="F135" s="861"/>
      <c r="G135" s="739"/>
      <c r="H135" s="649"/>
      <c r="I135" s="926"/>
      <c r="J135" s="740"/>
      <c r="K135" s="740"/>
      <c r="L135" s="741"/>
      <c r="M135" s="748">
        <f>'入力4(スコア転記)'!Q133</f>
        <v>0</v>
      </c>
      <c r="N135" s="774">
        <f>'入力4(スコア転記)'!R133</f>
        <v>0</v>
      </c>
      <c r="O135" s="805">
        <f>'入力4(スコア転記)'!T133</f>
        <v>0</v>
      </c>
      <c r="P135" s="862">
        <f>'入力4(スコア転記)'!U133</f>
        <v>0</v>
      </c>
      <c r="Q135" s="775">
        <f>'入力4(スコア転記)'!V133</f>
        <v>0</v>
      </c>
      <c r="V135" s="482"/>
    </row>
    <row r="136" spans="2:22" ht="14.25" hidden="1" customHeight="1">
      <c r="B136" s="646"/>
      <c r="C136" s="647">
        <v>3.3</v>
      </c>
      <c r="D136" s="648" t="s">
        <v>81</v>
      </c>
      <c r="E136" s="649"/>
      <c r="F136" s="861"/>
      <c r="G136" s="739"/>
      <c r="H136" s="649"/>
      <c r="I136" s="926"/>
      <c r="J136" s="740"/>
      <c r="K136" s="740"/>
      <c r="L136" s="741"/>
      <c r="M136" s="748">
        <f>'入力4(スコア転記)'!Q134</f>
        <v>0</v>
      </c>
      <c r="N136" s="774">
        <f>'入力4(スコア転記)'!R134</f>
        <v>0</v>
      </c>
      <c r="O136" s="805">
        <f>'入力4(スコア転記)'!T134</f>
        <v>0</v>
      </c>
      <c r="P136" s="862">
        <f>'入力4(スコア転記)'!U134</f>
        <v>0</v>
      </c>
      <c r="Q136" s="775">
        <f>'入力4(スコア転記)'!V134</f>
        <v>0</v>
      </c>
      <c r="V136" s="482"/>
    </row>
    <row r="137" spans="2:22" ht="13.5" hidden="1" customHeight="1">
      <c r="B137" s="646"/>
      <c r="C137" s="647">
        <v>3.4</v>
      </c>
      <c r="D137" s="648" t="s">
        <v>82</v>
      </c>
      <c r="E137" s="649"/>
      <c r="F137" s="861"/>
      <c r="G137" s="739"/>
      <c r="H137" s="649"/>
      <c r="I137" s="926"/>
      <c r="J137" s="740"/>
      <c r="K137" s="740"/>
      <c r="L137" s="741"/>
      <c r="M137" s="748">
        <f>'入力4(スコア転記)'!Q135</f>
        <v>0</v>
      </c>
      <c r="N137" s="774">
        <f>'入力4(スコア転記)'!R135</f>
        <v>0</v>
      </c>
      <c r="O137" s="805">
        <f>'入力4(スコア転記)'!T135</f>
        <v>0</v>
      </c>
      <c r="P137" s="862">
        <f>'入力4(スコア転記)'!U135</f>
        <v>0</v>
      </c>
      <c r="Q137" s="775">
        <f>'入力4(スコア転記)'!V135</f>
        <v>0</v>
      </c>
      <c r="V137" s="482"/>
    </row>
    <row r="138" spans="2:22" ht="14.25" hidden="1" customHeight="1">
      <c r="B138" s="646"/>
      <c r="C138" s="647">
        <v>3.5</v>
      </c>
      <c r="D138" s="648" t="s">
        <v>83</v>
      </c>
      <c r="E138" s="649"/>
      <c r="F138" s="861"/>
      <c r="G138" s="739"/>
      <c r="H138" s="649"/>
      <c r="I138" s="926"/>
      <c r="J138" s="740"/>
      <c r="K138" s="740"/>
      <c r="L138" s="741"/>
      <c r="M138" s="748">
        <f>'入力4(スコア転記)'!Q136</f>
        <v>0</v>
      </c>
      <c r="N138" s="863">
        <f>'入力4(スコア転記)'!R136</f>
        <v>0</v>
      </c>
      <c r="O138" s="805">
        <f>'入力4(スコア転記)'!T136</f>
        <v>0</v>
      </c>
      <c r="P138" s="862">
        <f>'入力4(スコア転記)'!U136</f>
        <v>0</v>
      </c>
      <c r="Q138" s="775">
        <f>'入力4(スコア転記)'!V136</f>
        <v>0</v>
      </c>
      <c r="V138" s="482"/>
    </row>
    <row r="139" spans="2:22" ht="14.25" hidden="1" customHeight="1">
      <c r="B139" s="650"/>
      <c r="C139" s="647">
        <v>3.6</v>
      </c>
      <c r="D139" s="648" t="s">
        <v>47</v>
      </c>
      <c r="E139" s="649"/>
      <c r="F139" s="861"/>
      <c r="G139" s="739"/>
      <c r="H139" s="649"/>
      <c r="I139" s="926"/>
      <c r="J139" s="740"/>
      <c r="K139" s="740"/>
      <c r="L139" s="741"/>
      <c r="M139" s="752">
        <f>'入力4(スコア転記)'!Q137</f>
        <v>0</v>
      </c>
      <c r="N139" s="864">
        <f>'入力4(スコア転記)'!R137</f>
        <v>0</v>
      </c>
      <c r="O139" s="865">
        <f>'入力4(スコア転記)'!T137</f>
        <v>0</v>
      </c>
      <c r="P139" s="862">
        <f>'入力4(スコア転記)'!U137</f>
        <v>0</v>
      </c>
      <c r="Q139" s="775">
        <f>'入力4(スコア転記)'!V137</f>
        <v>0</v>
      </c>
      <c r="V139" s="482"/>
    </row>
    <row r="140" spans="2:22" ht="13.5">
      <c r="B140" s="637">
        <v>4</v>
      </c>
      <c r="C140" s="542" t="s">
        <v>71</v>
      </c>
      <c r="D140" s="512"/>
      <c r="E140" s="512"/>
      <c r="F140" s="854"/>
      <c r="G140" s="817"/>
      <c r="H140" s="818"/>
      <c r="I140" s="926"/>
      <c r="J140" s="170"/>
      <c r="K140" s="170"/>
      <c r="L140" s="732"/>
      <c r="M140" s="783">
        <f>'入力4(スコア転記)'!Q138</f>
        <v>0</v>
      </c>
      <c r="N140" s="763">
        <f>'入力4(スコア転記)'!R138</f>
        <v>0</v>
      </c>
      <c r="O140" s="834">
        <f>'入力4(スコア転記)'!T138</f>
        <v>0</v>
      </c>
      <c r="P140" s="765">
        <f>'入力4(スコア転記)'!U138</f>
        <v>0</v>
      </c>
      <c r="Q140" s="766">
        <f>'入力4(スコア転記)'!V138</f>
        <v>0</v>
      </c>
      <c r="V140" s="482"/>
    </row>
    <row r="141" spans="2:22" ht="14.25" customHeight="1" thickBot="1">
      <c r="B141" s="563"/>
      <c r="C141" s="533"/>
      <c r="D141" s="546" t="s">
        <v>152</v>
      </c>
      <c r="E141" s="518"/>
      <c r="F141" s="786"/>
      <c r="G141" s="739"/>
      <c r="H141" s="649"/>
      <c r="I141" s="926"/>
      <c r="J141" s="170"/>
      <c r="K141" s="170"/>
      <c r="L141" s="732"/>
      <c r="M141" s="785">
        <f>'入力4(スコア転記)'!Q139</f>
        <v>0</v>
      </c>
      <c r="N141" s="734">
        <f>'入力4(スコア転記)'!R139</f>
        <v>0</v>
      </c>
      <c r="O141" s="865">
        <f>'入力4(スコア転記)'!T139</f>
        <v>0</v>
      </c>
      <c r="P141" s="736">
        <f>'入力4(スコア転記)'!U139</f>
        <v>0</v>
      </c>
      <c r="Q141" s="737">
        <f>'入力4(スコア転記)'!V139</f>
        <v>0</v>
      </c>
      <c r="V141" s="482"/>
    </row>
    <row r="142" spans="2:22" ht="14.25" customHeight="1">
      <c r="B142" s="563"/>
      <c r="C142" s="652"/>
      <c r="D142" s="534">
        <v>4.0999999999999996</v>
      </c>
      <c r="E142" s="519" t="s">
        <v>153</v>
      </c>
      <c r="F142" s="738"/>
      <c r="G142" s="704" t="s">
        <v>244</v>
      </c>
      <c r="H142" s="859" t="s">
        <v>516</v>
      </c>
      <c r="I142" s="926"/>
      <c r="J142" s="740"/>
      <c r="K142" s="772" t="s">
        <v>51</v>
      </c>
      <c r="L142" s="741"/>
      <c r="M142" s="757">
        <f>'入力4(スコア転記)'!Q140</f>
        <v>0</v>
      </c>
      <c r="N142" s="804">
        <f>'入力4(スコア転記)'!R140</f>
        <v>0</v>
      </c>
      <c r="O142" s="860">
        <f>'入力4(スコア転記)'!T140</f>
        <v>0</v>
      </c>
      <c r="P142" s="736">
        <f>'入力4(スコア転記)'!U140</f>
        <v>0</v>
      </c>
      <c r="Q142" s="737">
        <f>'入力4(スコア転記)'!V140</f>
        <v>0</v>
      </c>
      <c r="V142" s="482"/>
    </row>
    <row r="143" spans="2:22" ht="14.25" customHeight="1" thickBot="1">
      <c r="B143" s="563"/>
      <c r="C143" s="653"/>
      <c r="D143" s="534">
        <v>4.2</v>
      </c>
      <c r="E143" s="519" t="s">
        <v>72</v>
      </c>
      <c r="F143" s="738"/>
      <c r="G143" s="704" t="s">
        <v>244</v>
      </c>
      <c r="H143" s="859" t="s">
        <v>516</v>
      </c>
      <c r="I143" s="926"/>
      <c r="J143" s="740"/>
      <c r="K143" s="772" t="s">
        <v>51</v>
      </c>
      <c r="L143" s="741"/>
      <c r="M143" s="752">
        <f>'入力4(スコア転記)'!Q141</f>
        <v>0</v>
      </c>
      <c r="N143" s="804">
        <f>'入力4(スコア転記)'!R141</f>
        <v>0</v>
      </c>
      <c r="O143" s="860">
        <f>'入力4(スコア転記)'!T141</f>
        <v>0</v>
      </c>
      <c r="P143" s="736">
        <f>'入力4(スコア転記)'!U141</f>
        <v>0</v>
      </c>
      <c r="Q143" s="737">
        <f>'入力4(スコア転記)'!V141</f>
        <v>0</v>
      </c>
      <c r="V143" s="482"/>
    </row>
    <row r="144" spans="2:22" ht="14.25" customHeight="1" thickBot="1">
      <c r="B144" s="563"/>
      <c r="C144" s="533"/>
      <c r="D144" s="546" t="s">
        <v>154</v>
      </c>
      <c r="E144" s="518"/>
      <c r="F144" s="786"/>
      <c r="G144" s="739"/>
      <c r="H144" s="649"/>
      <c r="I144" s="926"/>
      <c r="J144" s="170"/>
      <c r="K144" s="170"/>
      <c r="L144" s="732"/>
      <c r="M144" s="785">
        <f>'入力4(スコア転記)'!Q142</f>
        <v>0</v>
      </c>
      <c r="N144" s="734">
        <f>'入力4(スコア転記)'!R142</f>
        <v>0</v>
      </c>
      <c r="O144" s="865">
        <f>'入力4(スコア転記)'!T142</f>
        <v>0</v>
      </c>
      <c r="P144" s="736">
        <f>'入力4(スコア転記)'!U142</f>
        <v>0</v>
      </c>
      <c r="Q144" s="737">
        <f>'入力4(スコア転記)'!V142</f>
        <v>0</v>
      </c>
      <c r="V144" s="482"/>
    </row>
    <row r="145" spans="2:22" ht="14.25" customHeight="1">
      <c r="B145" s="563"/>
      <c r="C145" s="652"/>
      <c r="D145" s="534">
        <v>4.0999999999999996</v>
      </c>
      <c r="E145" s="519" t="s">
        <v>153</v>
      </c>
      <c r="F145" s="738"/>
      <c r="G145" s="739"/>
      <c r="H145" s="649"/>
      <c r="I145" s="924" t="s">
        <v>244</v>
      </c>
      <c r="J145" s="859" t="s">
        <v>516</v>
      </c>
      <c r="K145" s="772" t="s">
        <v>51</v>
      </c>
      <c r="L145" s="741"/>
      <c r="M145" s="757">
        <f>'入力4(スコア転記)'!Q143</f>
        <v>0</v>
      </c>
      <c r="N145" s="804">
        <f>'入力4(スコア転記)'!R143</f>
        <v>0</v>
      </c>
      <c r="O145" s="860">
        <f>'入力4(スコア転記)'!T143</f>
        <v>0</v>
      </c>
      <c r="P145" s="736">
        <f>'入力4(スコア転記)'!U143</f>
        <v>0</v>
      </c>
      <c r="Q145" s="737">
        <f>'入力4(スコア転記)'!V143</f>
        <v>0</v>
      </c>
      <c r="V145" s="482"/>
    </row>
    <row r="146" spans="2:22" ht="14.25" customHeight="1" thickBot="1">
      <c r="B146" s="654"/>
      <c r="C146" s="653"/>
      <c r="D146" s="534">
        <v>4.2</v>
      </c>
      <c r="E146" s="519" t="s">
        <v>72</v>
      </c>
      <c r="F146" s="738"/>
      <c r="G146" s="739"/>
      <c r="H146" s="649"/>
      <c r="I146" s="924" t="s">
        <v>244</v>
      </c>
      <c r="J146" s="859" t="s">
        <v>516</v>
      </c>
      <c r="K146" s="772" t="s">
        <v>51</v>
      </c>
      <c r="L146" s="741"/>
      <c r="M146" s="752">
        <f>'入力4(スコア転記)'!Q144</f>
        <v>0</v>
      </c>
      <c r="N146" s="804">
        <f>'入力4(スコア転記)'!R144</f>
        <v>0</v>
      </c>
      <c r="O146" s="860">
        <f>'入力4(スコア転記)'!T144</f>
        <v>0</v>
      </c>
      <c r="P146" s="736">
        <f>'入力4(スコア転記)'!U144</f>
        <v>0</v>
      </c>
      <c r="Q146" s="737">
        <f>'入力4(スコア転記)'!V144</f>
        <v>0</v>
      </c>
      <c r="V146" s="482"/>
    </row>
    <row r="147" spans="2:22" ht="14.25" customHeight="1" thickBot="1">
      <c r="B147" s="572" t="s">
        <v>155</v>
      </c>
      <c r="C147" s="573" t="s">
        <v>156</v>
      </c>
      <c r="D147" s="573"/>
      <c r="E147" s="573"/>
      <c r="F147" s="827"/>
      <c r="G147" s="866"/>
      <c r="H147" s="867"/>
      <c r="I147" s="867"/>
      <c r="J147" s="867"/>
      <c r="K147" s="867"/>
      <c r="L147" s="868"/>
      <c r="M147" s="789">
        <f>'入力4(スコア転記)'!Q145</f>
        <v>0</v>
      </c>
      <c r="N147" s="790">
        <f>'入力4(スコア転記)'!R145</f>
        <v>0</v>
      </c>
      <c r="O147" s="869">
        <f>'入力4(スコア転記)'!T145</f>
        <v>0</v>
      </c>
      <c r="P147" s="792">
        <f>'入力4(スコア転記)'!U145</f>
        <v>0</v>
      </c>
      <c r="Q147" s="793">
        <f>'入力4(スコア転記)'!V145</f>
        <v>0</v>
      </c>
      <c r="V147" s="482"/>
    </row>
    <row r="148" spans="2:22" ht="14.25" customHeight="1" thickBot="1">
      <c r="B148" s="655">
        <v>1</v>
      </c>
      <c r="C148" s="512" t="s">
        <v>73</v>
      </c>
      <c r="D148" s="512"/>
      <c r="E148" s="512"/>
      <c r="F148" s="854"/>
      <c r="G148" s="817"/>
      <c r="H148" s="818"/>
      <c r="I148" s="926"/>
      <c r="J148" s="170"/>
      <c r="K148" s="170"/>
      <c r="L148" s="732"/>
      <c r="M148" s="785">
        <f>'入力4(スコア転記)'!Q146</f>
        <v>0</v>
      </c>
      <c r="N148" s="734">
        <f>'入力4(スコア転記)'!R146</f>
        <v>0</v>
      </c>
      <c r="O148" s="865">
        <f>'入力4(スコア転記)'!T146</f>
        <v>0</v>
      </c>
      <c r="P148" s="736">
        <f>'入力4(スコア転記)'!U146</f>
        <v>0</v>
      </c>
      <c r="Q148" s="737">
        <f>'入力4(スコア転記)'!V146</f>
        <v>0</v>
      </c>
      <c r="V148" s="482"/>
    </row>
    <row r="149" spans="2:22" ht="14.25" customHeight="1" thickBot="1">
      <c r="B149" s="563"/>
      <c r="C149" s="539">
        <v>1.1000000000000001</v>
      </c>
      <c r="D149" s="519" t="s">
        <v>74</v>
      </c>
      <c r="E149" s="519"/>
      <c r="F149" s="738"/>
      <c r="G149" s="739"/>
      <c r="H149" s="649"/>
      <c r="I149" s="926"/>
      <c r="J149" s="740"/>
      <c r="K149" s="740"/>
      <c r="L149" s="741"/>
      <c r="M149" s="855">
        <f>'入力4(スコア転記)'!Q147</f>
        <v>0</v>
      </c>
      <c r="N149" s="870">
        <f>'入力4(スコア転記)'!R147</f>
        <v>0</v>
      </c>
      <c r="O149" s="871">
        <f>'入力4(スコア転記)'!T147</f>
        <v>0</v>
      </c>
      <c r="P149" s="770">
        <f>'入力4(スコア転記)'!U147</f>
        <v>0</v>
      </c>
      <c r="Q149" s="745">
        <f>'入力4(スコア転記)'!V147</f>
        <v>0</v>
      </c>
      <c r="V149" s="482"/>
    </row>
    <row r="150" spans="2:22" ht="14.25" customHeight="1" thickBot="1">
      <c r="B150" s="563"/>
      <c r="C150" s="658">
        <v>1.2</v>
      </c>
      <c r="D150" s="546" t="s">
        <v>75</v>
      </c>
      <c r="E150" s="518"/>
      <c r="F150" s="786"/>
      <c r="G150" s="739"/>
      <c r="H150" s="649"/>
      <c r="I150" s="926"/>
      <c r="J150" s="170"/>
      <c r="K150" s="170"/>
      <c r="L150" s="732"/>
      <c r="M150" s="785">
        <f>'入力4(スコア転記)'!Q148</f>
        <v>0</v>
      </c>
      <c r="N150" s="734">
        <f>'入力4(スコア転記)'!R148</f>
        <v>0</v>
      </c>
      <c r="O150" s="865">
        <f>'入力4(スコア転記)'!T148</f>
        <v>0</v>
      </c>
      <c r="P150" s="736">
        <f>'入力4(スコア転記)'!U148</f>
        <v>0</v>
      </c>
      <c r="Q150" s="737">
        <f>'入力4(スコア転記)'!V148</f>
        <v>0</v>
      </c>
      <c r="V150" s="482"/>
    </row>
    <row r="151" spans="2:22" ht="14.25" customHeight="1">
      <c r="B151" s="563"/>
      <c r="C151" s="652"/>
      <c r="D151" s="534">
        <v>1</v>
      </c>
      <c r="E151" s="519" t="s">
        <v>84</v>
      </c>
      <c r="F151" s="738"/>
      <c r="G151" s="739"/>
      <c r="H151" s="649"/>
      <c r="I151" s="926"/>
      <c r="J151" s="740"/>
      <c r="K151" s="740"/>
      <c r="L151" s="741"/>
      <c r="M151" s="757">
        <f>'入力4(スコア転記)'!Q149</f>
        <v>0</v>
      </c>
      <c r="N151" s="804">
        <f>'入力4(スコア転記)'!R149</f>
        <v>0</v>
      </c>
      <c r="O151" s="860">
        <f>'入力4(スコア転記)'!T149</f>
        <v>0</v>
      </c>
      <c r="P151" s="736">
        <f>'入力4(スコア転記)'!U149</f>
        <v>0</v>
      </c>
      <c r="Q151" s="737">
        <f>'入力4(スコア転記)'!V149</f>
        <v>0</v>
      </c>
      <c r="V151" s="482"/>
    </row>
    <row r="152" spans="2:22" ht="14.25" customHeight="1" thickBot="1">
      <c r="B152" s="654"/>
      <c r="C152" s="653"/>
      <c r="D152" s="534">
        <v>2</v>
      </c>
      <c r="E152" s="1396" t="s">
        <v>92</v>
      </c>
      <c r="F152" s="1397"/>
      <c r="G152" s="872"/>
      <c r="H152" s="873"/>
      <c r="I152" s="661"/>
      <c r="J152" s="740"/>
      <c r="K152" s="740"/>
      <c r="L152" s="741"/>
      <c r="M152" s="752">
        <f>'入力4(スコア転記)'!Q150</f>
        <v>0</v>
      </c>
      <c r="N152" s="804">
        <f>'入力4(スコア転記)'!R150</f>
        <v>0</v>
      </c>
      <c r="O152" s="860">
        <f>'入力4(スコア転記)'!T150</f>
        <v>0</v>
      </c>
      <c r="P152" s="736">
        <f>'入力4(スコア転記)'!U150</f>
        <v>0</v>
      </c>
      <c r="Q152" s="737">
        <f>'入力4(スコア転記)'!V150</f>
        <v>0</v>
      </c>
      <c r="V152" s="482"/>
    </row>
    <row r="153" spans="2:22" ht="14.25" customHeight="1" thickBot="1">
      <c r="B153" s="637">
        <v>2</v>
      </c>
      <c r="C153" s="543" t="s">
        <v>93</v>
      </c>
      <c r="D153" s="543"/>
      <c r="E153" s="543"/>
      <c r="F153" s="802"/>
      <c r="G153" s="817"/>
      <c r="H153" s="818"/>
      <c r="I153" s="926"/>
      <c r="J153" s="170"/>
      <c r="K153" s="170"/>
      <c r="L153" s="732"/>
      <c r="M153" s="785">
        <f>'入力4(スコア転記)'!Q151</f>
        <v>0</v>
      </c>
      <c r="N153" s="763">
        <f>'入力4(スコア転記)'!R151</f>
        <v>0</v>
      </c>
      <c r="O153" s="874">
        <f>'入力4(スコア転記)'!T151</f>
        <v>0</v>
      </c>
      <c r="P153" s="765">
        <f>'入力4(スコア転記)'!U151</f>
        <v>0</v>
      </c>
      <c r="Q153" s="766">
        <f>'入力4(スコア転記)'!V151</f>
        <v>0</v>
      </c>
      <c r="V153" s="482"/>
    </row>
    <row r="154" spans="2:22" ht="14.25" customHeight="1">
      <c r="B154" s="491"/>
      <c r="C154" s="539">
        <v>2.1</v>
      </c>
      <c r="D154" s="600" t="s">
        <v>86</v>
      </c>
      <c r="E154" s="519"/>
      <c r="F154" s="738"/>
      <c r="G154" s="739"/>
      <c r="H154" s="649"/>
      <c r="I154" s="926"/>
      <c r="J154" s="740"/>
      <c r="K154" s="740"/>
      <c r="L154" s="741"/>
      <c r="M154" s="757">
        <f>'入力4(スコア転記)'!Q152</f>
        <v>0</v>
      </c>
      <c r="N154" s="804">
        <f>'入力4(スコア転記)'!R152</f>
        <v>0</v>
      </c>
      <c r="O154" s="860">
        <f>'入力4(スコア転記)'!T152</f>
        <v>0</v>
      </c>
      <c r="P154" s="736">
        <f>'入力4(スコア転記)'!U152</f>
        <v>0</v>
      </c>
      <c r="Q154" s="737">
        <f>'入力4(スコア転記)'!V152</f>
        <v>0</v>
      </c>
      <c r="V154" s="482"/>
    </row>
    <row r="155" spans="2:22" ht="14.25" customHeight="1">
      <c r="B155" s="565"/>
      <c r="C155" s="539">
        <v>2.2000000000000002</v>
      </c>
      <c r="D155" s="600" t="s">
        <v>87</v>
      </c>
      <c r="E155" s="519"/>
      <c r="F155" s="738"/>
      <c r="G155" s="739"/>
      <c r="H155" s="649"/>
      <c r="I155" s="926"/>
      <c r="J155" s="740"/>
      <c r="K155" s="740"/>
      <c r="L155" s="741"/>
      <c r="M155" s="748">
        <f>'入力4(スコア転記)'!Q153</f>
        <v>0</v>
      </c>
      <c r="N155" s="804">
        <f>'入力4(スコア転記)'!R153</f>
        <v>0</v>
      </c>
      <c r="O155" s="860">
        <f>'入力4(スコア転記)'!T153</f>
        <v>0</v>
      </c>
      <c r="P155" s="736">
        <f>'入力4(スコア転記)'!U153</f>
        <v>0</v>
      </c>
      <c r="Q155" s="737">
        <f>'入力4(スコア転記)'!V153</f>
        <v>0</v>
      </c>
      <c r="V155" s="482"/>
    </row>
    <row r="156" spans="2:22" ht="14.25" customHeight="1">
      <c r="B156" s="563"/>
      <c r="C156" s="539">
        <v>2.2999999999999998</v>
      </c>
      <c r="D156" s="519" t="s">
        <v>88</v>
      </c>
      <c r="E156" s="519"/>
      <c r="F156" s="738"/>
      <c r="G156" s="739"/>
      <c r="H156" s="649"/>
      <c r="I156" s="926"/>
      <c r="J156" s="740"/>
      <c r="K156" s="740"/>
      <c r="L156" s="741"/>
      <c r="M156" s="748">
        <f>'入力4(スコア転記)'!Q154</f>
        <v>0</v>
      </c>
      <c r="N156" s="804">
        <f>'入力4(スコア転記)'!R154</f>
        <v>0</v>
      </c>
      <c r="O156" s="860">
        <f>'入力4(スコア転記)'!T154</f>
        <v>0</v>
      </c>
      <c r="P156" s="736">
        <f>'入力4(スコア転記)'!U154</f>
        <v>0</v>
      </c>
      <c r="Q156" s="737">
        <f>'入力4(スコア転記)'!V154</f>
        <v>0</v>
      </c>
      <c r="V156" s="482"/>
    </row>
    <row r="157" spans="2:22" ht="14.25" customHeight="1">
      <c r="B157" s="563"/>
      <c r="C157" s="539">
        <v>2.4</v>
      </c>
      <c r="D157" s="1395" t="s">
        <v>157</v>
      </c>
      <c r="E157" s="1395"/>
      <c r="F157" s="1392"/>
      <c r="G157" s="875"/>
      <c r="H157" s="661"/>
      <c r="I157" s="661"/>
      <c r="J157" s="740"/>
      <c r="K157" s="740"/>
      <c r="L157" s="741"/>
      <c r="M157" s="748">
        <f>'入力4(スコア転記)'!Q155</f>
        <v>0</v>
      </c>
      <c r="N157" s="804">
        <f>'入力4(スコア転記)'!R155</f>
        <v>0</v>
      </c>
      <c r="O157" s="860">
        <f>'入力4(スコア転記)'!T155</f>
        <v>0</v>
      </c>
      <c r="P157" s="736">
        <f>'入力4(スコア転記)'!U155</f>
        <v>0</v>
      </c>
      <c r="Q157" s="737">
        <f>'入力4(スコア転記)'!V155</f>
        <v>0</v>
      </c>
      <c r="V157" s="482"/>
    </row>
    <row r="158" spans="2:22" ht="14.25" customHeight="1">
      <c r="B158" s="563"/>
      <c r="C158" s="539">
        <v>2.5</v>
      </c>
      <c r="D158" s="600" t="s">
        <v>128</v>
      </c>
      <c r="E158" s="519"/>
      <c r="F158" s="738"/>
      <c r="G158" s="739"/>
      <c r="H158" s="649"/>
      <c r="I158" s="926"/>
      <c r="J158" s="740"/>
      <c r="K158" s="740"/>
      <c r="L158" s="741"/>
      <c r="M158" s="748">
        <f>'入力4(スコア転記)'!Q156</f>
        <v>0</v>
      </c>
      <c r="N158" s="804">
        <f>'入力4(スコア転記)'!R156</f>
        <v>0</v>
      </c>
      <c r="O158" s="860">
        <f>'入力4(スコア転記)'!T156</f>
        <v>0</v>
      </c>
      <c r="P158" s="736">
        <f>'入力4(スコア転記)'!U156</f>
        <v>0</v>
      </c>
      <c r="Q158" s="737">
        <f>'入力4(スコア転記)'!V156</f>
        <v>0</v>
      </c>
      <c r="V158" s="482"/>
    </row>
    <row r="159" spans="2:22" ht="14.25" thickBot="1">
      <c r="B159" s="563"/>
      <c r="C159" s="517">
        <v>2.6</v>
      </c>
      <c r="D159" s="600" t="s">
        <v>129</v>
      </c>
      <c r="E159" s="519"/>
      <c r="F159" s="738"/>
      <c r="G159" s="739"/>
      <c r="H159" s="649"/>
      <c r="I159" s="926"/>
      <c r="J159" s="740"/>
      <c r="K159" s="740"/>
      <c r="L159" s="741"/>
      <c r="M159" s="752">
        <f>'入力4(スコア転記)'!Q157</f>
        <v>0</v>
      </c>
      <c r="N159" s="804">
        <f>'入力4(スコア転記)'!R157</f>
        <v>0</v>
      </c>
      <c r="O159" s="860">
        <f>'入力4(スコア転記)'!T157</f>
        <v>0</v>
      </c>
      <c r="P159" s="736">
        <f>'入力4(スコア転記)'!U157</f>
        <v>0</v>
      </c>
      <c r="Q159" s="737">
        <f>'入力4(スコア転記)'!V157</f>
        <v>0</v>
      </c>
      <c r="V159" s="482"/>
    </row>
    <row r="160" spans="2:22" ht="14.25" hidden="1" customHeight="1" thickBot="1">
      <c r="B160" s="563"/>
      <c r="C160" s="663">
        <v>2.6</v>
      </c>
      <c r="D160" s="664" t="s">
        <v>129</v>
      </c>
      <c r="E160" s="665"/>
      <c r="F160" s="876"/>
      <c r="G160" s="877"/>
      <c r="H160" s="878"/>
      <c r="I160" s="879"/>
      <c r="J160" s="170"/>
      <c r="K160" s="170"/>
      <c r="L160" s="732"/>
      <c r="M160" s="755">
        <f>'入力4(スコア転記)'!Q158</f>
        <v>0</v>
      </c>
      <c r="N160" s="734">
        <f>'入力4(スコア転記)'!R158</f>
        <v>0</v>
      </c>
      <c r="O160" s="865">
        <f>'入力4(スコア転記)'!T158</f>
        <v>0</v>
      </c>
      <c r="P160" s="837">
        <f>'入力4(スコア転記)'!U158</f>
        <v>0</v>
      </c>
      <c r="Q160" s="737">
        <f>'入力4(スコア転記)'!V158</f>
        <v>0</v>
      </c>
      <c r="V160" s="482"/>
    </row>
    <row r="161" spans="2:22" ht="13.5" hidden="1" customHeight="1" thickBot="1">
      <c r="B161" s="563"/>
      <c r="C161" s="668"/>
      <c r="D161" s="669">
        <v>1</v>
      </c>
      <c r="E161" s="665" t="s">
        <v>536</v>
      </c>
      <c r="F161" s="876"/>
      <c r="G161" s="877"/>
      <c r="H161" s="878"/>
      <c r="I161" s="879"/>
      <c r="J161" s="740"/>
      <c r="K161" s="740"/>
      <c r="L161" s="741"/>
      <c r="M161" s="757">
        <f>'入力4(スコア転記)'!Q159</f>
        <v>0</v>
      </c>
      <c r="N161" s="804">
        <f>'入力4(スコア転記)'!R159</f>
        <v>0</v>
      </c>
      <c r="O161" s="860">
        <f>'入力4(スコア転記)'!T159</f>
        <v>0</v>
      </c>
      <c r="P161" s="736">
        <f>'入力4(スコア転記)'!U159</f>
        <v>0</v>
      </c>
      <c r="Q161" s="737">
        <f>'入力4(スコア転記)'!V159</f>
        <v>0</v>
      </c>
      <c r="V161" s="482"/>
    </row>
    <row r="162" spans="2:22" ht="13.5" hidden="1" customHeight="1" thickBot="1">
      <c r="B162" s="563"/>
      <c r="C162" s="668"/>
      <c r="D162" s="669">
        <v>2</v>
      </c>
      <c r="E162" s="665" t="s">
        <v>537</v>
      </c>
      <c r="F162" s="876"/>
      <c r="G162" s="877"/>
      <c r="H162" s="878"/>
      <c r="I162" s="879"/>
      <c r="J162" s="740"/>
      <c r="K162" s="740"/>
      <c r="L162" s="741"/>
      <c r="M162" s="748">
        <f>'入力4(スコア転記)'!Q160</f>
        <v>0</v>
      </c>
      <c r="N162" s="804">
        <f>'入力4(スコア転記)'!R160</f>
        <v>0</v>
      </c>
      <c r="O162" s="860">
        <f>'入力4(スコア転記)'!T160</f>
        <v>0</v>
      </c>
      <c r="P162" s="736">
        <f>'入力4(スコア転記)'!U160</f>
        <v>0</v>
      </c>
      <c r="Q162" s="737">
        <f>'入力4(スコア転記)'!V160</f>
        <v>0</v>
      </c>
      <c r="V162" s="482"/>
    </row>
    <row r="163" spans="2:22" ht="13.5" hidden="1" customHeight="1" thickBot="1">
      <c r="B163" s="565"/>
      <c r="C163" s="668"/>
      <c r="D163" s="669">
        <v>3</v>
      </c>
      <c r="E163" s="665" t="s">
        <v>538</v>
      </c>
      <c r="F163" s="876"/>
      <c r="G163" s="877"/>
      <c r="H163" s="878"/>
      <c r="I163" s="879"/>
      <c r="J163" s="740"/>
      <c r="K163" s="740"/>
      <c r="L163" s="741"/>
      <c r="M163" s="748">
        <f>'入力4(スコア転記)'!Q161</f>
        <v>0</v>
      </c>
      <c r="N163" s="804">
        <f>'入力4(スコア転記)'!R161</f>
        <v>0</v>
      </c>
      <c r="O163" s="860">
        <f>'入力4(スコア転記)'!T161</f>
        <v>0</v>
      </c>
      <c r="P163" s="736">
        <f>'入力4(スコア転記)'!U161</f>
        <v>0</v>
      </c>
      <c r="Q163" s="737">
        <f>'入力4(スコア転記)'!V161</f>
        <v>0</v>
      </c>
      <c r="V163" s="482"/>
    </row>
    <row r="164" spans="2:22" ht="13.5" hidden="1" customHeight="1" thickBot="1">
      <c r="B164" s="565"/>
      <c r="C164" s="668"/>
      <c r="D164" s="669">
        <v>4</v>
      </c>
      <c r="E164" s="665" t="s">
        <v>539</v>
      </c>
      <c r="F164" s="876"/>
      <c r="G164" s="877"/>
      <c r="H164" s="878"/>
      <c r="I164" s="879"/>
      <c r="J164" s="740"/>
      <c r="K164" s="740"/>
      <c r="L164" s="741"/>
      <c r="M164" s="748">
        <f>'入力4(スコア転記)'!Q162</f>
        <v>0</v>
      </c>
      <c r="N164" s="804">
        <f>'入力4(スコア転記)'!R162</f>
        <v>0</v>
      </c>
      <c r="O164" s="860">
        <f>'入力4(スコア転記)'!T162</f>
        <v>0</v>
      </c>
      <c r="P164" s="736">
        <f>'入力4(スコア転記)'!U162</f>
        <v>0</v>
      </c>
      <c r="Q164" s="737">
        <f>'入力4(スコア転記)'!V162</f>
        <v>0</v>
      </c>
      <c r="V164" s="482"/>
    </row>
    <row r="165" spans="2:22" ht="13.5" hidden="1" customHeight="1" thickBot="1">
      <c r="B165" s="565"/>
      <c r="C165" s="668"/>
      <c r="D165" s="669">
        <v>5</v>
      </c>
      <c r="E165" s="665" t="s">
        <v>540</v>
      </c>
      <c r="F165" s="876"/>
      <c r="G165" s="877"/>
      <c r="H165" s="878"/>
      <c r="I165" s="879"/>
      <c r="J165" s="740"/>
      <c r="K165" s="740"/>
      <c r="L165" s="741"/>
      <c r="M165" s="748">
        <f>'入力4(スコア転記)'!Q163</f>
        <v>0</v>
      </c>
      <c r="N165" s="804">
        <f>'入力4(スコア転記)'!R163</f>
        <v>0</v>
      </c>
      <c r="O165" s="860">
        <f>'入力4(スコア転記)'!T163</f>
        <v>0</v>
      </c>
      <c r="P165" s="736">
        <f>'入力4(スコア転記)'!U163</f>
        <v>0</v>
      </c>
      <c r="Q165" s="737">
        <f>'入力4(スコア転記)'!V163</f>
        <v>0</v>
      </c>
      <c r="V165" s="482"/>
    </row>
    <row r="166" spans="2:22" ht="13.5" hidden="1" customHeight="1" thickBot="1">
      <c r="B166" s="565"/>
      <c r="C166" s="668"/>
      <c r="D166" s="669">
        <v>6</v>
      </c>
      <c r="E166" s="665" t="s">
        <v>541</v>
      </c>
      <c r="F166" s="876"/>
      <c r="G166" s="877"/>
      <c r="H166" s="878"/>
      <c r="I166" s="879"/>
      <c r="J166" s="740"/>
      <c r="K166" s="740"/>
      <c r="L166" s="741"/>
      <c r="M166" s="748">
        <f>'入力4(スコア転記)'!Q164</f>
        <v>0</v>
      </c>
      <c r="N166" s="804">
        <f>'入力4(スコア転記)'!R164</f>
        <v>0</v>
      </c>
      <c r="O166" s="860">
        <f>'入力4(スコア転記)'!T164</f>
        <v>0</v>
      </c>
      <c r="P166" s="736">
        <f>'入力4(スコア転記)'!U164</f>
        <v>0</v>
      </c>
      <c r="Q166" s="737">
        <f>'入力4(スコア転記)'!V164</f>
        <v>0</v>
      </c>
      <c r="V166" s="482"/>
    </row>
    <row r="167" spans="2:22" ht="14.25" hidden="1" customHeight="1" thickBot="1">
      <c r="B167" s="565"/>
      <c r="C167" s="670">
        <v>2.7</v>
      </c>
      <c r="D167" s="664" t="s">
        <v>542</v>
      </c>
      <c r="E167" s="665"/>
      <c r="F167" s="876"/>
      <c r="G167" s="877"/>
      <c r="H167" s="878"/>
      <c r="I167" s="879"/>
      <c r="J167" s="740"/>
      <c r="K167" s="740"/>
      <c r="L167" s="741"/>
      <c r="M167" s="752">
        <f>'入力4(スコア転記)'!Q165</f>
        <v>0</v>
      </c>
      <c r="N167" s="804">
        <f>'入力4(スコア転記)'!R165</f>
        <v>0</v>
      </c>
      <c r="O167" s="860">
        <f>'入力4(スコア転記)'!T165</f>
        <v>0</v>
      </c>
      <c r="P167" s="736">
        <f>'入力4(スコア転記)'!U165</f>
        <v>0</v>
      </c>
      <c r="Q167" s="737">
        <f>'入力4(スコア転記)'!V165</f>
        <v>0</v>
      </c>
      <c r="V167" s="482"/>
    </row>
    <row r="168" spans="2:22" ht="14.25" thickBot="1">
      <c r="B168" s="637">
        <v>3</v>
      </c>
      <c r="C168" s="543" t="s">
        <v>130</v>
      </c>
      <c r="D168" s="600"/>
      <c r="E168" s="519"/>
      <c r="F168" s="738"/>
      <c r="G168" s="739"/>
      <c r="H168" s="649"/>
      <c r="I168" s="926"/>
      <c r="J168" s="170"/>
      <c r="K168" s="170"/>
      <c r="L168" s="732"/>
      <c r="M168" s="785">
        <f>'入力4(スコア転記)'!Q166</f>
        <v>0</v>
      </c>
      <c r="N168" s="763">
        <f>'入力4(スコア転記)'!R166</f>
        <v>0</v>
      </c>
      <c r="O168" s="874">
        <f>'入力4(スコア転記)'!T166</f>
        <v>0</v>
      </c>
      <c r="P168" s="765">
        <f>'入力4(スコア転記)'!U166</f>
        <v>0</v>
      </c>
      <c r="Q168" s="766">
        <f>'入力4(スコア転記)'!V166</f>
        <v>0</v>
      </c>
      <c r="V168" s="482"/>
    </row>
    <row r="169" spans="2:22" ht="14.25" customHeight="1" thickBot="1">
      <c r="B169" s="565"/>
      <c r="C169" s="539">
        <v>3.1</v>
      </c>
      <c r="D169" s="600" t="s">
        <v>131</v>
      </c>
      <c r="E169" s="519"/>
      <c r="F169" s="738"/>
      <c r="G169" s="739"/>
      <c r="H169" s="649"/>
      <c r="I169" s="926"/>
      <c r="J169" s="740"/>
      <c r="K169" s="740"/>
      <c r="L169" s="741"/>
      <c r="M169" s="855">
        <f>'入力4(スコア転記)'!Q167</f>
        <v>0</v>
      </c>
      <c r="N169" s="804">
        <f>'入力4(スコア転記)'!R167</f>
        <v>0</v>
      </c>
      <c r="O169" s="860">
        <f>'入力4(スコア転記)'!T167</f>
        <v>0</v>
      </c>
      <c r="P169" s="736">
        <f>'入力4(スコア転記)'!U167</f>
        <v>0</v>
      </c>
      <c r="Q169" s="737">
        <f>'入力4(スコア転記)'!V167</f>
        <v>0</v>
      </c>
      <c r="V169" s="482"/>
    </row>
    <row r="170" spans="2:22" ht="14.25" customHeight="1" thickBot="1">
      <c r="B170" s="565"/>
      <c r="C170" s="517">
        <v>3.2</v>
      </c>
      <c r="D170" s="600" t="s">
        <v>132</v>
      </c>
      <c r="E170" s="518"/>
      <c r="F170" s="786"/>
      <c r="G170" s="739"/>
      <c r="H170" s="649"/>
      <c r="I170" s="926"/>
      <c r="J170" s="170"/>
      <c r="K170" s="170"/>
      <c r="L170" s="732"/>
      <c r="M170" s="785">
        <f>'入力4(スコア転記)'!Q168</f>
        <v>0</v>
      </c>
      <c r="N170" s="734">
        <f>'入力4(スコア転記)'!R168</f>
        <v>0</v>
      </c>
      <c r="O170" s="865">
        <f>'入力4(スコア転記)'!T168</f>
        <v>0</v>
      </c>
      <c r="P170" s="837">
        <f>'入力4(スコア転記)'!U168</f>
        <v>0</v>
      </c>
      <c r="Q170" s="737">
        <f>'入力4(スコア転記)'!V168</f>
        <v>0</v>
      </c>
      <c r="V170" s="482"/>
    </row>
    <row r="171" spans="2:22" ht="14.25" customHeight="1">
      <c r="B171" s="565"/>
      <c r="C171" s="536"/>
      <c r="D171" s="534">
        <v>1</v>
      </c>
      <c r="E171" s="519" t="s">
        <v>133</v>
      </c>
      <c r="F171" s="738"/>
      <c r="G171" s="739"/>
      <c r="H171" s="649"/>
      <c r="I171" s="926"/>
      <c r="J171" s="740"/>
      <c r="K171" s="740"/>
      <c r="L171" s="741"/>
      <c r="M171" s="757">
        <f>'入力4(スコア転記)'!Q169</f>
        <v>0</v>
      </c>
      <c r="N171" s="804">
        <f>'入力4(スコア転記)'!R169</f>
        <v>0</v>
      </c>
      <c r="O171" s="860">
        <f>'入力4(スコア転記)'!T169</f>
        <v>0</v>
      </c>
      <c r="P171" s="736">
        <f>'入力4(スコア転記)'!U169</f>
        <v>0</v>
      </c>
      <c r="Q171" s="737">
        <f>'入力4(スコア転記)'!V169</f>
        <v>0</v>
      </c>
      <c r="V171" s="482"/>
    </row>
    <row r="172" spans="2:22" ht="14.25" customHeight="1">
      <c r="B172" s="565"/>
      <c r="C172" s="536"/>
      <c r="D172" s="534">
        <v>2</v>
      </c>
      <c r="E172" s="519" t="s">
        <v>134</v>
      </c>
      <c r="F172" s="738"/>
      <c r="G172" s="739"/>
      <c r="H172" s="649"/>
      <c r="I172" s="926"/>
      <c r="J172" s="740"/>
      <c r="K172" s="740"/>
      <c r="L172" s="741"/>
      <c r="M172" s="748">
        <f>'入力4(スコア転記)'!Q170</f>
        <v>0</v>
      </c>
      <c r="N172" s="804">
        <f>'入力4(スコア転記)'!R170</f>
        <v>0</v>
      </c>
      <c r="O172" s="860">
        <f>'入力4(スコア転記)'!T170</f>
        <v>0</v>
      </c>
      <c r="P172" s="736">
        <f>'入力4(スコア転記)'!U170</f>
        <v>0</v>
      </c>
      <c r="Q172" s="737">
        <f>'入力4(スコア転記)'!V170</f>
        <v>0</v>
      </c>
      <c r="V172" s="482"/>
    </row>
    <row r="173" spans="2:22" ht="14.25" customHeight="1" thickBot="1">
      <c r="B173" s="674"/>
      <c r="C173" s="675"/>
      <c r="D173" s="603">
        <v>3</v>
      </c>
      <c r="E173" s="604" t="s">
        <v>135</v>
      </c>
      <c r="F173" s="822"/>
      <c r="G173" s="739"/>
      <c r="H173" s="649"/>
      <c r="I173" s="926"/>
      <c r="J173" s="740"/>
      <c r="K173" s="740"/>
      <c r="L173" s="741"/>
      <c r="M173" s="752">
        <f>'入力4(スコア転記)'!Q171</f>
        <v>0</v>
      </c>
      <c r="N173" s="823">
        <f>'入力4(スコア転記)'!R171</f>
        <v>0</v>
      </c>
      <c r="O173" s="880">
        <f>'入力4(スコア転記)'!T171</f>
        <v>0</v>
      </c>
      <c r="P173" s="825">
        <f>'入力4(スコア転記)'!U171</f>
        <v>0</v>
      </c>
      <c r="Q173" s="826">
        <f>'入力4(スコア転記)'!V171</f>
        <v>0</v>
      </c>
      <c r="V173" s="482"/>
    </row>
    <row r="174" spans="2:22" ht="14.25" customHeight="1" thickBot="1">
      <c r="B174" s="572" t="s">
        <v>190</v>
      </c>
      <c r="C174" s="573" t="s">
        <v>191</v>
      </c>
      <c r="D174" s="573"/>
      <c r="E174" s="573"/>
      <c r="F174" s="827"/>
      <c r="G174" s="866"/>
      <c r="H174" s="867"/>
      <c r="I174" s="867"/>
      <c r="J174" s="867"/>
      <c r="K174" s="867"/>
      <c r="L174" s="868"/>
      <c r="M174" s="881">
        <f>'入力4(スコア転記)'!Q172</f>
        <v>0</v>
      </c>
      <c r="N174" s="790">
        <f>'入力4(スコア転記)'!R172</f>
        <v>0</v>
      </c>
      <c r="O174" s="869">
        <f>'入力4(スコア転記)'!T172</f>
        <v>0</v>
      </c>
      <c r="P174" s="792">
        <f>'入力4(スコア転記)'!U172</f>
        <v>0</v>
      </c>
      <c r="Q174" s="793">
        <f>'入力4(スコア転記)'!V172</f>
        <v>0</v>
      </c>
      <c r="V174" s="482"/>
    </row>
    <row r="175" spans="2:22" ht="14.25" customHeight="1" thickBot="1">
      <c r="B175" s="510">
        <v>1</v>
      </c>
      <c r="C175" s="512" t="s">
        <v>76</v>
      </c>
      <c r="D175" s="620"/>
      <c r="E175" s="620"/>
      <c r="F175" s="882"/>
      <c r="G175" s="883"/>
      <c r="H175" s="884"/>
      <c r="I175" s="885"/>
      <c r="J175" s="886"/>
      <c r="K175" s="886"/>
      <c r="L175" s="887"/>
      <c r="M175" s="855">
        <f>'入力4(スコア転記)'!Q173</f>
        <v>0</v>
      </c>
      <c r="N175" s="804">
        <f>'入力4(スコア転記)'!R173</f>
        <v>0</v>
      </c>
      <c r="O175" s="865">
        <f>'入力4(スコア転記)'!T173</f>
        <v>0</v>
      </c>
      <c r="P175" s="736">
        <f>'入力4(スコア転記)'!U173</f>
        <v>0</v>
      </c>
      <c r="Q175" s="737">
        <f>'入力4(スコア転記)'!V173</f>
        <v>0</v>
      </c>
      <c r="V175" s="482"/>
    </row>
    <row r="176" spans="2:22" ht="14.25" customHeight="1" thickBot="1">
      <c r="B176" s="541">
        <v>2</v>
      </c>
      <c r="C176" s="542" t="s">
        <v>77</v>
      </c>
      <c r="D176" s="542"/>
      <c r="E176" s="542"/>
      <c r="F176" s="857"/>
      <c r="G176" s="817"/>
      <c r="H176" s="818"/>
      <c r="I176" s="926"/>
      <c r="J176" s="170"/>
      <c r="K176" s="170"/>
      <c r="L176" s="732"/>
      <c r="M176" s="785">
        <f>'入力4(スコア転記)'!Q174</f>
        <v>0</v>
      </c>
      <c r="N176" s="763">
        <f>'入力4(スコア転記)'!R174</f>
        <v>0</v>
      </c>
      <c r="O176" s="834">
        <f>'入力4(スコア転記)'!T174</f>
        <v>0</v>
      </c>
      <c r="P176" s="888">
        <f>'入力4(スコア転記)'!U174</f>
        <v>0</v>
      </c>
      <c r="Q176" s="766">
        <f>'入力4(スコア転記)'!V174</f>
        <v>0</v>
      </c>
      <c r="V176" s="482"/>
    </row>
    <row r="177" spans="2:22" ht="14.25" customHeight="1">
      <c r="B177" s="510"/>
      <c r="C177" s="539">
        <v>2.1</v>
      </c>
      <c r="D177" s="622" t="s">
        <v>78</v>
      </c>
      <c r="E177" s="620"/>
      <c r="F177" s="882"/>
      <c r="G177" s="817"/>
      <c r="H177" s="818"/>
      <c r="I177" s="926"/>
      <c r="J177" s="740"/>
      <c r="K177" s="740"/>
      <c r="L177" s="741"/>
      <c r="M177" s="742">
        <f>'入力4(スコア転記)'!Q175</f>
        <v>0</v>
      </c>
      <c r="N177" s="804">
        <f>'入力4(スコア転記)'!R175</f>
        <v>0</v>
      </c>
      <c r="O177" s="865">
        <f>'入力4(スコア転記)'!T175</f>
        <v>0</v>
      </c>
      <c r="P177" s="736">
        <f>'入力4(スコア転記)'!U175</f>
        <v>0</v>
      </c>
      <c r="Q177" s="737">
        <f>'入力4(スコア転記)'!V175</f>
        <v>0</v>
      </c>
      <c r="V177" s="482"/>
    </row>
    <row r="178" spans="2:22" ht="14.25" customHeight="1" thickBot="1">
      <c r="B178" s="510"/>
      <c r="C178" s="539">
        <v>2.2000000000000002</v>
      </c>
      <c r="D178" s="622" t="s">
        <v>158</v>
      </c>
      <c r="E178" s="542"/>
      <c r="F178" s="857"/>
      <c r="G178" s="817"/>
      <c r="H178" s="818"/>
      <c r="I178" s="926"/>
      <c r="J178" s="740"/>
      <c r="K178" s="740"/>
      <c r="L178" s="741"/>
      <c r="M178" s="759">
        <f>'入力4(スコア転記)'!Q176</f>
        <v>0</v>
      </c>
      <c r="N178" s="804">
        <f>'入力4(スコア転記)'!R176</f>
        <v>0</v>
      </c>
      <c r="O178" s="865">
        <f>'入力4(スコア転記)'!T176</f>
        <v>0</v>
      </c>
      <c r="P178" s="837">
        <f>'入力4(スコア転記)'!U176</f>
        <v>0</v>
      </c>
      <c r="Q178" s="737">
        <f>'入力4(スコア転記)'!V176</f>
        <v>0</v>
      </c>
      <c r="V178" s="482"/>
    </row>
    <row r="179" spans="2:22" ht="14.25" customHeight="1" thickBot="1">
      <c r="B179" s="510"/>
      <c r="C179" s="533">
        <v>2.2999999999999998</v>
      </c>
      <c r="D179" s="676" t="s">
        <v>136</v>
      </c>
      <c r="E179" s="512"/>
      <c r="F179" s="854"/>
      <c r="G179" s="817"/>
      <c r="H179" s="818"/>
      <c r="I179" s="926"/>
      <c r="J179" s="170"/>
      <c r="K179" s="170"/>
      <c r="L179" s="732"/>
      <c r="M179" s="785">
        <f>'入力4(スコア転記)'!Q177</f>
        <v>0</v>
      </c>
      <c r="N179" s="889">
        <f>'入力4(スコア転記)'!R177</f>
        <v>0</v>
      </c>
      <c r="O179" s="805">
        <f>'入力4(スコア転記)'!T177</f>
        <v>0</v>
      </c>
      <c r="P179" s="736">
        <f>'入力4(スコア転記)'!U177</f>
        <v>0</v>
      </c>
      <c r="Q179" s="737">
        <f>'入力4(スコア転記)'!V177</f>
        <v>0</v>
      </c>
      <c r="V179" s="482"/>
    </row>
    <row r="180" spans="2:22" ht="14.25" customHeight="1">
      <c r="B180" s="510"/>
      <c r="C180" s="547"/>
      <c r="D180" s="534">
        <v>1</v>
      </c>
      <c r="E180" s="600" t="s">
        <v>159</v>
      </c>
      <c r="F180" s="890"/>
      <c r="G180" s="891"/>
      <c r="H180" s="892"/>
      <c r="I180" s="926"/>
      <c r="J180" s="740"/>
      <c r="K180" s="740"/>
      <c r="L180" s="741"/>
      <c r="M180" s="757">
        <f>'入力4(スコア転記)'!Q178</f>
        <v>0</v>
      </c>
      <c r="N180" s="749">
        <f>'入力4(スコア転記)'!R178</f>
        <v>0</v>
      </c>
      <c r="O180" s="805">
        <f>'入力4(スコア転記)'!T178</f>
        <v>0</v>
      </c>
      <c r="P180" s="749">
        <f>'入力4(スコア転記)'!U178</f>
        <v>0</v>
      </c>
      <c r="Q180" s="737">
        <f>'入力4(スコア転記)'!V178</f>
        <v>0</v>
      </c>
      <c r="V180" s="482"/>
    </row>
    <row r="181" spans="2:22" ht="14.25" customHeight="1">
      <c r="B181" s="510"/>
      <c r="C181" s="547"/>
      <c r="D181" s="571">
        <v>2</v>
      </c>
      <c r="E181" s="600" t="s">
        <v>160</v>
      </c>
      <c r="F181" s="890"/>
      <c r="G181" s="891"/>
      <c r="H181" s="892"/>
      <c r="I181" s="926"/>
      <c r="J181" s="740"/>
      <c r="K181" s="740"/>
      <c r="L181" s="741"/>
      <c r="M181" s="748">
        <f>'入力4(スコア転記)'!Q179</f>
        <v>0</v>
      </c>
      <c r="N181" s="749">
        <f>'入力4(スコア転記)'!R179</f>
        <v>0</v>
      </c>
      <c r="O181" s="803">
        <f>'入力4(スコア転記)'!T179</f>
        <v>0</v>
      </c>
      <c r="P181" s="749">
        <f>'入力4(スコア転記)'!U179</f>
        <v>0</v>
      </c>
      <c r="Q181" s="737">
        <f>'入力4(スコア転記)'!V179</f>
        <v>0</v>
      </c>
      <c r="V181" s="482"/>
    </row>
    <row r="182" spans="2:22" ht="14.25" customHeight="1">
      <c r="B182" s="510"/>
      <c r="C182" s="547"/>
      <c r="D182" s="534">
        <v>3</v>
      </c>
      <c r="E182" s="600" t="s">
        <v>6</v>
      </c>
      <c r="F182" s="890"/>
      <c r="G182" s="891"/>
      <c r="H182" s="892"/>
      <c r="I182" s="926"/>
      <c r="J182" s="740"/>
      <c r="K182" s="740"/>
      <c r="L182" s="741"/>
      <c r="M182" s="748">
        <f>'入力4(スコア転記)'!Q180</f>
        <v>0</v>
      </c>
      <c r="N182" s="749">
        <f>'入力4(スコア転記)'!R180</f>
        <v>0</v>
      </c>
      <c r="O182" s="803">
        <f>'入力4(スコア転記)'!T180</f>
        <v>0</v>
      </c>
      <c r="P182" s="749">
        <f>'入力4(スコア転記)'!U180</f>
        <v>0</v>
      </c>
      <c r="Q182" s="737">
        <f>'入力4(スコア転記)'!V180</f>
        <v>0</v>
      </c>
      <c r="V182" s="482"/>
    </row>
    <row r="183" spans="2:22" ht="14.25" thickBot="1">
      <c r="B183" s="510"/>
      <c r="C183" s="562"/>
      <c r="D183" s="534">
        <v>4</v>
      </c>
      <c r="E183" s="600" t="s">
        <v>7</v>
      </c>
      <c r="F183" s="890"/>
      <c r="G183" s="891"/>
      <c r="H183" s="892"/>
      <c r="I183" s="926"/>
      <c r="J183" s="740"/>
      <c r="K183" s="740"/>
      <c r="L183" s="741"/>
      <c r="M183" s="748">
        <f>'入力4(スコア転記)'!Q181</f>
        <v>0</v>
      </c>
      <c r="N183" s="893">
        <f>'入力4(スコア転記)'!R181</f>
        <v>0</v>
      </c>
      <c r="O183" s="836">
        <f>'入力4(スコア転記)'!T181</f>
        <v>0</v>
      </c>
      <c r="P183" s="893">
        <f>'入力4(スコア転記)'!U181</f>
        <v>0</v>
      </c>
      <c r="Q183" s="797">
        <f>'入力4(スコア転記)'!V181</f>
        <v>0</v>
      </c>
      <c r="V183" s="482"/>
    </row>
    <row r="184" spans="2:22" ht="14.25" hidden="1" customHeight="1" thickBot="1">
      <c r="B184" s="510"/>
      <c r="C184" s="678">
        <v>2.1</v>
      </c>
      <c r="D184" s="613" t="s">
        <v>7</v>
      </c>
      <c r="E184" s="600"/>
      <c r="F184" s="890"/>
      <c r="G184" s="891"/>
      <c r="H184" s="892"/>
      <c r="I184" s="926"/>
      <c r="J184" s="740"/>
      <c r="K184" s="740"/>
      <c r="L184" s="741"/>
      <c r="M184" s="759">
        <f>'入力4(スコア転記)'!Q182</f>
        <v>0</v>
      </c>
      <c r="N184" s="804">
        <f>'入力4(スコア転記)'!R182</f>
        <v>0</v>
      </c>
      <c r="O184" s="865">
        <f>'入力4(スコア転記)'!T182</f>
        <v>0</v>
      </c>
      <c r="P184" s="736">
        <f>'入力4(スコア転記)'!U182</f>
        <v>0</v>
      </c>
      <c r="Q184" s="737">
        <f>'入力4(スコア転記)'!V182</f>
        <v>0</v>
      </c>
      <c r="V184" s="482"/>
    </row>
    <row r="185" spans="2:22" ht="13.5">
      <c r="B185" s="637">
        <v>3</v>
      </c>
      <c r="C185" s="542" t="s">
        <v>8</v>
      </c>
      <c r="D185" s="600"/>
      <c r="E185" s="542"/>
      <c r="F185" s="857"/>
      <c r="G185" s="817"/>
      <c r="H185" s="818"/>
      <c r="I185" s="926"/>
      <c r="J185" s="170"/>
      <c r="K185" s="170"/>
      <c r="L185" s="732"/>
      <c r="M185" s="783">
        <f>'入力4(スコア転記)'!Q183</f>
        <v>0</v>
      </c>
      <c r="N185" s="763">
        <f>'入力4(スコア転記)'!R183</f>
        <v>0</v>
      </c>
      <c r="O185" s="874">
        <f>'入力4(スコア転記)'!T183</f>
        <v>0</v>
      </c>
      <c r="P185" s="765">
        <f>'入力4(スコア転記)'!U183</f>
        <v>0</v>
      </c>
      <c r="Q185" s="766">
        <f>'入力4(スコア転記)'!V183</f>
        <v>0</v>
      </c>
      <c r="V185" s="482"/>
    </row>
    <row r="186" spans="2:22" ht="14.25" customHeight="1" thickBot="1">
      <c r="B186" s="491"/>
      <c r="C186" s="517">
        <v>3.1</v>
      </c>
      <c r="D186" s="622" t="s">
        <v>9</v>
      </c>
      <c r="E186" s="512"/>
      <c r="F186" s="854"/>
      <c r="G186" s="817"/>
      <c r="H186" s="818"/>
      <c r="I186" s="926"/>
      <c r="J186" s="170"/>
      <c r="K186" s="170"/>
      <c r="L186" s="732"/>
      <c r="M186" s="894">
        <f>'入力4(スコア転記)'!Q184</f>
        <v>0</v>
      </c>
      <c r="N186" s="734">
        <f>'入力4(スコア転記)'!R184</f>
        <v>0</v>
      </c>
      <c r="O186" s="865">
        <f>'入力4(スコア転記)'!T184</f>
        <v>0</v>
      </c>
      <c r="P186" s="736">
        <f>'入力4(スコア転記)'!U184</f>
        <v>0</v>
      </c>
      <c r="Q186" s="737">
        <f>'入力4(スコア転記)'!V184</f>
        <v>0</v>
      </c>
      <c r="V186" s="482"/>
    </row>
    <row r="187" spans="2:22" ht="14.25" customHeight="1">
      <c r="B187" s="680"/>
      <c r="C187" s="547"/>
      <c r="D187" s="534">
        <v>1</v>
      </c>
      <c r="E187" s="600" t="s">
        <v>10</v>
      </c>
      <c r="F187" s="890"/>
      <c r="G187" s="891"/>
      <c r="H187" s="892"/>
      <c r="I187" s="926"/>
      <c r="J187" s="740"/>
      <c r="K187" s="740"/>
      <c r="L187" s="741"/>
      <c r="M187" s="757">
        <f>'入力4(スコア転記)'!Q185</f>
        <v>0</v>
      </c>
      <c r="N187" s="804">
        <f>'入力4(スコア転記)'!R185</f>
        <v>0</v>
      </c>
      <c r="O187" s="865">
        <f>'入力4(スコア転記)'!T185</f>
        <v>0</v>
      </c>
      <c r="P187" s="736">
        <f>'入力4(スコア転記)'!U185</f>
        <v>0</v>
      </c>
      <c r="Q187" s="737">
        <f>'入力4(スコア転記)'!V185</f>
        <v>0</v>
      </c>
      <c r="V187" s="482"/>
    </row>
    <row r="188" spans="2:22" ht="14.25" customHeight="1">
      <c r="B188" s="680"/>
      <c r="C188" s="547"/>
      <c r="D188" s="571">
        <v>2</v>
      </c>
      <c r="E188" s="600" t="s">
        <v>192</v>
      </c>
      <c r="F188" s="890"/>
      <c r="G188" s="891"/>
      <c r="H188" s="892"/>
      <c r="I188" s="926"/>
      <c r="J188" s="740"/>
      <c r="K188" s="740"/>
      <c r="L188" s="741"/>
      <c r="M188" s="748">
        <f>'入力4(スコア転記)'!Q186</f>
        <v>0</v>
      </c>
      <c r="N188" s="804">
        <f>'入力4(スコア転記)'!R186</f>
        <v>0</v>
      </c>
      <c r="O188" s="865">
        <f>'入力4(スコア転記)'!T186</f>
        <v>0</v>
      </c>
      <c r="P188" s="736">
        <f>'入力4(スコア転記)'!U186</f>
        <v>0</v>
      </c>
      <c r="Q188" s="737">
        <f>'入力4(スコア転記)'!V186</f>
        <v>0</v>
      </c>
      <c r="V188" s="482"/>
    </row>
    <row r="189" spans="2:22" ht="14.25" customHeight="1" thickBot="1">
      <c r="B189" s="680"/>
      <c r="C189" s="547"/>
      <c r="D189" s="534">
        <v>3</v>
      </c>
      <c r="E189" s="600" t="s">
        <v>193</v>
      </c>
      <c r="F189" s="890"/>
      <c r="G189" s="891"/>
      <c r="H189" s="892"/>
      <c r="I189" s="926"/>
      <c r="J189" s="740"/>
      <c r="K189" s="740"/>
      <c r="L189" s="741"/>
      <c r="M189" s="752">
        <f>'入力4(スコア転記)'!Q187</f>
        <v>0</v>
      </c>
      <c r="N189" s="804">
        <f>'入力4(スコア転記)'!R187</f>
        <v>0</v>
      </c>
      <c r="O189" s="865">
        <f>'入力4(スコア転記)'!T187</f>
        <v>0</v>
      </c>
      <c r="P189" s="736">
        <f>'入力4(スコア転記)'!U187</f>
        <v>0</v>
      </c>
      <c r="Q189" s="737">
        <f>'入力4(スコア転記)'!V187</f>
        <v>0</v>
      </c>
      <c r="V189" s="482"/>
    </row>
    <row r="190" spans="2:22" ht="14.25" customHeight="1" thickBot="1">
      <c r="B190" s="680"/>
      <c r="C190" s="517">
        <v>3.2</v>
      </c>
      <c r="D190" s="600" t="s">
        <v>161</v>
      </c>
      <c r="E190" s="620"/>
      <c r="F190" s="882"/>
      <c r="G190" s="817"/>
      <c r="H190" s="818"/>
      <c r="I190" s="926"/>
      <c r="J190" s="170"/>
      <c r="K190" s="170"/>
      <c r="L190" s="732"/>
      <c r="M190" s="894">
        <f>'入力4(スコア転記)'!Q188</f>
        <v>0</v>
      </c>
      <c r="N190" s="804">
        <f>'入力4(スコア転記)'!R188</f>
        <v>0</v>
      </c>
      <c r="O190" s="865">
        <f>'入力4(スコア転記)'!T188</f>
        <v>0</v>
      </c>
      <c r="P190" s="736">
        <f>'入力4(スコア転記)'!U188</f>
        <v>0</v>
      </c>
      <c r="Q190" s="737">
        <f>'入力4(スコア転記)'!V188</f>
        <v>0</v>
      </c>
      <c r="V190" s="482"/>
    </row>
    <row r="191" spans="2:22" ht="14.25" customHeight="1">
      <c r="B191" s="680"/>
      <c r="C191" s="547"/>
      <c r="D191" s="534">
        <v>1</v>
      </c>
      <c r="E191" s="600" t="s">
        <v>162</v>
      </c>
      <c r="F191" s="890"/>
      <c r="G191" s="891"/>
      <c r="H191" s="892"/>
      <c r="I191" s="926"/>
      <c r="J191" s="740"/>
      <c r="K191" s="740"/>
      <c r="L191" s="741"/>
      <c r="M191" s="757">
        <f>'入力4(スコア転記)'!Q189</f>
        <v>0</v>
      </c>
      <c r="N191" s="804">
        <f>'入力4(スコア転記)'!R189</f>
        <v>0</v>
      </c>
      <c r="O191" s="865">
        <f>'入力4(スコア転記)'!T189</f>
        <v>0</v>
      </c>
      <c r="P191" s="736">
        <f>'入力4(スコア転記)'!U189</f>
        <v>0</v>
      </c>
      <c r="Q191" s="737">
        <f>'入力4(スコア転記)'!V189</f>
        <v>0</v>
      </c>
      <c r="V191" s="482"/>
    </row>
    <row r="192" spans="2:22" ht="14.25" customHeight="1">
      <c r="B192" s="680"/>
      <c r="C192" s="547"/>
      <c r="D192" s="534">
        <v>2</v>
      </c>
      <c r="E192" s="600" t="s">
        <v>112</v>
      </c>
      <c r="F192" s="890"/>
      <c r="G192" s="891"/>
      <c r="H192" s="892"/>
      <c r="I192" s="926"/>
      <c r="J192" s="740"/>
      <c r="K192" s="740"/>
      <c r="L192" s="741"/>
      <c r="M192" s="748">
        <f>'入力4(スコア転記)'!Q190</f>
        <v>0</v>
      </c>
      <c r="N192" s="895">
        <f>'入力4(スコア転記)'!R190</f>
        <v>0</v>
      </c>
      <c r="O192" s="865">
        <f>'入力4(スコア転記)'!T190</f>
        <v>0</v>
      </c>
      <c r="P192" s="736">
        <f>'入力4(スコア転記)'!U190</f>
        <v>0</v>
      </c>
      <c r="Q192" s="737">
        <f>'入力4(スコア転記)'!V190</f>
        <v>0</v>
      </c>
      <c r="V192" s="482"/>
    </row>
    <row r="193" spans="2:22" ht="14.25" customHeight="1" thickBot="1">
      <c r="B193" s="680"/>
      <c r="C193" s="547"/>
      <c r="D193" s="571">
        <v>3</v>
      </c>
      <c r="E193" s="600" t="s">
        <v>113</v>
      </c>
      <c r="F193" s="890"/>
      <c r="G193" s="891"/>
      <c r="H193" s="892"/>
      <c r="I193" s="926"/>
      <c r="J193" s="740"/>
      <c r="K193" s="740"/>
      <c r="L193" s="741"/>
      <c r="M193" s="752">
        <f>'入力4(スコア転記)'!Q191</f>
        <v>0</v>
      </c>
      <c r="N193" s="895">
        <f>'入力4(スコア転記)'!R191</f>
        <v>0</v>
      </c>
      <c r="O193" s="865">
        <f>'入力4(スコア転記)'!T191</f>
        <v>0</v>
      </c>
      <c r="P193" s="736">
        <f>'入力4(スコア転記)'!U191</f>
        <v>0</v>
      </c>
      <c r="Q193" s="737">
        <f>'入力4(スコア転記)'!V191</f>
        <v>0</v>
      </c>
      <c r="V193" s="482"/>
    </row>
    <row r="194" spans="2:22" ht="14.25" customHeight="1" thickBot="1">
      <c r="B194" s="680"/>
      <c r="C194" s="517">
        <v>3.3</v>
      </c>
      <c r="D194" s="600" t="s">
        <v>114</v>
      </c>
      <c r="E194" s="620"/>
      <c r="F194" s="882"/>
      <c r="G194" s="817"/>
      <c r="H194" s="818"/>
      <c r="I194" s="926"/>
      <c r="J194" s="170"/>
      <c r="K194" s="170"/>
      <c r="L194" s="732"/>
      <c r="M194" s="894">
        <f>'入力4(スコア転記)'!Q192</f>
        <v>0</v>
      </c>
      <c r="N194" s="804">
        <f>'入力4(スコア転記)'!R192</f>
        <v>0</v>
      </c>
      <c r="O194" s="865">
        <f>'入力4(スコア転記)'!T192</f>
        <v>0</v>
      </c>
      <c r="P194" s="736">
        <f>'入力4(スコア転記)'!U192</f>
        <v>0</v>
      </c>
      <c r="Q194" s="737">
        <f>'入力4(スコア転記)'!V192</f>
        <v>0</v>
      </c>
      <c r="V194" s="482"/>
    </row>
    <row r="195" spans="2:22" ht="14.25" customHeight="1">
      <c r="B195" s="680"/>
      <c r="C195" s="547"/>
      <c r="D195" s="534">
        <v>1</v>
      </c>
      <c r="E195" s="1391" t="s">
        <v>115</v>
      </c>
      <c r="F195" s="1392"/>
      <c r="G195" s="872"/>
      <c r="H195" s="873"/>
      <c r="I195" s="661"/>
      <c r="J195" s="740"/>
      <c r="K195" s="740"/>
      <c r="L195" s="741"/>
      <c r="M195" s="757">
        <f>'入力4(スコア転記)'!Q193</f>
        <v>0</v>
      </c>
      <c r="N195" s="804">
        <f>'入力4(スコア転記)'!R193</f>
        <v>0</v>
      </c>
      <c r="O195" s="865">
        <f>'入力4(スコア転記)'!T193</f>
        <v>0</v>
      </c>
      <c r="P195" s="736">
        <f>'入力4(スコア転記)'!U193</f>
        <v>0</v>
      </c>
      <c r="Q195" s="737">
        <f>'入力4(スコア転記)'!V193</f>
        <v>0</v>
      </c>
      <c r="V195" s="482"/>
    </row>
    <row r="196" spans="2:22" ht="14.25" customHeight="1" thickBot="1">
      <c r="B196" s="680"/>
      <c r="C196" s="547"/>
      <c r="D196" s="603">
        <v>2</v>
      </c>
      <c r="E196" s="1393" t="s">
        <v>116</v>
      </c>
      <c r="F196" s="1394"/>
      <c r="G196" s="896"/>
      <c r="H196" s="897"/>
      <c r="I196" s="898"/>
      <c r="J196" s="899"/>
      <c r="K196" s="899"/>
      <c r="L196" s="900"/>
      <c r="M196" s="748">
        <f>'入力4(スコア転記)'!Q194</f>
        <v>0</v>
      </c>
      <c r="N196" s="895">
        <f>'入力4(スコア転記)'!R194</f>
        <v>0</v>
      </c>
      <c r="O196" s="901">
        <f>'入力4(スコア転記)'!T194</f>
        <v>0</v>
      </c>
      <c r="P196" s="736">
        <f>'入力4(スコア転記)'!U194</f>
        <v>0</v>
      </c>
      <c r="Q196" s="737">
        <f>'入力4(スコア転記)'!V194</f>
        <v>0</v>
      </c>
      <c r="V196" s="482"/>
    </row>
    <row r="197" spans="2:22" ht="14.25" thickBot="1">
      <c r="B197" s="686"/>
      <c r="C197" s="687"/>
      <c r="D197" s="687"/>
      <c r="E197" s="687"/>
      <c r="F197" s="687"/>
      <c r="G197" s="687"/>
      <c r="H197" s="687"/>
      <c r="I197" s="687"/>
      <c r="J197" s="687"/>
      <c r="K197" s="687"/>
      <c r="L197" s="687"/>
      <c r="M197" s="687"/>
      <c r="N197" s="687"/>
      <c r="O197" s="687"/>
      <c r="P197" s="687"/>
      <c r="Q197" s="687"/>
      <c r="V197" s="482"/>
    </row>
    <row r="198" spans="2:22" ht="13.7" customHeight="1" thickBot="1">
      <c r="B198" s="207" t="s">
        <v>491</v>
      </c>
      <c r="C198" s="208"/>
      <c r="D198" s="209"/>
      <c r="E198" s="210"/>
      <c r="F198" s="211"/>
      <c r="G198" s="212"/>
      <c r="H198" s="96"/>
      <c r="I198" s="96"/>
      <c r="J198" s="96"/>
      <c r="K198" s="96"/>
      <c r="L198" s="97"/>
      <c r="M198" s="213"/>
      <c r="N198" s="214">
        <v>0</v>
      </c>
      <c r="O198" s="198">
        <v>0</v>
      </c>
      <c r="P198" s="215">
        <v>0</v>
      </c>
      <c r="Q198" s="166">
        <v>0</v>
      </c>
      <c r="R198" s="55"/>
    </row>
    <row r="199" spans="2:22" ht="13.7" customHeight="1" thickBot="1">
      <c r="B199" s="74" t="s">
        <v>211</v>
      </c>
      <c r="C199" s="75"/>
      <c r="D199" s="75"/>
      <c r="E199" s="75"/>
      <c r="F199" s="76"/>
      <c r="G199" s="216"/>
      <c r="H199" s="77"/>
      <c r="I199" s="77"/>
      <c r="J199" s="77"/>
      <c r="K199" s="77"/>
      <c r="L199" s="78"/>
      <c r="M199" s="185"/>
      <c r="N199" s="186">
        <v>0</v>
      </c>
      <c r="O199" s="187">
        <v>0</v>
      </c>
      <c r="P199" s="186">
        <v>0</v>
      </c>
      <c r="Q199" s="161">
        <v>0</v>
      </c>
      <c r="R199" s="55"/>
    </row>
    <row r="200" spans="2:22" ht="13.7" customHeight="1" thickBot="1">
      <c r="B200" s="217"/>
      <c r="C200" s="218" t="s">
        <v>212</v>
      </c>
      <c r="D200" s="219"/>
      <c r="E200" s="220"/>
      <c r="F200" s="221"/>
      <c r="G200" s="902">
        <f t="shared" ref="G200" si="0">IF(OR(AND(M200&gt;3,N200&gt;0),AND(O200&gt;=3,P200&gt;0)),1,0)</f>
        <v>0</v>
      </c>
      <c r="H200" s="771" t="s">
        <v>514</v>
      </c>
      <c r="I200" s="903"/>
      <c r="J200" s="169"/>
      <c r="K200" s="904" t="s">
        <v>213</v>
      </c>
      <c r="L200" s="905"/>
      <c r="M200" s="188">
        <f>IF('入力1(共通)'!$H$22='入力1(共通)'!$P$23,0,'入力2(事務所)'!$C$5)</f>
        <v>0</v>
      </c>
      <c r="N200" s="222">
        <v>0</v>
      </c>
      <c r="O200" s="223">
        <v>0</v>
      </c>
      <c r="P200" s="224">
        <v>0</v>
      </c>
      <c r="Q200" s="164">
        <v>0</v>
      </c>
      <c r="R200" s="55"/>
    </row>
    <row r="201" spans="2:22" ht="13.7" customHeight="1" thickBot="1">
      <c r="B201" s="88" t="s">
        <v>214</v>
      </c>
      <c r="C201" s="94"/>
      <c r="D201" s="94"/>
      <c r="E201" s="94"/>
      <c r="F201" s="95"/>
      <c r="G201" s="225"/>
      <c r="H201" s="89"/>
      <c r="I201" s="89"/>
      <c r="J201" s="89"/>
      <c r="K201" s="89"/>
      <c r="L201" s="90"/>
      <c r="M201" s="226"/>
      <c r="N201" s="194">
        <v>0</v>
      </c>
      <c r="O201" s="195">
        <v>0</v>
      </c>
      <c r="P201" s="194">
        <v>0</v>
      </c>
      <c r="Q201" s="165">
        <v>0</v>
      </c>
      <c r="R201" s="55"/>
    </row>
    <row r="202" spans="2:22" ht="13.7" customHeight="1" thickBot="1">
      <c r="B202" s="98"/>
      <c r="C202" s="91" t="s">
        <v>215</v>
      </c>
      <c r="D202" s="91"/>
      <c r="E202" s="91"/>
      <c r="F202" s="79"/>
      <c r="G202" s="902">
        <f>SUM(G203:G205)</f>
        <v>0</v>
      </c>
      <c r="H202" s="170"/>
      <c r="I202" s="170"/>
      <c r="J202" s="170"/>
      <c r="K202" s="170"/>
      <c r="L202" s="171"/>
      <c r="M202" s="193"/>
      <c r="N202" s="192">
        <v>0</v>
      </c>
      <c r="O202" s="204">
        <v>0</v>
      </c>
      <c r="P202" s="83">
        <v>0</v>
      </c>
      <c r="Q202" s="163">
        <v>0</v>
      </c>
      <c r="R202" s="55"/>
    </row>
    <row r="203" spans="2:22" ht="13.7" customHeight="1">
      <c r="B203" s="98"/>
      <c r="C203" s="82">
        <v>1</v>
      </c>
      <c r="D203" s="92" t="s">
        <v>216</v>
      </c>
      <c r="E203" s="81"/>
      <c r="F203" s="84"/>
      <c r="G203" s="906">
        <f t="shared" ref="G203:G206" si="1">IF(OR(AND(M203&gt;3,N203&gt;0),AND(O203&gt;=3,P203&gt;0)),1,0)</f>
        <v>0</v>
      </c>
      <c r="H203" s="250"/>
      <c r="I203" s="907"/>
      <c r="J203" s="771" t="s">
        <v>515</v>
      </c>
      <c r="K203" s="772" t="s">
        <v>217</v>
      </c>
      <c r="M203" s="189" t="str">
        <f>IF('入力1(共通)'!$H$11='入力1(共通)'!$P$23,0,'入力3(集合住宅)'!$D$6)</f>
        <v>-</v>
      </c>
      <c r="N203" s="196">
        <v>0</v>
      </c>
      <c r="O203" s="202">
        <v>0</v>
      </c>
      <c r="P203" s="80">
        <v>0</v>
      </c>
      <c r="Q203" s="162">
        <v>0</v>
      </c>
      <c r="R203" s="55"/>
    </row>
    <row r="204" spans="2:22" ht="13.7" customHeight="1">
      <c r="B204" s="85"/>
      <c r="C204" s="82">
        <v>2</v>
      </c>
      <c r="D204" s="92" t="s">
        <v>218</v>
      </c>
      <c r="E204" s="81"/>
      <c r="F204" s="84"/>
      <c r="G204" s="906">
        <f t="shared" si="1"/>
        <v>0</v>
      </c>
      <c r="H204" s="250"/>
      <c r="I204" s="907"/>
      <c r="J204" s="771" t="s">
        <v>515</v>
      </c>
      <c r="K204" s="772" t="s">
        <v>217</v>
      </c>
      <c r="L204" s="250"/>
      <c r="M204" s="191" t="str">
        <f>IF('入力1(共通)'!$H$11='入力1(共通)'!$P$23,0,'入力3(集合住宅)'!$D$14)</f>
        <v>-</v>
      </c>
      <c r="N204" s="196">
        <v>0</v>
      </c>
      <c r="O204" s="202">
        <v>0</v>
      </c>
      <c r="P204" s="80">
        <v>0</v>
      </c>
      <c r="Q204" s="162">
        <v>0</v>
      </c>
      <c r="R204" s="55"/>
    </row>
    <row r="205" spans="2:22" ht="13.7" customHeight="1">
      <c r="B205" s="85"/>
      <c r="C205" s="82">
        <v>3</v>
      </c>
      <c r="D205" s="92" t="s">
        <v>219</v>
      </c>
      <c r="E205" s="81"/>
      <c r="F205" s="84"/>
      <c r="G205" s="906">
        <f t="shared" si="1"/>
        <v>0</v>
      </c>
      <c r="H205" s="250"/>
      <c r="I205" s="907"/>
      <c r="J205" s="771" t="s">
        <v>515</v>
      </c>
      <c r="K205" s="772" t="s">
        <v>217</v>
      </c>
      <c r="L205" s="250"/>
      <c r="M205" s="191" t="str">
        <f>IF('入力1(共通)'!$H$11='入力1(共通)'!$P$23,0,'入力3(集合住宅)'!$D$22)</f>
        <v>-</v>
      </c>
      <c r="N205" s="196">
        <v>0</v>
      </c>
      <c r="O205" s="202">
        <v>0</v>
      </c>
      <c r="P205" s="80">
        <v>0</v>
      </c>
      <c r="Q205" s="162">
        <v>0</v>
      </c>
      <c r="R205" s="55"/>
    </row>
    <row r="206" spans="2:22" ht="13.7" customHeight="1" thickBot="1">
      <c r="B206" s="227"/>
      <c r="C206" s="228">
        <v>4</v>
      </c>
      <c r="D206" s="229" t="s">
        <v>220</v>
      </c>
      <c r="E206" s="86"/>
      <c r="F206" s="87"/>
      <c r="G206" s="908">
        <f t="shared" si="1"/>
        <v>0</v>
      </c>
      <c r="H206" s="909"/>
      <c r="I206" s="910"/>
      <c r="J206" s="911" t="s">
        <v>515</v>
      </c>
      <c r="K206" s="904" t="s">
        <v>221</v>
      </c>
      <c r="L206" s="909"/>
      <c r="M206" s="190">
        <f>IF('入力1(共通)'!$H$11='入力1(共通)'!$P$23,0,'入力3(集合住宅)'!$D$38)</f>
        <v>1</v>
      </c>
      <c r="N206" s="197">
        <v>0</v>
      </c>
      <c r="O206" s="203">
        <v>0</v>
      </c>
      <c r="P206" s="93">
        <v>0</v>
      </c>
      <c r="Q206" s="164">
        <v>0</v>
      </c>
      <c r="R206" s="55"/>
    </row>
    <row r="207" spans="2:22" ht="14.25" customHeight="1"/>
    <row r="208" spans="2:22" ht="14.25"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row r="321" ht="14.25" hidden="1" customHeight="1"/>
    <row r="322" ht="14.25" hidden="1" customHeight="1"/>
    <row r="323" ht="14.25" hidden="1" customHeight="1"/>
    <row r="324" ht="14.25" hidden="1" customHeight="1"/>
    <row r="325" ht="14.25" hidden="1" customHeight="1"/>
    <row r="326" ht="14.25" hidden="1" customHeight="1"/>
    <row r="327" ht="14.25" hidden="1" customHeight="1"/>
    <row r="328" ht="14.25" hidden="1" customHeight="1"/>
    <row r="329" ht="14.25" hidden="1" customHeight="1"/>
    <row r="330" ht="14.25" hidden="1" customHeight="1"/>
    <row r="331" ht="14.25" hidden="1" customHeight="1"/>
    <row r="332" ht="14.25" hidden="1" customHeight="1"/>
    <row r="333" ht="14.25" hidden="1" customHeight="1"/>
    <row r="334" ht="14.25" hidden="1" customHeight="1"/>
    <row r="335" ht="14.25" hidden="1" customHeight="1"/>
    <row r="336" ht="14.25" hidden="1" customHeight="1"/>
    <row r="337" ht="14.25" hidden="1" customHeight="1"/>
    <row r="338" ht="14.25" hidden="1" customHeight="1"/>
    <row r="339" ht="14.25" hidden="1" customHeight="1"/>
    <row r="340" ht="14.25" hidden="1" customHeight="1"/>
    <row r="341" ht="14.25" hidden="1" customHeight="1"/>
    <row r="342" ht="14.25" hidden="1" customHeight="1"/>
    <row r="343" ht="14.25" hidden="1" customHeight="1"/>
    <row r="344" ht="14.25" hidden="1" customHeight="1"/>
    <row r="345" ht="14.25" hidden="1" customHeight="1"/>
    <row r="346" ht="14.25" hidden="1" customHeight="1"/>
    <row r="347" ht="14.25" hidden="1" customHeight="1"/>
    <row r="348" ht="14.25" hidden="1" customHeight="1"/>
    <row r="349" ht="14.25" hidden="1" customHeight="1"/>
    <row r="350" ht="14.25" hidden="1" customHeight="1"/>
    <row r="351" ht="14.25" hidden="1" customHeight="1"/>
    <row r="352"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row r="361" ht="14.25" hidden="1" customHeight="1"/>
    <row r="362" ht="14.25" hidden="1" customHeight="1"/>
    <row r="363" ht="14.25" hidden="1" customHeight="1"/>
    <row r="364" ht="14.25" hidden="1" customHeight="1"/>
    <row r="365" ht="14.25" hidden="1" customHeight="1"/>
    <row r="366" ht="14.25" hidden="1" customHeight="1"/>
    <row r="367" ht="14.25" hidden="1" customHeight="1"/>
    <row r="368" ht="14.25" hidden="1" customHeight="1"/>
    <row r="369" ht="14.25" hidden="1" customHeight="1"/>
    <row r="370" ht="14.25" hidden="1" customHeight="1"/>
    <row r="371" ht="14.25" hidden="1" customHeight="1"/>
    <row r="372" ht="14.25" hidden="1" customHeight="1"/>
    <row r="373" ht="14.25" hidden="1" customHeight="1"/>
    <row r="374" ht="14.25" hidden="1" customHeight="1"/>
    <row r="375" ht="14.25" hidden="1" customHeight="1"/>
    <row r="376" ht="14.25" hidden="1" customHeight="1"/>
    <row r="377" ht="14.25" hidden="1" customHeight="1"/>
    <row r="378" ht="14.25" hidden="1" customHeight="1"/>
    <row r="379" ht="14.25" hidden="1" customHeight="1"/>
    <row r="380" ht="14.25" hidden="1" customHeight="1"/>
    <row r="381" ht="14.25" hidden="1" customHeight="1"/>
    <row r="382" ht="14.25" hidden="1" customHeight="1"/>
    <row r="383" ht="14.25" hidden="1" customHeight="1"/>
    <row r="384" ht="14.25" hidden="1" customHeight="1"/>
    <row r="385" ht="14.25" hidden="1" customHeight="1"/>
    <row r="386" ht="14.25" hidden="1" customHeight="1"/>
    <row r="387" ht="14.25" hidden="1" customHeight="1"/>
    <row r="388" ht="14.25" hidden="1" customHeight="1"/>
    <row r="389" ht="14.25" hidden="1" customHeight="1"/>
    <row r="390" ht="14.25" hidden="1" customHeight="1"/>
    <row r="391" ht="14.25" hidden="1" customHeight="1"/>
    <row r="392" ht="14.25" hidden="1" customHeight="1"/>
    <row r="393" ht="14.25" hidden="1" customHeight="1"/>
    <row r="394" ht="14.25" hidden="1" customHeight="1"/>
    <row r="395" ht="14.25" hidden="1" customHeight="1"/>
    <row r="396" ht="14.25" hidden="1" customHeight="1"/>
    <row r="397" ht="14.25" hidden="1" customHeight="1"/>
    <row r="398" ht="14.25" hidden="1" customHeight="1"/>
    <row r="399" ht="14.25" hidden="1" customHeight="1"/>
    <row r="400" ht="14.25" hidden="1" customHeight="1"/>
    <row r="401" ht="14.25" hidden="1" customHeight="1"/>
    <row r="402" ht="14.25" hidden="1" customHeight="1"/>
    <row r="403" ht="14.25" hidden="1" customHeight="1"/>
    <row r="404" ht="14.25" hidden="1" customHeight="1"/>
    <row r="405" ht="14.25" hidden="1" customHeight="1"/>
    <row r="406" ht="14.25" hidden="1" customHeight="1"/>
    <row r="407" ht="14.25" hidden="1" customHeight="1"/>
    <row r="408" ht="14.25" hidden="1" customHeight="1"/>
    <row r="409" ht="14.25" hidden="1" customHeight="1"/>
    <row r="410" ht="14.25" hidden="1" customHeight="1"/>
    <row r="411" ht="14.25" hidden="1" customHeight="1"/>
    <row r="412" ht="14.25" hidden="1" customHeight="1"/>
    <row r="413" ht="14.25" hidden="1" customHeight="1"/>
    <row r="414" ht="14.25" hidden="1" customHeight="1"/>
    <row r="415" ht="14.25" hidden="1" customHeight="1"/>
    <row r="416" ht="14.25" hidden="1" customHeight="1"/>
    <row r="417" ht="14.25" hidden="1" customHeight="1"/>
    <row r="418" ht="14.25" hidden="1" customHeight="1"/>
    <row r="419" ht="14.25" hidden="1" customHeight="1"/>
    <row r="420" ht="14.25" hidden="1" customHeight="1"/>
    <row r="421" ht="14.25" hidden="1" customHeight="1"/>
    <row r="422" ht="14.25" hidden="1" customHeight="1"/>
    <row r="423" ht="14.25" hidden="1" customHeight="1"/>
    <row r="424" ht="14.25" hidden="1" customHeight="1"/>
    <row r="425" ht="14.25" hidden="1" customHeight="1"/>
    <row r="426" ht="14.25" hidden="1" customHeight="1"/>
    <row r="427" ht="14.25" hidden="1" customHeight="1"/>
    <row r="428" ht="14.25" hidden="1" customHeight="1"/>
    <row r="429" ht="14.25" hidden="1" customHeight="1"/>
    <row r="430" ht="14.25" hidden="1" customHeight="1"/>
    <row r="431" ht="14.25" hidden="1" customHeight="1"/>
    <row r="432" ht="14.25" hidden="1" customHeight="1"/>
    <row r="433" ht="14.25" hidden="1" customHeight="1"/>
    <row r="434" ht="14.25" hidden="1" customHeight="1"/>
    <row r="435" ht="14.25" hidden="1" customHeight="1"/>
    <row r="436" ht="14.25" hidden="1" customHeight="1"/>
    <row r="437" ht="14.25" hidden="1" customHeight="1"/>
    <row r="438" ht="14.25" hidden="1" customHeight="1"/>
    <row r="439" ht="14.25" hidden="1" customHeight="1"/>
    <row r="440" ht="14.25" hidden="1" customHeight="1"/>
    <row r="441" ht="14.25" hidden="1" customHeight="1"/>
    <row r="442" ht="14.25" hidden="1" customHeight="1"/>
    <row r="443" ht="14.25" hidden="1" customHeight="1"/>
    <row r="444" ht="14.25" hidden="1" customHeight="1"/>
    <row r="445" ht="14.25" hidden="1" customHeight="1"/>
    <row r="446" ht="14.25" hidden="1" customHeight="1"/>
    <row r="447" ht="14.25" hidden="1" customHeight="1"/>
    <row r="448" ht="14.25" hidden="1" customHeight="1"/>
    <row r="449" ht="14.25" hidden="1" customHeight="1"/>
    <row r="450" ht="14.25" hidden="1" customHeight="1"/>
    <row r="451" ht="14.25" hidden="1" customHeight="1"/>
    <row r="452" ht="14.25" hidden="1" customHeight="1"/>
    <row r="453" ht="14.25" hidden="1" customHeight="1"/>
    <row r="454" ht="14.25" hidden="1" customHeight="1"/>
    <row r="455" ht="14.25" hidden="1" customHeight="1"/>
    <row r="456" ht="14.25" hidden="1" customHeight="1"/>
    <row r="457" ht="14.25" hidden="1" customHeight="1"/>
    <row r="458" ht="14.25" hidden="1" customHeight="1"/>
    <row r="459" ht="14.25" hidden="1" customHeight="1"/>
    <row r="460" ht="14.25" hidden="1" customHeight="1"/>
    <row r="461" ht="14.25" hidden="1" customHeight="1"/>
    <row r="462" ht="14.25" hidden="1" customHeight="1"/>
    <row r="463" ht="14.25" hidden="1" customHeight="1"/>
    <row r="464" ht="14.25" hidden="1" customHeight="1"/>
    <row r="465" ht="14.25" hidden="1" customHeight="1"/>
    <row r="466" ht="14.25" hidden="1" customHeight="1"/>
    <row r="467" ht="14.25" hidden="1" customHeight="1"/>
    <row r="468" ht="14.25" hidden="1" customHeight="1"/>
    <row r="469" ht="14.25" hidden="1" customHeight="1"/>
    <row r="470" ht="14.25" hidden="1" customHeight="1"/>
    <row r="471" ht="14.25" hidden="1" customHeight="1"/>
    <row r="472" ht="14.25" hidden="1" customHeight="1"/>
    <row r="473" ht="14.25" hidden="1" customHeight="1"/>
    <row r="474" ht="14.25" hidden="1" customHeight="1"/>
    <row r="475" ht="14.25" hidden="1" customHeight="1"/>
    <row r="476" ht="14.25" hidden="1" customHeight="1"/>
    <row r="477" ht="14.25" hidden="1" customHeight="1"/>
    <row r="478" ht="14.25" hidden="1" customHeight="1"/>
    <row r="479" ht="14.25" hidden="1" customHeight="1"/>
    <row r="480" ht="14.25" hidden="1" customHeight="1"/>
    <row r="481" ht="14.25" hidden="1" customHeight="1"/>
    <row r="482" ht="14.25" hidden="1" customHeight="1"/>
    <row r="483" ht="14.25" hidden="1" customHeight="1"/>
    <row r="484" ht="14.25" hidden="1" customHeight="1"/>
    <row r="485" ht="14.25" hidden="1" customHeight="1"/>
    <row r="486" ht="14.25" hidden="1" customHeight="1"/>
    <row r="487" ht="14.25" hidden="1" customHeight="1"/>
    <row r="488" ht="14.25" hidden="1" customHeight="1"/>
    <row r="489" ht="14.25" hidden="1" customHeight="1"/>
    <row r="490" ht="14.25" hidden="1" customHeight="1"/>
    <row r="491" ht="14.25" hidden="1" customHeight="1"/>
    <row r="492" ht="14.25" hidden="1" customHeight="1"/>
    <row r="493" ht="14.25" hidden="1" customHeight="1"/>
    <row r="494" ht="14.25" hidden="1" customHeight="1"/>
    <row r="495" ht="14.25" hidden="1" customHeight="1"/>
    <row r="496" ht="14.25" hidden="1" customHeight="1"/>
    <row r="497" ht="14.25" hidden="1" customHeight="1"/>
    <row r="498" ht="14.25" hidden="1" customHeight="1"/>
    <row r="499" ht="14.25" hidden="1" customHeight="1"/>
    <row r="500" ht="14.25" hidden="1" customHeight="1"/>
    <row r="501" ht="14.25" hidden="1" customHeight="1"/>
    <row r="502" ht="14.25" hidden="1" customHeight="1"/>
    <row r="503" ht="14.25" hidden="1" customHeight="1"/>
    <row r="504" ht="14.25" hidden="1" customHeight="1"/>
    <row r="505" ht="14.25" hidden="1" customHeight="1"/>
    <row r="506" ht="14.25" hidden="1" customHeight="1"/>
    <row r="507" ht="14.25" hidden="1" customHeight="1"/>
    <row r="508" ht="14.25" hidden="1" customHeight="1"/>
    <row r="509" ht="14.25" hidden="1" customHeight="1"/>
    <row r="510" ht="14.25" hidden="1" customHeight="1"/>
    <row r="511" ht="14.25" hidden="1" customHeight="1"/>
    <row r="512" ht="14.25" hidden="1" customHeight="1"/>
    <row r="513" ht="14.25" hidden="1" customHeight="1"/>
    <row r="514" ht="14.25" hidden="1" customHeight="1"/>
    <row r="515" ht="14.25" hidden="1" customHeight="1"/>
    <row r="516" ht="14.25" hidden="1" customHeight="1"/>
    <row r="517" ht="14.25" hidden="1" customHeight="1"/>
    <row r="518" ht="14.25" hidden="1" customHeight="1"/>
    <row r="519" ht="14.25" hidden="1" customHeight="1"/>
    <row r="520" ht="14.25" hidden="1" customHeight="1"/>
    <row r="521" ht="14.25" hidden="1" customHeight="1"/>
    <row r="522" ht="14.25" hidden="1" customHeight="1"/>
    <row r="523" ht="14.25" hidden="1" customHeight="1"/>
    <row r="524" ht="14.25" hidden="1" customHeight="1"/>
    <row r="525" ht="14.25" hidden="1" customHeight="1"/>
    <row r="526" ht="14.25" hidden="1" customHeight="1"/>
    <row r="527" ht="14.25" hidden="1" customHeight="1"/>
    <row r="528" ht="14.25" hidden="1" customHeight="1"/>
    <row r="529" ht="14.25" hidden="1" customHeight="1"/>
    <row r="530" ht="14.25" hidden="1" customHeight="1"/>
    <row r="531" ht="14.25" hidden="1" customHeight="1"/>
    <row r="532" ht="14.25" hidden="1" customHeight="1"/>
    <row r="533" ht="14.25" hidden="1" customHeight="1"/>
    <row r="534" ht="14.25" hidden="1" customHeight="1"/>
    <row r="535" ht="14.25" hidden="1" customHeight="1"/>
    <row r="536" ht="14.25" hidden="1" customHeight="1"/>
    <row r="537" ht="14.25" hidden="1" customHeight="1"/>
    <row r="538" ht="14.25" hidden="1" customHeight="1"/>
    <row r="539" ht="14.25" hidden="1" customHeight="1"/>
    <row r="540" ht="14.25" hidden="1" customHeight="1"/>
    <row r="541" ht="14.25" hidden="1" customHeight="1"/>
    <row r="542" ht="14.25" hidden="1" customHeight="1"/>
    <row r="543" ht="14.25" hidden="1" customHeight="1"/>
    <row r="544" ht="14.25" hidden="1" customHeight="1"/>
    <row r="545" ht="14.25" hidden="1" customHeight="1"/>
    <row r="546" ht="14.25" hidden="1" customHeight="1"/>
    <row r="547" ht="14.25" hidden="1" customHeight="1"/>
    <row r="548" ht="14.25" hidden="1" customHeight="1"/>
    <row r="549" ht="14.25" hidden="1" customHeight="1"/>
    <row r="550" ht="14.25" hidden="1" customHeight="1"/>
    <row r="551" ht="14.25" hidden="1" customHeight="1"/>
    <row r="552" ht="14.25" hidden="1" customHeight="1"/>
    <row r="553" ht="14.25" hidden="1" customHeight="1"/>
    <row r="554" ht="14.25" hidden="1" customHeight="1"/>
    <row r="555" ht="14.25" hidden="1" customHeight="1"/>
    <row r="556" ht="14.25" hidden="1" customHeight="1"/>
    <row r="557" ht="14.25" hidden="1" customHeight="1"/>
    <row r="558" ht="14.25" hidden="1" customHeight="1"/>
    <row r="559" ht="14.25" hidden="1" customHeight="1"/>
    <row r="560" ht="14.25" hidden="1" customHeight="1"/>
    <row r="561" ht="14.25" hidden="1" customHeight="1"/>
    <row r="562" ht="14.25" hidden="1" customHeight="1"/>
    <row r="563" ht="14.25" hidden="1" customHeight="1"/>
    <row r="564" ht="14.25" hidden="1" customHeight="1"/>
    <row r="565" ht="14.25" hidden="1" customHeight="1"/>
    <row r="566" ht="14.25" hidden="1" customHeight="1"/>
    <row r="567" ht="14.25" hidden="1" customHeight="1"/>
    <row r="568" ht="14.25" hidden="1" customHeight="1"/>
    <row r="569" ht="14.25" hidden="1" customHeight="1"/>
    <row r="570" ht="14.25" hidden="1" customHeight="1"/>
    <row r="571" ht="14.25" hidden="1" customHeight="1"/>
    <row r="572" ht="14.25" hidden="1" customHeight="1"/>
    <row r="573" ht="14.25" hidden="1" customHeight="1"/>
    <row r="574" ht="14.25" hidden="1" customHeight="1"/>
    <row r="575" ht="14.25" hidden="1" customHeight="1"/>
    <row r="576" ht="14.25" hidden="1" customHeight="1"/>
    <row r="577" ht="14.25" hidden="1" customHeight="1"/>
    <row r="578" ht="14.25" hidden="1" customHeight="1"/>
  </sheetData>
  <sheetProtection algorithmName="SHA-512" hashValue="xPTQVLjmnhX9J6getKOWwzakMY0rDfC4rBvApO47A6LkTiGp+mShJNRAb84YLVWYhGr8brYvTS/hWZSoRPF5sA==" saltValue="1DZtQqok06n6TL3RNWDO+g==" spinCount="100000" sheet="1" formatRows="0"/>
  <mergeCells count="37">
    <mergeCell ref="H126:J126"/>
    <mergeCell ref="H118:J118"/>
    <mergeCell ref="H120:J120"/>
    <mergeCell ref="H94:J94"/>
    <mergeCell ref="H95:J95"/>
    <mergeCell ref="H96:J96"/>
    <mergeCell ref="H97:J97"/>
    <mergeCell ref="H100:J100"/>
    <mergeCell ref="H115:J115"/>
    <mergeCell ref="H116:J116"/>
    <mergeCell ref="M2:O2"/>
    <mergeCell ref="E7:F7"/>
    <mergeCell ref="G8:G9"/>
    <mergeCell ref="J8:K8"/>
    <mergeCell ref="H125:J125"/>
    <mergeCell ref="H92:J92"/>
    <mergeCell ref="H93:J93"/>
    <mergeCell ref="H82:J82"/>
    <mergeCell ref="H83:J83"/>
    <mergeCell ref="H84:J84"/>
    <mergeCell ref="H85:J85"/>
    <mergeCell ref="D49:E49"/>
    <mergeCell ref="H117:J117"/>
    <mergeCell ref="H86:J86"/>
    <mergeCell ref="H87:J87"/>
    <mergeCell ref="H88:J88"/>
    <mergeCell ref="H89:J89"/>
    <mergeCell ref="H90:J90"/>
    <mergeCell ref="H91:J91"/>
    <mergeCell ref="H98:J98"/>
    <mergeCell ref="H99:J99"/>
    <mergeCell ref="E195:F195"/>
    <mergeCell ref="E196:F196"/>
    <mergeCell ref="D157:F157"/>
    <mergeCell ref="E152:F152"/>
    <mergeCell ref="E87:F87"/>
    <mergeCell ref="E89:F89"/>
  </mergeCells>
  <phoneticPr fontId="27" type="noConversion"/>
  <conditionalFormatting sqref="M12:M196 O12:O196">
    <cfRule type="expression" dxfId="0" priority="1" stopIfTrue="1">
      <formula>AND(N12&lt;&gt;"",N12=0)</formula>
    </cfRule>
  </conditionalFormatting>
  <dataValidations count="1">
    <dataValidation allowBlank="1" showErrorMessage="1" sqref="M200:O200 M202:O206 M10:Q196" xr:uid="{6E4495D6-86A1-44E5-A286-0C603EBDDD65}"/>
  </dataValidations>
  <printOptions horizontalCentered="1"/>
  <pageMargins left="0.59055118110236227" right="0.59055118110236227" top="0.78740157480314965" bottom="0.59055118110236227" header="0.51181102362204722" footer="0.51181102362204722"/>
  <pageSetup paperSize="9" scale="70" fitToHeight="0" orientation="portrait" verticalDpi="4294967293" r:id="rId1"/>
  <headerFooter alignWithMargins="0"/>
  <rowBreaks count="1" manualBreakCount="1">
    <brk id="106"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判定シート（非表示にする）</vt:lpstr>
      <vt:lpstr>入力1(共通)</vt:lpstr>
      <vt:lpstr>入力2(事務所)</vt:lpstr>
      <vt:lpstr>入力3(集合住宅)</vt:lpstr>
      <vt:lpstr>入力4(スコア転記)</vt:lpstr>
      <vt:lpstr>チェックシート</vt:lpstr>
      <vt:lpstr>重点項目_非住宅</vt:lpstr>
      <vt:lpstr>重点項目_集合住宅</vt:lpstr>
      <vt:lpstr>公表用スコア</vt:lpstr>
      <vt:lpstr>公表用スコア!Print_Area</vt:lpstr>
      <vt:lpstr>重点項目_集合住宅!Print_Area</vt:lpstr>
      <vt:lpstr>重点項目_非住宅!Print_Area</vt:lpstr>
      <vt:lpstr>'入力1(共通)'!Print_Area</vt:lpstr>
      <vt:lpstr>'入力4(スコア転記)'!Print_Area</vt:lpstr>
      <vt:lpstr>重点項目_集合住宅!Print_Titles</vt:lpstr>
      <vt:lpstr>重点項目_非住宅!Print_Titles</vt:lpstr>
      <vt:lpstr>'入力1(共通)'!Print_Titles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2026-03-19T02:53:19Z</cp:lastPrinted>
  <dcterms:created xsi:type="dcterms:W3CDTF">2010-08-20T10:06:09Z</dcterms:created>
  <dcterms:modified xsi:type="dcterms:W3CDTF">2026-03-25T02:02:25Z</dcterms:modified>
</cp:coreProperties>
</file>