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90D73599-4319-48B0-80F2-4EE730433FE2}" xr6:coauthVersionLast="47" xr6:coauthVersionMax="47" xr10:uidLastSave="{00000000-0000-0000-0000-000000000000}"/>
  <bookViews>
    <workbookView xWindow="-120" yWindow="-120" windowWidth="20730" windowHeight="11040" tabRatio="778" xr2:uid="{00000000-000D-0000-FFFF-FFFF00000000}"/>
  </bookViews>
  <sheets>
    <sheet name="（別紙１）耐震診断" sheetId="56" r:id="rId1"/>
    <sheet name="（別紙２-１）耐震改修設計　Ａ,Ｃ" sheetId="35" r:id="rId2"/>
    <sheet name="（別紙２-２）耐震改修設計　Ｂ,Ｄ" sheetId="42" r:id="rId3"/>
    <sheet name="（別紙３-１）耐震改修　Ａ,Ｃ " sheetId="39" r:id="rId4"/>
    <sheet name="（別紙３-２）耐震改修　Ｂ、D" sheetId="57" r:id="rId5"/>
    <sheet name="（別紙４-１）段階改修　Ａ,Ｃ" sheetId="54" r:id="rId6"/>
    <sheet name="（別紙４-２）段階改修　Ｂ,Ｄ" sheetId="58" r:id="rId7"/>
    <sheet name="（別紙５）除却" sheetId="43" r:id="rId8"/>
    <sheet name="④様式2-3-1(診断・要安全確認計画）" sheetId="20" state="hidden" r:id="rId9"/>
    <sheet name="⑥様式2-3-2（設計・要安全確認計画）" sheetId="22" state="hidden" r:id="rId10"/>
    <sheet name="⑧様式2-3-3（改修・要安全確認計画）" sheetId="25" state="hidden" r:id="rId11"/>
    <sheet name="【未編集】⑪様式3-1-1 ｲ（診断・要緊急安全確認）" sheetId="7" state="hidden" r:id="rId12"/>
    <sheet name="【未編集】⑫様式3-1-1 ﾛ（診断・要緊急安全確認）" sheetId="9" state="hidden" r:id="rId13"/>
    <sheet name="⑲様式3-4 ｲ（改修・要安全確認計画） (2)" sheetId="33" state="hidden" r:id="rId14"/>
  </sheets>
  <definedNames>
    <definedName name="_xlnm.Print_Area" localSheetId="0">'（別紙１）耐震診断'!$A$1:$M$57</definedName>
    <definedName name="_xlnm.Print_Area" localSheetId="1">'（別紙２-１）耐震改修設計　Ａ,Ｃ'!$A$1:$L$40</definedName>
    <definedName name="_xlnm.Print_Area" localSheetId="2">'（別紙２-２）耐震改修設計　Ｂ,Ｄ'!$A$1:$L$40</definedName>
    <definedName name="_xlnm.Print_Area" localSheetId="3">'（別紙３-１）耐震改修　Ａ,Ｃ '!$A$1:$S$70</definedName>
    <definedName name="_xlnm.Print_Area" localSheetId="4">'（別紙３-２）耐震改修　Ｂ、D'!$A$1:$S$92</definedName>
    <definedName name="_xlnm.Print_Area" localSheetId="5">'（別紙４-１）段階改修　Ａ,Ｃ'!$A$1:$X$94</definedName>
    <definedName name="_xlnm.Print_Area" localSheetId="6">'（別紙４-２）段階改修　Ｂ,Ｄ'!$A$1:$X$124</definedName>
    <definedName name="_xlnm.Print_Area" localSheetId="7">'（別紙５）除却'!$A$1:$P$83</definedName>
    <definedName name="_xlnm.Print_Area" localSheetId="11">'【未編集】⑪様式3-1-1 ｲ（診断・要緊急安全確認）'!$A$1:$V$30</definedName>
    <definedName name="_xlnm.Print_Area" localSheetId="12">'【未編集】⑫様式3-1-1 ﾛ（診断・要緊急安全確認）'!$A$1:$M$28</definedName>
    <definedName name="_xlnm.Print_Area" localSheetId="8">'④様式2-3-1(診断・要安全確認計画）'!$A$1:$K$39</definedName>
    <definedName name="_xlnm.Print_Area" localSheetId="9">'⑥様式2-3-2（設計・要安全確認計画）'!$A$1:$K$39</definedName>
    <definedName name="_xlnm.Print_Area" localSheetId="10">'⑧様式2-3-3（改修・要安全確認計画）'!$A$1:$K$39</definedName>
    <definedName name="_xlnm.Print_Area" localSheetId="13">'⑲様式3-4 ｲ（改修・要安全確認計画） (2)'!$A$1:$V$30</definedName>
    <definedName name="_xlnm.Print_Titles" localSheetId="12">'【未編集】⑫様式3-1-1 ﾛ（診断・要緊急安全確認）'!$1:$3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4" i="58" l="1"/>
  <c r="S113" i="58"/>
  <c r="S112" i="58"/>
  <c r="S111" i="58"/>
  <c r="S110" i="58"/>
  <c r="S109" i="58"/>
  <c r="S108" i="58"/>
  <c r="S107" i="58"/>
  <c r="S106" i="58"/>
  <c r="S114" i="58" s="1"/>
  <c r="S115" i="58" s="1"/>
  <c r="S105" i="58"/>
  <c r="S104" i="58"/>
  <c r="S55" i="58"/>
  <c r="N55" i="58"/>
  <c r="N37" i="58"/>
  <c r="J83" i="57"/>
  <c r="N82" i="57"/>
  <c r="N81" i="57"/>
  <c r="N80" i="57"/>
  <c r="N79" i="57"/>
  <c r="N78" i="57"/>
  <c r="N77" i="57"/>
  <c r="N76" i="57"/>
  <c r="N75" i="57"/>
  <c r="N74" i="57"/>
  <c r="N73" i="57"/>
  <c r="M45" i="57"/>
  <c r="M42" i="57"/>
  <c r="M43" i="57" s="1"/>
  <c r="M41" i="57"/>
  <c r="N32" i="57"/>
  <c r="I32" i="57"/>
  <c r="O29" i="57"/>
  <c r="N34" i="57" s="1"/>
  <c r="N35" i="57" s="1"/>
  <c r="N28" i="57"/>
  <c r="I25" i="57"/>
  <c r="L26" i="57" s="1"/>
  <c r="I18" i="57"/>
  <c r="N14" i="57"/>
  <c r="N16" i="57" s="1"/>
  <c r="L12" i="57"/>
  <c r="K12" i="57"/>
  <c r="I12" i="57"/>
  <c r="I13" i="57" s="1"/>
  <c r="N83" i="57" l="1"/>
  <c r="N84" i="57" s="1"/>
  <c r="I14" i="57"/>
  <c r="I16" i="57" s="1"/>
  <c r="I27" i="57"/>
  <c r="I28" i="57" s="1"/>
  <c r="I35" i="57" s="1"/>
  <c r="I36" i="57" s="1"/>
  <c r="I26" i="57"/>
  <c r="K26" i="57"/>
  <c r="N30" i="57"/>
  <c r="N20" i="57" l="1"/>
  <c r="I20" i="57"/>
  <c r="J29" i="57" s="1"/>
  <c r="I17" i="57"/>
  <c r="I19" i="57" s="1"/>
  <c r="M49" i="57" s="1"/>
  <c r="I34" i="57" l="1"/>
  <c r="I30" i="57"/>
  <c r="K12" i="56" l="1"/>
  <c r="K31" i="56"/>
  <c r="K23" i="56"/>
  <c r="K17" i="56"/>
  <c r="K18" i="56" s="1"/>
  <c r="K14" i="56"/>
  <c r="K13" i="56"/>
  <c r="K15" i="56" l="1"/>
  <c r="K16" i="56" s="1"/>
  <c r="K19" i="56" s="1"/>
  <c r="K28" i="56" s="1"/>
  <c r="K22" i="56" l="1"/>
  <c r="K21" i="56"/>
  <c r="K29" i="56" s="1"/>
  <c r="K30" i="56" s="1"/>
  <c r="K32" i="56" s="1"/>
  <c r="K33" i="56" s="1"/>
  <c r="K24" i="56"/>
  <c r="K37" i="56" l="1"/>
  <c r="I12" i="39"/>
  <c r="J73" i="43" l="1"/>
  <c r="M63" i="43"/>
  <c r="K11" i="43" l="1"/>
  <c r="N11" i="43" l="1"/>
  <c r="N21" i="43" s="1"/>
  <c r="M11" i="43" l="1"/>
  <c r="M21" i="43" s="1"/>
  <c r="K21" i="43"/>
  <c r="K20" i="43"/>
  <c r="K12" i="43" l="1"/>
  <c r="K22" i="43" s="1"/>
  <c r="K15" i="43" l="1"/>
  <c r="K13" i="43" l="1"/>
  <c r="K14" i="43" s="1"/>
  <c r="K16" i="43" s="1"/>
  <c r="L12" i="39" l="1"/>
  <c r="I13" i="39" s="1"/>
  <c r="I27" i="39" s="1"/>
  <c r="K12" i="39"/>
  <c r="I25" i="39"/>
  <c r="L26" i="39" l="1"/>
  <c r="I26" i="39"/>
  <c r="K26" i="39"/>
  <c r="I11" i="35"/>
  <c r="N32" i="39" l="1"/>
  <c r="N37" i="54" l="1"/>
  <c r="I10" i="35"/>
  <c r="K34" i="43" l="1"/>
  <c r="K35" i="43" s="1"/>
  <c r="K33" i="43"/>
  <c r="K37" i="43" l="1"/>
  <c r="I10" i="42"/>
  <c r="I12" i="35" l="1"/>
  <c r="M64" i="43" l="1"/>
  <c r="M65" i="43"/>
  <c r="M66" i="43"/>
  <c r="M67" i="43"/>
  <c r="M68" i="43"/>
  <c r="M69" i="43"/>
  <c r="M70" i="43"/>
  <c r="M71" i="43"/>
  <c r="M72" i="43"/>
  <c r="M73" i="43" l="1"/>
  <c r="M74" i="43" s="1"/>
  <c r="S54" i="54" l="1"/>
  <c r="N54" i="54"/>
  <c r="I14" i="39" l="1"/>
  <c r="K23" i="43" l="1"/>
  <c r="K24" i="43" s="1"/>
  <c r="K25" i="43" s="1"/>
  <c r="K27" i="43" s="1"/>
  <c r="K28" i="43" s="1"/>
  <c r="K41" i="43" s="1"/>
  <c r="N28" i="39" l="1"/>
  <c r="I18" i="42"/>
  <c r="I11" i="42"/>
  <c r="N14" i="39"/>
  <c r="N16" i="39" s="1"/>
  <c r="I28" i="39" l="1"/>
  <c r="I16" i="42"/>
  <c r="I17" i="42" s="1"/>
  <c r="I19" i="42" s="1"/>
  <c r="I20" i="42" s="1"/>
  <c r="I12" i="42"/>
  <c r="I24" i="42" s="1"/>
  <c r="I16" i="39"/>
  <c r="I17" i="39" l="1"/>
  <c r="I18" i="39" s="1"/>
  <c r="I19" i="39" l="1"/>
  <c r="I16" i="35"/>
  <c r="I17" i="35" s="1"/>
  <c r="I19" i="35" s="1"/>
  <c r="I20" i="35" s="1"/>
  <c r="I24" i="35" s="1"/>
  <c r="I18" i="35"/>
  <c r="K26" i="43"/>
  <c r="I32" i="39"/>
  <c r="I20" i="39" l="1"/>
  <c r="J29" i="39" s="1"/>
  <c r="N20" i="39"/>
  <c r="O29" i="39" s="1"/>
  <c r="N30" i="39" l="1"/>
  <c r="N35" i="39"/>
  <c r="N36" i="39" s="1"/>
  <c r="I30" i="39"/>
  <c r="I35" i="39" s="1"/>
  <c r="I36" i="39" l="1"/>
  <c r="I37" i="39" s="1"/>
  <c r="M41" i="39" s="1"/>
  <c r="K28" i="33" l="1"/>
  <c r="J28" i="33"/>
  <c r="H28" i="33"/>
  <c r="O27" i="33"/>
  <c r="O25" i="33"/>
  <c r="O23" i="33"/>
  <c r="O21" i="33"/>
  <c r="O19" i="33"/>
  <c r="O17" i="33"/>
  <c r="O15" i="33"/>
  <c r="O13" i="33"/>
  <c r="O11" i="33"/>
  <c r="O9" i="33"/>
  <c r="B8" i="33"/>
  <c r="D8" i="33"/>
  <c r="E28" i="25"/>
  <c r="F6" i="9"/>
  <c r="F9" i="9" s="1"/>
  <c r="F15" i="9"/>
  <c r="B18" i="20"/>
  <c r="B18" i="25"/>
  <c r="B18" i="22"/>
  <c r="B24" i="22"/>
  <c r="B17" i="25"/>
  <c r="B21" i="20"/>
  <c r="B22" i="20"/>
  <c r="F17" i="9"/>
  <c r="D8" i="7" s="1"/>
  <c r="A12" i="25"/>
  <c r="A12" i="22"/>
  <c r="A12" i="20"/>
  <c r="K28" i="7"/>
  <c r="J28" i="7"/>
  <c r="H28" i="7"/>
  <c r="B16" i="25"/>
  <c r="B16" i="22"/>
  <c r="B16" i="20"/>
  <c r="B9" i="22"/>
  <c r="B9" i="20"/>
  <c r="B9" i="25"/>
  <c r="B17" i="20"/>
  <c r="B17" i="22"/>
  <c r="I22" i="20"/>
  <c r="B23" i="25"/>
  <c r="B23" i="22"/>
  <c r="B23" i="20"/>
  <c r="I22" i="22"/>
  <c r="I22" i="25"/>
  <c r="B22" i="25"/>
  <c r="B22" i="22"/>
  <c r="B21" i="22"/>
  <c r="B21" i="25"/>
  <c r="B24" i="25"/>
  <c r="B24" i="20"/>
  <c r="B15" i="25"/>
  <c r="B15" i="20"/>
  <c r="B8" i="7"/>
  <c r="D4" i="9"/>
  <c r="B15" i="22"/>
  <c r="G22" i="25"/>
  <c r="G22" i="20"/>
  <c r="G22" i="22"/>
  <c r="C8" i="33" l="1"/>
  <c r="F8" i="33" s="1"/>
  <c r="T8" i="33" s="1"/>
  <c r="F10" i="9"/>
  <c r="H10" i="9" s="1"/>
  <c r="H9" i="9"/>
  <c r="G8" i="33"/>
  <c r="E28" i="20"/>
  <c r="E28" i="22"/>
  <c r="H12" i="9"/>
  <c r="F14" i="9" s="1"/>
  <c r="F16" i="9" s="1"/>
  <c r="F11" i="9"/>
  <c r="H11" i="9" s="1"/>
  <c r="F28" i="33" l="1"/>
  <c r="E30" i="25"/>
  <c r="E29" i="25"/>
  <c r="L8" i="33"/>
  <c r="M8" i="33" s="1"/>
  <c r="Q8" i="33" s="1"/>
  <c r="G28" i="33"/>
  <c r="R8" i="33"/>
  <c r="C8" i="7"/>
  <c r="F18" i="9"/>
  <c r="I8" i="33"/>
  <c r="F12" i="9"/>
  <c r="I28" i="33" l="1"/>
  <c r="S8" i="33"/>
  <c r="U8" i="33" s="1"/>
  <c r="V8" i="33" s="1"/>
  <c r="V28" i="33" s="1"/>
  <c r="E29" i="20"/>
  <c r="F8" i="7"/>
  <c r="T8" i="7" l="1"/>
  <c r="F28" i="7"/>
  <c r="E30" i="20"/>
  <c r="E31" i="25"/>
  <c r="G8" i="7"/>
  <c r="I8" i="7"/>
  <c r="E31" i="22" l="1"/>
  <c r="G28" i="7"/>
  <c r="M8" i="7"/>
  <c r="Q8" i="7" s="1"/>
  <c r="R8" i="7" s="1"/>
  <c r="S8" i="7" s="1"/>
  <c r="U8" i="7" s="1"/>
  <c r="L8" i="7"/>
  <c r="I28" i="7"/>
  <c r="E31" i="20" l="1"/>
  <c r="V8" i="7"/>
  <c r="V2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C3E2B45C-349E-4551-AB98-86BDCEB0E987}">
      <text>
        <r>
          <rPr>
            <b/>
            <sz val="9"/>
            <color indexed="81"/>
            <rFont val="MS P ゴシック"/>
            <family val="3"/>
            <charset val="128"/>
          </rPr>
          <t>対象種別を選択してください
A：大規模義務
B：沿道義務
C：大規模補助
D：沿道補助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100-000001000000}">
      <text>
        <r>
          <rPr>
            <b/>
            <sz val="9"/>
            <color indexed="81"/>
            <rFont val="MS P ゴシック"/>
            <family val="3"/>
            <charset val="128"/>
          </rPr>
          <t>対象種別を選択してください
A：大規模義務
C：大規模補助</t>
        </r>
      </text>
    </comment>
    <comment ref="O4" authorId="0" shapeId="0" xr:uid="{00000000-0006-0000-0100-000002000000}">
      <text>
        <r>
          <rPr>
            <b/>
            <sz val="9"/>
            <color indexed="81"/>
            <rFont val="MS P ゴシック"/>
            <family val="3"/>
            <charset val="128"/>
          </rPr>
          <t>構造種別を選択してください
木造
木造以外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200-000001000000}">
      <text>
        <r>
          <rPr>
            <b/>
            <sz val="9"/>
            <color indexed="81"/>
            <rFont val="MS P ゴシック"/>
            <family val="3"/>
            <charset val="128"/>
          </rPr>
          <t>対象種別を選択してください
B：沿道義務
D：沿道補助</t>
        </r>
        <r>
          <rPr>
            <sz val="9"/>
            <color indexed="81"/>
            <rFont val="MS P ゴシック"/>
            <family val="3"/>
            <charset val="128"/>
          </rPr>
          <t xml:space="preserve">
</t>
        </r>
      </text>
    </comment>
    <comment ref="O4" authorId="0" shapeId="0" xr:uid="{00000000-0006-0000-0200-000002000000}">
      <text>
        <r>
          <rPr>
            <b/>
            <sz val="9"/>
            <color indexed="81"/>
            <rFont val="MS P ゴシック"/>
            <family val="3"/>
            <charset val="128"/>
          </rPr>
          <t>構造種別を選択してください
木造
木造以外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00000000-0006-0000-0300-000001000000}">
      <text>
        <r>
          <rPr>
            <b/>
            <sz val="9"/>
            <color indexed="81"/>
            <rFont val="MS P ゴシック"/>
            <family val="3"/>
            <charset val="128"/>
          </rPr>
          <t>対象種別を選択してください
A：大規模義務
C：大規模補助</t>
        </r>
      </text>
    </comment>
    <comment ref="U9" authorId="0" shapeId="0" xr:uid="{00000000-0006-0000-0300-000002000000}">
      <text>
        <r>
          <rPr>
            <b/>
            <sz val="9"/>
            <color indexed="81"/>
            <rFont val="MS P ゴシック"/>
            <family val="3"/>
            <charset val="128"/>
          </rPr>
          <t>対象を選択してください</t>
        </r>
      </text>
    </comment>
    <comment ref="W10" authorId="0" shapeId="0" xr:uid="{00000000-0006-0000-0300-000003000000}">
      <text>
        <r>
          <rPr>
            <b/>
            <sz val="9"/>
            <color indexed="81"/>
            <rFont val="MS P ゴシック"/>
            <family val="3"/>
            <charset val="128"/>
          </rPr>
          <t>Is値を入力してください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226A03E4-9932-4DD6-ADAD-5BD553801D0A}">
      <text>
        <r>
          <rPr>
            <b/>
            <sz val="9"/>
            <color indexed="81"/>
            <rFont val="MS P ゴシック"/>
            <family val="3"/>
            <charset val="128"/>
          </rPr>
          <t>対象種別を選択してください
B：沿道義務
D：沿道補助</t>
        </r>
      </text>
    </comment>
    <comment ref="U9" authorId="0" shapeId="0" xr:uid="{38E771EF-7DDC-48C8-9E6A-5FFF9F1E50D2}">
      <text>
        <r>
          <rPr>
            <b/>
            <sz val="9"/>
            <color indexed="81"/>
            <rFont val="MS P ゴシック"/>
            <family val="3"/>
            <charset val="128"/>
          </rPr>
          <t>対象を選択してください</t>
        </r>
      </text>
    </comment>
    <comment ref="W10" authorId="0" shapeId="0" xr:uid="{665D9D3F-BFC9-42FB-8625-369937A0C270}">
      <text>
        <r>
          <rPr>
            <b/>
            <sz val="9"/>
            <color indexed="81"/>
            <rFont val="MS P ゴシック"/>
            <family val="3"/>
            <charset val="128"/>
          </rPr>
          <t>Is値を入力してください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500-000001000000}">
      <text>
        <r>
          <rPr>
            <b/>
            <sz val="9"/>
            <color indexed="81"/>
            <rFont val="MS P ゴシック"/>
            <family val="3"/>
            <charset val="128"/>
          </rPr>
          <t>対象種別を選択してください
A：大規模義務
C：大規模補助</t>
        </r>
      </text>
    </comment>
    <comment ref="Z10" authorId="0" shapeId="0" xr:uid="{00000000-0006-0000-0500-000002000000}">
      <text>
        <r>
          <rPr>
            <b/>
            <sz val="9"/>
            <color indexed="81"/>
            <rFont val="MS P ゴシック"/>
            <family val="3"/>
            <charset val="128"/>
          </rPr>
          <t>対象を選択してください</t>
        </r>
      </text>
    </comment>
    <comment ref="AB11" authorId="0" shapeId="0" xr:uid="{00000000-0006-0000-0500-000003000000}">
      <text>
        <r>
          <rPr>
            <b/>
            <sz val="9"/>
            <color indexed="81"/>
            <rFont val="MS P ゴシック"/>
            <family val="3"/>
            <charset val="128"/>
          </rPr>
          <t>Is値を入力してください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40977C14-68DF-46D4-B58E-29BDF807011B}">
      <text>
        <r>
          <rPr>
            <b/>
            <sz val="9"/>
            <color indexed="81"/>
            <rFont val="MS P ゴシック"/>
            <family val="3"/>
            <charset val="128"/>
          </rPr>
          <t>対象種別を選択してください
B：沿道義務
D：沿道補助</t>
        </r>
      </text>
    </comment>
    <comment ref="Z9" authorId="0" shapeId="0" xr:uid="{D2B57F58-8B43-42CC-A15B-39AE78CB0DE3}">
      <text>
        <r>
          <rPr>
            <b/>
            <sz val="9"/>
            <color indexed="81"/>
            <rFont val="MS P ゴシック"/>
            <family val="3"/>
            <charset val="128"/>
          </rPr>
          <t>対象を選択してください</t>
        </r>
      </text>
    </comment>
    <comment ref="AB10" authorId="0" shapeId="0" xr:uid="{2544B053-275B-485F-B693-584C7E91F2DC}">
      <text>
        <r>
          <rPr>
            <b/>
            <sz val="9"/>
            <color indexed="81"/>
            <rFont val="MS P ゴシック"/>
            <family val="3"/>
            <charset val="128"/>
          </rPr>
          <t>Is値を入力してください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00000000-0006-0000-0700-000001000000}">
      <text>
        <r>
          <rPr>
            <b/>
            <sz val="9"/>
            <color indexed="81"/>
            <rFont val="MS P ゴシック"/>
            <family val="3"/>
            <charset val="128"/>
          </rPr>
          <t>対象を選択してください。</t>
        </r>
      </text>
    </comment>
    <comment ref="S9" authorId="0" shapeId="0" xr:uid="{00000000-0006-0000-0700-000002000000}">
      <text>
        <r>
          <rPr>
            <b/>
            <sz val="9"/>
            <color indexed="81"/>
            <rFont val="MS P ゴシック"/>
            <family val="3"/>
            <charset val="128"/>
          </rPr>
          <t>Is値を入力してください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8" authorId="0" shapeId="0" xr:uid="{00000000-0006-0000-0D00-000001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8" authorId="0" shapeId="0" xr:uid="{00000000-0006-0000-0D00-000002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0" authorId="0" shapeId="0" xr:uid="{00000000-0006-0000-0D00-000003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0" authorId="0" shapeId="0" xr:uid="{00000000-0006-0000-0D00-000004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2" authorId="0" shapeId="0" xr:uid="{00000000-0006-0000-0D00-000005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2" authorId="0" shapeId="0" xr:uid="{00000000-0006-0000-0D00-000006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4" authorId="0" shapeId="0" xr:uid="{00000000-0006-0000-0D00-000007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4" authorId="0" shapeId="0" xr:uid="{00000000-0006-0000-0D00-000008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6" authorId="0" shapeId="0" xr:uid="{00000000-0006-0000-0D00-000009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6" authorId="0" shapeId="0" xr:uid="{00000000-0006-0000-0D00-00000A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8" authorId="0" shapeId="0" xr:uid="{00000000-0006-0000-0D00-00000B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8" authorId="0" shapeId="0" xr:uid="{00000000-0006-0000-0D00-00000C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0" authorId="0" shapeId="0" xr:uid="{00000000-0006-0000-0D00-00000D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0" authorId="0" shapeId="0" xr:uid="{00000000-0006-0000-0D00-00000E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2" authorId="0" shapeId="0" xr:uid="{00000000-0006-0000-0D00-00000F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2" authorId="0" shapeId="0" xr:uid="{00000000-0006-0000-0D00-000010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4" authorId="0" shapeId="0" xr:uid="{00000000-0006-0000-0D00-000011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4" authorId="0" shapeId="0" xr:uid="{00000000-0006-0000-0D00-000012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6" authorId="0" shapeId="0" xr:uid="{00000000-0006-0000-0D00-000013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6" authorId="0" shapeId="0" xr:uid="{00000000-0006-0000-0D00-000014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List>
</comments>
</file>

<file path=xl/sharedStrings.xml><?xml version="1.0" encoding="utf-8"?>
<sst xmlns="http://schemas.openxmlformats.org/spreadsheetml/2006/main" count="1328" uniqueCount="412">
  <si>
    <t>（単位：千円）</t>
    <rPh sb="1" eb="3">
      <t>タンイ</t>
    </rPh>
    <rPh sb="4" eb="6">
      <t>センエン</t>
    </rPh>
    <phoneticPr fontId="1"/>
  </si>
  <si>
    <t>対象建築物の事業実施計画</t>
    <rPh sb="0" eb="2">
      <t>タイショウ</t>
    </rPh>
    <rPh sb="2" eb="5">
      <t>ケンチクブツ</t>
    </rPh>
    <rPh sb="6" eb="8">
      <t>ジギョウ</t>
    </rPh>
    <rPh sb="8" eb="10">
      <t>ジッシ</t>
    </rPh>
    <rPh sb="10" eb="12">
      <t>ケイカク</t>
    </rPh>
    <phoneticPr fontId="1"/>
  </si>
  <si>
    <t>所有者　　　氏名</t>
    <rPh sb="0" eb="3">
      <t>ショユウシャ</t>
    </rPh>
    <rPh sb="6" eb="8">
      <t>シメイ</t>
    </rPh>
    <phoneticPr fontId="1"/>
  </si>
  <si>
    <t>・対象建築物の概要</t>
    <rPh sb="1" eb="3">
      <t>タイショウ</t>
    </rPh>
    <rPh sb="3" eb="6">
      <t>ケンチクブツ</t>
    </rPh>
    <rPh sb="7" eb="9">
      <t>ガイヨウ</t>
    </rPh>
    <phoneticPr fontId="1"/>
  </si>
  <si>
    <t>名称</t>
    <rPh sb="0" eb="2">
      <t>メイショウ</t>
    </rPh>
    <phoneticPr fontId="1"/>
  </si>
  <si>
    <t>名</t>
    <rPh sb="0" eb="1">
      <t>メイ</t>
    </rPh>
    <phoneticPr fontId="1"/>
  </si>
  <si>
    <t>地名地番</t>
    <rPh sb="0" eb="2">
      <t>チメイ</t>
    </rPh>
    <rPh sb="2" eb="4">
      <t>チバン</t>
    </rPh>
    <phoneticPr fontId="1"/>
  </si>
  <si>
    <t>↑都道府県名より記入してください。</t>
    <rPh sb="1" eb="5">
      <t>トドウフケン</t>
    </rPh>
    <rPh sb="5" eb="6">
      <t>メイ</t>
    </rPh>
    <rPh sb="8" eb="10">
      <t>キニュウ</t>
    </rPh>
    <phoneticPr fontId="1"/>
  </si>
  <si>
    <t>用途</t>
    <rPh sb="0" eb="2">
      <t>ヨウト</t>
    </rPh>
    <phoneticPr fontId="1"/>
  </si>
  <si>
    <t>構造・階数</t>
    <rPh sb="0" eb="2">
      <t>コウゾウ</t>
    </rPh>
    <rPh sb="3" eb="5">
      <t>カイスウ</t>
    </rPh>
    <phoneticPr fontId="1"/>
  </si>
  <si>
    <t>延べ床面積</t>
    <rPh sb="0" eb="1">
      <t>ノ</t>
    </rPh>
    <rPh sb="2" eb="5">
      <t>ユカメンセキ</t>
    </rPh>
    <phoneticPr fontId="1"/>
  </si>
  <si>
    <t>㎡</t>
    <phoneticPr fontId="1"/>
  </si>
  <si>
    <t>頃着工</t>
    <rPh sb="0" eb="1">
      <t>コロ</t>
    </rPh>
    <rPh sb="1" eb="3">
      <t>チャッコウ</t>
    </rPh>
    <phoneticPr fontId="1"/>
  </si>
  <si>
    <t>・事業に要する経費</t>
    <rPh sb="1" eb="3">
      <t>ジギョウ</t>
    </rPh>
    <rPh sb="4" eb="5">
      <t>ヨウ</t>
    </rPh>
    <rPh sb="7" eb="9">
      <t>ケイヒ</t>
    </rPh>
    <phoneticPr fontId="1"/>
  </si>
  <si>
    <t>項目</t>
    <rPh sb="0" eb="2">
      <t>コウモク</t>
    </rPh>
    <phoneticPr fontId="1"/>
  </si>
  <si>
    <t>①実際に耐震診断に要する費用</t>
    <rPh sb="1" eb="3">
      <t>ジッサイ</t>
    </rPh>
    <rPh sb="4" eb="6">
      <t>タイシン</t>
    </rPh>
    <rPh sb="6" eb="8">
      <t>シンダン</t>
    </rPh>
    <rPh sb="9" eb="10">
      <t>ヨウ</t>
    </rPh>
    <rPh sb="12" eb="14">
      <t>ヒヨウ</t>
    </rPh>
    <phoneticPr fontId="1"/>
  </si>
  <si>
    <t>②耐震診断に要する費用の上限</t>
    <rPh sb="1" eb="3">
      <t>タイシン</t>
    </rPh>
    <rPh sb="3" eb="5">
      <t>シンダン</t>
    </rPh>
    <rPh sb="6" eb="7">
      <t>ヨウ</t>
    </rPh>
    <rPh sb="9" eb="11">
      <t>ヒヨウ</t>
    </rPh>
    <rPh sb="12" eb="14">
      <t>ジョウゲン</t>
    </rPh>
    <phoneticPr fontId="1"/>
  </si>
  <si>
    <t>④補助申請額</t>
    <rPh sb="1" eb="3">
      <t>ホジョ</t>
    </rPh>
    <rPh sb="3" eb="6">
      <t>シンセイガク</t>
    </rPh>
    <phoneticPr fontId="1"/>
  </si>
  <si>
    <t>↑金額の記入は全て右詰で記入してください。(金額欄に不要な記号は記入しないでください。)</t>
    <rPh sb="1" eb="3">
      <t>キンガク</t>
    </rPh>
    <rPh sb="4" eb="6">
      <t>キニュウ</t>
    </rPh>
    <rPh sb="7" eb="8">
      <t>スベ</t>
    </rPh>
    <rPh sb="9" eb="11">
      <t>ミギヅメ</t>
    </rPh>
    <rPh sb="12" eb="14">
      <t>キニュウ</t>
    </rPh>
    <rPh sb="22" eb="25">
      <t>キンガクラン</t>
    </rPh>
    <rPh sb="26" eb="28">
      <t>フヨウ</t>
    </rPh>
    <rPh sb="29" eb="31">
      <t>キゴウ</t>
    </rPh>
    <rPh sb="32" eb="34">
      <t>キニュウ</t>
    </rPh>
    <phoneticPr fontId="1"/>
  </si>
  <si>
    <t>※耐震診断に要する費用の上限額の算出について</t>
    <rPh sb="1" eb="3">
      <t>タイシン</t>
    </rPh>
    <rPh sb="3" eb="5">
      <t>シンダン</t>
    </rPh>
    <rPh sb="6" eb="7">
      <t>ヨウ</t>
    </rPh>
    <rPh sb="9" eb="11">
      <t>ヒヨウ</t>
    </rPh>
    <rPh sb="12" eb="15">
      <t>ジョウゲンガク</t>
    </rPh>
    <rPh sb="16" eb="18">
      <t>サンシュツ</t>
    </rPh>
    <phoneticPr fontId="1"/>
  </si>
  <si>
    <t>下記以外のもの</t>
    <rPh sb="0" eb="2">
      <t>カキ</t>
    </rPh>
    <rPh sb="2" eb="4">
      <t>イガイ</t>
    </rPh>
    <phoneticPr fontId="1"/>
  </si>
  <si>
    <t>延べ床面積1,500㎡～2,000㎡で次のもの</t>
    <rPh sb="0" eb="1">
      <t>ノ</t>
    </rPh>
    <rPh sb="2" eb="5">
      <t>ユカメンセキ</t>
    </rPh>
    <rPh sb="19" eb="20">
      <t>ツギ</t>
    </rPh>
    <phoneticPr fontId="1"/>
  </si>
  <si>
    <t>①幼稚園・保育所　②幼稚園・保育所を含む複合用途の建築物</t>
    <rPh sb="1" eb="4">
      <t>ヨウチエン</t>
    </rPh>
    <rPh sb="5" eb="8">
      <t>ホイクショ</t>
    </rPh>
    <rPh sb="10" eb="13">
      <t>ヨウチエン</t>
    </rPh>
    <rPh sb="14" eb="17">
      <t>ホイクショ</t>
    </rPh>
    <rPh sb="18" eb="19">
      <t>フク</t>
    </rPh>
    <rPh sb="20" eb="22">
      <t>フクゴウ</t>
    </rPh>
    <rPh sb="22" eb="24">
      <t>ヨウト</t>
    </rPh>
    <rPh sb="25" eb="28">
      <t>ケンチクブツ</t>
    </rPh>
    <phoneticPr fontId="1"/>
  </si>
  <si>
    <t>対象建　　　築物の　　　住所</t>
    <rPh sb="0" eb="2">
      <t>タイショウ</t>
    </rPh>
    <rPh sb="2" eb="3">
      <t>ダテ</t>
    </rPh>
    <rPh sb="6" eb="7">
      <t>チク</t>
    </rPh>
    <rPh sb="7" eb="8">
      <t>ブツ</t>
    </rPh>
    <rPh sb="12" eb="14">
      <t>ジュウショ</t>
    </rPh>
    <phoneticPr fontId="1"/>
  </si>
  <si>
    <t>建築　　　　　年月日</t>
    <rPh sb="0" eb="2">
      <t>ケンチク</t>
    </rPh>
    <rPh sb="7" eb="10">
      <t>ネンガッピ</t>
    </rPh>
    <phoneticPr fontId="1"/>
  </si>
  <si>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8" eb="21">
      <t>カイシャメイ</t>
    </rPh>
    <rPh sb="21" eb="22">
      <t>トウ</t>
    </rPh>
    <rPh sb="23" eb="25">
      <t>クブン</t>
    </rPh>
    <rPh sb="25" eb="27">
      <t>ショユウ</t>
    </rPh>
    <rPh sb="27" eb="28">
      <t>マタ</t>
    </rPh>
    <rPh sb="29" eb="31">
      <t>キョウユウ</t>
    </rPh>
    <rPh sb="32" eb="34">
      <t>バアイ</t>
    </rPh>
    <rPh sb="35" eb="38">
      <t>ダイヒョウシャ</t>
    </rPh>
    <phoneticPr fontId="1"/>
  </si>
  <si>
    <t>階　　地下</t>
    <rPh sb="0" eb="1">
      <t>カイ</t>
    </rPh>
    <rPh sb="3" eb="5">
      <t>チカ</t>
    </rPh>
    <phoneticPr fontId="1"/>
  </si>
  <si>
    <t>階</t>
    <rPh sb="0" eb="1">
      <t>カイ</t>
    </rPh>
    <phoneticPr fontId="1"/>
  </si>
  <si>
    <t>造　　地上</t>
    <rPh sb="0" eb="1">
      <t>ゾウ</t>
    </rPh>
    <rPh sb="3" eb="5">
      <t>チジョウ</t>
    </rPh>
    <phoneticPr fontId="1"/>
  </si>
  <si>
    <t>千円</t>
    <rPh sb="0" eb="2">
      <t>センエン</t>
    </rPh>
    <phoneticPr fontId="1"/>
  </si>
  <si>
    <r>
      <t>金額欄</t>
    </r>
    <r>
      <rPr>
        <sz val="9"/>
        <color indexed="8"/>
        <rFont val="ＭＳ Ｐゴシック"/>
        <family val="3"/>
        <charset val="128"/>
      </rPr>
      <t>（千円未満切り捨て）</t>
    </r>
    <rPh sb="0" eb="3">
      <t>キンガクラン</t>
    </rPh>
    <rPh sb="4" eb="5">
      <t>セン</t>
    </rPh>
    <rPh sb="5" eb="8">
      <t>エンミマン</t>
    </rPh>
    <rPh sb="8" eb="9">
      <t>キ</t>
    </rPh>
    <rPh sb="10" eb="11">
      <t>ス</t>
    </rPh>
    <phoneticPr fontId="1"/>
  </si>
  <si>
    <t>備考</t>
    <rPh sb="0" eb="2">
      <t>ビコウ</t>
    </rPh>
    <phoneticPr fontId="1"/>
  </si>
  <si>
    <t>耐震対策緊急促進事業</t>
    <rPh sb="0" eb="2">
      <t>タイシン</t>
    </rPh>
    <rPh sb="2" eb="4">
      <t>タイサク</t>
    </rPh>
    <rPh sb="4" eb="6">
      <t>キンキュウ</t>
    </rPh>
    <rPh sb="6" eb="8">
      <t>ソクシン</t>
    </rPh>
    <rPh sb="8" eb="10">
      <t>ジギョウ</t>
    </rPh>
    <phoneticPr fontId="6"/>
  </si>
  <si>
    <t>地方公共団体から支払われる補助金の額(④)</t>
    <rPh sb="0" eb="2">
      <t>チホウ</t>
    </rPh>
    <rPh sb="2" eb="4">
      <t>コウキョウ</t>
    </rPh>
    <rPh sb="4" eb="6">
      <t>ダンタイ</t>
    </rPh>
    <rPh sb="8" eb="10">
      <t>シハラ</t>
    </rPh>
    <rPh sb="13" eb="16">
      <t>ホジョキン</t>
    </rPh>
    <rPh sb="17" eb="18">
      <t>ガク</t>
    </rPh>
    <phoneticPr fontId="6"/>
  </si>
  <si>
    <t>うち国費(⑤)</t>
    <rPh sb="2" eb="4">
      <t>コクヒ</t>
    </rPh>
    <phoneticPr fontId="6"/>
  </si>
  <si>
    <t>→</t>
    <phoneticPr fontId="6"/>
  </si>
  <si>
    <t>→</t>
    <phoneticPr fontId="6"/>
  </si>
  <si>
    <t>限度額単価</t>
    <rPh sb="0" eb="3">
      <t>ゲンドガク</t>
    </rPh>
    <rPh sb="3" eb="5">
      <t>タンカ</t>
    </rPh>
    <phoneticPr fontId="6"/>
  </si>
  <si>
    <t>面積</t>
    <rPh sb="0" eb="2">
      <t>メンセキ</t>
    </rPh>
    <phoneticPr fontId="6"/>
  </si>
  <si>
    <t>限度額</t>
    <rPh sb="0" eb="3">
      <t>ゲンドガク</t>
    </rPh>
    <phoneticPr fontId="6"/>
  </si>
  <si>
    <t>円</t>
    <rPh sb="0" eb="1">
      <t>エン</t>
    </rPh>
    <phoneticPr fontId="6"/>
  </si>
  <si>
    <t>㎡</t>
    <phoneticPr fontId="6"/>
  </si>
  <si>
    <t>対象建築物延べ床面積</t>
    <rPh sb="0" eb="2">
      <t>タイショウ</t>
    </rPh>
    <rPh sb="2" eb="5">
      <t>ケンチクブツ</t>
    </rPh>
    <rPh sb="5" eb="6">
      <t>ノ</t>
    </rPh>
    <rPh sb="7" eb="10">
      <t>ユカメンセキ</t>
    </rPh>
    <phoneticPr fontId="1"/>
  </si>
  <si>
    <t>1,000㎡以下</t>
    <rPh sb="6" eb="8">
      <t>イカ</t>
    </rPh>
    <phoneticPr fontId="6"/>
  </si>
  <si>
    <t>2,000㎡超</t>
    <rPh sb="6" eb="7">
      <t>チョウ</t>
    </rPh>
    <phoneticPr fontId="6"/>
  </si>
  <si>
    <t>イ．要緊急安全確認大規模建築物の耐震化の支援に関する事業（要緊急安全確認大規模建築物の耐震診断）算出内訳</t>
    <rPh sb="2" eb="3">
      <t>ヨウ</t>
    </rPh>
    <rPh sb="3" eb="5">
      <t>キンキュウ</t>
    </rPh>
    <rPh sb="5" eb="7">
      <t>アンゼン</t>
    </rPh>
    <rPh sb="7" eb="9">
      <t>カクニン</t>
    </rPh>
    <rPh sb="9" eb="12">
      <t>ダイキボ</t>
    </rPh>
    <rPh sb="12" eb="15">
      <t>ケンチクブツ</t>
    </rPh>
    <rPh sb="16" eb="19">
      <t>タイシンカ</t>
    </rPh>
    <rPh sb="20" eb="22">
      <t>シエン</t>
    </rPh>
    <rPh sb="23" eb="24">
      <t>カン</t>
    </rPh>
    <rPh sb="26" eb="28">
      <t>ジギョウ</t>
    </rPh>
    <rPh sb="48" eb="50">
      <t>サンシュツ</t>
    </rPh>
    <rPh sb="50" eb="52">
      <t>ウチワケ</t>
    </rPh>
    <phoneticPr fontId="6"/>
  </si>
  <si>
    <t>ロ．要緊急安全確認大規模建築物の耐震化の支援に関する事業費限度額（要緊急安全確認大規模建築物の耐震診断）内訳</t>
    <rPh sb="2" eb="3">
      <t>ヨウ</t>
    </rPh>
    <rPh sb="3" eb="5">
      <t>キンキュウ</t>
    </rPh>
    <rPh sb="5" eb="7">
      <t>アンゼン</t>
    </rPh>
    <rPh sb="7" eb="9">
      <t>カクニン</t>
    </rPh>
    <rPh sb="9" eb="12">
      <t>ダイキボ</t>
    </rPh>
    <rPh sb="12" eb="15">
      <t>ケンチクブツ</t>
    </rPh>
    <rPh sb="16" eb="19">
      <t>タイシンカ</t>
    </rPh>
    <rPh sb="20" eb="22">
      <t>シエン</t>
    </rPh>
    <rPh sb="23" eb="24">
      <t>カン</t>
    </rPh>
    <rPh sb="26" eb="28">
      <t>ジギョウ</t>
    </rPh>
    <rPh sb="29" eb="31">
      <t>ゲンド</t>
    </rPh>
    <rPh sb="31" eb="32">
      <t>ガク</t>
    </rPh>
    <rPh sb="47" eb="49">
      <t>タイシン</t>
    </rPh>
    <rPh sb="49" eb="51">
      <t>シンダン</t>
    </rPh>
    <rPh sb="52" eb="54">
      <t>ウチワケ</t>
    </rPh>
    <phoneticPr fontId="6"/>
  </si>
  <si>
    <t>③補助限度額</t>
    <rPh sb="1" eb="3">
      <t>ホジョ</t>
    </rPh>
    <rPh sb="3" eb="6">
      <t>ゲンドガク</t>
    </rPh>
    <phoneticPr fontId="1"/>
  </si>
  <si>
    <t>ハ．添付書類</t>
    <rPh sb="2" eb="4">
      <t>テンプ</t>
    </rPh>
    <rPh sb="4" eb="6">
      <t>ショルイ</t>
    </rPh>
    <phoneticPr fontId="1"/>
  </si>
  <si>
    <t>・耐震診断費用の見積書の写し（事業費の積算内訳が分かる書類）</t>
    <rPh sb="1" eb="3">
      <t>タイシン</t>
    </rPh>
    <rPh sb="3" eb="5">
      <t>シンダン</t>
    </rPh>
    <rPh sb="5" eb="7">
      <t>ヒヨウ</t>
    </rPh>
    <rPh sb="8" eb="11">
      <t>ミツモリショ</t>
    </rPh>
    <rPh sb="12" eb="13">
      <t>ウツ</t>
    </rPh>
    <rPh sb="15" eb="18">
      <t>ジギョウヒ</t>
    </rPh>
    <rPh sb="19" eb="21">
      <t>セキサン</t>
    </rPh>
    <rPh sb="21" eb="23">
      <t>ウチワケ</t>
    </rPh>
    <rPh sb="24" eb="25">
      <t>ワ</t>
    </rPh>
    <rPh sb="27" eb="29">
      <t>ショルイ</t>
    </rPh>
    <phoneticPr fontId="1"/>
  </si>
  <si>
    <t>・建物の登記事項証明書（所有者の住所・氏名等を証明できる書類）</t>
    <rPh sb="1" eb="3">
      <t>タテモノ</t>
    </rPh>
    <rPh sb="4" eb="6">
      <t>トウキ</t>
    </rPh>
    <rPh sb="6" eb="8">
      <t>ジコウ</t>
    </rPh>
    <rPh sb="8" eb="11">
      <t>ショウメイショ</t>
    </rPh>
    <rPh sb="12" eb="15">
      <t>ショユウシャ</t>
    </rPh>
    <rPh sb="16" eb="18">
      <t>ジュウショ</t>
    </rPh>
    <rPh sb="19" eb="21">
      <t>シメイ</t>
    </rPh>
    <rPh sb="21" eb="22">
      <t>トウ</t>
    </rPh>
    <rPh sb="23" eb="25">
      <t>ショウメイ</t>
    </rPh>
    <rPh sb="28" eb="30">
      <t>ショルイ</t>
    </rPh>
    <phoneticPr fontId="1"/>
  </si>
  <si>
    <t>・付近見取り図</t>
    <rPh sb="1" eb="3">
      <t>フキン</t>
    </rPh>
    <rPh sb="3" eb="5">
      <t>ミト</t>
    </rPh>
    <rPh sb="6" eb="7">
      <t>ズ</t>
    </rPh>
    <phoneticPr fontId="1"/>
  </si>
  <si>
    <t>・配置図、平面図、断面図（階数が分かるもの）</t>
    <rPh sb="1" eb="4">
      <t>ハイチズ</t>
    </rPh>
    <rPh sb="5" eb="8">
      <t>ヘイメンズ</t>
    </rPh>
    <rPh sb="9" eb="12">
      <t>ダンメンズ</t>
    </rPh>
    <rPh sb="13" eb="15">
      <t>カイスウ</t>
    </rPh>
    <rPh sb="16" eb="17">
      <t>ワ</t>
    </rPh>
    <phoneticPr fontId="1"/>
  </si>
  <si>
    <t>・建物外観写真</t>
    <rPh sb="1" eb="3">
      <t>タテモノ</t>
    </rPh>
    <rPh sb="3" eb="5">
      <t>ガイカン</t>
    </rPh>
    <rPh sb="5" eb="7">
      <t>シャシン</t>
    </rPh>
    <phoneticPr fontId="1"/>
  </si>
  <si>
    <t>・その他</t>
    <rPh sb="3" eb="4">
      <t>タ</t>
    </rPh>
    <phoneticPr fontId="1"/>
  </si>
  <si>
    <t>様式３－１－１</t>
    <rPh sb="0" eb="2">
      <t>ヨウシキ</t>
    </rPh>
    <phoneticPr fontId="6"/>
  </si>
  <si>
    <t>対象建築物名</t>
    <rPh sb="0" eb="2">
      <t>タイショウ</t>
    </rPh>
    <rPh sb="2" eb="5">
      <t>ケンチクブツ</t>
    </rPh>
    <rPh sb="5" eb="6">
      <t>メイ</t>
    </rPh>
    <phoneticPr fontId="6"/>
  </si>
  <si>
    <t>番号</t>
    <rPh sb="0" eb="2">
      <t>バンゴウ</t>
    </rPh>
    <phoneticPr fontId="6"/>
  </si>
  <si>
    <t>合計</t>
    <rPh sb="0" eb="2">
      <t>ゴウケイ</t>
    </rPh>
    <phoneticPr fontId="1"/>
  </si>
  <si>
    <t>≦</t>
  </si>
  <si>
    <t>様式２－３－１</t>
    <rPh sb="0" eb="2">
      <t>ヨウシキ</t>
    </rPh>
    <phoneticPr fontId="1"/>
  </si>
  <si>
    <t>・区分所有又は共有の建築物等の場合は、耐震診断実施について所有者間で承認されていることが確認できるもの</t>
    <rPh sb="1" eb="3">
      <t>クブン</t>
    </rPh>
    <rPh sb="3" eb="5">
      <t>ショユウ</t>
    </rPh>
    <rPh sb="5" eb="6">
      <t>マタ</t>
    </rPh>
    <rPh sb="7" eb="9">
      <t>キョウユウ</t>
    </rPh>
    <rPh sb="10" eb="14">
      <t>ケンチクブツナド</t>
    </rPh>
    <rPh sb="15" eb="17">
      <t>バアイ</t>
    </rPh>
    <rPh sb="19" eb="21">
      <t>タイシン</t>
    </rPh>
    <rPh sb="21" eb="23">
      <t>シンダン</t>
    </rPh>
    <rPh sb="23" eb="25">
      <t>ジッシ</t>
    </rPh>
    <rPh sb="29" eb="32">
      <t>ショユウシャ</t>
    </rPh>
    <rPh sb="32" eb="33">
      <t>カン</t>
    </rPh>
    <rPh sb="34" eb="36">
      <t>ショウニン</t>
    </rPh>
    <rPh sb="44" eb="46">
      <t>カクニン</t>
    </rPh>
    <phoneticPr fontId="1"/>
  </si>
  <si>
    <t>≦</t>
    <phoneticPr fontId="1"/>
  </si>
  <si>
    <t>→</t>
    <phoneticPr fontId="1"/>
  </si>
  <si>
    <t>事業費限度額(①)</t>
    <rPh sb="0" eb="3">
      <t>ジギョウヒ</t>
    </rPh>
    <rPh sb="3" eb="6">
      <t>ゲンドガク</t>
    </rPh>
    <phoneticPr fontId="6"/>
  </si>
  <si>
    <t>イ．要安全確認計画記載建築物の耐震改修等、建替え又は除却に関する事業算出内訳</t>
    <rPh sb="2" eb="3">
      <t>ヨウ</t>
    </rPh>
    <rPh sb="3" eb="5">
      <t>アンゼン</t>
    </rPh>
    <rPh sb="5" eb="7">
      <t>カクニン</t>
    </rPh>
    <rPh sb="7" eb="9">
      <t>ケイカク</t>
    </rPh>
    <rPh sb="9" eb="11">
      <t>キサイ</t>
    </rPh>
    <rPh sb="11" eb="14">
      <t>ケンチクブツ</t>
    </rPh>
    <rPh sb="15" eb="17">
      <t>タイシン</t>
    </rPh>
    <rPh sb="17" eb="19">
      <t>カイシュウ</t>
    </rPh>
    <rPh sb="19" eb="20">
      <t>トウ</t>
    </rPh>
    <rPh sb="21" eb="23">
      <t>タテカ</t>
    </rPh>
    <rPh sb="24" eb="25">
      <t>マタ</t>
    </rPh>
    <rPh sb="26" eb="28">
      <t>ジョキャク</t>
    </rPh>
    <rPh sb="29" eb="30">
      <t>カン</t>
    </rPh>
    <rPh sb="32" eb="34">
      <t>ジギョウ</t>
    </rPh>
    <rPh sb="34" eb="36">
      <t>サンシュツ</t>
    </rPh>
    <rPh sb="36" eb="38">
      <t>ウチワケ</t>
    </rPh>
    <phoneticPr fontId="6"/>
  </si>
  <si>
    <t>様式２－３－２</t>
    <rPh sb="0" eb="2">
      <t>ヨウシキ</t>
    </rPh>
    <phoneticPr fontId="1"/>
  </si>
  <si>
    <t>①実際に耐震化のための計画策定に要する費用</t>
    <rPh sb="1" eb="3">
      <t>ジッサイ</t>
    </rPh>
    <rPh sb="4" eb="7">
      <t>タイシンカ</t>
    </rPh>
    <rPh sb="11" eb="13">
      <t>ケイカク</t>
    </rPh>
    <rPh sb="13" eb="15">
      <t>サクテイ</t>
    </rPh>
    <rPh sb="16" eb="17">
      <t>ヨウ</t>
    </rPh>
    <rPh sb="19" eb="21">
      <t>ヒヨウ</t>
    </rPh>
    <phoneticPr fontId="1"/>
  </si>
  <si>
    <t>②補助申請額</t>
    <rPh sb="1" eb="3">
      <t>ホジョ</t>
    </rPh>
    <rPh sb="3" eb="6">
      <t>シンセイガク</t>
    </rPh>
    <phoneticPr fontId="1"/>
  </si>
  <si>
    <t>免震工法等特殊な工法による場合</t>
    <rPh sb="0" eb="2">
      <t>メンシン</t>
    </rPh>
    <rPh sb="2" eb="4">
      <t>コウホウ</t>
    </rPh>
    <rPh sb="4" eb="5">
      <t>トウ</t>
    </rPh>
    <rPh sb="5" eb="7">
      <t>トクシュ</t>
    </rPh>
    <rPh sb="8" eb="10">
      <t>コウホウ</t>
    </rPh>
    <rPh sb="13" eb="15">
      <t>バアイ</t>
    </rPh>
    <phoneticPr fontId="1"/>
  </si>
  <si>
    <r>
      <t>※耐震</t>
    </r>
    <r>
      <rPr>
        <sz val="11"/>
        <rFont val="ＭＳ Ｐゴシック"/>
        <family val="3"/>
        <charset val="128"/>
      </rPr>
      <t>改修</t>
    </r>
    <r>
      <rPr>
        <sz val="11"/>
        <rFont val="ＭＳ Ｐゴシック"/>
        <family val="3"/>
        <charset val="128"/>
      </rPr>
      <t>に要する費用の上限額の算出について</t>
    </r>
    <rPh sb="1" eb="3">
      <t>タイシン</t>
    </rPh>
    <rPh sb="3" eb="5">
      <t>カイシュウ</t>
    </rPh>
    <rPh sb="6" eb="7">
      <t>ヨウ</t>
    </rPh>
    <rPh sb="9" eb="11">
      <t>ヒヨウ</t>
    </rPh>
    <rPh sb="12" eb="15">
      <t>ジョウゲンガク</t>
    </rPh>
    <rPh sb="16" eb="18">
      <t>サンシュツ</t>
    </rPh>
    <phoneticPr fontId="1"/>
  </si>
  <si>
    <t>①実際に耐震改修工事に要する費用</t>
    <rPh sb="1" eb="3">
      <t>ジッサイ</t>
    </rPh>
    <rPh sb="4" eb="6">
      <t>タイシン</t>
    </rPh>
    <rPh sb="6" eb="8">
      <t>カイシュウ</t>
    </rPh>
    <rPh sb="8" eb="10">
      <t>コウジ</t>
    </rPh>
    <rPh sb="11" eb="12">
      <t>ヨウ</t>
    </rPh>
    <rPh sb="14" eb="16">
      <t>ヒヨウ</t>
    </rPh>
    <phoneticPr fontId="1"/>
  </si>
  <si>
    <t>②耐震改修工事に要する費用の上限</t>
    <rPh sb="1" eb="3">
      <t>タイシン</t>
    </rPh>
    <rPh sb="3" eb="5">
      <t>カイシュウ</t>
    </rPh>
    <rPh sb="5" eb="7">
      <t>コウジ</t>
    </rPh>
    <rPh sb="8" eb="9">
      <t>ヨウ</t>
    </rPh>
    <rPh sb="11" eb="13">
      <t>ヒヨウ</t>
    </rPh>
    <rPh sb="14" eb="16">
      <t>ジョウゲン</t>
    </rPh>
    <phoneticPr fontId="1"/>
  </si>
  <si>
    <t>様式２－３－３</t>
    <rPh sb="0" eb="2">
      <t>ヨウシキ</t>
    </rPh>
    <phoneticPr fontId="1"/>
  </si>
  <si>
    <r>
      <t>1/6(16.67%)≦</t>
    </r>
    <r>
      <rPr>
        <sz val="11"/>
        <color theme="1"/>
        <rFont val="ＭＳ Ｐゴシック"/>
        <family val="3"/>
        <charset val="128"/>
        <scheme val="minor"/>
      </rPr>
      <t>⑥</t>
    </r>
    <r>
      <rPr>
        <sz val="11"/>
        <color indexed="8"/>
        <rFont val="ＭＳ Ｐゴシック"/>
        <family val="3"/>
        <charset val="128"/>
      </rPr>
      <t>＜1/3</t>
    </r>
    <phoneticPr fontId="6"/>
  </si>
  <si>
    <t>1/6(16.67%)≦⑥＜1/3</t>
  </si>
  <si>
    <t>１．対象建築物の名称：</t>
    <rPh sb="2" eb="4">
      <t>タイショウ</t>
    </rPh>
    <rPh sb="4" eb="7">
      <t>ケンチクブツ</t>
    </rPh>
    <rPh sb="8" eb="10">
      <t>メイショウ</t>
    </rPh>
    <phoneticPr fontId="9"/>
  </si>
  <si>
    <t>様式３－４</t>
    <rPh sb="0" eb="2">
      <t>ヨウシキ</t>
    </rPh>
    <phoneticPr fontId="6"/>
  </si>
  <si>
    <t>大地震時に利用確保が必要であると地方公共団体が認める建築物であり、通常よりも高い耐震性を確保するもの</t>
    <rPh sb="0" eb="3">
      <t>ダイジシン</t>
    </rPh>
    <rPh sb="3" eb="4">
      <t>ジ</t>
    </rPh>
    <rPh sb="5" eb="7">
      <t>リヨウ</t>
    </rPh>
    <rPh sb="7" eb="9">
      <t>カクホ</t>
    </rPh>
    <rPh sb="10" eb="12">
      <t>ヒツヨウ</t>
    </rPh>
    <rPh sb="16" eb="18">
      <t>チホウ</t>
    </rPh>
    <rPh sb="18" eb="20">
      <t>コウキョウ</t>
    </rPh>
    <rPh sb="20" eb="22">
      <t>ダンタイ</t>
    </rPh>
    <rPh sb="23" eb="24">
      <t>ミト</t>
    </rPh>
    <rPh sb="26" eb="29">
      <t>ケンチクブツ</t>
    </rPh>
    <rPh sb="33" eb="35">
      <t>ツウジョウ</t>
    </rPh>
    <rPh sb="38" eb="39">
      <t>タカ</t>
    </rPh>
    <rPh sb="40" eb="43">
      <t>タイシンセイ</t>
    </rPh>
    <rPh sb="44" eb="46">
      <t>カクホ</t>
    </rPh>
    <phoneticPr fontId="1"/>
  </si>
  <si>
    <t>対象建築物の延べ床面積×82,300円／㎡</t>
    <rPh sb="0" eb="2">
      <t>タイショウ</t>
    </rPh>
    <rPh sb="2" eb="5">
      <t>ケンチクブツ</t>
    </rPh>
    <rPh sb="6" eb="7">
      <t>ノ</t>
    </rPh>
    <rPh sb="8" eb="11">
      <t>ユカメンセキ</t>
    </rPh>
    <rPh sb="18" eb="19">
      <t>エン</t>
    </rPh>
    <phoneticPr fontId="1"/>
  </si>
  <si>
    <t>対象建築物の延べ床面積×48,700円／㎡</t>
    <rPh sb="0" eb="2">
      <t>タイショウ</t>
    </rPh>
    <rPh sb="2" eb="5">
      <t>ケンチクブツ</t>
    </rPh>
    <rPh sb="6" eb="7">
      <t>ノ</t>
    </rPh>
    <rPh sb="8" eb="11">
      <t>ユカメンセキ</t>
    </rPh>
    <rPh sb="18" eb="19">
      <t>エン</t>
    </rPh>
    <phoneticPr fontId="1"/>
  </si>
  <si>
    <t>※ただし、設計図書の復元、第３者機関の判定等の通常の耐震診断に要する費用以外の費用を要する場合は154万円を限度として加算することができます。</t>
    <rPh sb="5" eb="7">
      <t>セッケイ</t>
    </rPh>
    <rPh sb="7" eb="9">
      <t>トショ</t>
    </rPh>
    <rPh sb="10" eb="12">
      <t>フクゲン</t>
    </rPh>
    <rPh sb="13" eb="14">
      <t>ダイ</t>
    </rPh>
    <rPh sb="15" eb="16">
      <t>シャ</t>
    </rPh>
    <rPh sb="16" eb="18">
      <t>キカン</t>
    </rPh>
    <rPh sb="19" eb="21">
      <t>ハンテイ</t>
    </rPh>
    <rPh sb="21" eb="22">
      <t>トウ</t>
    </rPh>
    <rPh sb="23" eb="25">
      <t>ツウジョウ</t>
    </rPh>
    <rPh sb="26" eb="28">
      <t>タイシン</t>
    </rPh>
    <rPh sb="28" eb="30">
      <t>シンダン</t>
    </rPh>
    <rPh sb="31" eb="32">
      <t>ヨウ</t>
    </rPh>
    <rPh sb="34" eb="36">
      <t>ヒヨウ</t>
    </rPh>
    <rPh sb="36" eb="38">
      <t>イガイ</t>
    </rPh>
    <rPh sb="39" eb="41">
      <t>ヒヨウ</t>
    </rPh>
    <rPh sb="42" eb="43">
      <t>ヨウ</t>
    </rPh>
    <rPh sb="45" eb="47">
      <t>バアイ</t>
    </rPh>
    <rPh sb="51" eb="53">
      <t>マンエン</t>
    </rPh>
    <rPh sb="54" eb="56">
      <t>ゲンド</t>
    </rPh>
    <rPh sb="59" eb="61">
      <t>カサン</t>
    </rPh>
    <phoneticPr fontId="1"/>
  </si>
  <si>
    <t>　（総会議事録・同意書等）</t>
  </si>
  <si>
    <t>・所有者が２名以上いる場合は、人数を記入のうえ、所有者全員のリスト（任意様式）等を提出してください。</t>
    <rPh sb="1" eb="4">
      <t>ショユウシャ</t>
    </rPh>
    <rPh sb="6" eb="7">
      <t>メイ</t>
    </rPh>
    <rPh sb="7" eb="9">
      <t>イジョウ</t>
    </rPh>
    <rPh sb="11" eb="13">
      <t>バアイ</t>
    </rPh>
    <rPh sb="15" eb="17">
      <t>ニンズウ</t>
    </rPh>
    <rPh sb="18" eb="20">
      <t>キニュウ</t>
    </rPh>
    <rPh sb="24" eb="27">
      <t>ショユウシャ</t>
    </rPh>
    <rPh sb="27" eb="29">
      <t>ゼンイン</t>
    </rPh>
    <rPh sb="34" eb="36">
      <t>ニンイ</t>
    </rPh>
    <rPh sb="36" eb="38">
      <t>ヨウシキ</t>
    </rPh>
    <rPh sb="39" eb="40">
      <t>トウ</t>
    </rPh>
    <rPh sb="41" eb="43">
      <t>テイシュツ</t>
    </rPh>
    <phoneticPr fontId="1"/>
  </si>
  <si>
    <t>対象建築物の延べ床面積×1,030円／㎡＋1,540千円</t>
    <rPh sb="0" eb="2">
      <t>タイショウ</t>
    </rPh>
    <rPh sb="2" eb="5">
      <t>ケンチクブツ</t>
    </rPh>
    <rPh sb="6" eb="7">
      <t>ノ</t>
    </rPh>
    <rPh sb="8" eb="11">
      <t>ユカメンセキ</t>
    </rPh>
    <rPh sb="17" eb="18">
      <t>エン</t>
    </rPh>
    <rPh sb="26" eb="27">
      <t>ゼン</t>
    </rPh>
    <rPh sb="27" eb="28">
      <t>エン</t>
    </rPh>
    <phoneticPr fontId="1"/>
  </si>
  <si>
    <t>対象建築物の延べ床面積×1,540円／㎡＋520千円</t>
    <rPh sb="0" eb="2">
      <t>タイショウ</t>
    </rPh>
    <rPh sb="2" eb="5">
      <t>ケンチクブツ</t>
    </rPh>
    <rPh sb="6" eb="7">
      <t>ノ</t>
    </rPh>
    <rPh sb="8" eb="11">
      <t>ユカメンセキ</t>
    </rPh>
    <rPh sb="17" eb="18">
      <t>エン</t>
    </rPh>
    <rPh sb="24" eb="25">
      <t>ゼン</t>
    </rPh>
    <rPh sb="25" eb="26">
      <t>エン</t>
    </rPh>
    <phoneticPr fontId="1"/>
  </si>
  <si>
    <t>社会資本整備総合交付金等
(地方公共団体の制度による補助)</t>
    <phoneticPr fontId="6"/>
  </si>
  <si>
    <r>
      <rPr>
        <sz val="10"/>
        <color indexed="8"/>
        <rFont val="ＭＳ Ｐゴシック"/>
        <family val="3"/>
        <charset val="128"/>
      </rPr>
      <t xml:space="preserve">事業費限度額
</t>
    </r>
    <r>
      <rPr>
        <sz val="11"/>
        <color theme="1"/>
        <rFont val="ＭＳ Ｐゴシック"/>
        <family val="3"/>
        <charset val="128"/>
        <scheme val="minor"/>
      </rPr>
      <t>(①)</t>
    </r>
    <rPh sb="0" eb="3">
      <t>ジギョウヒ</t>
    </rPh>
    <rPh sb="3" eb="6">
      <t>ゲンドガク</t>
    </rPh>
    <phoneticPr fontId="6"/>
  </si>
  <si>
    <t>耐震診断に要する費用(③)
(①≦②→①、
①＞②→②)</t>
    <rPh sb="0" eb="2">
      <t>タイシン</t>
    </rPh>
    <rPh sb="2" eb="4">
      <t>シンダン</t>
    </rPh>
    <rPh sb="5" eb="6">
      <t>ヨウ</t>
    </rPh>
    <rPh sb="8" eb="10">
      <t>ヒヨウ</t>
    </rPh>
    <phoneticPr fontId="6"/>
  </si>
  <si>
    <t>地方公共団体による補助率
(A=④/③)</t>
    <rPh sb="0" eb="2">
      <t>チホウ</t>
    </rPh>
    <rPh sb="2" eb="4">
      <t>コウキョウ</t>
    </rPh>
    <rPh sb="4" eb="6">
      <t>ダンタイ</t>
    </rPh>
    <rPh sb="9" eb="12">
      <t>ホジョリツ</t>
    </rPh>
    <phoneticPr fontId="6"/>
  </si>
  <si>
    <t>算定補助率
(⑥=1/3-A/4)</t>
    <rPh sb="0" eb="2">
      <t>サンテイ</t>
    </rPh>
    <rPh sb="2" eb="5">
      <t>ホジョリツ</t>
    </rPh>
    <phoneticPr fontId="6"/>
  </si>
  <si>
    <t>補助率下限
及び上限(⑦)</t>
    <rPh sb="0" eb="3">
      <t>ホジョリツ</t>
    </rPh>
    <rPh sb="3" eb="5">
      <t>カゲン</t>
    </rPh>
    <rPh sb="6" eb="7">
      <t>オヨ</t>
    </rPh>
    <rPh sb="8" eb="10">
      <t>ジョウゲン</t>
    </rPh>
    <phoneticPr fontId="6"/>
  </si>
  <si>
    <r>
      <rPr>
        <sz val="9"/>
        <color indexed="8"/>
        <rFont val="ＭＳ Ｐゴシック"/>
        <family val="3"/>
        <charset val="128"/>
      </rPr>
      <t xml:space="preserve">採用補助率(⑧)
</t>
    </r>
    <r>
      <rPr>
        <sz val="7"/>
        <color indexed="8"/>
        <rFont val="ＭＳ Ｐゴシック"/>
        <family val="3"/>
        <charset val="128"/>
      </rPr>
      <t>(⑥&lt;⑦→⑦、
1/6≦⑥＜1/3→⑥)</t>
    </r>
    <rPh sb="0" eb="2">
      <t>サイヨウ</t>
    </rPh>
    <rPh sb="2" eb="5">
      <t>ホジョリツ</t>
    </rPh>
    <phoneticPr fontId="6"/>
  </si>
  <si>
    <t>算定国費
(⑨=③×⑧)</t>
    <rPh sb="0" eb="2">
      <t>サンテイ</t>
    </rPh>
    <rPh sb="2" eb="4">
      <t>コクヒ</t>
    </rPh>
    <phoneticPr fontId="6"/>
  </si>
  <si>
    <t>交付金＋耐震緊促算定国費
(⑩=⑤+⑨)</t>
    <rPh sb="8" eb="10">
      <t>サンテイ</t>
    </rPh>
    <phoneticPr fontId="6"/>
  </si>
  <si>
    <r>
      <rPr>
        <sz val="9"/>
        <color indexed="8"/>
        <rFont val="ＭＳ Ｐゴシック"/>
        <family val="3"/>
        <charset val="128"/>
      </rPr>
      <t xml:space="preserve">交付金＋耐震緊促国費限度額
</t>
    </r>
    <r>
      <rPr>
        <sz val="10"/>
        <color indexed="8"/>
        <rFont val="ＭＳ Ｐゴシック"/>
        <family val="3"/>
        <charset val="128"/>
      </rPr>
      <t>(⑪=③×1/2)</t>
    </r>
    <phoneticPr fontId="6"/>
  </si>
  <si>
    <r>
      <rPr>
        <sz val="8"/>
        <color indexed="8"/>
        <rFont val="ＭＳ Ｐゴシック"/>
        <family val="3"/>
        <charset val="128"/>
      </rPr>
      <t xml:space="preserve">算定国費－限度額
</t>
    </r>
    <r>
      <rPr>
        <sz val="9"/>
        <color indexed="8"/>
        <rFont val="ＭＳ Ｐゴシック"/>
        <family val="3"/>
        <charset val="128"/>
      </rPr>
      <t>(⑫=⑩-⑪)</t>
    </r>
    <rPh sb="0" eb="2">
      <t>サンテイ</t>
    </rPh>
    <rPh sb="2" eb="4">
      <t>コクヒ</t>
    </rPh>
    <rPh sb="5" eb="7">
      <t>ゲンド</t>
    </rPh>
    <rPh sb="7" eb="8">
      <t>ガク</t>
    </rPh>
    <phoneticPr fontId="6"/>
  </si>
  <si>
    <t>国費
(⑬=⑨-⑫)</t>
    <rPh sb="0" eb="2">
      <t>コクヒ</t>
    </rPh>
    <phoneticPr fontId="6"/>
  </si>
  <si>
    <r>
      <rPr>
        <sz val="9"/>
        <color indexed="8"/>
        <rFont val="ＭＳ Ｐゴシック"/>
        <family val="3"/>
        <charset val="128"/>
      </rPr>
      <t>実際に耐震診断に要する費用</t>
    </r>
    <r>
      <rPr>
        <sz val="10"/>
        <color indexed="8"/>
        <rFont val="ＭＳ Ｐゴシック"/>
        <family val="3"/>
        <charset val="128"/>
      </rPr>
      <t xml:space="preserve">
</t>
    </r>
    <r>
      <rPr>
        <sz val="10"/>
        <color indexed="8"/>
        <rFont val="ＭＳ Ｐゴシック"/>
        <family val="3"/>
        <charset val="128"/>
      </rPr>
      <t>(②)</t>
    </r>
    <rPh sb="0" eb="2">
      <t>ジッサイ</t>
    </rPh>
    <rPh sb="3" eb="5">
      <t>タイシン</t>
    </rPh>
    <rPh sb="5" eb="7">
      <t>シンダン</t>
    </rPh>
    <rPh sb="8" eb="9">
      <t>ヨウ</t>
    </rPh>
    <rPh sb="11" eb="13">
      <t>ヒヨウ</t>
    </rPh>
    <phoneticPr fontId="6"/>
  </si>
  <si>
    <t>1,000㎡超
2,000㎡以下</t>
    <rPh sb="6" eb="7">
      <t>チョウ</t>
    </rPh>
    <rPh sb="14" eb="16">
      <t>イカ</t>
    </rPh>
    <phoneticPr fontId="6"/>
  </si>
  <si>
    <t>合計(①)</t>
    <rPh sb="0" eb="2">
      <t>ゴウケイ</t>
    </rPh>
    <phoneticPr fontId="6"/>
  </si>
  <si>
    <r>
      <rPr>
        <sz val="10"/>
        <color indexed="8"/>
        <rFont val="ＭＳ Ｐゴシック"/>
        <family val="3"/>
        <charset val="128"/>
      </rPr>
      <t>事業費限度額</t>
    </r>
    <r>
      <rPr>
        <sz val="11"/>
        <color theme="1"/>
        <rFont val="ＭＳ Ｐゴシック"/>
        <family val="3"/>
        <charset val="128"/>
        <scheme val="minor"/>
      </rPr>
      <t xml:space="preserve">
(①)</t>
    </r>
    <rPh sb="0" eb="3">
      <t>ジギョウヒ</t>
    </rPh>
    <rPh sb="3" eb="6">
      <t>ゲンドガク</t>
    </rPh>
    <phoneticPr fontId="6"/>
  </si>
  <si>
    <t>補助率上限
(⑦)</t>
    <rPh sb="0" eb="3">
      <t>ホジョリツ</t>
    </rPh>
    <rPh sb="3" eb="5">
      <t>ジョウゲン</t>
    </rPh>
    <phoneticPr fontId="1"/>
  </si>
  <si>
    <t>採用補助率(⑧)
(⑥≦⑦→⑥、
⑥＞⑦→⑦)</t>
    <rPh sb="0" eb="2">
      <t>サイヨウ</t>
    </rPh>
    <rPh sb="2" eb="5">
      <t>ホジョリツ</t>
    </rPh>
    <phoneticPr fontId="1"/>
  </si>
  <si>
    <t>算定国費
(⑨=③×⑧)</t>
    <rPh sb="0" eb="2">
      <t>サンテイ</t>
    </rPh>
    <rPh sb="2" eb="4">
      <t>コクヒ</t>
    </rPh>
    <phoneticPr fontId="1"/>
  </si>
  <si>
    <t>交付金＋耐震緊促算定国費
(⑩=⑤+⑨)</t>
    <rPh sb="8" eb="10">
      <t>サンテイ</t>
    </rPh>
    <phoneticPr fontId="1"/>
  </si>
  <si>
    <r>
      <rPr>
        <sz val="8"/>
        <color indexed="8"/>
        <rFont val="ＭＳ Ｐゴシック"/>
        <family val="3"/>
        <charset val="128"/>
      </rPr>
      <t xml:space="preserve">算定国費－限度額
</t>
    </r>
    <r>
      <rPr>
        <sz val="9"/>
        <color indexed="8"/>
        <rFont val="ＭＳ Ｐゴシック"/>
        <family val="3"/>
        <charset val="128"/>
      </rPr>
      <t>(⑫=⑩-⑪)</t>
    </r>
    <rPh sb="0" eb="2">
      <t>サンテイ</t>
    </rPh>
    <rPh sb="2" eb="4">
      <t>コクヒ</t>
    </rPh>
    <rPh sb="5" eb="7">
      <t>ゲンド</t>
    </rPh>
    <rPh sb="7" eb="8">
      <t>ガク</t>
    </rPh>
    <phoneticPr fontId="1"/>
  </si>
  <si>
    <t>国費
(⑬=⑨-⑫)</t>
    <rPh sb="0" eb="2">
      <t>コクヒ</t>
    </rPh>
    <phoneticPr fontId="1"/>
  </si>
  <si>
    <r>
      <rPr>
        <sz val="9"/>
        <color indexed="8"/>
        <rFont val="ＭＳ Ｐゴシック"/>
        <family val="3"/>
        <charset val="128"/>
      </rPr>
      <t>実際に耐震改修工事に要する費用</t>
    </r>
    <r>
      <rPr>
        <sz val="10"/>
        <color indexed="8"/>
        <rFont val="ＭＳ Ｐゴシック"/>
        <family val="3"/>
        <charset val="128"/>
      </rPr>
      <t xml:space="preserve">
</t>
    </r>
    <r>
      <rPr>
        <sz val="11"/>
        <color theme="1"/>
        <rFont val="ＭＳ Ｐゴシック"/>
        <family val="3"/>
        <charset val="128"/>
        <scheme val="minor"/>
      </rPr>
      <t>(②)</t>
    </r>
    <rPh sb="0" eb="2">
      <t>ジッサイ</t>
    </rPh>
    <rPh sb="3" eb="5">
      <t>タイシン</t>
    </rPh>
    <rPh sb="5" eb="7">
      <t>カイシュウ</t>
    </rPh>
    <rPh sb="7" eb="9">
      <t>コウジ</t>
    </rPh>
    <rPh sb="10" eb="11">
      <t>ヨウ</t>
    </rPh>
    <rPh sb="13" eb="15">
      <t>ヒヨウ</t>
    </rPh>
    <phoneticPr fontId="6"/>
  </si>
  <si>
    <t>耐震改修工事費(③)
(①≦②→①、
①＞②→②)</t>
    <rPh sb="0" eb="2">
      <t>タイシン</t>
    </rPh>
    <rPh sb="2" eb="4">
      <t>カイシュウ</t>
    </rPh>
    <rPh sb="4" eb="7">
      <t>コウジヒ</t>
    </rPh>
    <phoneticPr fontId="6"/>
  </si>
  <si>
    <t>算定補助率
(⑥=A/10)</t>
    <rPh sb="0" eb="2">
      <t>サンテイ</t>
    </rPh>
    <rPh sb="2" eb="5">
      <t>ホジョリツ</t>
    </rPh>
    <phoneticPr fontId="1"/>
  </si>
  <si>
    <r>
      <rPr>
        <sz val="9"/>
        <color indexed="8"/>
        <rFont val="ＭＳ Ｐゴシック"/>
        <family val="3"/>
        <charset val="128"/>
      </rPr>
      <t xml:space="preserve">交付金＋耐震緊促国費限度額
</t>
    </r>
    <r>
      <rPr>
        <sz val="10"/>
        <color indexed="8"/>
        <rFont val="ＭＳ Ｐゴシック"/>
        <family val="3"/>
        <charset val="128"/>
      </rPr>
      <t>(⑪=③×2/5)</t>
    </r>
    <phoneticPr fontId="1"/>
  </si>
  <si>
    <t>限度額(①)</t>
    <phoneticPr fontId="9"/>
  </si>
  <si>
    <t>加算額(②)</t>
    <rPh sb="0" eb="3">
      <t>カサンガク</t>
    </rPh>
    <phoneticPr fontId="9"/>
  </si>
  <si>
    <t>合計(③)</t>
    <rPh sb="0" eb="2">
      <t>ゴウケイ</t>
    </rPh>
    <phoneticPr fontId="9"/>
  </si>
  <si>
    <t>実際に耐震診断に要する費用(④)</t>
    <rPh sb="0" eb="2">
      <t>ジッサイ</t>
    </rPh>
    <rPh sb="3" eb="5">
      <t>タイシン</t>
    </rPh>
    <rPh sb="5" eb="7">
      <t>シンダン</t>
    </rPh>
    <rPh sb="8" eb="9">
      <t>ヨウ</t>
    </rPh>
    <rPh sb="11" eb="13">
      <t>ヒヨウ</t>
    </rPh>
    <phoneticPr fontId="6"/>
  </si>
  <si>
    <t>耐震診断に要する費用(⑤)
(③≦④→③、③＞④→④)</t>
    <rPh sb="0" eb="2">
      <t>タイシン</t>
    </rPh>
    <rPh sb="2" eb="4">
      <t>シンダン</t>
    </rPh>
    <rPh sb="5" eb="6">
      <t>ヨウ</t>
    </rPh>
    <rPh sb="8" eb="10">
      <t>ヒヨウ</t>
    </rPh>
    <phoneticPr fontId="6"/>
  </si>
  <si>
    <t>円</t>
    <rPh sb="0" eb="1">
      <t>エン</t>
    </rPh>
    <phoneticPr fontId="9"/>
  </si>
  <si>
    <t>第１号様式　別　紙１</t>
    <rPh sb="0" eb="1">
      <t>ダイ</t>
    </rPh>
    <rPh sb="2" eb="3">
      <t>ゴウ</t>
    </rPh>
    <rPh sb="3" eb="5">
      <t>ヨウシキ</t>
    </rPh>
    <rPh sb="6" eb="7">
      <t>ベツ</t>
    </rPh>
    <rPh sb="8" eb="9">
      <t>カミ</t>
    </rPh>
    <phoneticPr fontId="1"/>
  </si>
  <si>
    <t>１　交付申請額の算出方法及び経費の配分</t>
    <phoneticPr fontId="26"/>
  </si>
  <si>
    <t>項目</t>
  </si>
  <si>
    <t>算定方法</t>
  </si>
  <si>
    <t>全体事業費</t>
  </si>
  <si>
    <t>円</t>
  </si>
  <si>
    <t>補助対象床面積</t>
  </si>
  <si>
    <t>㎡</t>
  </si>
  <si>
    <t>(建築物の種類がＣ又はＤの場合)</t>
  </si>
  <si>
    <t>金額</t>
    <phoneticPr fontId="26"/>
  </si>
  <si>
    <t>（耐震診断）</t>
    <rPh sb="1" eb="3">
      <t>タイシン</t>
    </rPh>
    <rPh sb="3" eb="5">
      <t>シンダン</t>
    </rPh>
    <phoneticPr fontId="26"/>
  </si>
  <si>
    <t>建築物の種類</t>
    <rPh sb="0" eb="3">
      <t>ケンチクブツ</t>
    </rPh>
    <rPh sb="4" eb="6">
      <t>シュルイ</t>
    </rPh>
    <phoneticPr fontId="26"/>
  </si>
  <si>
    <t>A</t>
  </si>
  <si>
    <t>補助基本額</t>
    <phoneticPr fontId="26"/>
  </si>
  <si>
    <t>(例)補助対象床面積2,500㎡の場合</t>
  </si>
  <si>
    <t>(建築物の種類がＡ又はＢの場合)</t>
    <phoneticPr fontId="26"/>
  </si>
  <si>
    <t>事業費限度額</t>
    <rPh sb="0" eb="2">
      <t>ジギョウ</t>
    </rPh>
    <rPh sb="2" eb="3">
      <t>ヒ</t>
    </rPh>
    <rPh sb="3" eb="5">
      <t>ゲンド</t>
    </rPh>
    <rPh sb="5" eb="6">
      <t>ガク</t>
    </rPh>
    <phoneticPr fontId="26"/>
  </si>
  <si>
    <t>　算出方法①</t>
    <rPh sb="1" eb="3">
      <t>サンシュツ</t>
    </rPh>
    <rPh sb="3" eb="5">
      <t>ホウホウ</t>
    </rPh>
    <phoneticPr fontId="26"/>
  </si>
  <si>
    <t>　交付申請額</t>
    <rPh sb="1" eb="3">
      <t>コウフ</t>
    </rPh>
    <rPh sb="3" eb="5">
      <t>シンセイ</t>
    </rPh>
    <rPh sb="5" eb="6">
      <t>ガク</t>
    </rPh>
    <phoneticPr fontId="26"/>
  </si>
  <si>
    <t>　交付申請額</t>
    <phoneticPr fontId="26"/>
  </si>
  <si>
    <t>　算出方法②：建築物の種類が、Ｂの場合のみ該当（Ａ、Ｃ、Ｄは、対象外）</t>
    <rPh sb="1" eb="3">
      <t>サンシュツ</t>
    </rPh>
    <rPh sb="3" eb="5">
      <t>ホウホウ</t>
    </rPh>
    <rPh sb="17" eb="19">
      <t>バアイ</t>
    </rPh>
    <rPh sb="21" eb="23">
      <t>ガイトウ</t>
    </rPh>
    <rPh sb="31" eb="33">
      <t>タイショウ</t>
    </rPh>
    <rPh sb="33" eb="34">
      <t>ガイ</t>
    </rPh>
    <phoneticPr fontId="26"/>
  </si>
  <si>
    <t>２　年度別事業費内訳　(※複数年度事業の場合記入)　 （単位：円）</t>
  </si>
  <si>
    <t>　　年度</t>
    <phoneticPr fontId="26"/>
  </si>
  <si>
    <t>　補助基本額</t>
    <phoneticPr fontId="26"/>
  </si>
  <si>
    <t>　出来高</t>
    <phoneticPr fontId="26"/>
  </si>
  <si>
    <t>交付申請額の限度の算定</t>
    <phoneticPr fontId="26"/>
  </si>
  <si>
    <t>項　目</t>
    <phoneticPr fontId="26"/>
  </si>
  <si>
    <t>金　額</t>
    <phoneticPr fontId="26"/>
  </si>
  <si>
    <t>項　目</t>
    <phoneticPr fontId="26"/>
  </si>
  <si>
    <t>合　計</t>
    <phoneticPr fontId="26"/>
  </si>
  <si>
    <t>（耐震改修設計　Ａ，Ｃ）</t>
    <rPh sb="1" eb="3">
      <t>タイシン</t>
    </rPh>
    <rPh sb="3" eb="5">
      <t>カイシュウ</t>
    </rPh>
    <rPh sb="5" eb="7">
      <t>セッケイ</t>
    </rPh>
    <phoneticPr fontId="26"/>
  </si>
  <si>
    <t>　算出方法②：建築物の種類が、Ａの場合のみ該当（Ｃは、対象外）</t>
    <rPh sb="1" eb="3">
      <t>サンシュツ</t>
    </rPh>
    <rPh sb="3" eb="5">
      <t>ホウホウ</t>
    </rPh>
    <rPh sb="17" eb="19">
      <t>バアイ</t>
    </rPh>
    <rPh sb="21" eb="23">
      <t>ガイトウ</t>
    </rPh>
    <rPh sb="27" eb="29">
      <t>タイショウ</t>
    </rPh>
    <rPh sb="29" eb="30">
      <t>ガイ</t>
    </rPh>
    <phoneticPr fontId="26"/>
  </si>
  <si>
    <t>　算出方法②：建築物の種類が、Ｂの場合のみ該当（Ｄは、対象外）</t>
    <rPh sb="1" eb="3">
      <t>サンシュツ</t>
    </rPh>
    <rPh sb="3" eb="5">
      <t>ホウホウ</t>
    </rPh>
    <rPh sb="17" eb="19">
      <t>バアイ</t>
    </rPh>
    <rPh sb="21" eb="23">
      <t>ガイトウ</t>
    </rPh>
    <rPh sb="27" eb="29">
      <t>タイショウ</t>
    </rPh>
    <rPh sb="29" eb="30">
      <t>ガイ</t>
    </rPh>
    <phoneticPr fontId="26"/>
  </si>
  <si>
    <t>（耐震改修　Ａ，Ｃ）</t>
    <rPh sb="1" eb="3">
      <t>タイシン</t>
    </rPh>
    <rPh sb="3" eb="5">
      <t>カイシュウ</t>
    </rPh>
    <phoneticPr fontId="26"/>
  </si>
  <si>
    <t>工事監理</t>
    <phoneticPr fontId="26"/>
  </si>
  <si>
    <t>耐震改修工事</t>
    <phoneticPr fontId="26"/>
  </si>
  <si>
    <t>円</t>
    <phoneticPr fontId="26"/>
  </si>
  <si>
    <t>建築物分類</t>
    <phoneticPr fontId="26"/>
  </si>
  <si>
    <t>木造建築物</t>
    <phoneticPr fontId="26"/>
  </si>
  <si>
    <t>住宅</t>
    <phoneticPr fontId="26"/>
  </si>
  <si>
    <t>マンション</t>
    <phoneticPr fontId="26"/>
  </si>
  <si>
    <t>上記以外</t>
    <phoneticPr fontId="26"/>
  </si>
  <si>
    <t>事業費限度額(円)</t>
    <phoneticPr fontId="26"/>
  </si>
  <si>
    <t>一般的な工法の場合</t>
    <phoneticPr fontId="26"/>
  </si>
  <si>
    <t>免震工法等特殊な工法の場合</t>
    <phoneticPr fontId="26"/>
  </si>
  <si>
    <t>この表において、aは補助対象床面積を表す。 (単位　㎡)</t>
    <phoneticPr fontId="26"/>
  </si>
  <si>
    <t>※の金額は構造耐震指標Is値が0.3未満の場合を表す。</t>
    <phoneticPr fontId="26"/>
  </si>
  <si>
    <t>補助対象床面積</t>
    <phoneticPr fontId="26"/>
  </si>
  <si>
    <t>5,000㎡未満</t>
    <phoneticPr fontId="26"/>
  </si>
  <si>
    <t>5,000㎡以上10,000㎡未満</t>
    <phoneticPr fontId="26"/>
  </si>
  <si>
    <t>10,000㎡以上</t>
    <phoneticPr fontId="26"/>
  </si>
  <si>
    <t>補助限度額</t>
    <phoneticPr fontId="26"/>
  </si>
  <si>
    <t>20,000,000円</t>
    <phoneticPr fontId="26"/>
  </si>
  <si>
    <t>35,000,000円</t>
    <phoneticPr fontId="26"/>
  </si>
  <si>
    <t>50,000,000円</t>
    <phoneticPr fontId="26"/>
  </si>
  <si>
    <t>　　</t>
    <phoneticPr fontId="26"/>
  </si>
  <si>
    <t>　補助対象事業費</t>
    <phoneticPr fontId="26"/>
  </si>
  <si>
    <t>交付申請額①</t>
    <phoneticPr fontId="26"/>
  </si>
  <si>
    <t>（ウ）×2/3</t>
    <phoneticPr fontId="26"/>
  </si>
  <si>
    <t>（ウ）×1/3</t>
    <phoneticPr fontId="26"/>
  </si>
  <si>
    <t>第１号様式　別　紙２-１</t>
    <rPh sb="0" eb="1">
      <t>ダイ</t>
    </rPh>
    <rPh sb="2" eb="3">
      <t>ゴウ</t>
    </rPh>
    <rPh sb="3" eb="5">
      <t>ヨウシキ</t>
    </rPh>
    <rPh sb="6" eb="7">
      <t>ベツ</t>
    </rPh>
    <rPh sb="8" eb="9">
      <t>カミ</t>
    </rPh>
    <phoneticPr fontId="1"/>
  </si>
  <si>
    <t>第１号様式　別　紙３-１</t>
    <rPh sb="0" eb="1">
      <t>ダイ</t>
    </rPh>
    <rPh sb="2" eb="3">
      <t>ゴウ</t>
    </rPh>
    <rPh sb="3" eb="5">
      <t>ヨウシキ</t>
    </rPh>
    <rPh sb="6" eb="7">
      <t>ベツ</t>
    </rPh>
    <rPh sb="8" eb="9">
      <t>カミ</t>
    </rPh>
    <phoneticPr fontId="1"/>
  </si>
  <si>
    <t>交付申請額②</t>
    <phoneticPr fontId="26"/>
  </si>
  <si>
    <t>交付申請額</t>
    <phoneticPr fontId="26"/>
  </si>
  <si>
    <t>補助対象事業費</t>
    <phoneticPr fontId="26"/>
  </si>
  <si>
    <t>補助基本額</t>
    <phoneticPr fontId="26"/>
  </si>
  <si>
    <t>出来高</t>
    <phoneticPr fontId="26"/>
  </si>
  <si>
    <t>（耐震改修設計　Ｂ，Ｄ）</t>
    <phoneticPr fontId="26"/>
  </si>
  <si>
    <t>（除却）</t>
    <rPh sb="1" eb="3">
      <t>ジョキャク</t>
    </rPh>
    <phoneticPr fontId="26"/>
  </si>
  <si>
    <t>2,500㎡未満</t>
    <phoneticPr fontId="26"/>
  </si>
  <si>
    <t>2,500㎡以上</t>
    <phoneticPr fontId="26"/>
  </si>
  <si>
    <t>補助限度額（単位 円）</t>
    <phoneticPr fontId="26"/>
  </si>
  <si>
    <t>第１号様式　別　紙５</t>
    <rPh sb="0" eb="1">
      <t>ダイ</t>
    </rPh>
    <rPh sb="2" eb="3">
      <t>ゴウ</t>
    </rPh>
    <rPh sb="3" eb="5">
      <t>ヨウシキ</t>
    </rPh>
    <rPh sb="6" eb="7">
      <t>ベツ</t>
    </rPh>
    <rPh sb="8" eb="9">
      <t>カミ</t>
    </rPh>
    <phoneticPr fontId="1"/>
  </si>
  <si>
    <t>（段階改修　Ａ，Ｃ）</t>
    <rPh sb="3" eb="5">
      <t>カイシュウ</t>
    </rPh>
    <phoneticPr fontId="26"/>
  </si>
  <si>
    <t>第１回</t>
    <rPh sb="0" eb="1">
      <t>ダイ</t>
    </rPh>
    <rPh sb="2" eb="3">
      <t>カイ</t>
    </rPh>
    <phoneticPr fontId="26"/>
  </si>
  <si>
    <t>第２回</t>
    <rPh sb="0" eb="1">
      <t>ダイ</t>
    </rPh>
    <rPh sb="2" eb="3">
      <t>カイ</t>
    </rPh>
    <phoneticPr fontId="26"/>
  </si>
  <si>
    <t>一般的な工法
の場合</t>
    <phoneticPr fontId="26"/>
  </si>
  <si>
    <t>補助限度額（円）</t>
    <phoneticPr fontId="26"/>
  </si>
  <si>
    <t>円</t>
    <phoneticPr fontId="26"/>
  </si>
  <si>
    <t>（耐震改修　Ｂ，Ｄ）</t>
    <phoneticPr fontId="26"/>
  </si>
  <si>
    <t>（段階改修　Ｂ，Ｄ）</t>
    <rPh sb="3" eb="5">
      <t>カイシュウ</t>
    </rPh>
    <phoneticPr fontId="26"/>
  </si>
  <si>
    <t>　交付申請額①</t>
    <phoneticPr fontId="26"/>
  </si>
  <si>
    <t>α</t>
    <phoneticPr fontId="26"/>
  </si>
  <si>
    <t>β</t>
    <phoneticPr fontId="26"/>
  </si>
  <si>
    <t>項　目</t>
    <phoneticPr fontId="26"/>
  </si>
  <si>
    <t>合　計</t>
    <phoneticPr fontId="26"/>
  </si>
  <si>
    <t>第１号様式　別　紙２-２</t>
    <rPh sb="0" eb="1">
      <t>ダイ</t>
    </rPh>
    <rPh sb="2" eb="3">
      <t>ゴウ</t>
    </rPh>
    <rPh sb="3" eb="5">
      <t>ヨウシキ</t>
    </rPh>
    <rPh sb="6" eb="7">
      <t>ベツ</t>
    </rPh>
    <rPh sb="8" eb="9">
      <t>カミ</t>
    </rPh>
    <phoneticPr fontId="1"/>
  </si>
  <si>
    <t>第１号様式　別　紙３-２</t>
    <rPh sb="0" eb="1">
      <t>ダイ</t>
    </rPh>
    <rPh sb="2" eb="3">
      <t>ゴウ</t>
    </rPh>
    <rPh sb="3" eb="5">
      <t>ヨウシキ</t>
    </rPh>
    <rPh sb="6" eb="7">
      <t>ベツ</t>
    </rPh>
    <rPh sb="8" eb="9">
      <t>カミ</t>
    </rPh>
    <phoneticPr fontId="1"/>
  </si>
  <si>
    <t>第１号様式　別　紙４-１</t>
    <rPh sb="0" eb="1">
      <t>ダイ</t>
    </rPh>
    <rPh sb="2" eb="3">
      <t>ゴウ</t>
    </rPh>
    <rPh sb="3" eb="5">
      <t>ヨウシキ</t>
    </rPh>
    <rPh sb="6" eb="7">
      <t>ベツ</t>
    </rPh>
    <rPh sb="8" eb="9">
      <t>カミ</t>
    </rPh>
    <phoneticPr fontId="1"/>
  </si>
  <si>
    <t>第１号様式　別　紙４-２</t>
    <rPh sb="0" eb="1">
      <t>ダイ</t>
    </rPh>
    <rPh sb="2" eb="3">
      <t>ゴウ</t>
    </rPh>
    <rPh sb="3" eb="5">
      <t>ヨウシキ</t>
    </rPh>
    <rPh sb="6" eb="7">
      <t>ベツ</t>
    </rPh>
    <rPh sb="8" eb="9">
      <t>カミ</t>
    </rPh>
    <phoneticPr fontId="1"/>
  </si>
  <si>
    <t>算定方法</t>
    <phoneticPr fontId="26"/>
  </si>
  <si>
    <t>円</t>
    <phoneticPr fontId="26"/>
  </si>
  <si>
    <t>算定方法</t>
    <phoneticPr fontId="26"/>
  </si>
  <si>
    <t>補助対象事業費</t>
    <rPh sb="0" eb="2">
      <t>ホジョ</t>
    </rPh>
    <rPh sb="2" eb="4">
      <t>タイショウ</t>
    </rPh>
    <rPh sb="4" eb="7">
      <t>ジギョウヒ</t>
    </rPh>
    <phoneticPr fontId="26"/>
  </si>
  <si>
    <t>耐震改修工事</t>
    <phoneticPr fontId="26"/>
  </si>
  <si>
    <t>補助事業費</t>
    <rPh sb="0" eb="2">
      <t>ホジョ</t>
    </rPh>
    <rPh sb="2" eb="4">
      <t>ジギョウ</t>
    </rPh>
    <rPh sb="4" eb="5">
      <t>ヒ</t>
    </rPh>
    <phoneticPr fontId="26"/>
  </si>
  <si>
    <t>　　　工事監理　1/6</t>
    <phoneticPr fontId="26"/>
  </si>
  <si>
    <t>　　　工事監理　1/3-β/4</t>
    <phoneticPr fontId="26"/>
  </si>
  <si>
    <t>工事監理</t>
    <phoneticPr fontId="26"/>
  </si>
  <si>
    <t>　　　工事監理　1/6</t>
    <rPh sb="3" eb="5">
      <t>コウジ</t>
    </rPh>
    <rPh sb="5" eb="7">
      <t>カンリ</t>
    </rPh>
    <phoneticPr fontId="26"/>
  </si>
  <si>
    <t>　算出方法②</t>
    <rPh sb="1" eb="3">
      <t>サンシュツ</t>
    </rPh>
    <rPh sb="3" eb="5">
      <t>ホウホウ</t>
    </rPh>
    <phoneticPr fontId="26"/>
  </si>
  <si>
    <t>構造種別</t>
    <rPh sb="0" eb="2">
      <t>コウゾウ</t>
    </rPh>
    <rPh sb="2" eb="4">
      <t>シュベツ</t>
    </rPh>
    <phoneticPr fontId="26"/>
  </si>
  <si>
    <t>木造以外</t>
  </si>
  <si>
    <t>B</t>
  </si>
  <si>
    <t>一般的な工法の場合</t>
  </si>
  <si>
    <t>一般的な工法の場合</t>
    <phoneticPr fontId="26"/>
  </si>
  <si>
    <t>木造建築物</t>
  </si>
  <si>
    <t>免震工法等特殊な工法の場合</t>
    <phoneticPr fontId="26"/>
  </si>
  <si>
    <t>リスト ↑</t>
    <phoneticPr fontId="26"/>
  </si>
  <si>
    <t>IS値↑</t>
    <rPh sb="2" eb="3">
      <t>チ</t>
    </rPh>
    <phoneticPr fontId="26"/>
  </si>
  <si>
    <t>左の額から段階改修の第１回における耐震改修工事に要する費用又は本表による事業費限度額の低い方を差し引いた額</t>
    <phoneticPr fontId="26"/>
  </si>
  <si>
    <t>左の額から段階改修の第１回で交付された補助額を差し引いた額</t>
    <phoneticPr fontId="26"/>
  </si>
  <si>
    <t>円</t>
    <phoneticPr fontId="26"/>
  </si>
  <si>
    <t>　算出方法②：建築物の種類が、B の場合のみ該当（D は、対象外）</t>
    <rPh sb="1" eb="3">
      <t>サンシュツ</t>
    </rPh>
    <rPh sb="3" eb="5">
      <t>ホウホウ</t>
    </rPh>
    <rPh sb="18" eb="20">
      <t>バアイ</t>
    </rPh>
    <rPh sb="22" eb="24">
      <t>ガイトウ</t>
    </rPh>
    <rPh sb="29" eb="31">
      <t>タイショウ</t>
    </rPh>
    <rPh sb="31" eb="32">
      <t>ガイ</t>
    </rPh>
    <phoneticPr fontId="26"/>
  </si>
  <si>
    <t>大きい数値</t>
    <phoneticPr fontId="26"/>
  </si>
  <si>
    <t>小さい数値</t>
    <phoneticPr fontId="26"/>
  </si>
  <si>
    <r>
      <rPr>
        <sz val="10"/>
        <rFont val="ＭＳ ゴシック"/>
        <family val="3"/>
        <charset val="128"/>
      </rPr>
      <t>（ウ）</t>
    </r>
    <r>
      <rPr>
        <sz val="10"/>
        <rFont val="ＭＳ 明朝"/>
        <family val="1"/>
        <charset val="128"/>
      </rPr>
      <t>面積限度額（合計）</t>
    </r>
    <phoneticPr fontId="26"/>
  </si>
  <si>
    <r>
      <rPr>
        <sz val="10"/>
        <rFont val="ＭＳ ゴシック"/>
        <family val="3"/>
        <charset val="128"/>
      </rPr>
      <t>（エ）</t>
    </r>
    <r>
      <rPr>
        <sz val="10"/>
        <rFont val="ＭＳ 明朝"/>
        <family val="1"/>
        <charset val="128"/>
      </rPr>
      <t>⇒（イ）、（ウ）の低い金額</t>
    </r>
    <phoneticPr fontId="26"/>
  </si>
  <si>
    <r>
      <rPr>
        <sz val="10"/>
        <rFont val="ＭＳ ゴシック"/>
        <family val="3"/>
        <charset val="128"/>
      </rPr>
      <t>（キ）</t>
    </r>
    <r>
      <rPr>
        <sz val="10"/>
        <rFont val="ＭＳ 明朝"/>
        <family val="1"/>
        <charset val="128"/>
      </rPr>
      <t>⇒（エ）、（カ）の合計金額</t>
    </r>
    <phoneticPr fontId="26"/>
  </si>
  <si>
    <r>
      <rPr>
        <sz val="10"/>
        <rFont val="ＭＳ ゴシック"/>
        <family val="3"/>
        <charset val="128"/>
      </rPr>
      <t>（ク）</t>
    </r>
    <r>
      <rPr>
        <sz val="10"/>
        <rFont val="ＭＳ 明朝"/>
        <family val="1"/>
        <charset val="128"/>
      </rPr>
      <t>補助基本額×5/6</t>
    </r>
    <phoneticPr fontId="26"/>
  </si>
  <si>
    <r>
      <rPr>
        <sz val="10"/>
        <rFont val="ＭＳ ゴシック"/>
        <family val="3"/>
        <charset val="128"/>
      </rPr>
      <t>（ケ）</t>
    </r>
    <r>
      <rPr>
        <sz val="10"/>
        <rFont val="ＭＳ 明朝"/>
        <family val="1"/>
        <charset val="128"/>
      </rPr>
      <t>補助基本額×2/3</t>
    </r>
    <phoneticPr fontId="26"/>
  </si>
  <si>
    <r>
      <rPr>
        <sz val="10"/>
        <rFont val="ＭＳ ゴシック"/>
        <family val="3"/>
        <charset val="128"/>
      </rPr>
      <t>（コ）</t>
    </r>
    <r>
      <rPr>
        <sz val="10"/>
        <rFont val="ＭＳ 明朝"/>
        <family val="1"/>
        <charset val="128"/>
      </rPr>
      <t>限度額</t>
    </r>
    <phoneticPr fontId="26"/>
  </si>
  <si>
    <r>
      <rPr>
        <sz val="10"/>
        <rFont val="ＭＳ ゴシック"/>
        <family val="3"/>
        <charset val="128"/>
      </rPr>
      <t>（サ）</t>
    </r>
    <r>
      <rPr>
        <sz val="10"/>
        <rFont val="ＭＳ 明朝"/>
        <family val="1"/>
        <charset val="128"/>
      </rPr>
      <t>⇒（ケ）、（コ）の低い金額</t>
    </r>
    <phoneticPr fontId="26"/>
  </si>
  <si>
    <r>
      <rPr>
        <sz val="10"/>
        <rFont val="ＭＳ ゴシック"/>
        <family val="3"/>
        <charset val="128"/>
      </rPr>
      <t>（シ）</t>
    </r>
    <r>
      <rPr>
        <sz val="10"/>
        <rFont val="ＭＳ 明朝"/>
        <family val="1"/>
        <charset val="128"/>
      </rPr>
      <t>⇒（ア）、（キ）の低い金額</t>
    </r>
    <phoneticPr fontId="26"/>
  </si>
  <si>
    <r>
      <rPr>
        <sz val="10"/>
        <rFont val="ＭＳ ゴシック"/>
        <family val="3"/>
        <charset val="128"/>
      </rPr>
      <t>（ス）</t>
    </r>
    <r>
      <rPr>
        <sz val="10"/>
        <rFont val="ＭＳ 明朝"/>
        <family val="1"/>
        <charset val="128"/>
      </rPr>
      <t>係数α⇒（ク）／（シ）</t>
    </r>
    <phoneticPr fontId="26"/>
  </si>
  <si>
    <r>
      <rPr>
        <sz val="10"/>
        <rFont val="ＭＳ ゴシック"/>
        <family val="3"/>
        <charset val="128"/>
      </rPr>
      <t>（セ）</t>
    </r>
    <r>
      <rPr>
        <sz val="10"/>
        <rFont val="ＭＳ 明朝"/>
        <family val="1"/>
        <charset val="128"/>
      </rPr>
      <t>α/４</t>
    </r>
    <phoneticPr fontId="26"/>
  </si>
  <si>
    <r>
      <rPr>
        <sz val="10"/>
        <rFont val="ＭＳ ゴシック"/>
        <family val="3"/>
        <charset val="128"/>
      </rPr>
      <t>（ソ）</t>
    </r>
    <r>
      <rPr>
        <sz val="10"/>
        <rFont val="ＭＳ 明朝"/>
        <family val="1"/>
        <charset val="128"/>
      </rPr>
      <t>１/６</t>
    </r>
    <phoneticPr fontId="26"/>
  </si>
  <si>
    <r>
      <rPr>
        <sz val="10"/>
        <rFont val="ＭＳ ゴシック"/>
        <family val="3"/>
        <charset val="128"/>
      </rPr>
      <t>（タ）</t>
    </r>
    <r>
      <rPr>
        <sz val="10"/>
        <rFont val="ＭＳ 明朝"/>
        <family val="1"/>
        <charset val="128"/>
      </rPr>
      <t>⇒（セ）、（ソ）の小さい数値</t>
    </r>
    <rPh sb="12" eb="13">
      <t>チイ</t>
    </rPh>
    <rPh sb="15" eb="17">
      <t>スウチ</t>
    </rPh>
    <phoneticPr fontId="26"/>
  </si>
  <si>
    <r>
      <rPr>
        <sz val="10"/>
        <rFont val="ＭＳ ゴシック"/>
        <family val="3"/>
        <charset val="128"/>
      </rPr>
      <t>（イ）</t>
    </r>
    <r>
      <rPr>
        <sz val="10"/>
        <rFont val="ＭＳ 明朝"/>
        <family val="1"/>
        <charset val="128"/>
      </rPr>
      <t>補助基本額×2/3</t>
    </r>
    <phoneticPr fontId="26"/>
  </si>
  <si>
    <r>
      <rPr>
        <sz val="10"/>
        <rFont val="ＭＳ ゴシック"/>
        <family val="3"/>
        <charset val="128"/>
      </rPr>
      <t>（オ）</t>
    </r>
    <r>
      <rPr>
        <sz val="10"/>
        <rFont val="ＭＳ 明朝"/>
        <family val="1"/>
        <charset val="128"/>
      </rPr>
      <t>係数α⇒（エ）／（ア）</t>
    </r>
    <phoneticPr fontId="26"/>
  </si>
  <si>
    <r>
      <rPr>
        <sz val="10"/>
        <rFont val="ＭＳ ゴシック"/>
        <family val="3"/>
        <charset val="128"/>
      </rPr>
      <t>（カ）</t>
    </r>
    <r>
      <rPr>
        <sz val="10"/>
        <rFont val="ＭＳ 明朝"/>
        <family val="1"/>
        <charset val="128"/>
      </rPr>
      <t>１/３－α/４</t>
    </r>
    <phoneticPr fontId="26"/>
  </si>
  <si>
    <r>
      <rPr>
        <sz val="10"/>
        <rFont val="ＭＳ ゴシック"/>
        <family val="3"/>
        <charset val="128"/>
      </rPr>
      <t>（キ）</t>
    </r>
    <r>
      <rPr>
        <sz val="10"/>
        <rFont val="ＭＳ 明朝"/>
        <family val="1"/>
        <charset val="128"/>
      </rPr>
      <t>１/６</t>
    </r>
    <phoneticPr fontId="26"/>
  </si>
  <si>
    <r>
      <rPr>
        <sz val="10"/>
        <rFont val="ＭＳ ゴシック"/>
        <family val="3"/>
        <charset val="128"/>
      </rPr>
      <t>（ク）</t>
    </r>
    <r>
      <rPr>
        <sz val="10"/>
        <rFont val="ＭＳ 明朝"/>
        <family val="1"/>
        <charset val="128"/>
      </rPr>
      <t>⇒（カ）、（キ）の大きい数値</t>
    </r>
    <rPh sb="12" eb="13">
      <t>オオ</t>
    </rPh>
    <rPh sb="15" eb="17">
      <t>スウチ</t>
    </rPh>
    <phoneticPr fontId="26"/>
  </si>
  <si>
    <r>
      <rPr>
        <sz val="10"/>
        <rFont val="ＭＳ ゴシック"/>
        <family val="3"/>
        <charset val="128"/>
      </rPr>
      <t>（カ）</t>
    </r>
    <r>
      <rPr>
        <sz val="10"/>
        <rFont val="ＭＳ 明朝"/>
        <family val="1"/>
        <charset val="128"/>
      </rPr>
      <t>α/４</t>
    </r>
    <phoneticPr fontId="26"/>
  </si>
  <si>
    <r>
      <rPr>
        <sz val="10"/>
        <rFont val="ＭＳ ゴシック"/>
        <family val="3"/>
        <charset val="128"/>
      </rPr>
      <t>（イ）</t>
    </r>
    <r>
      <rPr>
        <sz val="10"/>
        <rFont val="ＭＳ 明朝"/>
        <family val="1"/>
        <charset val="128"/>
      </rPr>
      <t>合計</t>
    </r>
    <phoneticPr fontId="26"/>
  </si>
  <si>
    <r>
      <rPr>
        <sz val="10"/>
        <rFont val="ＭＳ ゴシック"/>
        <family val="3"/>
        <charset val="128"/>
      </rPr>
      <t>（ウ）</t>
    </r>
    <r>
      <rPr>
        <sz val="10"/>
        <rFont val="ＭＳ 明朝"/>
        <family val="1"/>
        <charset val="128"/>
      </rPr>
      <t>⇒（ア）、（イ）の低い金額</t>
    </r>
    <phoneticPr fontId="26"/>
  </si>
  <si>
    <r>
      <rPr>
        <sz val="10"/>
        <rFont val="ＭＳ ゴシック"/>
        <family val="3"/>
        <charset val="128"/>
      </rPr>
      <t>（エ）</t>
    </r>
    <r>
      <rPr>
        <sz val="10"/>
        <rFont val="ＭＳ 明朝"/>
        <family val="1"/>
        <charset val="128"/>
      </rPr>
      <t>耐震改修工事、工事監理の算定</t>
    </r>
    <phoneticPr fontId="26"/>
  </si>
  <si>
    <r>
      <rPr>
        <sz val="10"/>
        <rFont val="ＭＳ ゴシック"/>
        <family val="3"/>
        <charset val="128"/>
      </rPr>
      <t>（オ）</t>
    </r>
    <r>
      <rPr>
        <sz val="10"/>
        <rFont val="ＭＳ 明朝"/>
        <family val="1"/>
        <charset val="128"/>
      </rPr>
      <t>⇒（エ）欄の合計</t>
    </r>
    <phoneticPr fontId="26"/>
  </si>
  <si>
    <r>
      <rPr>
        <sz val="10"/>
        <rFont val="ＭＳ ゴシック"/>
        <family val="3"/>
        <charset val="128"/>
      </rPr>
      <t>（キ）</t>
    </r>
    <r>
      <rPr>
        <sz val="10"/>
        <rFont val="ＭＳ 明朝"/>
        <family val="1"/>
        <charset val="128"/>
      </rPr>
      <t>⇒（オ）、（カ）の低い金額</t>
    </r>
    <phoneticPr fontId="26"/>
  </si>
  <si>
    <r>
      <t>（ク）</t>
    </r>
    <r>
      <rPr>
        <sz val="10"/>
        <rFont val="ＭＳ 明朝"/>
        <family val="1"/>
        <charset val="128"/>
      </rPr>
      <t>内訳</t>
    </r>
    <rPh sb="3" eb="5">
      <t>ウチワケ</t>
    </rPh>
    <phoneticPr fontId="26"/>
  </si>
  <si>
    <r>
      <rPr>
        <sz val="10"/>
        <rFont val="ＭＳ ゴシック"/>
        <family val="3"/>
        <charset val="128"/>
      </rPr>
      <t>（ケ）</t>
    </r>
    <r>
      <rPr>
        <sz val="10"/>
        <rFont val="ＭＳ 明朝"/>
        <family val="1"/>
        <charset val="128"/>
      </rPr>
      <t>合計</t>
    </r>
    <phoneticPr fontId="26"/>
  </si>
  <si>
    <r>
      <rPr>
        <sz val="10"/>
        <rFont val="ＭＳ ゴシック"/>
        <family val="3"/>
        <charset val="128"/>
      </rPr>
      <t>（コ）</t>
    </r>
    <r>
      <rPr>
        <sz val="10"/>
        <rFont val="ＭＳ 明朝"/>
        <family val="1"/>
        <charset val="128"/>
      </rPr>
      <t>⇒（ア）、（ケ）の低い金額</t>
    </r>
    <phoneticPr fontId="26"/>
  </si>
  <si>
    <r>
      <rPr>
        <sz val="10"/>
        <rFont val="ＭＳ ゴシック"/>
        <family val="3"/>
        <charset val="128"/>
      </rPr>
      <t>（サ）</t>
    </r>
    <r>
      <rPr>
        <sz val="10"/>
        <rFont val="ＭＳ 明朝"/>
        <family val="1"/>
        <charset val="128"/>
      </rPr>
      <t>係数（α,β）⇒（ク）／（コ）</t>
    </r>
    <phoneticPr fontId="26"/>
  </si>
  <si>
    <r>
      <rPr>
        <sz val="10"/>
        <rFont val="ＭＳ ゴシック"/>
        <family val="3"/>
        <charset val="128"/>
      </rPr>
      <t>（シ）</t>
    </r>
    <r>
      <rPr>
        <sz val="10"/>
        <rFont val="ＭＳ 明朝"/>
        <family val="1"/>
        <charset val="128"/>
      </rPr>
      <t>耐震改修工事　0.115+31α/69</t>
    </r>
    <phoneticPr fontId="26"/>
  </si>
  <si>
    <r>
      <rPr>
        <sz val="10"/>
        <rFont val="ＭＳ ゴシック"/>
        <family val="3"/>
        <charset val="128"/>
      </rPr>
      <t>（ス）</t>
    </r>
    <r>
      <rPr>
        <sz val="10"/>
        <rFont val="ＭＳ 明朝"/>
        <family val="1"/>
        <charset val="128"/>
      </rPr>
      <t>耐震改修工事　131/600</t>
    </r>
    <phoneticPr fontId="26"/>
  </si>
  <si>
    <r>
      <rPr>
        <sz val="10"/>
        <rFont val="ＭＳ ゴシック"/>
        <family val="3"/>
        <charset val="128"/>
      </rPr>
      <t>（セ）</t>
    </r>
    <r>
      <rPr>
        <sz val="10"/>
        <rFont val="ＭＳ 明朝"/>
        <family val="1"/>
        <charset val="128"/>
      </rPr>
      <t>⇒（シ）と（ス）の比較</t>
    </r>
    <rPh sb="12" eb="14">
      <t>ヒカク</t>
    </rPh>
    <phoneticPr fontId="26"/>
  </si>
  <si>
    <r>
      <rPr>
        <sz val="10"/>
        <rFont val="ＭＳ ゴシック"/>
        <family val="3"/>
        <charset val="128"/>
      </rPr>
      <t>（タ）</t>
    </r>
    <r>
      <rPr>
        <sz val="10"/>
        <rFont val="ＭＳ 明朝"/>
        <family val="1"/>
        <charset val="128"/>
      </rPr>
      <t>⇒（ソ）の合計　</t>
    </r>
    <rPh sb="8" eb="10">
      <t>ゴウケイ</t>
    </rPh>
    <phoneticPr fontId="26"/>
  </si>
  <si>
    <r>
      <rPr>
        <sz val="10"/>
        <rFont val="ＭＳ ゴシック"/>
        <family val="3"/>
        <charset val="128"/>
      </rPr>
      <t>（エ）</t>
    </r>
    <r>
      <rPr>
        <sz val="10"/>
        <rFont val="ＭＳ 明朝"/>
        <family val="1"/>
        <charset val="128"/>
      </rPr>
      <t>工事監理、耐震改修工事の算定</t>
    </r>
    <phoneticPr fontId="26"/>
  </si>
  <si>
    <r>
      <rPr>
        <sz val="10"/>
        <rFont val="ＭＳ ゴシック"/>
        <family val="3"/>
        <charset val="128"/>
      </rPr>
      <t>（ク）</t>
    </r>
    <r>
      <rPr>
        <sz val="10"/>
        <rFont val="ＭＳ 明朝"/>
        <family val="1"/>
        <charset val="128"/>
      </rPr>
      <t>割合</t>
    </r>
    <rPh sb="3" eb="5">
      <t>ワリアイ</t>
    </rPh>
    <phoneticPr fontId="26"/>
  </si>
  <si>
    <r>
      <rPr>
        <sz val="10"/>
        <rFont val="ＭＳ ゴシック"/>
        <family val="3"/>
        <charset val="128"/>
      </rPr>
      <t>（シ）</t>
    </r>
    <r>
      <rPr>
        <sz val="10"/>
        <rFont val="ＭＳ 明朝"/>
        <family val="1"/>
        <charset val="128"/>
      </rPr>
      <t>耐震改修工事　α/10</t>
    </r>
    <phoneticPr fontId="26"/>
  </si>
  <si>
    <r>
      <rPr>
        <sz val="10"/>
        <rFont val="ＭＳ ゴシック"/>
        <family val="3"/>
        <charset val="128"/>
      </rPr>
      <t>（ス）</t>
    </r>
    <r>
      <rPr>
        <sz val="10"/>
        <rFont val="ＭＳ 明朝"/>
        <family val="1"/>
        <charset val="128"/>
      </rPr>
      <t>耐震改修工事　1/15</t>
    </r>
    <phoneticPr fontId="26"/>
  </si>
  <si>
    <r>
      <rPr>
        <sz val="10"/>
        <rFont val="ＭＳ ゴシック"/>
        <family val="3"/>
        <charset val="128"/>
      </rPr>
      <t>（セ）</t>
    </r>
    <r>
      <rPr>
        <sz val="10"/>
        <rFont val="ＭＳ 明朝"/>
        <family val="1"/>
        <charset val="128"/>
      </rPr>
      <t>⇒（シ）,（ス）の小さい数値</t>
    </r>
    <rPh sb="12" eb="13">
      <t>チイ</t>
    </rPh>
    <rPh sb="15" eb="17">
      <t>スウチ</t>
    </rPh>
    <phoneticPr fontId="26"/>
  </si>
  <si>
    <t>　　　工事監理　β/4</t>
    <phoneticPr fontId="26"/>
  </si>
  <si>
    <r>
      <rPr>
        <sz val="10"/>
        <rFont val="ＭＳ ゴシック"/>
        <family val="3"/>
        <charset val="128"/>
      </rPr>
      <t>（ク）</t>
    </r>
    <r>
      <rPr>
        <sz val="10"/>
        <rFont val="ＭＳ 明朝"/>
        <family val="1"/>
        <charset val="128"/>
      </rPr>
      <t>⇒（カ）、（キ）の小さい数値</t>
    </r>
    <rPh sb="12" eb="13">
      <t>チイ</t>
    </rPh>
    <rPh sb="15" eb="17">
      <t>スウチ</t>
    </rPh>
    <phoneticPr fontId="26"/>
  </si>
  <si>
    <t>段階改修</t>
    <rPh sb="0" eb="2">
      <t>ダンカイ</t>
    </rPh>
    <rPh sb="2" eb="4">
      <t>カイシュウ</t>
    </rPh>
    <phoneticPr fontId="26"/>
  </si>
  <si>
    <t>第</t>
    <rPh sb="0" eb="1">
      <t>ダイ</t>
    </rPh>
    <phoneticPr fontId="26"/>
  </si>
  <si>
    <t>回</t>
    <rPh sb="0" eb="1">
      <t>カイ</t>
    </rPh>
    <phoneticPr fontId="26"/>
  </si>
  <si>
    <t>第１回の場合</t>
    <phoneticPr fontId="26"/>
  </si>
  <si>
    <t>第２回の場合</t>
    <phoneticPr fontId="26"/>
  </si>
  <si>
    <t>（ウ）⇒
第１回の場合（ア）、（イ）の低い金額
第２回の場合（ア）、（イ'）の低い金額</t>
    <phoneticPr fontId="26"/>
  </si>
  <si>
    <t>第２回の場合
（ろ）第１回で交付された補助額</t>
    <rPh sb="0" eb="1">
      <t>ダイ</t>
    </rPh>
    <rPh sb="2" eb="3">
      <t>カイ</t>
    </rPh>
    <rPh sb="4" eb="6">
      <t>バアイ</t>
    </rPh>
    <phoneticPr fontId="26"/>
  </si>
  <si>
    <t>（ろ）第１回の改修費又は（イ）
　　　の低い額</t>
    <phoneticPr fontId="26"/>
  </si>
  <si>
    <t>（イ'）⇒（い）－（ろ）</t>
    <phoneticPr fontId="26"/>
  </si>
  <si>
    <t>（に）第１回の改修費又は（ウ）
　　　の低い額</t>
    <phoneticPr fontId="26"/>
  </si>
  <si>
    <t>（ケ'）⇒（は）－（に）</t>
    <phoneticPr fontId="26"/>
  </si>
  <si>
    <r>
      <rPr>
        <sz val="10"/>
        <rFont val="ＭＳ ゴシック"/>
        <family val="3"/>
        <charset val="128"/>
      </rPr>
      <t>（ろ）</t>
    </r>
    <r>
      <rPr>
        <sz val="10"/>
        <rFont val="ＭＳ 明朝"/>
        <family val="1"/>
        <charset val="128"/>
      </rPr>
      <t>第１回の改修費又は（イ）
　　　の低い額</t>
    </r>
    <phoneticPr fontId="26"/>
  </si>
  <si>
    <r>
      <t>（イ'）</t>
    </r>
    <r>
      <rPr>
        <sz val="10"/>
        <rFont val="ＭＳ 明朝"/>
        <family val="1"/>
        <charset val="128"/>
      </rPr>
      <t>⇒（い）－（ろ）</t>
    </r>
    <phoneticPr fontId="26"/>
  </si>
  <si>
    <r>
      <rPr>
        <sz val="10.5"/>
        <rFont val="ＭＳ ゴシック"/>
        <family val="3"/>
        <charset val="128"/>
      </rPr>
      <t>（ク）</t>
    </r>
    <r>
      <rPr>
        <sz val="10.5"/>
        <rFont val="ＭＳ 明朝"/>
        <family val="1"/>
        <charset val="128"/>
      </rPr>
      <t>内訳</t>
    </r>
    <rPh sb="3" eb="5">
      <t>ウチワケ</t>
    </rPh>
    <phoneticPr fontId="26"/>
  </si>
  <si>
    <r>
      <rPr>
        <sz val="10"/>
        <rFont val="ＭＳ ゴシック"/>
        <family val="3"/>
        <charset val="128"/>
      </rPr>
      <t>（に）</t>
    </r>
    <r>
      <rPr>
        <sz val="10"/>
        <rFont val="ＭＳ 明朝"/>
        <family val="1"/>
        <charset val="128"/>
      </rPr>
      <t>第１回の改修費又は（ウ）
　　　の低い額</t>
    </r>
    <phoneticPr fontId="26"/>
  </si>
  <si>
    <r>
      <t>（ケ'）</t>
    </r>
    <r>
      <rPr>
        <sz val="10"/>
        <rFont val="ＭＳ 明朝"/>
        <family val="1"/>
        <charset val="128"/>
      </rPr>
      <t>⇒（は）－（に）</t>
    </r>
    <phoneticPr fontId="26"/>
  </si>
  <si>
    <r>
      <rPr>
        <sz val="10"/>
        <rFont val="ＭＳ ゴシック"/>
        <family val="3"/>
        <charset val="128"/>
      </rPr>
      <t>（コ）</t>
    </r>
    <r>
      <rPr>
        <sz val="10"/>
        <rFont val="ＭＳ 明朝"/>
        <family val="1"/>
        <charset val="128"/>
      </rPr>
      <t>⇒
第１回の場合（ア）、（ケ）の低い金額
第２回の場合（ア）、（ケ'）の低い金額</t>
    </r>
    <rPh sb="5" eb="6">
      <t>ダイ</t>
    </rPh>
    <rPh sb="7" eb="8">
      <t>カイ</t>
    </rPh>
    <rPh sb="9" eb="11">
      <t>バアイ</t>
    </rPh>
    <rPh sb="24" eb="25">
      <t>ダイ</t>
    </rPh>
    <rPh sb="26" eb="27">
      <t>カイ</t>
    </rPh>
    <rPh sb="28" eb="30">
      <t>バアイ</t>
    </rPh>
    <phoneticPr fontId="26"/>
  </si>
  <si>
    <r>
      <t>（サ）</t>
    </r>
    <r>
      <rPr>
        <sz val="10"/>
        <rFont val="ＭＳ 明朝"/>
        <family val="1"/>
        <charset val="128"/>
      </rPr>
      <t>係数（α,β）⇒（ク）／（コ）</t>
    </r>
    <phoneticPr fontId="26"/>
  </si>
  <si>
    <r>
      <t>（シ）</t>
    </r>
    <r>
      <rPr>
        <sz val="10"/>
        <rFont val="ＭＳ 明朝"/>
        <family val="1"/>
        <charset val="128"/>
      </rPr>
      <t>耐震改修工事　0.115+31α/69</t>
    </r>
    <phoneticPr fontId="26"/>
  </si>
  <si>
    <r>
      <t>　　　</t>
    </r>
    <r>
      <rPr>
        <sz val="10"/>
        <rFont val="ＭＳ 明朝"/>
        <family val="1"/>
        <charset val="128"/>
      </rPr>
      <t>工事監理　1/3-β/4</t>
    </r>
    <phoneticPr fontId="26"/>
  </si>
  <si>
    <r>
      <rPr>
        <sz val="10"/>
        <rFont val="ＭＳ ゴシック"/>
        <family val="3"/>
        <charset val="128"/>
      </rPr>
      <t>（セ）</t>
    </r>
    <r>
      <rPr>
        <sz val="10"/>
        <rFont val="ＭＳ 明朝"/>
        <family val="1"/>
        <charset val="128"/>
      </rPr>
      <t>⇒（シ）,（ス）の比較</t>
    </r>
    <rPh sb="12" eb="14">
      <t>ヒカク</t>
    </rPh>
    <phoneticPr fontId="26"/>
  </si>
  <si>
    <r>
      <rPr>
        <sz val="10"/>
        <rFont val="ＭＳ ゴシック"/>
        <family val="3"/>
        <charset val="128"/>
      </rPr>
      <t>（セ）</t>
    </r>
    <r>
      <rPr>
        <sz val="10"/>
        <rFont val="ＭＳ 明朝"/>
        <family val="1"/>
        <charset val="128"/>
      </rPr>
      <t>⇒（シ）,（ス）の小さい数値</t>
    </r>
    <rPh sb="12" eb="13">
      <t>チイ</t>
    </rPh>
    <phoneticPr fontId="26"/>
  </si>
  <si>
    <r>
      <t>（タ）</t>
    </r>
    <r>
      <rPr>
        <sz val="10"/>
        <rFont val="ＭＳ 明朝"/>
        <family val="1"/>
        <charset val="128"/>
      </rPr>
      <t>⇒（ソ）の合計</t>
    </r>
    <rPh sb="8" eb="10">
      <t>ゴウケイ</t>
    </rPh>
    <phoneticPr fontId="26"/>
  </si>
  <si>
    <t>　算出方法③：建築物の種類が、B かつ賃借人が存する場合のみ該当（D は、対象外）</t>
    <rPh sb="19" eb="22">
      <t>チンシャクニン</t>
    </rPh>
    <rPh sb="23" eb="24">
      <t>ゾン</t>
    </rPh>
    <phoneticPr fontId="26"/>
  </si>
  <si>
    <t>交付申請額③</t>
    <rPh sb="0" eb="5">
      <t>コウフシンセイガク</t>
    </rPh>
    <phoneticPr fontId="26"/>
  </si>
  <si>
    <t>小計</t>
    <rPh sb="0" eb="2">
      <t>ショウケイ</t>
    </rPh>
    <phoneticPr fontId="26"/>
  </si>
  <si>
    <t>円</t>
    <rPh sb="0" eb="1">
      <t>エン</t>
    </rPh>
    <phoneticPr fontId="26"/>
  </si>
  <si>
    <t>１箇月分の賃料</t>
    <phoneticPr fontId="26"/>
  </si>
  <si>
    <t>交付申請額の
限度の算定</t>
    <phoneticPr fontId="26"/>
  </si>
  <si>
    <t>合計</t>
    <rPh sb="0" eb="2">
      <t>ゴウケイ</t>
    </rPh>
    <phoneticPr fontId="26"/>
  </si>
  <si>
    <t>交付申請額の
限度の算定</t>
    <rPh sb="0" eb="5">
      <t>コウフシンセイガク</t>
    </rPh>
    <rPh sb="7" eb="9">
      <t>ゲンド</t>
    </rPh>
    <rPh sb="10" eb="12">
      <t>サンテイ</t>
    </rPh>
    <phoneticPr fontId="26"/>
  </si>
  <si>
    <t>補助対象費</t>
    <rPh sb="0" eb="2">
      <t>ホジョ</t>
    </rPh>
    <rPh sb="2" eb="4">
      <t>タイショウ</t>
    </rPh>
    <rPh sb="4" eb="5">
      <t>ヒ</t>
    </rPh>
    <phoneticPr fontId="26"/>
  </si>
  <si>
    <t>６箇月分の賃料の合計</t>
    <rPh sb="1" eb="4">
      <t>カゲツブン</t>
    </rPh>
    <rPh sb="5" eb="7">
      <t>チンリョウ</t>
    </rPh>
    <rPh sb="8" eb="10">
      <t>ゴウケイ</t>
    </rPh>
    <phoneticPr fontId="26"/>
  </si>
  <si>
    <t>円</t>
    <rPh sb="0" eb="1">
      <t>エン</t>
    </rPh>
    <phoneticPr fontId="26"/>
  </si>
  <si>
    <t>　算出方法③：賃借人が存する場合のみ該当</t>
    <rPh sb="7" eb="10">
      <t>チンシャクニン</t>
    </rPh>
    <rPh sb="11" eb="12">
      <t>ゾン</t>
    </rPh>
    <phoneticPr fontId="26"/>
  </si>
  <si>
    <t>第２回の場合
（ほ）第１回で交付された補助額</t>
    <rPh sb="10" eb="11">
      <t>ダイ</t>
    </rPh>
    <rPh sb="12" eb="13">
      <t>カイ</t>
    </rPh>
    <rPh sb="14" eb="16">
      <t>コウフ</t>
    </rPh>
    <rPh sb="19" eb="22">
      <t>ホジョガク</t>
    </rPh>
    <phoneticPr fontId="26"/>
  </si>
  <si>
    <t>契約の対象となる区画</t>
    <rPh sb="0" eb="2">
      <t>ケイヤク</t>
    </rPh>
    <rPh sb="3" eb="5">
      <t>タイショウ</t>
    </rPh>
    <rPh sb="8" eb="10">
      <t>クカク</t>
    </rPh>
    <phoneticPr fontId="26"/>
  </si>
  <si>
    <t>区画数</t>
    <rPh sb="0" eb="3">
      <t>クカクスウ</t>
    </rPh>
    <phoneticPr fontId="26"/>
  </si>
  <si>
    <t>区画</t>
    <rPh sb="0" eb="2">
      <t>クカク</t>
    </rPh>
    <phoneticPr fontId="26"/>
  </si>
  <si>
    <t>区画数</t>
    <rPh sb="0" eb="3">
      <t>クカク</t>
    </rPh>
    <phoneticPr fontId="26"/>
  </si>
  <si>
    <t>３　年度別事業費内訳　(※複数年度事業の場合記入)　 （単位：円）</t>
    <phoneticPr fontId="26"/>
  </si>
  <si>
    <r>
      <rPr>
        <sz val="10"/>
        <rFont val="ＭＳ ゴシック"/>
        <family val="3"/>
        <charset val="128"/>
      </rPr>
      <t>（ツ）</t>
    </r>
    <r>
      <rPr>
        <sz val="10"/>
        <rFont val="ＭＳ 明朝"/>
        <family val="1"/>
        <charset val="128"/>
      </rPr>
      <t>⇒（チ）×2/3</t>
    </r>
    <phoneticPr fontId="26"/>
  </si>
  <si>
    <r>
      <rPr>
        <sz val="10"/>
        <rFont val="ＭＳ ゴシック"/>
        <family val="3"/>
        <charset val="128"/>
      </rPr>
      <t>（テ）</t>
    </r>
    <r>
      <rPr>
        <sz val="10"/>
        <rFont val="ＭＳ 明朝"/>
        <family val="1"/>
        <charset val="128"/>
      </rPr>
      <t>耐震改修工事に要する費用⇒（ア）</t>
    </r>
    <rPh sb="3" eb="5">
      <t>タイシン</t>
    </rPh>
    <rPh sb="5" eb="7">
      <t>カイシュウ</t>
    </rPh>
    <rPh sb="7" eb="9">
      <t>コウジ</t>
    </rPh>
    <rPh sb="10" eb="11">
      <t>ヨウ</t>
    </rPh>
    <rPh sb="13" eb="15">
      <t>ヒヨウ</t>
    </rPh>
    <phoneticPr fontId="26"/>
  </si>
  <si>
    <r>
      <rPr>
        <sz val="10"/>
        <rFont val="ＭＳ ゴシック"/>
        <family val="3"/>
        <charset val="128"/>
      </rPr>
      <t>（ト）</t>
    </r>
    <r>
      <rPr>
        <sz val="10"/>
        <rFont val="ＭＳ 明朝"/>
        <family val="1"/>
        <charset val="128"/>
      </rPr>
      <t>⇒（テ）×1/15</t>
    </r>
    <phoneticPr fontId="26"/>
  </si>
  <si>
    <r>
      <rPr>
        <sz val="10"/>
        <rFont val="ＭＳ ゴシック"/>
        <family val="3"/>
        <charset val="128"/>
      </rPr>
      <t>（ニ）</t>
    </r>
    <r>
      <rPr>
        <sz val="10"/>
        <rFont val="ＭＳ 明朝"/>
        <family val="1"/>
        <charset val="128"/>
      </rPr>
      <t>⇒（ツ），（ト），（ナ）の低い金額</t>
    </r>
    <rPh sb="16" eb="17">
      <t>ヒク</t>
    </rPh>
    <rPh sb="18" eb="20">
      <t>キンガク</t>
    </rPh>
    <phoneticPr fontId="26"/>
  </si>
  <si>
    <r>
      <rPr>
        <sz val="10"/>
        <rFont val="ＭＳ ゴシック"/>
        <family val="3"/>
        <charset val="128"/>
      </rPr>
      <t>（ナ）</t>
    </r>
    <r>
      <rPr>
        <sz val="10"/>
        <rFont val="ＭＳ 明朝"/>
        <family val="1"/>
        <charset val="128"/>
      </rPr>
      <t>補助限度額</t>
    </r>
    <rPh sb="3" eb="8">
      <t>ホジョゲンドガク</t>
    </rPh>
    <phoneticPr fontId="26"/>
  </si>
  <si>
    <t>（注３）用</t>
    <rPh sb="1" eb="2">
      <t>チュウ</t>
    </rPh>
    <rPh sb="4" eb="5">
      <t>ヨウ</t>
    </rPh>
    <phoneticPr fontId="26"/>
  </si>
  <si>
    <t>左の額から段階改修の第１回で
交付された補助額を差し引いた額</t>
    <phoneticPr fontId="26"/>
  </si>
  <si>
    <t>D</t>
  </si>
  <si>
    <t>（注１）金額は税抜きで記載すること。（消費税を補助対象とする場合を除く。）</t>
    <rPh sb="4" eb="6">
      <t>キンガク</t>
    </rPh>
    <rPh sb="11" eb="13">
      <t>キサイ</t>
    </rPh>
    <phoneticPr fontId="26"/>
  </si>
  <si>
    <t xml:space="preserve">        ※の金額は構造耐震指標Is値が0.3未満の場合を表す。</t>
    <phoneticPr fontId="26"/>
  </si>
  <si>
    <t>木造建築物</t>
    <phoneticPr fontId="26"/>
  </si>
  <si>
    <t>この表において、 aは補助対象床面積を表す。 (単位　㎡)</t>
    <phoneticPr fontId="26"/>
  </si>
  <si>
    <t>事業費限度額　(注３)</t>
    <phoneticPr fontId="26"/>
  </si>
  <si>
    <t>×a</t>
    <phoneticPr fontId="26"/>
  </si>
  <si>
    <t xml:space="preserve">                ※の金額は構造耐震指標Is値が0.3未満の場合を表す。</t>
    <phoneticPr fontId="26"/>
  </si>
  <si>
    <t>（又は</t>
    <phoneticPr fontId="26"/>
  </si>
  <si>
    <t>※）×a</t>
    <phoneticPr fontId="26"/>
  </si>
  <si>
    <t>マンション</t>
  </si>
  <si>
    <t>事業者の全体見積金額（税込み)</t>
    <rPh sb="11" eb="13">
      <t>ゼイコ</t>
    </rPh>
    <phoneticPr fontId="26"/>
  </si>
  <si>
    <r>
      <rPr>
        <sz val="10"/>
        <rFont val="ＭＳ ゴシック"/>
        <family val="3"/>
        <charset val="128"/>
      </rPr>
      <t>（ア）</t>
    </r>
    <r>
      <rPr>
        <sz val="10"/>
        <rFont val="ＭＳ 明朝"/>
        <family val="1"/>
        <charset val="128"/>
      </rPr>
      <t>補助対象事業費（注１)（注２)</t>
    </r>
    <phoneticPr fontId="26"/>
  </si>
  <si>
    <r>
      <rPr>
        <sz val="10"/>
        <rFont val="ＭＳ ゴシック"/>
        <family val="3"/>
        <charset val="128"/>
      </rPr>
      <t>（イ）</t>
    </r>
    <r>
      <rPr>
        <sz val="10"/>
        <rFont val="ＭＳ 明朝"/>
        <family val="1"/>
        <charset val="128"/>
      </rPr>
      <t>通常の耐震診断に要する費用（注１)</t>
    </r>
    <phoneticPr fontId="26"/>
  </si>
  <si>
    <t>(注３)</t>
    <phoneticPr fontId="26"/>
  </si>
  <si>
    <r>
      <rPr>
        <sz val="10"/>
        <rFont val="ＭＳ ゴシック"/>
        <family val="3"/>
        <charset val="128"/>
      </rPr>
      <t>（オ）</t>
    </r>
    <r>
      <rPr>
        <sz val="10"/>
        <rFont val="ＭＳ 明朝"/>
        <family val="1"/>
        <charset val="128"/>
      </rPr>
      <t>通常の耐震診断に要する費用以外の費用（注１)</t>
    </r>
    <phoneticPr fontId="26"/>
  </si>
  <si>
    <t>補助率
（注４）</t>
    <rPh sb="0" eb="2">
      <t>ホジョ</t>
    </rPh>
    <rPh sb="2" eb="3">
      <t>リツ</t>
    </rPh>
    <rPh sb="5" eb="6">
      <t>チュウ</t>
    </rPh>
    <phoneticPr fontId="26"/>
  </si>
  <si>
    <r>
      <rPr>
        <sz val="10"/>
        <rFont val="ＭＳ ゴシック"/>
        <family val="3"/>
        <charset val="128"/>
      </rPr>
      <t>（チ）</t>
    </r>
    <r>
      <rPr>
        <sz val="10"/>
        <rFont val="ＭＳ 明朝"/>
        <family val="1"/>
        <charset val="128"/>
      </rPr>
      <t>⇒（シ）×（タ）（注５）</t>
    </r>
    <rPh sb="12" eb="13">
      <t>チュウ</t>
    </rPh>
    <phoneticPr fontId="26"/>
  </si>
  <si>
    <r>
      <rPr>
        <sz val="10"/>
        <rFont val="ＭＳ ゴシック"/>
        <family val="3"/>
        <charset val="128"/>
      </rPr>
      <t>（ツ）</t>
    </r>
    <r>
      <rPr>
        <sz val="10"/>
        <rFont val="ＭＳ 明朝"/>
        <family val="1"/>
        <charset val="128"/>
      </rPr>
      <t>⇒（ク）又は（サ）＋（チ）（注６）</t>
    </r>
    <rPh sb="7" eb="8">
      <t>マタ</t>
    </rPh>
    <phoneticPr fontId="26"/>
  </si>
  <si>
    <t>（注２）補助対象事業費は、補助対象外となる事業費等を除いた額とすること。</t>
    <phoneticPr fontId="26"/>
  </si>
  <si>
    <t>（注４）各値を比較するため、小数点第５位を四捨五入すること。</t>
    <rPh sb="4" eb="5">
      <t>カク</t>
    </rPh>
    <rPh sb="5" eb="6">
      <t>アタイ</t>
    </rPh>
    <rPh sb="7" eb="9">
      <t>ヒカク</t>
    </rPh>
    <rPh sb="14" eb="17">
      <t>ショウスウテン</t>
    </rPh>
    <rPh sb="17" eb="18">
      <t>ダイ</t>
    </rPh>
    <rPh sb="19" eb="20">
      <t>イ</t>
    </rPh>
    <rPh sb="21" eb="25">
      <t>シシャゴニュウ</t>
    </rPh>
    <phoneticPr fontId="26"/>
  </si>
  <si>
    <t>（注５）交付申請額②の算出に適用する補助率は、四捨五入等をしないこと。</t>
    <rPh sb="1" eb="2">
      <t>チュウ</t>
    </rPh>
    <phoneticPr fontId="26"/>
  </si>
  <si>
    <t>（注６）交付申請額は、1,000円未満の端数があるときは、その端数を切り捨てること。</t>
    <phoneticPr fontId="26"/>
  </si>
  <si>
    <r>
      <t>全体事業費</t>
    </r>
    <r>
      <rPr>
        <sz val="8"/>
        <rFont val="ＭＳ 明朝"/>
        <family val="1"/>
        <charset val="128"/>
      </rPr>
      <t>（税込み）</t>
    </r>
    <rPh sb="6" eb="8">
      <t>ゼイコ</t>
    </rPh>
    <phoneticPr fontId="26"/>
  </si>
  <si>
    <r>
      <rPr>
        <sz val="10"/>
        <rFont val="ＭＳ ゴシック"/>
        <family val="3"/>
        <charset val="128"/>
      </rPr>
      <t>（ウ）</t>
    </r>
    <r>
      <rPr>
        <sz val="10"/>
        <rFont val="ＭＳ 明朝"/>
        <family val="1"/>
        <charset val="128"/>
      </rPr>
      <t>限度額 (注３)</t>
    </r>
    <phoneticPr fontId="26"/>
  </si>
  <si>
    <r>
      <rPr>
        <sz val="10"/>
        <rFont val="ＭＳ ゴシック"/>
        <family val="3"/>
        <charset val="128"/>
      </rPr>
      <t>（ケ）</t>
    </r>
    <r>
      <rPr>
        <sz val="10"/>
        <rFont val="ＭＳ 明朝"/>
        <family val="1"/>
        <charset val="128"/>
      </rPr>
      <t>⇒（ア）×（ク）（注５）</t>
    </r>
    <rPh sb="12" eb="13">
      <t>チュウ</t>
    </rPh>
    <phoneticPr fontId="26"/>
  </si>
  <si>
    <r>
      <rPr>
        <sz val="10"/>
        <rFont val="ＭＳ ゴシック"/>
        <family val="3"/>
        <charset val="128"/>
      </rPr>
      <t>（コ）</t>
    </r>
    <r>
      <rPr>
        <sz val="10"/>
        <rFont val="ＭＳ 明朝"/>
        <family val="1"/>
        <charset val="128"/>
      </rPr>
      <t>⇒（エ）＋（ケ）（注６）</t>
    </r>
    <phoneticPr fontId="26"/>
  </si>
  <si>
    <t>（注３）限度額は、木造建築物の場合は20万円、それ以外は360万円を記載すること。</t>
    <phoneticPr fontId="26"/>
  </si>
  <si>
    <r>
      <rPr>
        <sz val="10"/>
        <rFont val="ＭＳ ゴシック"/>
        <family val="3"/>
        <charset val="128"/>
      </rPr>
      <t>（カ）</t>
    </r>
    <r>
      <rPr>
        <sz val="10"/>
        <rFont val="ＭＳ 明朝"/>
        <family val="1"/>
        <charset val="128"/>
      </rPr>
      <t>補助限度額　（注４）</t>
    </r>
    <phoneticPr fontId="26"/>
  </si>
  <si>
    <t>補助率
（注５）</t>
    <rPh sb="0" eb="2">
      <t>ホジョ</t>
    </rPh>
    <rPh sb="2" eb="3">
      <t>リツ</t>
    </rPh>
    <rPh sb="5" eb="6">
      <t>チュウ</t>
    </rPh>
    <phoneticPr fontId="26"/>
  </si>
  <si>
    <r>
      <rPr>
        <sz val="10"/>
        <rFont val="ＭＳ ゴシック"/>
        <family val="3"/>
        <charset val="128"/>
      </rPr>
      <t>（ソ）</t>
    </r>
    <r>
      <rPr>
        <sz val="10"/>
        <rFont val="ＭＳ 明朝"/>
        <family val="1"/>
        <charset val="128"/>
      </rPr>
      <t>⇒（コ）×（セ）（注６）</t>
    </r>
    <rPh sb="12" eb="13">
      <t>チュウ</t>
    </rPh>
    <phoneticPr fontId="26"/>
  </si>
  <si>
    <r>
      <rPr>
        <sz val="10"/>
        <rFont val="ＭＳ ゴシック"/>
        <family val="3"/>
        <charset val="128"/>
      </rPr>
      <t>（チ）</t>
    </r>
    <r>
      <rPr>
        <sz val="10"/>
        <rFont val="ＭＳ 明朝"/>
        <family val="1"/>
        <charset val="128"/>
      </rPr>
      <t>⇒（キ）＋（タ）（注７）</t>
    </r>
    <phoneticPr fontId="26"/>
  </si>
  <si>
    <t>（注３）事業費限度額は、下表のうち該当するものを記載すること。</t>
    <phoneticPr fontId="26"/>
  </si>
  <si>
    <t>39,900×a</t>
    <phoneticPr fontId="26"/>
  </si>
  <si>
    <r>
      <t>51,700（又は56,900</t>
    </r>
    <r>
      <rPr>
        <vertAlign val="superscript"/>
        <sz val="10"/>
        <rFont val="ＭＳ 明朝"/>
        <family val="1"/>
        <charset val="128"/>
      </rPr>
      <t>※</t>
    </r>
    <r>
      <rPr>
        <sz val="10"/>
        <rFont val="ＭＳ 明朝"/>
        <family val="1"/>
        <charset val="128"/>
      </rPr>
      <t>）×a</t>
    </r>
    <phoneticPr fontId="26"/>
  </si>
  <si>
    <t>86,400×a</t>
    <phoneticPr fontId="26"/>
  </si>
  <si>
    <r>
      <t>57,000（又は62,700</t>
    </r>
    <r>
      <rPr>
        <vertAlign val="superscript"/>
        <sz val="10"/>
        <rFont val="ＭＳ 明朝"/>
        <family val="1"/>
        <charset val="128"/>
      </rPr>
      <t>※</t>
    </r>
    <r>
      <rPr>
        <sz val="10"/>
        <rFont val="ＭＳ 明朝"/>
        <family val="1"/>
        <charset val="128"/>
      </rPr>
      <t xml:space="preserve">）×a </t>
    </r>
    <phoneticPr fontId="26"/>
  </si>
  <si>
    <t>93,300×a</t>
    <phoneticPr fontId="26"/>
  </si>
  <si>
    <t>（注４）補助限度額は、下表の該当金額を記載すること。</t>
    <phoneticPr fontId="26"/>
  </si>
  <si>
    <t>（注５）各値を比較するため、小数点第５位を四捨五入すること。</t>
    <rPh sb="4" eb="5">
      <t>カク</t>
    </rPh>
    <rPh sb="5" eb="6">
      <t>アタイ</t>
    </rPh>
    <rPh sb="7" eb="9">
      <t>ヒカク</t>
    </rPh>
    <rPh sb="14" eb="17">
      <t>ショウスウテン</t>
    </rPh>
    <rPh sb="17" eb="18">
      <t>ダイ</t>
    </rPh>
    <rPh sb="19" eb="20">
      <t>イ</t>
    </rPh>
    <rPh sb="21" eb="25">
      <t>シシャゴニュウ</t>
    </rPh>
    <phoneticPr fontId="26"/>
  </si>
  <si>
    <t>（注６）交付申請額②の算出に適用する補助率は、四捨五入等をしないこと。</t>
    <rPh sb="1" eb="2">
      <t>チュウ</t>
    </rPh>
    <phoneticPr fontId="26"/>
  </si>
  <si>
    <t>（注７）交付申請額は、1,000円未満の端数があるときは、その端数を切り捨てること。</t>
    <phoneticPr fontId="26"/>
  </si>
  <si>
    <r>
      <t>　全体事業費</t>
    </r>
    <r>
      <rPr>
        <sz val="8"/>
        <rFont val="ＭＳ 明朝"/>
        <family val="1"/>
        <charset val="128"/>
      </rPr>
      <t>（税込み）</t>
    </r>
    <rPh sb="7" eb="9">
      <t>ゼイコ</t>
    </rPh>
    <phoneticPr fontId="26"/>
  </si>
  <si>
    <r>
      <rPr>
        <sz val="10"/>
        <rFont val="ＭＳ ゴシック"/>
        <family val="3"/>
        <charset val="128"/>
      </rPr>
      <t>（チ）</t>
    </r>
    <r>
      <rPr>
        <sz val="10"/>
        <rFont val="ＭＳ 明朝"/>
        <family val="1"/>
        <charset val="128"/>
      </rPr>
      <t>６箇月分の賃料の合計（注１）</t>
    </r>
    <rPh sb="4" eb="7">
      <t>カゲツブン</t>
    </rPh>
    <rPh sb="8" eb="10">
      <t>チンリョウ</t>
    </rPh>
    <rPh sb="11" eb="13">
      <t>ゴウケイ</t>
    </rPh>
    <phoneticPr fontId="26"/>
  </si>
  <si>
    <r>
      <rPr>
        <sz val="10"/>
        <rFont val="ＭＳ ゴシック"/>
        <family val="3"/>
        <charset val="128"/>
      </rPr>
      <t>（ヌ）</t>
    </r>
    <r>
      <rPr>
        <sz val="10"/>
        <rFont val="ＭＳ 明朝"/>
        <family val="1"/>
        <charset val="128"/>
      </rPr>
      <t>⇒（キ）＋（タ）＋（ニ）（注７）</t>
    </r>
    <phoneticPr fontId="26"/>
  </si>
  <si>
    <t>２　賃貸借契約に基づく賃料の合計（※算出方法③に該当する場合記入）</t>
    <rPh sb="2" eb="7">
      <t>チンタイシャクケイヤク</t>
    </rPh>
    <rPh sb="8" eb="9">
      <t>モト</t>
    </rPh>
    <rPh sb="11" eb="13">
      <t>チンリョウ</t>
    </rPh>
    <rPh sb="14" eb="16">
      <t>ゴウケイ</t>
    </rPh>
    <rPh sb="18" eb="22">
      <t>サンシュツホウホウ</t>
    </rPh>
    <rPh sb="24" eb="26">
      <t>ガイトウ</t>
    </rPh>
    <rPh sb="28" eb="30">
      <t>バアイ</t>
    </rPh>
    <rPh sb="30" eb="32">
      <t>キニュウ</t>
    </rPh>
    <phoneticPr fontId="26"/>
  </si>
  <si>
    <r>
      <rPr>
        <sz val="10"/>
        <rFont val="ＭＳ ゴシック"/>
        <family val="3"/>
        <charset val="128"/>
      </rPr>
      <t>（い）</t>
    </r>
    <r>
      <rPr>
        <sz val="10"/>
        <rFont val="ＭＳ 明朝"/>
        <family val="1"/>
        <charset val="128"/>
      </rPr>
      <t>単価×延べ面積　(注３)</t>
    </r>
    <phoneticPr fontId="26"/>
  </si>
  <si>
    <r>
      <rPr>
        <sz val="10"/>
        <rFont val="ＭＳ ゴシック"/>
        <family val="3"/>
        <charset val="128"/>
      </rPr>
      <t>（は）</t>
    </r>
    <r>
      <rPr>
        <sz val="10"/>
        <rFont val="ＭＳ 明朝"/>
        <family val="1"/>
        <charset val="128"/>
      </rPr>
      <t>単価×延べ面積　(注３)</t>
    </r>
    <phoneticPr fontId="26"/>
  </si>
  <si>
    <t>19,950×a</t>
    <phoneticPr fontId="26"/>
  </si>
  <si>
    <t>25,850×a</t>
    <phoneticPr fontId="26"/>
  </si>
  <si>
    <t>43,200×a</t>
    <phoneticPr fontId="26"/>
  </si>
  <si>
    <t>51,700×a</t>
    <phoneticPr fontId="26"/>
  </si>
  <si>
    <t>28,500×a</t>
    <phoneticPr fontId="26"/>
  </si>
  <si>
    <t>46,650×a</t>
    <phoneticPr fontId="26"/>
  </si>
  <si>
    <t>57,000×a</t>
    <phoneticPr fontId="26"/>
  </si>
  <si>
    <t>（い）単価×延べ面積　(注３)</t>
    <phoneticPr fontId="26"/>
  </si>
  <si>
    <t>（は）単価×延べ面積　(注３)</t>
    <phoneticPr fontId="26"/>
  </si>
  <si>
    <r>
      <rPr>
        <sz val="10"/>
        <rFont val="ＭＳ ゴシック"/>
        <family val="3"/>
        <charset val="128"/>
      </rPr>
      <t>（ソ）</t>
    </r>
    <r>
      <rPr>
        <sz val="10"/>
        <rFont val="ＭＳ 明朝"/>
        <family val="1"/>
        <charset val="128"/>
      </rPr>
      <t>⇒（コ）×（セ）（注６）</t>
    </r>
    <phoneticPr fontId="26"/>
  </si>
  <si>
    <r>
      <rPr>
        <sz val="10"/>
        <rFont val="ＭＳ ゴシック"/>
        <family val="3"/>
        <charset val="128"/>
      </rPr>
      <t>（ナ）</t>
    </r>
    <r>
      <rPr>
        <sz val="10"/>
        <rFont val="ＭＳ 明朝"/>
        <family val="1"/>
        <charset val="128"/>
      </rPr>
      <t>補助限度額（注７）</t>
    </r>
    <rPh sb="3" eb="8">
      <t>ホジョゲンドガク</t>
    </rPh>
    <rPh sb="9" eb="10">
      <t>チュウ</t>
    </rPh>
    <phoneticPr fontId="26"/>
  </si>
  <si>
    <r>
      <rPr>
        <sz val="10"/>
        <rFont val="ＭＳ ゴシック"/>
        <family val="3"/>
        <charset val="128"/>
      </rPr>
      <t>（ヌ）</t>
    </r>
    <r>
      <rPr>
        <sz val="10"/>
        <rFont val="ＭＳ 明朝"/>
        <family val="1"/>
        <charset val="128"/>
      </rPr>
      <t>⇒（キ）＋（タ）＋（ニ）（注８）</t>
    </r>
    <phoneticPr fontId="26"/>
  </si>
  <si>
    <t>（注７）補助限度額は、下表の該当金額を記載すること。</t>
    <phoneticPr fontId="26"/>
  </si>
  <si>
    <t>（注８）交付申請額は、1,000円未満の端数があるときは、その端数を切り捨てること。</t>
    <phoneticPr fontId="26"/>
  </si>
  <si>
    <t>事業者の全体見積金額（税抜き）</t>
    <rPh sb="11" eb="13">
      <t>ゼイヌ</t>
    </rPh>
    <phoneticPr fontId="26"/>
  </si>
  <si>
    <r>
      <rPr>
        <sz val="10"/>
        <rFont val="ＭＳ ゴシック"/>
        <family val="3"/>
        <charset val="128"/>
      </rPr>
      <t>（ア）</t>
    </r>
    <r>
      <rPr>
        <sz val="10"/>
        <rFont val="ＭＳ 明朝"/>
        <family val="1"/>
        <charset val="128"/>
      </rPr>
      <t>補助対象事業費（注１)（注２）</t>
    </r>
    <phoneticPr fontId="26"/>
  </si>
  <si>
    <r>
      <t>（ウ）</t>
    </r>
    <r>
      <rPr>
        <sz val="10"/>
        <rFont val="ＭＳ 明朝"/>
        <family val="1"/>
        <charset val="128"/>
      </rPr>
      <t>⇒（ア）、（イ）の低い金額</t>
    </r>
    <phoneticPr fontId="26"/>
  </si>
  <si>
    <r>
      <rPr>
        <sz val="10"/>
        <rFont val="ＭＳ ゴシック"/>
        <family val="3"/>
        <charset val="128"/>
      </rPr>
      <t>（エ）</t>
    </r>
    <r>
      <rPr>
        <sz val="10"/>
        <rFont val="ＭＳ 明朝"/>
        <family val="1"/>
        <charset val="128"/>
      </rPr>
      <t>⇒（ウ）×2/3</t>
    </r>
    <phoneticPr fontId="26"/>
  </si>
  <si>
    <r>
      <rPr>
        <sz val="10"/>
        <rFont val="ＭＳ ゴシック"/>
        <family val="3"/>
        <charset val="128"/>
      </rPr>
      <t>（オ）</t>
    </r>
    <r>
      <rPr>
        <sz val="10"/>
        <rFont val="ＭＳ 明朝"/>
        <family val="1"/>
        <charset val="128"/>
      </rPr>
      <t>限度額 (注４)</t>
    </r>
    <phoneticPr fontId="26"/>
  </si>
  <si>
    <r>
      <rPr>
        <sz val="10"/>
        <rFont val="ＭＳ ゴシック"/>
        <family val="3"/>
        <charset val="128"/>
      </rPr>
      <t>（カ）</t>
    </r>
    <r>
      <rPr>
        <sz val="10"/>
        <rFont val="ＭＳ 明朝"/>
        <family val="1"/>
        <charset val="128"/>
      </rPr>
      <t>⇒（エ）、（オ）の低い金額</t>
    </r>
    <phoneticPr fontId="26"/>
  </si>
  <si>
    <r>
      <rPr>
        <sz val="10"/>
        <rFont val="ＭＳ ゴシック"/>
        <family val="3"/>
        <charset val="128"/>
      </rPr>
      <t>（キ）</t>
    </r>
    <r>
      <rPr>
        <sz val="10"/>
        <rFont val="ＭＳ 明朝"/>
        <family val="1"/>
        <charset val="128"/>
      </rPr>
      <t>合計</t>
    </r>
    <phoneticPr fontId="26"/>
  </si>
  <si>
    <r>
      <rPr>
        <sz val="10"/>
        <rFont val="ＭＳ ゴシック"/>
        <family val="3"/>
        <charset val="128"/>
      </rPr>
      <t>（ク）</t>
    </r>
    <r>
      <rPr>
        <sz val="10"/>
        <rFont val="ＭＳ 明朝"/>
        <family val="1"/>
        <charset val="128"/>
      </rPr>
      <t>⇒（ア）、（キ）の低い金額</t>
    </r>
    <phoneticPr fontId="26"/>
  </si>
  <si>
    <t>補助率
（注５）</t>
    <rPh sb="0" eb="2">
      <t>ホジョ</t>
    </rPh>
    <rPh sb="2" eb="3">
      <t>リツ</t>
    </rPh>
    <phoneticPr fontId="26"/>
  </si>
  <si>
    <r>
      <rPr>
        <sz val="10"/>
        <rFont val="ＭＳ ゴシック"/>
        <family val="3"/>
        <charset val="128"/>
      </rPr>
      <t>（ケ）</t>
    </r>
    <r>
      <rPr>
        <sz val="10"/>
        <rFont val="ＭＳ 明朝"/>
        <family val="1"/>
        <charset val="128"/>
      </rPr>
      <t>係数α⇒（カ）／（ク）</t>
    </r>
    <phoneticPr fontId="26"/>
  </si>
  <si>
    <r>
      <rPr>
        <sz val="10"/>
        <rFont val="ＭＳ ゴシック"/>
        <family val="3"/>
        <charset val="128"/>
      </rPr>
      <t>（コ）</t>
    </r>
    <r>
      <rPr>
        <sz val="10"/>
        <rFont val="ＭＳ 明朝"/>
        <family val="1"/>
        <charset val="128"/>
      </rPr>
      <t>α/10</t>
    </r>
    <phoneticPr fontId="26"/>
  </si>
  <si>
    <r>
      <rPr>
        <sz val="10"/>
        <rFont val="ＭＳ ゴシック"/>
        <family val="3"/>
        <charset val="128"/>
      </rPr>
      <t>（サ）</t>
    </r>
    <r>
      <rPr>
        <sz val="10"/>
        <rFont val="ＭＳ 明朝"/>
        <family val="1"/>
        <charset val="128"/>
      </rPr>
      <t>1/15</t>
    </r>
    <phoneticPr fontId="26"/>
  </si>
  <si>
    <r>
      <rPr>
        <sz val="10"/>
        <rFont val="ＭＳ ゴシック"/>
        <family val="3"/>
        <charset val="128"/>
      </rPr>
      <t>（シ）</t>
    </r>
    <r>
      <rPr>
        <sz val="10"/>
        <rFont val="ＭＳ 明朝"/>
        <family val="1"/>
        <charset val="128"/>
      </rPr>
      <t>⇒（コ）,（サ）の小さい数値</t>
    </r>
    <rPh sb="12" eb="13">
      <t>チイ</t>
    </rPh>
    <rPh sb="15" eb="17">
      <t>スウチ</t>
    </rPh>
    <phoneticPr fontId="26"/>
  </si>
  <si>
    <r>
      <rPr>
        <sz val="10"/>
        <rFont val="ＭＳ ゴシック"/>
        <family val="3"/>
        <charset val="128"/>
      </rPr>
      <t>（ス）</t>
    </r>
    <r>
      <rPr>
        <sz val="10"/>
        <rFont val="ＭＳ 明朝"/>
        <family val="1"/>
        <charset val="128"/>
      </rPr>
      <t>⇒（ク）×（シ）（注６）</t>
    </r>
    <phoneticPr fontId="26"/>
  </si>
  <si>
    <r>
      <rPr>
        <sz val="10"/>
        <rFont val="ＭＳ ゴシック"/>
        <family val="3"/>
        <charset val="128"/>
      </rPr>
      <t>（セ）</t>
    </r>
    <r>
      <rPr>
        <sz val="10"/>
        <rFont val="ＭＳ 明朝"/>
        <family val="1"/>
        <charset val="128"/>
      </rPr>
      <t>６箇月分の賃料の合計</t>
    </r>
    <rPh sb="4" eb="7">
      <t>カゲツブン</t>
    </rPh>
    <rPh sb="8" eb="10">
      <t>チンリョウ</t>
    </rPh>
    <rPh sb="11" eb="13">
      <t>ゴウケイ</t>
    </rPh>
    <phoneticPr fontId="26"/>
  </si>
  <si>
    <r>
      <rPr>
        <sz val="10"/>
        <rFont val="ＭＳ ゴシック"/>
        <family val="3"/>
        <charset val="128"/>
      </rPr>
      <t>（ソ）</t>
    </r>
    <r>
      <rPr>
        <sz val="10"/>
        <rFont val="ＭＳ 明朝"/>
        <family val="1"/>
        <charset val="128"/>
      </rPr>
      <t>⇒（セ）×2/3</t>
    </r>
    <phoneticPr fontId="26"/>
  </si>
  <si>
    <r>
      <rPr>
        <sz val="10"/>
        <rFont val="ＭＳ ゴシック"/>
        <family val="3"/>
        <charset val="128"/>
      </rPr>
      <t>（タ）除却</t>
    </r>
    <r>
      <rPr>
        <sz val="10"/>
        <rFont val="ＭＳ 明朝"/>
        <family val="1"/>
        <charset val="128"/>
      </rPr>
      <t>に要する費用⇒（ア）</t>
    </r>
    <rPh sb="3" eb="5">
      <t>ジョキャク</t>
    </rPh>
    <rPh sb="6" eb="7">
      <t>ヨウ</t>
    </rPh>
    <rPh sb="9" eb="11">
      <t>ヒヨウ</t>
    </rPh>
    <phoneticPr fontId="26"/>
  </si>
  <si>
    <r>
      <rPr>
        <sz val="10"/>
        <rFont val="ＭＳ ゴシック"/>
        <family val="3"/>
        <charset val="128"/>
      </rPr>
      <t>（チ）</t>
    </r>
    <r>
      <rPr>
        <sz val="10"/>
        <rFont val="ＭＳ 明朝"/>
        <family val="1"/>
        <charset val="128"/>
      </rPr>
      <t>⇒（タ）×1/15</t>
    </r>
    <phoneticPr fontId="26"/>
  </si>
  <si>
    <r>
      <rPr>
        <sz val="10"/>
        <rFont val="ＭＳ ゴシック"/>
        <family val="3"/>
        <charset val="128"/>
      </rPr>
      <t>（ツ）</t>
    </r>
    <r>
      <rPr>
        <sz val="10"/>
        <rFont val="ＭＳ 明朝"/>
        <family val="1"/>
        <charset val="128"/>
      </rPr>
      <t>補助限度額</t>
    </r>
    <rPh sb="3" eb="8">
      <t>ホジョゲンドガク</t>
    </rPh>
    <phoneticPr fontId="26"/>
  </si>
  <si>
    <r>
      <rPr>
        <sz val="10"/>
        <rFont val="ＭＳ ゴシック"/>
        <family val="3"/>
        <charset val="128"/>
      </rPr>
      <t>（テ）</t>
    </r>
    <r>
      <rPr>
        <sz val="10"/>
        <rFont val="ＭＳ 明朝"/>
        <family val="1"/>
        <charset val="128"/>
      </rPr>
      <t>⇒（ソ），（チ），（ツ）の低い金額</t>
    </r>
    <rPh sb="16" eb="17">
      <t>ヒク</t>
    </rPh>
    <rPh sb="18" eb="20">
      <t>キンガク</t>
    </rPh>
    <phoneticPr fontId="26"/>
  </si>
  <si>
    <r>
      <rPr>
        <sz val="10"/>
        <rFont val="ＭＳ ゴシック"/>
        <family val="3"/>
        <charset val="128"/>
      </rPr>
      <t>（ト）</t>
    </r>
    <r>
      <rPr>
        <sz val="10"/>
        <rFont val="ＭＳ 明朝"/>
        <family val="1"/>
        <charset val="128"/>
      </rPr>
      <t>⇒（カ）＋（ス）＋（テ）（注７）</t>
    </r>
    <phoneticPr fontId="26"/>
  </si>
  <si>
    <t>（注５）各値を比較するため、小数点第５位を四捨五入すること。</t>
    <rPh sb="4" eb="5">
      <t>カク</t>
    </rPh>
    <rPh sb="5" eb="6">
      <t>アタイ</t>
    </rPh>
    <rPh sb="7" eb="9">
      <t>ヒカク</t>
    </rPh>
    <rPh sb="14" eb="18">
      <t>ショウスウテンダイ</t>
    </rPh>
    <rPh sb="19" eb="20">
      <t>イ</t>
    </rPh>
    <rPh sb="21" eb="25">
      <t>シシャゴニュウ</t>
    </rPh>
    <phoneticPr fontId="26"/>
  </si>
  <si>
    <t>（注６）交付申請額②の算出に適用する補助率は、四捨五入等をしないこと。</t>
    <rPh sb="1" eb="2">
      <t>チュウ</t>
    </rPh>
    <rPh sb="14" eb="16">
      <t>テキヨウ</t>
    </rPh>
    <rPh sb="18" eb="21">
      <t>ホジョリツ</t>
    </rPh>
    <rPh sb="23" eb="27">
      <t>シシャゴニュウ</t>
    </rPh>
    <rPh sb="27" eb="28">
      <t>トウ</t>
    </rPh>
    <phoneticPr fontId="26"/>
  </si>
  <si>
    <t>２　賃貸借契約に基づく賃料の合計（※算出方法③に該当する場合記入）</t>
    <phoneticPr fontId="26"/>
  </si>
  <si>
    <t>（注３）面積限度額は、面積1,000㎡以内の部分は4,580円/㎡以内、面積1,000㎡を超えて2,000㎡以内</t>
    <phoneticPr fontId="26"/>
  </si>
  <si>
    <t xml:space="preserve">        の部分は2,350円/㎡以内、面積2,000㎡を超える部分は1,570円/㎡以内とすること。</t>
    <phoneticPr fontId="26"/>
  </si>
  <si>
    <t>　　1,000㎡×4,580円＝4,580,000円</t>
    <phoneticPr fontId="26"/>
  </si>
  <si>
    <t>　　1,000㎡×2,350円＝2,350,000円</t>
    <phoneticPr fontId="26"/>
  </si>
  <si>
    <t>　　500㎡×1,570円＝785,000円　　　　合計7,715,000円</t>
    <phoneticPr fontId="26"/>
  </si>
  <si>
    <r>
      <rPr>
        <sz val="10"/>
        <rFont val="ＭＳ ゴシック"/>
        <family val="3"/>
        <charset val="128"/>
      </rPr>
      <t>（カ）</t>
    </r>
    <r>
      <rPr>
        <sz val="10"/>
        <rFont val="ＭＳ 明朝"/>
        <family val="1"/>
        <charset val="128"/>
      </rPr>
      <t>⇒（オ）と2,350,000円の低い金額</t>
    </r>
    <rPh sb="17" eb="18">
      <t>エン</t>
    </rPh>
    <rPh sb="21" eb="23">
      <t>キンガク</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</si>
</sst>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42" formatCode="_ &quot;¥&quot;* #,##0_ ;_ &quot;¥&quot;* \-#,##0_ ;_ &quot;¥&quot;* &quot;-&quot;_ ;_ @_ "/>
    <numFmt numFmtId="176" formatCode="\(#\ ?/??\)"/>
    <numFmt numFmtId="177" formatCode="0;\-0;;@"/>
    <numFmt numFmtId="178" formatCode="0.0000%"/>
    <numFmt numFmtId="179" formatCode="#,###&quot; ㎡×1,570円/㎡&quot;"/>
    <numFmt numFmtId="180" formatCode="0.0000"/>
    <numFmt numFmtId="181" formatCode="0.000;\-0.000;;@"/>
    <numFmt numFmtId="182" formatCode="#,##0_ "/>
    <numFmt numFmtId="183" formatCode="#,##0_);[Red]\(#,##0\)"/>
    <numFmt numFmtId="184" formatCode="#,###&quot;　×&quot;"/>
    <numFmt numFmtId="185" formatCode="#,##0.0000_);[Red]\(#,##0.0000\)"/>
    <numFmt numFmtId="186" formatCode="#,###&quot;円&quot;"/>
    <numFmt numFmtId="187" formatCode="#,##0.0000_ "/>
    <numFmt numFmtId="188" formatCode="#,##0_ ;[Red]\-#,##0\ "/>
    <numFmt numFmtId="189" formatCode="#,##0.00_);[Red]\(#,##0.00\)"/>
    <numFmt numFmtId="190" formatCode="#,###.00&quot; ㎡×1,570円&quot;"/>
    <numFmt numFmtId="191" formatCode="#,##0.00_ "/>
    <numFmt numFmtId="192" formatCode="#,###.00&quot;㎡&quot;"/>
    <numFmt numFmtId="193" formatCode="#,###&quot;㎡&quot;"/>
    <numFmt numFmtId="194" formatCode="0&quot; 戸&quot;"/>
    <numFmt numFmtId="195" formatCode="0_);[Red]\(0\)"/>
    <numFmt numFmtId="196" formatCode="0.00000000000000000000000"/>
    <numFmt numFmtId="197" formatCode="#,###.00&quot; ㎡×4,580円&quot;"/>
    <numFmt numFmtId="198" formatCode="#,###.00&quot; ㎡×2,350円&quot;"/>
  </numFmts>
  <fonts count="46">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1"/>
      <name val="ＭＳ Ｐゴシック"/>
      <family val="3"/>
      <charset val="128"/>
    </font>
    <font>
      <b/>
      <sz val="9"/>
      <color indexed="81"/>
      <name val="ＭＳ Ｐゴシック"/>
      <family val="3"/>
      <charset val="128"/>
    </font>
    <font>
      <sz val="10"/>
      <color indexed="8"/>
      <name val="ＭＳ Ｐゴシック"/>
      <family val="3"/>
      <charset val="128"/>
    </font>
    <font>
      <sz val="6"/>
      <name val="ＭＳ Ｐゴシック"/>
      <family val="3"/>
      <charset val="128"/>
    </font>
    <font>
      <sz val="7"/>
      <color indexed="8"/>
      <name val="ＭＳ Ｐゴシック"/>
      <family val="3"/>
      <charset val="128"/>
    </font>
    <font>
      <sz val="8"/>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sz val="6"/>
      <name val="ＭＳ Ｐゴシック"/>
      <family val="3"/>
      <charset val="128"/>
      <scheme val="minor"/>
    </font>
    <font>
      <sz val="10"/>
      <color theme="1"/>
      <name val="ＭＳ 明朝"/>
      <family val="1"/>
      <charset val="128"/>
    </font>
    <font>
      <sz val="11"/>
      <color theme="1"/>
      <name val="ＭＳ 明朝"/>
      <family val="1"/>
      <charset val="128"/>
    </font>
    <font>
      <sz val="10"/>
      <color rgb="FFFF0000"/>
      <name val="ＭＳ 明朝"/>
      <family val="1"/>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0.5"/>
      <name val="ＭＳ 明朝"/>
      <family val="1"/>
      <charset val="128"/>
    </font>
    <font>
      <sz val="11"/>
      <name val="ＭＳ 明朝"/>
      <family val="1"/>
      <charset val="128"/>
    </font>
    <font>
      <b/>
      <sz val="11"/>
      <name val="ＭＳ Ｐゴシック"/>
      <family val="3"/>
      <charset val="128"/>
      <scheme val="minor"/>
    </font>
    <font>
      <sz val="10"/>
      <name val="ＭＳ Ｐゴシック"/>
      <family val="3"/>
      <charset val="128"/>
      <scheme val="minor"/>
    </font>
    <font>
      <sz val="9"/>
      <name val="ＭＳ 明朝"/>
      <family val="1"/>
      <charset val="128"/>
    </font>
    <font>
      <vertAlign val="superscript"/>
      <sz val="10"/>
      <name val="ＭＳ 明朝"/>
      <family val="1"/>
      <charset val="128"/>
    </font>
    <font>
      <sz val="7"/>
      <name val="ＭＳ 明朝"/>
      <family val="1"/>
      <charset val="128"/>
    </font>
    <font>
      <sz val="10.5"/>
      <name val="ＭＳ ゴシック"/>
      <family val="3"/>
      <charset val="128"/>
    </font>
    <font>
      <sz val="10"/>
      <color rgb="FFFF0000"/>
      <name val="ＭＳ Ｐゴシック"/>
      <family val="3"/>
      <charset val="128"/>
      <scheme val="minor"/>
    </font>
    <font>
      <sz val="11"/>
      <color rgb="FFFF0000"/>
      <name val="ＭＳ 明朝"/>
      <family val="1"/>
      <charset val="128"/>
    </font>
    <font>
      <sz val="11"/>
      <color rgb="FFFFFF00"/>
      <name val="ＭＳ Ｐゴシック"/>
      <family val="3"/>
      <charset val="128"/>
      <scheme val="minor"/>
    </font>
    <font>
      <sz val="8"/>
      <name val="ＭＳ 明朝"/>
      <family val="1"/>
      <charset val="128"/>
    </font>
    <font>
      <sz val="10"/>
      <name val="ＭＳ 明朝"/>
      <family val="3"/>
      <charset val="128"/>
    </font>
  </fonts>
  <fills count="8">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hair">
        <color indexed="64"/>
      </bottom>
      <diagonal style="thin">
        <color indexed="64"/>
      </diagonal>
    </border>
    <border diagonalDown="1">
      <left style="thin">
        <color indexed="64"/>
      </left>
      <right style="medium">
        <color indexed="64"/>
      </right>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s>
  <cellStyleXfs count="6">
    <xf numFmtId="0" fontId="0" fillId="0" borderId="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2" fillId="0" borderId="0" applyFont="0" applyFill="0" applyBorder="0" applyAlignment="0" applyProtection="0">
      <alignment vertical="center"/>
    </xf>
    <xf numFmtId="0" fontId="16" fillId="0" borderId="0">
      <alignment vertical="center"/>
    </xf>
    <xf numFmtId="0" fontId="12" fillId="0" borderId="0">
      <alignment vertical="center"/>
    </xf>
  </cellStyleXfs>
  <cellXfs count="939">
    <xf numFmtId="0" fontId="0" fillId="0" borderId="0" xfId="0">
      <alignment vertical="center"/>
    </xf>
    <xf numFmtId="0" fontId="0" fillId="0" borderId="7" xfId="0" applyBorder="1">
      <alignment vertical="center"/>
    </xf>
    <xf numFmtId="38" fontId="16" fillId="0" borderId="0" xfId="2" applyFont="1">
      <alignment vertical="center"/>
    </xf>
    <xf numFmtId="0" fontId="16" fillId="0" borderId="0" xfId="4">
      <alignment vertical="center"/>
    </xf>
    <xf numFmtId="0" fontId="16" fillId="0" borderId="0" xfId="4" applyAlignment="1">
      <alignment horizontal="right" vertical="center"/>
    </xf>
    <xf numFmtId="0" fontId="16" fillId="0" borderId="1" xfId="4" applyBorder="1">
      <alignment vertical="center"/>
    </xf>
    <xf numFmtId="38" fontId="16" fillId="0" borderId="1" xfId="2" applyFont="1" applyBorder="1">
      <alignment vertical="center"/>
    </xf>
    <xf numFmtId="38" fontId="16" fillId="0" borderId="13" xfId="2" applyFont="1" applyBorder="1">
      <alignment vertical="center"/>
    </xf>
    <xf numFmtId="38" fontId="16" fillId="0" borderId="2" xfId="2" applyFont="1" applyBorder="1">
      <alignment vertical="center"/>
    </xf>
    <xf numFmtId="38" fontId="16" fillId="0" borderId="2" xfId="2" applyFont="1" applyFill="1" applyBorder="1">
      <alignment vertical="center"/>
    </xf>
    <xf numFmtId="0" fontId="16" fillId="0" borderId="2" xfId="4" applyBorder="1">
      <alignment vertical="center"/>
    </xf>
    <xf numFmtId="38" fontId="16" fillId="0" borderId="13" xfId="4" applyNumberFormat="1" applyBorder="1">
      <alignment vertical="center"/>
    </xf>
    <xf numFmtId="38" fontId="16" fillId="0" borderId="2" xfId="4" applyNumberFormat="1" applyBorder="1">
      <alignment vertical="center"/>
    </xf>
    <xf numFmtId="40" fontId="16" fillId="0" borderId="13" xfId="2" applyNumberFormat="1" applyFont="1" applyFill="1" applyBorder="1" applyAlignment="1">
      <alignment vertical="center"/>
    </xf>
    <xf numFmtId="40" fontId="16" fillId="0" borderId="13" xfId="2" applyNumberFormat="1" applyFont="1" applyBorder="1" applyAlignment="1">
      <alignment vertical="center"/>
    </xf>
    <xf numFmtId="38" fontId="16" fillId="0" borderId="0" xfId="2" applyFont="1" applyBorder="1" applyAlignment="1">
      <alignment horizontal="center" vertical="center"/>
    </xf>
    <xf numFmtId="38" fontId="16" fillId="0" borderId="0" xfId="2" applyFont="1" applyBorder="1" applyAlignment="1">
      <alignment vertical="center"/>
    </xf>
    <xf numFmtId="38" fontId="16" fillId="0" borderId="0" xfId="2" applyFont="1" applyBorder="1">
      <alignment vertical="center"/>
    </xf>
    <xf numFmtId="40" fontId="16" fillId="0" borderId="0" xfId="2" applyNumberFormat="1" applyFont="1" applyBorder="1" applyAlignment="1">
      <alignment vertical="center"/>
    </xf>
    <xf numFmtId="38" fontId="16" fillId="0" borderId="0" xfId="2" applyFont="1" applyFill="1" applyBorder="1">
      <alignment vertical="center"/>
    </xf>
    <xf numFmtId="38" fontId="16" fillId="0" borderId="0" xfId="2" applyFont="1" applyFill="1" applyBorder="1" applyAlignment="1">
      <alignment vertical="center" wrapText="1" shrinkToFit="1"/>
    </xf>
    <xf numFmtId="0" fontId="16" fillId="0" borderId="0" xfId="4" applyAlignment="1">
      <alignment vertical="center" wrapText="1"/>
    </xf>
    <xf numFmtId="38" fontId="16" fillId="0" borderId="0" xfId="2" applyFont="1" applyAlignment="1">
      <alignment horizontal="right" vertical="center"/>
    </xf>
    <xf numFmtId="176" fontId="16" fillId="0" borderId="1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6" fillId="0" borderId="16" xfId="1" applyNumberFormat="1" applyFont="1" applyBorder="1" applyAlignment="1">
      <alignment horizontal="center" vertical="center" wrapText="1"/>
    </xf>
    <xf numFmtId="38" fontId="16" fillId="0" borderId="11" xfId="2" applyFont="1" applyBorder="1">
      <alignment vertical="center"/>
    </xf>
    <xf numFmtId="49" fontId="16" fillId="0" borderId="11" xfId="2" applyNumberFormat="1" applyFont="1" applyBorder="1">
      <alignment vertical="center"/>
    </xf>
    <xf numFmtId="0" fontId="0" fillId="0" borderId="0" xfId="0" applyAlignment="1">
      <alignment horizontal="right" vertical="center"/>
    </xf>
    <xf numFmtId="49" fontId="16" fillId="0" borderId="6" xfId="2" applyNumberFormat="1" applyFont="1" applyBorder="1">
      <alignment vertical="center"/>
    </xf>
    <xf numFmtId="38" fontId="16" fillId="0" borderId="6" xfId="2" applyFont="1" applyBorder="1">
      <alignment vertical="center"/>
    </xf>
    <xf numFmtId="40" fontId="16" fillId="0" borderId="6" xfId="1" applyNumberFormat="1" applyFont="1" applyBorder="1">
      <alignment vertical="center"/>
    </xf>
    <xf numFmtId="0" fontId="16" fillId="0" borderId="6" xfId="4" applyBorder="1">
      <alignment vertical="center"/>
    </xf>
    <xf numFmtId="0" fontId="0" fillId="0" borderId="3" xfId="0" applyBorder="1" applyAlignment="1">
      <alignment vertical="center" wrapText="1"/>
    </xf>
    <xf numFmtId="0" fontId="0" fillId="0" borderId="2" xfId="0" applyBorder="1" applyAlignment="1">
      <alignment vertical="center" wrapText="1"/>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8" fillId="0" borderId="8"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2" xfId="0" applyBorder="1">
      <alignment vertical="center"/>
    </xf>
    <xf numFmtId="0" fontId="0" fillId="0" borderId="1" xfId="0" applyBorder="1" applyAlignment="1">
      <alignment horizontal="center" vertical="center"/>
    </xf>
    <xf numFmtId="0" fontId="0" fillId="0" borderId="4" xfId="0" applyBorder="1">
      <alignment vertical="center"/>
    </xf>
    <xf numFmtId="0" fontId="0" fillId="0" borderId="3" xfId="0" applyBorder="1" applyAlignment="1">
      <alignment vertical="center" shrinkToFi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1" fillId="0" borderId="8" xfId="0" applyFont="1" applyBorder="1">
      <alignment vertical="center"/>
    </xf>
    <xf numFmtId="0" fontId="21" fillId="0" borderId="0" xfId="0" applyFont="1">
      <alignment vertical="center"/>
    </xf>
    <xf numFmtId="0" fontId="21" fillId="0" borderId="13" xfId="0" applyFont="1" applyBorder="1">
      <alignment vertical="center"/>
    </xf>
    <xf numFmtId="0" fontId="21" fillId="0" borderId="3" xfId="0" applyFont="1" applyBorder="1">
      <alignment vertical="center"/>
    </xf>
    <xf numFmtId="0" fontId="21" fillId="0" borderId="2" xfId="0" applyFont="1" applyBorder="1">
      <alignment vertical="center"/>
    </xf>
    <xf numFmtId="0" fontId="0" fillId="0" borderId="16" xfId="0" applyBorder="1">
      <alignment vertical="center"/>
    </xf>
    <xf numFmtId="0" fontId="0" fillId="0" borderId="3" xfId="0" applyBorder="1" applyAlignment="1">
      <alignment horizontal="center" vertical="center" shrinkToFit="1"/>
    </xf>
    <xf numFmtId="38" fontId="16" fillId="0" borderId="13" xfId="2" applyFont="1" applyFill="1" applyBorder="1" applyAlignment="1">
      <alignment vertical="center" shrinkToFit="1"/>
    </xf>
    <xf numFmtId="40" fontId="16" fillId="0" borderId="13" xfId="1" applyNumberFormat="1" applyFont="1" applyBorder="1" applyAlignment="1">
      <alignment vertical="center" shrinkToFit="1"/>
    </xf>
    <xf numFmtId="38" fontId="16" fillId="0" borderId="1" xfId="2" applyFont="1" applyBorder="1" applyAlignment="1">
      <alignment vertical="center" wrapText="1"/>
    </xf>
    <xf numFmtId="38" fontId="16" fillId="0" borderId="1" xfId="2" applyFont="1" applyBorder="1" applyAlignment="1">
      <alignment horizontal="center" vertical="center"/>
    </xf>
    <xf numFmtId="178" fontId="16" fillId="0" borderId="15" xfId="1" applyNumberFormat="1" applyFont="1" applyBorder="1" applyAlignment="1">
      <alignment horizontal="center" vertical="center" wrapText="1"/>
    </xf>
    <xf numFmtId="178" fontId="16" fillId="0" borderId="25" xfId="1" applyNumberFormat="1"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0" fillId="0" borderId="0" xfId="0" applyFont="1">
      <alignment vertical="center"/>
    </xf>
    <xf numFmtId="0" fontId="29" fillId="0" borderId="0" xfId="0" applyFont="1">
      <alignment vertical="center"/>
    </xf>
    <xf numFmtId="0" fontId="29" fillId="0" borderId="0" xfId="0" applyFont="1" applyAlignment="1">
      <alignment horizontal="left" vertical="center" indent="4"/>
    </xf>
    <xf numFmtId="0" fontId="0" fillId="0" borderId="74" xfId="0" applyBorder="1">
      <alignment vertical="center"/>
    </xf>
    <xf numFmtId="0" fontId="0" fillId="0" borderId="73" xfId="0" applyBorder="1">
      <alignment vertical="center"/>
    </xf>
    <xf numFmtId="0" fontId="0" fillId="0" borderId="43" xfId="0" applyBorder="1">
      <alignment vertical="center"/>
    </xf>
    <xf numFmtId="0" fontId="27" fillId="0" borderId="55" xfId="0" applyFont="1" applyBorder="1">
      <alignment vertical="center"/>
    </xf>
    <xf numFmtId="0" fontId="0" fillId="0" borderId="44" xfId="0" applyBorder="1">
      <alignment vertical="center"/>
    </xf>
    <xf numFmtId="0" fontId="27" fillId="0" borderId="45" xfId="0" applyFont="1" applyBorder="1">
      <alignment vertical="center"/>
    </xf>
    <xf numFmtId="0" fontId="0" fillId="0" borderId="55" xfId="0" applyBorder="1">
      <alignment vertical="center"/>
    </xf>
    <xf numFmtId="0" fontId="17" fillId="4" borderId="0" xfId="0" applyFont="1" applyFill="1" applyAlignment="1">
      <alignment horizontal="center" vertical="center"/>
    </xf>
    <xf numFmtId="0" fontId="17" fillId="0" borderId="0" xfId="0" applyFont="1" applyAlignment="1">
      <alignment horizontal="center" vertical="center"/>
    </xf>
    <xf numFmtId="3" fontId="27" fillId="0" borderId="0" xfId="0" applyNumberFormat="1" applyFont="1">
      <alignment vertical="center"/>
    </xf>
    <xf numFmtId="0" fontId="17" fillId="0" borderId="0" xfId="0" applyFont="1" applyAlignment="1">
      <alignment horizontal="left" vertical="center"/>
    </xf>
    <xf numFmtId="0" fontId="14" fillId="0" borderId="0" xfId="0" applyFont="1">
      <alignment vertical="center"/>
    </xf>
    <xf numFmtId="42" fontId="14" fillId="0" borderId="24" xfId="0" applyNumberFormat="1" applyFont="1" applyBorder="1" applyAlignment="1">
      <alignment horizontal="center" vertical="center"/>
    </xf>
    <xf numFmtId="0" fontId="14" fillId="0" borderId="24" xfId="0" applyFont="1" applyBorder="1" applyAlignment="1">
      <alignment horizontal="center" vertical="center" wrapText="1"/>
    </xf>
    <xf numFmtId="188" fontId="14" fillId="0" borderId="13" xfId="1" applyNumberFormat="1" applyFont="1" applyFill="1" applyBorder="1" applyAlignment="1" applyProtection="1">
      <alignment horizontal="right" vertical="center" wrapText="1"/>
    </xf>
    <xf numFmtId="0" fontId="14" fillId="0" borderId="24" xfId="0" applyFont="1" applyBorder="1" applyAlignment="1">
      <alignment horizontal="center" vertical="center"/>
    </xf>
    <xf numFmtId="188" fontId="14" fillId="0" borderId="13" xfId="0" applyNumberFormat="1" applyFont="1" applyBorder="1" applyAlignment="1">
      <alignment horizontal="right" vertical="center" wrapText="1"/>
    </xf>
    <xf numFmtId="188" fontId="14" fillId="0" borderId="13" xfId="1" applyNumberFormat="1" applyFont="1" applyFill="1" applyBorder="1" applyAlignment="1">
      <alignment horizontal="right" vertical="center" wrapText="1"/>
    </xf>
    <xf numFmtId="183" fontId="14" fillId="0" borderId="13" xfId="0" applyNumberFormat="1" applyFont="1" applyBorder="1" applyAlignment="1">
      <alignment horizontal="right" vertical="center" wrapText="1"/>
    </xf>
    <xf numFmtId="0" fontId="14" fillId="3" borderId="24" xfId="0" applyFont="1" applyFill="1" applyBorder="1">
      <alignment vertical="center"/>
    </xf>
    <xf numFmtId="183" fontId="14" fillId="0" borderId="13" xfId="1" applyNumberFormat="1" applyFont="1" applyBorder="1" applyAlignment="1">
      <alignment horizontal="right" vertical="center" wrapText="1"/>
    </xf>
    <xf numFmtId="183" fontId="14" fillId="0" borderId="26" xfId="1" applyNumberFormat="1" applyFont="1" applyFill="1" applyBorder="1" applyAlignment="1">
      <alignment horizontal="right" vertical="center" wrapText="1"/>
    </xf>
    <xf numFmtId="0" fontId="14" fillId="0" borderId="33"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14" fillId="0" borderId="24" xfId="1" applyNumberFormat="1" applyFont="1" applyFill="1" applyBorder="1" applyAlignment="1">
      <alignment horizontal="center" vertical="center"/>
    </xf>
    <xf numFmtId="181" fontId="14" fillId="0" borderId="24" xfId="1" applyNumberFormat="1" applyFont="1" applyFill="1" applyBorder="1" applyAlignment="1">
      <alignment vertical="center"/>
    </xf>
    <xf numFmtId="185" fontId="14" fillId="0" borderId="13" xfId="1" applyNumberFormat="1" applyFont="1" applyBorder="1" applyAlignment="1">
      <alignment horizontal="right" vertical="center"/>
    </xf>
    <xf numFmtId="181" fontId="14" fillId="0" borderId="24" xfId="1" applyNumberFormat="1" applyFont="1" applyBorder="1" applyAlignment="1">
      <alignment vertical="center" wrapText="1"/>
    </xf>
    <xf numFmtId="183" fontId="14" fillId="0" borderId="20" xfId="1" applyNumberFormat="1" applyFont="1" applyFill="1" applyBorder="1" applyAlignment="1">
      <alignment horizontal="right" vertical="center" wrapText="1"/>
    </xf>
    <xf numFmtId="0" fontId="14" fillId="0" borderId="21" xfId="0" applyFont="1" applyBorder="1" applyAlignment="1">
      <alignment horizontal="center" vertical="center"/>
    </xf>
    <xf numFmtId="0" fontId="33" fillId="0" borderId="0" xfId="0" applyFont="1" applyAlignment="1">
      <alignment horizontal="center" vertical="center"/>
    </xf>
    <xf numFmtId="0" fontId="33" fillId="0" borderId="0" xfId="0" applyFont="1">
      <alignment vertical="center"/>
    </xf>
    <xf numFmtId="38" fontId="33" fillId="0" borderId="0" xfId="1" applyFont="1" applyFill="1" applyBorder="1" applyAlignment="1">
      <alignment horizontal="right" vertical="center" wrapText="1"/>
    </xf>
    <xf numFmtId="0" fontId="33" fillId="0" borderId="0" xfId="0" applyFont="1" applyAlignment="1">
      <alignment vertical="center" wrapText="1"/>
    </xf>
    <xf numFmtId="0" fontId="14" fillId="0" borderId="33" xfId="0" applyFont="1" applyBorder="1">
      <alignment vertical="center"/>
    </xf>
    <xf numFmtId="42" fontId="14" fillId="0" borderId="19" xfId="0" applyNumberFormat="1" applyFont="1" applyBorder="1" applyAlignment="1">
      <alignment horizontal="center" vertical="center"/>
    </xf>
    <xf numFmtId="42" fontId="14" fillId="0" borderId="24" xfId="0" applyNumberFormat="1" applyFont="1" applyBorder="1" applyAlignment="1" applyProtection="1">
      <alignment horizontal="center" vertical="center"/>
      <protection locked="0"/>
    </xf>
    <xf numFmtId="42" fontId="14" fillId="0" borderId="42" xfId="0" applyNumberFormat="1" applyFont="1" applyBorder="1" applyAlignment="1">
      <alignment horizontal="center" vertical="center"/>
    </xf>
    <xf numFmtId="0" fontId="36" fillId="0" borderId="0" xfId="0" applyFont="1">
      <alignment vertical="center"/>
    </xf>
    <xf numFmtId="0" fontId="14" fillId="0" borderId="42" xfId="0" applyFont="1" applyBorder="1" applyAlignment="1">
      <alignment horizontal="center" vertical="center"/>
    </xf>
    <xf numFmtId="0" fontId="32" fillId="0" borderId="0" xfId="0" applyFont="1">
      <alignment vertical="center"/>
    </xf>
    <xf numFmtId="42" fontId="14" fillId="0" borderId="33" xfId="0" applyNumberFormat="1" applyFont="1" applyBorder="1" applyAlignment="1">
      <alignment horizontal="center" vertical="center" wrapText="1"/>
    </xf>
    <xf numFmtId="0" fontId="14" fillId="0" borderId="42" xfId="0" applyFont="1" applyBorder="1" applyAlignment="1">
      <alignment vertical="center" wrapText="1"/>
    </xf>
    <xf numFmtId="0" fontId="14" fillId="0" borderId="24" xfId="0" applyFont="1" applyBorder="1" applyAlignment="1">
      <alignment vertical="center" wrapText="1"/>
    </xf>
    <xf numFmtId="0" fontId="14" fillId="0" borderId="21" xfId="0" applyFont="1" applyBorder="1" applyAlignment="1">
      <alignment vertical="center" wrapText="1"/>
    </xf>
    <xf numFmtId="0" fontId="14" fillId="0" borderId="0" xfId="0" applyFont="1" applyAlignment="1">
      <alignment horizontal="left" vertical="center"/>
    </xf>
    <xf numFmtId="42" fontId="14" fillId="0" borderId="33" xfId="0" applyNumberFormat="1" applyFont="1" applyBorder="1" applyAlignment="1">
      <alignment vertical="center" wrapText="1"/>
    </xf>
    <xf numFmtId="0" fontId="14" fillId="0" borderId="13" xfId="0" applyFont="1" applyBorder="1">
      <alignment vertical="center"/>
    </xf>
    <xf numFmtId="183" fontId="14" fillId="0" borderId="2" xfId="0" applyNumberFormat="1" applyFont="1" applyBorder="1" applyAlignment="1">
      <alignment horizontal="center" vertical="center"/>
    </xf>
    <xf numFmtId="184" fontId="37" fillId="0" borderId="103" xfId="1" applyNumberFormat="1" applyFont="1" applyBorder="1" applyAlignment="1">
      <alignment horizontal="center" vertical="center"/>
    </xf>
    <xf numFmtId="179" fontId="14" fillId="0" borderId="12" xfId="1" applyNumberFormat="1" applyFont="1" applyBorder="1" applyAlignment="1">
      <alignment horizontal="center" vertical="center"/>
    </xf>
    <xf numFmtId="183" fontId="14" fillId="0" borderId="83" xfId="0" applyNumberFormat="1" applyFont="1" applyBorder="1" applyAlignment="1">
      <alignment horizontal="center" vertical="center"/>
    </xf>
    <xf numFmtId="183" fontId="14" fillId="0" borderId="57" xfId="0" applyNumberFormat="1" applyFont="1" applyBorder="1" applyAlignment="1">
      <alignment horizontal="center" vertical="center" shrinkToFit="1"/>
    </xf>
    <xf numFmtId="183" fontId="14" fillId="0" borderId="21" xfId="0" applyNumberFormat="1" applyFont="1" applyBorder="1" applyAlignment="1">
      <alignment horizontal="center" vertical="center"/>
    </xf>
    <xf numFmtId="183" fontId="14" fillId="0" borderId="12" xfId="1" applyNumberFormat="1" applyFont="1" applyBorder="1" applyAlignment="1">
      <alignment horizontal="center" vertical="center"/>
    </xf>
    <xf numFmtId="183" fontId="14" fillId="0" borderId="24" xfId="0" applyNumberFormat="1" applyFont="1" applyBorder="1" applyAlignment="1">
      <alignment horizontal="center" vertical="center"/>
    </xf>
    <xf numFmtId="183" fontId="14" fillId="0" borderId="13" xfId="0" applyNumberFormat="1" applyFont="1" applyBorder="1" applyAlignment="1">
      <alignment horizontal="center" vertical="center"/>
    </xf>
    <xf numFmtId="183" fontId="14" fillId="0" borderId="2" xfId="0" applyNumberFormat="1" applyFont="1" applyBorder="1">
      <alignment vertical="center"/>
    </xf>
    <xf numFmtId="185" fontId="14" fillId="0" borderId="13" xfId="1" applyNumberFormat="1" applyFont="1" applyFill="1" applyBorder="1" applyAlignment="1">
      <alignment horizontal="center" vertical="center"/>
    </xf>
    <xf numFmtId="183" fontId="14" fillId="0" borderId="24" xfId="1" applyNumberFormat="1" applyFont="1" applyFill="1" applyBorder="1" applyAlignment="1">
      <alignment vertical="center"/>
    </xf>
    <xf numFmtId="183" fontId="14" fillId="0" borderId="7" xfId="0" applyNumberFormat="1" applyFont="1" applyBorder="1">
      <alignment vertical="center"/>
    </xf>
    <xf numFmtId="183" fontId="14" fillId="0" borderId="28" xfId="1" applyNumberFormat="1" applyFont="1" applyFill="1" applyBorder="1" applyAlignment="1">
      <alignment vertical="center"/>
    </xf>
    <xf numFmtId="183" fontId="14" fillId="0" borderId="12" xfId="0" applyNumberFormat="1" applyFont="1" applyBorder="1">
      <alignment vertical="center"/>
    </xf>
    <xf numFmtId="183" fontId="14" fillId="0" borderId="42" xfId="1" applyNumberFormat="1" applyFont="1" applyFill="1" applyBorder="1" applyAlignment="1">
      <alignment vertical="center"/>
    </xf>
    <xf numFmtId="183" fontId="14" fillId="0" borderId="7" xfId="0" applyNumberFormat="1" applyFont="1" applyBorder="1" applyAlignment="1">
      <alignment horizontal="right" vertical="center"/>
    </xf>
    <xf numFmtId="183" fontId="14" fillId="0" borderId="12" xfId="0" applyNumberFormat="1" applyFont="1" applyBorder="1" applyAlignment="1">
      <alignment horizontal="right" vertical="center"/>
    </xf>
    <xf numFmtId="183" fontId="14" fillId="0" borderId="33" xfId="0" applyNumberFormat="1" applyFont="1" applyBorder="1" applyAlignment="1">
      <alignment horizontal="center" vertical="center"/>
    </xf>
    <xf numFmtId="0" fontId="14" fillId="0" borderId="0" xfId="0" applyFont="1" applyAlignment="1">
      <alignment horizontal="left" vertical="center" indent="4"/>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10" xfId="0" applyFont="1" applyBorder="1" applyAlignment="1">
      <alignment horizontal="left" vertical="center" indent="4"/>
    </xf>
    <xf numFmtId="0" fontId="14" fillId="0" borderId="11" xfId="0" applyFont="1" applyBorder="1">
      <alignment vertical="center"/>
    </xf>
    <xf numFmtId="0" fontId="14" fillId="0" borderId="12" xfId="0" applyFont="1" applyBorder="1">
      <alignment vertical="center"/>
    </xf>
    <xf numFmtId="0" fontId="14" fillId="0" borderId="19" xfId="0" applyFont="1" applyBorder="1" applyAlignment="1">
      <alignment horizontal="center" vertical="center"/>
    </xf>
    <xf numFmtId="0" fontId="14" fillId="0" borderId="83" xfId="0" applyFont="1" applyBorder="1" applyAlignment="1">
      <alignment horizontal="center" vertical="center"/>
    </xf>
    <xf numFmtId="183" fontId="14" fillId="0" borderId="13" xfId="1" applyNumberFormat="1" applyFont="1" applyFill="1" applyBorder="1" applyAlignment="1">
      <alignment horizontal="center" vertical="center"/>
    </xf>
    <xf numFmtId="180" fontId="14" fillId="0" borderId="7" xfId="0" applyNumberFormat="1" applyFont="1" applyBorder="1" applyAlignment="1">
      <alignment horizontal="right" vertical="center"/>
    </xf>
    <xf numFmtId="180" fontId="14" fillId="0" borderId="12" xfId="0" applyNumberFormat="1" applyFont="1" applyBorder="1" applyAlignment="1">
      <alignment horizontal="right" vertical="center"/>
    </xf>
    <xf numFmtId="0" fontId="14" fillId="0" borderId="8" xfId="0" applyFont="1" applyBorder="1">
      <alignment vertical="center"/>
    </xf>
    <xf numFmtId="3" fontId="14" fillId="0" borderId="8" xfId="0" applyNumberFormat="1" applyFont="1" applyBorder="1">
      <alignment vertical="center"/>
    </xf>
    <xf numFmtId="0" fontId="14" fillId="0" borderId="0" xfId="0" applyFont="1" applyAlignment="1">
      <alignment horizontal="center" vertical="center"/>
    </xf>
    <xf numFmtId="3" fontId="14" fillId="0" borderId="0" xfId="0" applyNumberFormat="1" applyFont="1" applyAlignment="1">
      <alignment horizontal="center" vertical="center"/>
    </xf>
    <xf numFmtId="0" fontId="14" fillId="0" borderId="0" xfId="0" applyFont="1" applyAlignment="1">
      <alignment horizontal="right" vertical="center"/>
    </xf>
    <xf numFmtId="182" fontId="14" fillId="3" borderId="3" xfId="1" applyNumberFormat="1" applyFont="1" applyFill="1" applyBorder="1" applyAlignment="1">
      <alignment horizontal="right" vertical="center"/>
    </xf>
    <xf numFmtId="182" fontId="14" fillId="3" borderId="6" xfId="1" applyNumberFormat="1" applyFont="1" applyFill="1" applyBorder="1" applyAlignment="1">
      <alignment horizontal="right" vertical="center"/>
    </xf>
    <xf numFmtId="0" fontId="14" fillId="3" borderId="6"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0" xfId="0" applyFont="1" applyAlignment="1">
      <alignment vertical="center" wrapText="1"/>
    </xf>
    <xf numFmtId="183" fontId="14" fillId="0" borderId="0" xfId="0" applyNumberFormat="1" applyFont="1" applyAlignment="1">
      <alignment horizontal="right" vertical="center"/>
    </xf>
    <xf numFmtId="0" fontId="14" fillId="0" borderId="0" xfId="0" applyFont="1" applyAlignment="1">
      <alignment horizontal="center" vertical="center" wrapText="1"/>
    </xf>
    <xf numFmtId="0" fontId="41" fillId="0" borderId="0" xfId="0" applyFont="1">
      <alignment vertical="center"/>
    </xf>
    <xf numFmtId="0" fontId="0" fillId="0" borderId="25" xfId="0" applyBorder="1">
      <alignment vertical="center"/>
    </xf>
    <xf numFmtId="183" fontId="14" fillId="0" borderId="9" xfId="0" applyNumberFormat="1" applyFont="1" applyBorder="1" applyAlignment="1">
      <alignment horizontal="center" vertical="center"/>
    </xf>
    <xf numFmtId="183" fontId="14" fillId="0" borderId="19" xfId="0" applyNumberFormat="1" applyFont="1" applyBorder="1" applyAlignment="1">
      <alignment horizontal="center" vertical="center"/>
    </xf>
    <xf numFmtId="183" fontId="14" fillId="0" borderId="42" xfId="0" applyNumberFormat="1" applyFont="1" applyBorder="1" applyAlignment="1">
      <alignment horizontal="center" vertical="center"/>
    </xf>
    <xf numFmtId="184" fontId="37" fillId="0" borderId="103" xfId="1" applyNumberFormat="1" applyFont="1" applyFill="1" applyBorder="1" applyAlignment="1">
      <alignment horizontal="center" vertical="center"/>
    </xf>
    <xf numFmtId="194" fontId="14" fillId="0" borderId="2" xfId="0" applyNumberFormat="1" applyFont="1" applyBorder="1" applyAlignment="1">
      <alignment horizontal="center" vertical="center"/>
    </xf>
    <xf numFmtId="186" fontId="14" fillId="0" borderId="24" xfId="0" applyNumberFormat="1" applyFont="1" applyBorder="1" applyAlignment="1">
      <alignment horizontal="center" vertical="center"/>
    </xf>
    <xf numFmtId="186" fontId="14" fillId="0" borderId="33" xfId="0" applyNumberFormat="1" applyFont="1" applyBorder="1" applyAlignment="1">
      <alignment horizontal="center" vertical="center"/>
    </xf>
    <xf numFmtId="0" fontId="36" fillId="0" borderId="0" xfId="0" applyFont="1" applyAlignment="1">
      <alignment horizontal="center" vertical="center"/>
    </xf>
    <xf numFmtId="56" fontId="14" fillId="0" borderId="0" xfId="0" applyNumberFormat="1" applyFont="1">
      <alignment vertical="center"/>
    </xf>
    <xf numFmtId="194" fontId="14" fillId="0" borderId="2" xfId="0" applyNumberFormat="1" applyFont="1" applyBorder="1" applyAlignment="1">
      <alignment horizontal="right" vertical="center"/>
    </xf>
    <xf numFmtId="196" fontId="0" fillId="0" borderId="0" xfId="0" applyNumberFormat="1">
      <alignment vertical="center"/>
    </xf>
    <xf numFmtId="0" fontId="17" fillId="0" borderId="0" xfId="0" applyFont="1">
      <alignment vertical="center"/>
    </xf>
    <xf numFmtId="0" fontId="42" fillId="0" borderId="0" xfId="0" applyFont="1">
      <alignment vertical="center"/>
    </xf>
    <xf numFmtId="179" fontId="14" fillId="0" borderId="12" xfId="1" applyNumberFormat="1" applyFont="1" applyFill="1" applyBorder="1" applyAlignment="1">
      <alignment horizontal="center" vertical="center"/>
    </xf>
    <xf numFmtId="183" fontId="14" fillId="0" borderId="12" xfId="1" applyNumberFormat="1" applyFont="1" applyFill="1" applyBorder="1" applyAlignment="1">
      <alignment horizontal="center" vertical="center"/>
    </xf>
    <xf numFmtId="0" fontId="21" fillId="5" borderId="0" xfId="0" applyFont="1" applyFill="1">
      <alignment vertical="center"/>
    </xf>
    <xf numFmtId="0" fontId="14" fillId="5" borderId="0" xfId="0" applyFont="1" applyFill="1" applyAlignment="1">
      <alignment horizontal="center" vertical="center" wrapText="1"/>
    </xf>
    <xf numFmtId="0" fontId="14" fillId="5" borderId="0" xfId="0" applyFont="1" applyFill="1" applyAlignment="1">
      <alignment horizontal="left" vertical="center"/>
    </xf>
    <xf numFmtId="183" fontId="14" fillId="5" borderId="0" xfId="0" applyNumberFormat="1" applyFont="1" applyFill="1" applyAlignment="1">
      <alignment horizontal="right" vertical="center"/>
    </xf>
    <xf numFmtId="0" fontId="14" fillId="5" borderId="0" xfId="0" applyFont="1" applyFill="1" applyAlignment="1">
      <alignment horizontal="right" vertical="center"/>
    </xf>
    <xf numFmtId="42" fontId="14" fillId="5" borderId="0" xfId="0" applyNumberFormat="1" applyFont="1" applyFill="1" applyAlignment="1">
      <alignment vertical="center" wrapText="1"/>
    </xf>
    <xf numFmtId="0" fontId="36" fillId="5" borderId="0" xfId="0" applyFont="1" applyFill="1">
      <alignment vertical="center"/>
    </xf>
    <xf numFmtId="0" fontId="0" fillId="5" borderId="0" xfId="0" applyFill="1">
      <alignment vertical="center"/>
    </xf>
    <xf numFmtId="42" fontId="14" fillId="0" borderId="0" xfId="0" applyNumberFormat="1" applyFont="1" applyAlignment="1">
      <alignment vertical="center" wrapText="1"/>
    </xf>
    <xf numFmtId="38" fontId="14" fillId="0" borderId="0" xfId="1" applyFont="1" applyFill="1" applyBorder="1" applyAlignment="1">
      <alignment vertical="center"/>
    </xf>
    <xf numFmtId="0" fontId="32" fillId="0" borderId="0" xfId="0" applyFont="1" applyAlignment="1">
      <alignment horizontal="center" vertical="center" wrapText="1"/>
    </xf>
    <xf numFmtId="182" fontId="14" fillId="0" borderId="0" xfId="1" applyNumberFormat="1" applyFont="1" applyFill="1" applyBorder="1" applyAlignment="1">
      <alignment horizontal="right" vertical="center" wrapText="1"/>
    </xf>
    <xf numFmtId="42" fontId="14" fillId="0" borderId="0" xfId="0" applyNumberFormat="1" applyFont="1" applyAlignment="1">
      <alignment horizontal="center" vertical="center" wrapText="1"/>
    </xf>
    <xf numFmtId="0" fontId="43" fillId="4" borderId="1" xfId="0" applyFont="1" applyFill="1" applyBorder="1">
      <alignment vertical="center"/>
    </xf>
    <xf numFmtId="0" fontId="43" fillId="4" borderId="1" xfId="0" applyFont="1" applyFill="1" applyBorder="1" applyAlignment="1">
      <alignment horizontal="left" vertical="center"/>
    </xf>
    <xf numFmtId="0" fontId="14" fillId="0" borderId="3" xfId="0" applyFont="1" applyBorder="1">
      <alignment vertical="center"/>
    </xf>
    <xf numFmtId="0" fontId="14" fillId="0" borderId="2" xfId="0" applyFont="1" applyBorder="1">
      <alignment vertical="center"/>
    </xf>
    <xf numFmtId="192" fontId="14" fillId="0" borderId="0" xfId="0" applyNumberFormat="1" applyFont="1">
      <alignment vertical="center"/>
    </xf>
    <xf numFmtId="186" fontId="14" fillId="0" borderId="3" xfId="1" applyNumberFormat="1" applyFont="1" applyFill="1" applyBorder="1" applyAlignment="1">
      <alignment horizontal="center" vertical="center"/>
    </xf>
    <xf numFmtId="192" fontId="37" fillId="0" borderId="24" xfId="1" applyNumberFormat="1" applyFont="1" applyBorder="1" applyAlignment="1">
      <alignment vertical="center"/>
    </xf>
    <xf numFmtId="184" fontId="14" fillId="0" borderId="3" xfId="1" applyNumberFormat="1" applyFont="1" applyBorder="1" applyAlignment="1">
      <alignment horizontal="center" vertical="center"/>
    </xf>
    <xf numFmtId="192" fontId="14" fillId="0" borderId="3" xfId="1" applyNumberFormat="1" applyFont="1" applyBorder="1" applyAlignment="1">
      <alignment vertical="center"/>
    </xf>
    <xf numFmtId="194" fontId="14" fillId="0" borderId="2" xfId="0" applyNumberFormat="1" applyFont="1" applyBorder="1" applyAlignment="1" applyProtection="1">
      <alignment horizontal="center" vertical="center"/>
      <protection locked="0"/>
    </xf>
    <xf numFmtId="194" fontId="14" fillId="0" borderId="2" xfId="0" applyNumberFormat="1" applyFont="1" applyBorder="1" applyAlignment="1" applyProtection="1">
      <alignment horizontal="right" vertical="center"/>
      <protection locked="0"/>
    </xf>
    <xf numFmtId="0" fontId="14" fillId="0" borderId="13" xfId="0" applyFont="1" applyBorder="1" applyProtection="1">
      <alignment vertical="center"/>
      <protection locked="0"/>
    </xf>
    <xf numFmtId="0" fontId="14" fillId="0" borderId="24" xfId="0" applyFont="1" applyBorder="1" applyProtection="1">
      <alignment vertical="center"/>
      <protection locked="0"/>
    </xf>
    <xf numFmtId="0" fontId="14" fillId="0" borderId="26" xfId="0" applyFont="1" applyBorder="1" applyProtection="1">
      <alignment vertical="center"/>
      <protection locked="0"/>
    </xf>
    <xf numFmtId="0" fontId="14" fillId="0" borderId="33" xfId="0" applyFont="1" applyBorder="1" applyProtection="1">
      <alignment vertical="center"/>
      <protection locked="0"/>
    </xf>
    <xf numFmtId="0" fontId="21" fillId="0" borderId="0" xfId="0" applyFont="1" applyAlignment="1">
      <alignment horizontal="left" vertical="center"/>
    </xf>
    <xf numFmtId="0" fontId="43" fillId="6" borderId="1" xfId="0" applyFont="1" applyFill="1" applyBorder="1" applyProtection="1">
      <alignment vertical="center"/>
      <protection locked="0"/>
    </xf>
    <xf numFmtId="0" fontId="43" fillId="6" borderId="1" xfId="0" applyFont="1" applyFill="1" applyBorder="1" applyAlignment="1" applyProtection="1">
      <alignment horizontal="left" vertical="center"/>
      <protection locked="0"/>
    </xf>
    <xf numFmtId="0" fontId="43" fillId="4" borderId="1" xfId="0" applyFont="1" applyFill="1" applyBorder="1" applyProtection="1">
      <alignment vertical="center"/>
      <protection locked="0"/>
    </xf>
    <xf numFmtId="0" fontId="43" fillId="7" borderId="1" xfId="0" applyFont="1" applyFill="1" applyBorder="1" applyAlignment="1" applyProtection="1">
      <alignment horizontal="center" vertical="center"/>
      <protection locked="0"/>
    </xf>
    <xf numFmtId="0" fontId="43" fillId="7" borderId="1" xfId="0" applyFont="1" applyFill="1" applyBorder="1" applyProtection="1">
      <alignment vertical="center"/>
      <protection locked="0"/>
    </xf>
    <xf numFmtId="0" fontId="43" fillId="7" borderId="0" xfId="0" applyFont="1" applyFill="1" applyAlignment="1" applyProtection="1">
      <alignment horizontal="center" vertical="center"/>
      <protection locked="0"/>
    </xf>
    <xf numFmtId="0" fontId="43" fillId="7" borderId="1" xfId="0" applyFont="1" applyFill="1" applyBorder="1" applyAlignment="1">
      <alignment horizontal="center" vertical="center"/>
    </xf>
    <xf numFmtId="0" fontId="14" fillId="3" borderId="1" xfId="0" applyFont="1" applyFill="1" applyBorder="1" applyAlignment="1">
      <alignment horizontal="justify" vertical="center" wrapText="1"/>
    </xf>
    <xf numFmtId="185" fontId="14" fillId="0" borderId="13" xfId="1" applyNumberFormat="1" applyFont="1" applyFill="1" applyBorder="1" applyAlignment="1">
      <alignment horizontal="right" vertical="center"/>
    </xf>
    <xf numFmtId="182" fontId="14" fillId="0" borderId="26" xfId="1" applyNumberFormat="1" applyFont="1" applyBorder="1" applyAlignment="1">
      <alignment horizontal="right" vertical="center" wrapText="1"/>
    </xf>
    <xf numFmtId="0" fontId="14" fillId="0" borderId="2" xfId="0" applyFont="1" applyBorder="1" applyAlignment="1">
      <alignment horizontal="center" vertical="center"/>
    </xf>
    <xf numFmtId="183" fontId="14" fillId="0" borderId="13" xfId="1" applyNumberFormat="1" applyFont="1" applyFill="1" applyBorder="1" applyAlignment="1">
      <alignment horizontal="right" vertical="center"/>
    </xf>
    <xf numFmtId="0" fontId="14" fillId="3" borderId="3" xfId="0" applyFont="1" applyFill="1" applyBorder="1">
      <alignment vertical="center"/>
    </xf>
    <xf numFmtId="183" fontId="14" fillId="0" borderId="6" xfId="0" applyNumberFormat="1" applyFont="1" applyBorder="1" applyAlignment="1">
      <alignment horizontal="center" vertical="center"/>
    </xf>
    <xf numFmtId="183" fontId="14" fillId="0" borderId="12" xfId="0" applyNumberFormat="1" applyFont="1" applyBorder="1" applyAlignment="1">
      <alignment horizontal="center" vertical="center"/>
    </xf>
    <xf numFmtId="183" fontId="14" fillId="0" borderId="6" xfId="0" applyNumberFormat="1" applyFont="1" applyBorder="1" applyAlignment="1">
      <alignment horizontal="right" vertical="center"/>
    </xf>
    <xf numFmtId="183" fontId="14" fillId="0" borderId="6" xfId="1" applyNumberFormat="1" applyFont="1" applyFill="1" applyBorder="1" applyAlignment="1">
      <alignment horizontal="right" vertical="center"/>
    </xf>
    <xf numFmtId="0" fontId="21" fillId="0" borderId="25" xfId="0" applyFont="1" applyBorder="1">
      <alignment vertical="center"/>
    </xf>
    <xf numFmtId="192" fontId="37" fillId="0" borderId="24" xfId="1" applyNumberFormat="1" applyFont="1" applyFill="1" applyBorder="1" applyAlignment="1">
      <alignment vertical="center"/>
    </xf>
    <xf numFmtId="38" fontId="14" fillId="0" borderId="3" xfId="1" applyFont="1" applyBorder="1">
      <alignment vertical="center"/>
    </xf>
    <xf numFmtId="0" fontId="21" fillId="0" borderId="1" xfId="0" applyFont="1" applyBorder="1">
      <alignment vertical="center"/>
    </xf>
    <xf numFmtId="0" fontId="21" fillId="0" borderId="73" xfId="0" applyFont="1" applyBorder="1">
      <alignment vertical="center"/>
    </xf>
    <xf numFmtId="0" fontId="21" fillId="0" borderId="55" xfId="0" applyFont="1" applyBorder="1">
      <alignment vertical="center"/>
    </xf>
    <xf numFmtId="0" fontId="14" fillId="0" borderId="55" xfId="0" applyFont="1" applyBorder="1">
      <alignment vertical="center"/>
    </xf>
    <xf numFmtId="0" fontId="14" fillId="0" borderId="45" xfId="0" applyFont="1" applyBorder="1">
      <alignment vertical="center"/>
    </xf>
    <xf numFmtId="183" fontId="14" fillId="0" borderId="13" xfId="1" applyNumberFormat="1" applyFont="1" applyFill="1" applyBorder="1" applyAlignment="1">
      <alignment horizontal="right" vertical="center" wrapText="1"/>
    </xf>
    <xf numFmtId="188" fontId="14" fillId="0" borderId="5" xfId="0" applyNumberFormat="1" applyFont="1" applyBorder="1" applyAlignment="1">
      <alignment horizontal="right" vertical="center" wrapText="1"/>
    </xf>
    <xf numFmtId="0" fontId="14" fillId="0" borderId="28" xfId="0" applyFont="1" applyBorder="1" applyAlignment="1">
      <alignment horizontal="center" vertical="center"/>
    </xf>
    <xf numFmtId="183" fontId="14" fillId="4" borderId="13" xfId="1" applyNumberFormat="1" applyFont="1" applyFill="1" applyBorder="1" applyAlignment="1" applyProtection="1">
      <alignment horizontal="right" vertical="center" wrapText="1"/>
      <protection locked="0"/>
    </xf>
    <xf numFmtId="189" fontId="14" fillId="4" borderId="13" xfId="1" applyNumberFormat="1" applyFont="1" applyFill="1" applyBorder="1" applyAlignment="1" applyProtection="1">
      <alignment horizontal="right" vertical="center" wrapText="1"/>
      <protection locked="0"/>
    </xf>
    <xf numFmtId="0" fontId="33" fillId="3" borderId="88" xfId="0" applyFont="1" applyFill="1" applyBorder="1" applyAlignment="1">
      <alignment horizontal="center" vertical="center"/>
    </xf>
    <xf numFmtId="0" fontId="33" fillId="3" borderId="1" xfId="0" applyFont="1" applyFill="1" applyBorder="1" applyAlignment="1">
      <alignment horizontal="center" vertical="center"/>
    </xf>
    <xf numFmtId="0" fontId="33" fillId="0" borderId="1" xfId="0" applyFont="1" applyBorder="1" applyAlignment="1" applyProtection="1">
      <alignment horizontal="center" vertical="center"/>
      <protection locked="0"/>
    </xf>
    <xf numFmtId="0" fontId="33" fillId="0" borderId="85" xfId="0" applyFont="1" applyBorder="1" applyAlignment="1" applyProtection="1">
      <alignment horizontal="center" vertical="center"/>
      <protection locked="0"/>
    </xf>
    <xf numFmtId="0" fontId="33" fillId="3" borderId="89" xfId="0" applyFont="1" applyFill="1" applyBorder="1" applyAlignment="1">
      <alignment horizontal="center" vertical="center"/>
    </xf>
    <xf numFmtId="0" fontId="33" fillId="3" borderId="86" xfId="0" applyFont="1" applyFill="1" applyBorder="1" applyAlignment="1">
      <alignment horizontal="center" vertical="center"/>
    </xf>
    <xf numFmtId="0" fontId="33" fillId="0" borderId="86" xfId="0" applyFont="1" applyBorder="1" applyAlignment="1" applyProtection="1">
      <alignment horizontal="center" vertical="center"/>
      <protection locked="0"/>
    </xf>
    <xf numFmtId="0" fontId="33" fillId="0" borderId="87" xfId="0" applyFont="1" applyBorder="1" applyAlignment="1" applyProtection="1">
      <alignment horizontal="center" vertical="center"/>
      <protection locked="0"/>
    </xf>
    <xf numFmtId="0" fontId="14" fillId="2" borderId="75"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33" fillId="3" borderId="100" xfId="0" applyFont="1" applyFill="1" applyBorder="1" applyAlignment="1">
      <alignment horizontal="center" vertical="center"/>
    </xf>
    <xf numFmtId="0" fontId="33" fillId="3" borderId="101" xfId="0" applyFont="1" applyFill="1" applyBorder="1" applyAlignment="1">
      <alignment horizontal="center" vertical="center"/>
    </xf>
    <xf numFmtId="0" fontId="33" fillId="3" borderId="99" xfId="0" applyFont="1" applyFill="1" applyBorder="1" applyAlignment="1">
      <alignment horizontal="center" vertical="center"/>
    </xf>
    <xf numFmtId="0" fontId="33" fillId="3" borderId="97" xfId="0" applyFont="1" applyFill="1" applyBorder="1" applyAlignment="1">
      <alignment horizontal="center" vertical="center"/>
    </xf>
    <xf numFmtId="0" fontId="33" fillId="3" borderId="98" xfId="0" applyFont="1" applyFill="1" applyBorder="1" applyAlignment="1">
      <alignment horizontal="center" vertical="center"/>
    </xf>
    <xf numFmtId="0" fontId="14" fillId="3" borderId="4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6" xfId="0" applyFont="1" applyFill="1" applyBorder="1" applyAlignment="1">
      <alignment horizontal="left" vertical="center"/>
    </xf>
    <xf numFmtId="0" fontId="14" fillId="3" borderId="46" xfId="0" applyFont="1" applyFill="1" applyBorder="1" applyAlignment="1">
      <alignment horizontal="left" vertical="center"/>
    </xf>
    <xf numFmtId="0" fontId="14" fillId="3" borderId="57" xfId="0" applyFont="1" applyFill="1" applyBorder="1" applyAlignment="1">
      <alignment horizontal="left" vertical="center"/>
    </xf>
    <xf numFmtId="0" fontId="14" fillId="2" borderId="74" xfId="0" applyFont="1" applyFill="1" applyBorder="1" applyAlignment="1">
      <alignment horizontal="center" vertical="center" wrapText="1"/>
    </xf>
    <xf numFmtId="0" fontId="14" fillId="3" borderId="58" xfId="0" applyFont="1" applyFill="1" applyBorder="1" applyAlignment="1">
      <alignment horizontal="left" vertical="center"/>
    </xf>
    <xf numFmtId="0" fontId="14" fillId="3" borderId="6" xfId="0" applyFont="1" applyFill="1" applyBorder="1" applyAlignment="1">
      <alignment horizontal="left" vertical="center"/>
    </xf>
    <xf numFmtId="0" fontId="14" fillId="3" borderId="41" xfId="0" applyFont="1" applyFill="1" applyBorder="1" applyAlignment="1">
      <alignment horizontal="justify" vertical="center" wrapText="1"/>
    </xf>
    <xf numFmtId="0" fontId="14" fillId="3" borderId="43" xfId="0" applyFont="1" applyFill="1" applyBorder="1" applyAlignment="1">
      <alignment horizontal="justify" vertical="center" wrapText="1"/>
    </xf>
    <xf numFmtId="0" fontId="14" fillId="3" borderId="44" xfId="0" applyFont="1" applyFill="1" applyBorder="1" applyAlignment="1">
      <alignment horizontal="justify" vertical="center" wrapText="1"/>
    </xf>
    <xf numFmtId="0" fontId="14" fillId="3" borderId="1" xfId="0" applyFont="1" applyFill="1" applyBorder="1" applyAlignment="1">
      <alignment horizontal="left" vertical="center"/>
    </xf>
    <xf numFmtId="0" fontId="14" fillId="3" borderId="1" xfId="0" applyFont="1" applyFill="1" applyBorder="1" applyAlignment="1">
      <alignment horizontal="justify" vertical="center" wrapText="1"/>
    </xf>
    <xf numFmtId="0" fontId="14" fillId="3" borderId="32" xfId="0" applyFont="1" applyFill="1" applyBorder="1" applyAlignment="1">
      <alignment horizontal="justify" vertical="center" wrapText="1"/>
    </xf>
    <xf numFmtId="0" fontId="14" fillId="3" borderId="32" xfId="0" applyFont="1" applyFill="1" applyBorder="1" applyAlignment="1">
      <alignment horizontal="left" vertical="center"/>
    </xf>
    <xf numFmtId="0" fontId="14" fillId="3" borderId="43" xfId="0" applyFont="1" applyFill="1" applyBorder="1" applyAlignment="1">
      <alignment horizontal="center" vertical="center"/>
    </xf>
    <xf numFmtId="0" fontId="14" fillId="3" borderId="1" xfId="0" applyFont="1" applyFill="1" applyBorder="1" applyAlignment="1">
      <alignment horizontal="center" vertical="center"/>
    </xf>
    <xf numFmtId="0" fontId="45" fillId="3" borderId="25" xfId="0" applyFont="1" applyFill="1" applyBorder="1" applyAlignment="1">
      <alignment horizontal="left" vertical="center"/>
    </xf>
    <xf numFmtId="0" fontId="14" fillId="3" borderId="25" xfId="0" applyFont="1" applyFill="1" applyBorder="1" applyAlignment="1">
      <alignment horizontal="left" vertical="center"/>
    </xf>
    <xf numFmtId="0" fontId="45" fillId="3" borderId="1" xfId="0" applyFont="1" applyFill="1" applyBorder="1" applyAlignment="1">
      <alignment horizontal="left" vertical="center"/>
    </xf>
    <xf numFmtId="0" fontId="14" fillId="3" borderId="44"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2" xfId="0" applyFont="1" applyFill="1" applyBorder="1">
      <alignment vertical="center"/>
    </xf>
    <xf numFmtId="0" fontId="14" fillId="3" borderId="17"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lignment vertical="center"/>
    </xf>
    <xf numFmtId="0" fontId="14" fillId="3" borderId="74"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5" xfId="0" applyFont="1" applyFill="1" applyBorder="1" applyAlignment="1">
      <alignment horizontal="center" vertical="center"/>
    </xf>
    <xf numFmtId="0" fontId="14" fillId="3" borderId="43" xfId="0" applyFont="1" applyFill="1" applyBorder="1" applyAlignment="1">
      <alignment horizontal="center" vertical="center" wrapText="1"/>
    </xf>
    <xf numFmtId="197" fontId="14" fillId="0" borderId="1" xfId="1" applyNumberFormat="1" applyFont="1" applyBorder="1" applyAlignment="1">
      <alignment horizontal="right" vertical="center"/>
    </xf>
    <xf numFmtId="197" fontId="14" fillId="0" borderId="55" xfId="1" applyNumberFormat="1" applyFont="1" applyBorder="1" applyAlignment="1">
      <alignment horizontal="right" vertical="center"/>
    </xf>
    <xf numFmtId="198" fontId="14" fillId="0" borderId="1" xfId="1" applyNumberFormat="1" applyFont="1" applyBorder="1" applyAlignment="1">
      <alignment horizontal="right" vertical="center"/>
    </xf>
    <xf numFmtId="198" fontId="14" fillId="0" borderId="55" xfId="1" applyNumberFormat="1" applyFont="1" applyBorder="1" applyAlignment="1">
      <alignment horizontal="right" vertical="center"/>
    </xf>
    <xf numFmtId="190" fontId="14" fillId="0" borderId="1" xfId="1" applyNumberFormat="1" applyFont="1" applyBorder="1" applyAlignment="1">
      <alignment horizontal="right" vertical="center"/>
    </xf>
    <xf numFmtId="190" fontId="14" fillId="0" borderId="55" xfId="1" applyNumberFormat="1" applyFont="1" applyBorder="1" applyAlignment="1">
      <alignment horizontal="right" vertical="center"/>
    </xf>
    <xf numFmtId="0" fontId="14" fillId="3" borderId="16" xfId="0" applyFont="1" applyFill="1" applyBorder="1" applyAlignment="1">
      <alignment horizontal="left" vertical="center"/>
    </xf>
    <xf numFmtId="0" fontId="14" fillId="3" borderId="25" xfId="0" applyFont="1" applyFill="1" applyBorder="1" applyAlignment="1">
      <alignment horizontal="justify" vertical="center" wrapText="1"/>
    </xf>
    <xf numFmtId="0" fontId="35" fillId="0" borderId="0" xfId="0" applyFont="1" applyAlignment="1">
      <alignment horizontal="center" vertical="center"/>
    </xf>
    <xf numFmtId="0" fontId="14" fillId="3" borderId="73" xfId="0" applyFont="1" applyFill="1" applyBorder="1" applyAlignment="1">
      <alignment horizontal="center" vertical="center" wrapText="1"/>
    </xf>
    <xf numFmtId="0" fontId="14" fillId="3" borderId="1" xfId="0" applyFont="1" applyFill="1" applyBorder="1" applyAlignment="1">
      <alignment horizontal="center" vertical="center" wrapText="1"/>
    </xf>
    <xf numFmtId="183" fontId="14" fillId="0" borderId="20" xfId="1" applyNumberFormat="1" applyFont="1" applyFill="1" applyBorder="1" applyAlignment="1">
      <alignment horizontal="right" vertical="center"/>
    </xf>
    <xf numFmtId="185" fontId="14" fillId="0" borderId="3" xfId="1" applyNumberFormat="1" applyFont="1" applyBorder="1" applyAlignment="1">
      <alignment horizontal="right" vertical="center"/>
    </xf>
    <xf numFmtId="185" fontId="14" fillId="0" borderId="3" xfId="1" applyNumberFormat="1" applyFont="1" applyFill="1" applyBorder="1" applyAlignment="1">
      <alignment horizontal="right" vertical="center"/>
    </xf>
    <xf numFmtId="185" fontId="14" fillId="0" borderId="11" xfId="1" applyNumberFormat="1" applyFont="1" applyFill="1" applyBorder="1" applyAlignment="1">
      <alignment horizontal="right" vertical="center"/>
    </xf>
    <xf numFmtId="0" fontId="14" fillId="2" borderId="5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51" xfId="0" applyFont="1" applyFill="1" applyBorder="1" applyAlignment="1">
      <alignment horizontal="center" vertical="center"/>
    </xf>
    <xf numFmtId="183" fontId="14" fillId="0" borderId="11" xfId="1" applyNumberFormat="1" applyFont="1" applyFill="1" applyBorder="1" applyAlignment="1">
      <alignment horizontal="right" vertical="center"/>
    </xf>
    <xf numFmtId="0" fontId="14" fillId="0" borderId="3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3" borderId="73" xfId="0" applyFont="1" applyFill="1" applyBorder="1" applyAlignment="1">
      <alignment horizontal="center" vertical="center"/>
    </xf>
    <xf numFmtId="182" fontId="14" fillId="0" borderId="32" xfId="1" applyNumberFormat="1" applyFont="1" applyBorder="1" applyAlignment="1">
      <alignment horizontal="right" vertical="center" wrapText="1"/>
    </xf>
    <xf numFmtId="182" fontId="14" fillId="0" borderId="26" xfId="1" applyNumberFormat="1" applyFont="1" applyBorder="1" applyAlignment="1">
      <alignment horizontal="right" vertical="center" wrapText="1"/>
    </xf>
    <xf numFmtId="0" fontId="14" fillId="3" borderId="43"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74" xfId="0" applyFont="1" applyFill="1" applyBorder="1" applyAlignment="1">
      <alignment horizontal="center" vertical="center" shrinkToFit="1"/>
    </xf>
    <xf numFmtId="0" fontId="14" fillId="3" borderId="75" xfId="0" applyFont="1" applyFill="1" applyBorder="1" applyAlignment="1">
      <alignment horizontal="center" vertical="center" shrinkToFit="1"/>
    </xf>
    <xf numFmtId="183" fontId="14" fillId="4" borderId="13" xfId="1" applyNumberFormat="1" applyFont="1" applyFill="1" applyBorder="1" applyAlignment="1" applyProtection="1">
      <alignment horizontal="right" vertical="center"/>
      <protection locked="0"/>
    </xf>
    <xf numFmtId="183" fontId="14" fillId="4" borderId="3" xfId="1" applyNumberFormat="1" applyFont="1" applyFill="1" applyBorder="1" applyAlignment="1" applyProtection="1">
      <alignment horizontal="right" vertical="center"/>
      <protection locked="0"/>
    </xf>
    <xf numFmtId="183" fontId="14" fillId="4" borderId="0" xfId="1" applyNumberFormat="1" applyFont="1" applyFill="1" applyBorder="1" applyAlignment="1" applyProtection="1">
      <alignment horizontal="right" vertical="center"/>
      <protection locked="0"/>
    </xf>
    <xf numFmtId="185" fontId="14" fillId="0" borderId="13" xfId="1" applyNumberFormat="1" applyFont="1" applyFill="1" applyBorder="1" applyAlignment="1">
      <alignment horizontal="right" vertical="center"/>
    </xf>
    <xf numFmtId="0" fontId="14" fillId="2" borderId="50"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51" xfId="0" applyFont="1" applyFill="1" applyBorder="1" applyAlignment="1">
      <alignment horizontal="center" vertical="center" wrapText="1"/>
    </xf>
    <xf numFmtId="183" fontId="14" fillId="0" borderId="3" xfId="1" applyNumberFormat="1" applyFont="1" applyFill="1" applyBorder="1" applyAlignment="1">
      <alignment horizontal="right" vertical="center"/>
    </xf>
    <xf numFmtId="0" fontId="14" fillId="3" borderId="44" xfId="0" applyFont="1" applyFill="1" applyBorder="1" applyAlignment="1">
      <alignment horizontal="center" vertical="center" shrinkToFit="1"/>
    </xf>
    <xf numFmtId="0" fontId="14" fillId="3" borderId="32" xfId="0" applyFont="1" applyFill="1" applyBorder="1" applyAlignment="1">
      <alignment horizontal="center" vertical="center" shrinkToFit="1"/>
    </xf>
    <xf numFmtId="0" fontId="32" fillId="0" borderId="1" xfId="0" applyFont="1" applyBorder="1" applyAlignment="1" applyProtection="1">
      <alignment horizontal="center" vertical="center"/>
      <protection locked="0"/>
    </xf>
    <xf numFmtId="0" fontId="32" fillId="3" borderId="32"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14" fillId="0" borderId="2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3" borderId="52"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38" fontId="14" fillId="0" borderId="13" xfId="1" applyFont="1" applyFill="1" applyBorder="1" applyAlignment="1">
      <alignment horizontal="right" vertical="center"/>
    </xf>
    <xf numFmtId="38" fontId="14" fillId="0" borderId="3" xfId="1" applyFont="1" applyFill="1" applyBorder="1" applyAlignment="1">
      <alignment horizontal="right" vertical="center"/>
    </xf>
    <xf numFmtId="0" fontId="14" fillId="3" borderId="50"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74"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3" xfId="0" applyFont="1" applyFill="1" applyBorder="1" applyAlignment="1">
      <alignment horizontal="center" vertical="center"/>
    </xf>
    <xf numFmtId="182" fontId="14" fillId="0" borderId="13" xfId="0" applyNumberFormat="1" applyFont="1" applyBorder="1" applyAlignment="1">
      <alignment horizontal="right" vertical="center"/>
    </xf>
    <xf numFmtId="0" fontId="14" fillId="0" borderId="3" xfId="0" applyFont="1" applyBorder="1" applyAlignment="1">
      <alignment horizontal="right" vertical="center"/>
    </xf>
    <xf numFmtId="0" fontId="14" fillId="0" borderId="1" xfId="0" applyFont="1" applyBorder="1" applyAlignment="1">
      <alignment horizontal="center" vertical="center"/>
    </xf>
    <xf numFmtId="0" fontId="14" fillId="3" borderId="13" xfId="0" applyFont="1" applyFill="1" applyBorder="1" applyAlignment="1">
      <alignment horizontal="left" vertical="center"/>
    </xf>
    <xf numFmtId="0" fontId="14" fillId="3" borderId="3" xfId="0" applyFont="1" applyFill="1" applyBorder="1" applyAlignment="1">
      <alignment horizontal="left" vertical="center"/>
    </xf>
    <xf numFmtId="0" fontId="14" fillId="3" borderId="2" xfId="0" applyFont="1" applyFill="1" applyBorder="1" applyAlignment="1">
      <alignment horizontal="left" vertical="center"/>
    </xf>
    <xf numFmtId="183" fontId="14" fillId="0" borderId="13" xfId="0" applyNumberFormat="1" applyFont="1" applyBorder="1" applyAlignment="1">
      <alignment horizontal="right" vertical="center"/>
    </xf>
    <xf numFmtId="183" fontId="14" fillId="0" borderId="3" xfId="0" applyNumberFormat="1" applyFont="1" applyBorder="1" applyAlignment="1">
      <alignment horizontal="right" vertical="center"/>
    </xf>
    <xf numFmtId="183" fontId="14" fillId="0" borderId="13" xfId="1" applyNumberFormat="1" applyFont="1" applyFill="1" applyBorder="1" applyAlignment="1">
      <alignment horizontal="right" vertical="center"/>
    </xf>
    <xf numFmtId="192" fontId="39" fillId="0" borderId="103" xfId="1" applyNumberFormat="1" applyFont="1" applyFill="1" applyBorder="1" applyAlignment="1">
      <alignment horizontal="left" vertical="center"/>
    </xf>
    <xf numFmtId="192" fontId="39" fillId="0" borderId="106" xfId="1" applyNumberFormat="1" applyFont="1" applyFill="1" applyBorder="1" applyAlignment="1">
      <alignment horizontal="left" vertical="center"/>
    </xf>
    <xf numFmtId="0" fontId="33" fillId="3" borderId="75" xfId="0" applyFont="1" applyFill="1" applyBorder="1" applyAlignment="1">
      <alignment horizontal="center" vertical="center"/>
    </xf>
    <xf numFmtId="185" fontId="14" fillId="0" borderId="3" xfId="0" applyNumberFormat="1" applyFont="1" applyBorder="1" applyAlignment="1">
      <alignment horizontal="right" vertical="center"/>
    </xf>
    <xf numFmtId="183" fontId="14" fillId="0" borderId="10" xfId="1" applyNumberFormat="1" applyFont="1" applyFill="1" applyBorder="1" applyAlignment="1">
      <alignment horizontal="right" vertical="center"/>
    </xf>
    <xf numFmtId="183" fontId="14" fillId="0" borderId="1" xfId="0" applyNumberFormat="1" applyFont="1" applyBorder="1" applyAlignment="1">
      <alignment horizontal="right" vertical="center"/>
    </xf>
    <xf numFmtId="0" fontId="14" fillId="3" borderId="18" xfId="0" applyFont="1" applyFill="1" applyBorder="1" applyAlignment="1">
      <alignment horizontal="center" vertical="center"/>
    </xf>
    <xf numFmtId="0" fontId="14" fillId="3" borderId="0" xfId="0" applyFont="1" applyFill="1" applyAlignment="1">
      <alignment horizontal="center" vertical="center"/>
    </xf>
    <xf numFmtId="0" fontId="14" fillId="3" borderId="9" xfId="0" applyFont="1" applyFill="1" applyBorder="1" applyAlignment="1">
      <alignment horizontal="center" vertical="center" textRotation="255" wrapText="1" shrinkToFit="1"/>
    </xf>
    <xf numFmtId="0" fontId="14" fillId="3" borderId="12" xfId="0" applyFont="1" applyFill="1" applyBorder="1" applyAlignment="1">
      <alignment horizontal="center" vertical="center" textRotation="255" wrapText="1" shrinkToFit="1"/>
    </xf>
    <xf numFmtId="183" fontId="14" fillId="0" borderId="80" xfId="1" applyNumberFormat="1" applyFont="1" applyFill="1" applyBorder="1" applyAlignment="1">
      <alignment horizontal="right" vertical="center"/>
    </xf>
    <xf numFmtId="183" fontId="14" fillId="0" borderId="80" xfId="0" applyNumberFormat="1" applyFont="1" applyBorder="1" applyAlignment="1">
      <alignment horizontal="righ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28" xfId="0" applyFont="1" applyBorder="1" applyAlignment="1">
      <alignment horizontal="left" vertical="center"/>
    </xf>
    <xf numFmtId="0" fontId="14" fillId="2" borderId="1"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3" borderId="5" xfId="0" applyFont="1" applyFill="1" applyBorder="1" applyAlignment="1">
      <alignment horizontal="left" vertical="center"/>
    </xf>
    <xf numFmtId="0" fontId="14" fillId="3" borderId="7" xfId="0" applyFont="1" applyFill="1" applyBorder="1" applyAlignment="1">
      <alignment horizontal="left" vertical="center"/>
    </xf>
    <xf numFmtId="0" fontId="14" fillId="3" borderId="95" xfId="0" applyFont="1" applyFill="1" applyBorder="1" applyAlignment="1">
      <alignment horizontal="left" vertical="center"/>
    </xf>
    <xf numFmtId="0" fontId="14" fillId="3" borderId="80" xfId="0" applyFont="1" applyFill="1" applyBorder="1" applyAlignment="1">
      <alignment horizontal="left" vertical="center"/>
    </xf>
    <xf numFmtId="0" fontId="14" fillId="3" borderId="96" xfId="0" applyFont="1" applyFill="1" applyBorder="1" applyAlignment="1">
      <alignment horizontal="left" vertical="center"/>
    </xf>
    <xf numFmtId="183" fontId="14" fillId="4" borderId="11" xfId="0" applyNumberFormat="1" applyFont="1" applyFill="1" applyBorder="1" applyAlignment="1" applyProtection="1">
      <alignment horizontal="right" vertical="center"/>
      <protection locked="0"/>
    </xf>
    <xf numFmtId="183" fontId="14" fillId="4" borderId="11" xfId="1" applyNumberFormat="1" applyFont="1" applyFill="1" applyBorder="1" applyAlignment="1" applyProtection="1">
      <alignment horizontal="right" vertical="center"/>
      <protection locked="0"/>
    </xf>
    <xf numFmtId="183" fontId="14" fillId="4" borderId="3" xfId="0" applyNumberFormat="1" applyFont="1" applyFill="1" applyBorder="1" applyAlignment="1" applyProtection="1">
      <alignment horizontal="right" vertical="center"/>
      <protection locked="0"/>
    </xf>
    <xf numFmtId="182" fontId="14" fillId="0" borderId="10" xfId="1" applyNumberFormat="1" applyFont="1" applyBorder="1" applyAlignment="1">
      <alignment horizontal="right" vertical="center"/>
    </xf>
    <xf numFmtId="182" fontId="14" fillId="0" borderId="11" xfId="1" applyNumberFormat="1" applyFont="1" applyBorder="1" applyAlignment="1">
      <alignment horizontal="right" vertical="center"/>
    </xf>
    <xf numFmtId="191" fontId="14" fillId="4" borderId="13" xfId="1" applyNumberFormat="1" applyFont="1" applyFill="1" applyBorder="1" applyAlignment="1" applyProtection="1">
      <alignment horizontal="right" vertical="center"/>
      <protection locked="0"/>
    </xf>
    <xf numFmtId="191" fontId="14" fillId="4" borderId="3" xfId="1" applyNumberFormat="1" applyFont="1" applyFill="1" applyBorder="1" applyAlignment="1" applyProtection="1">
      <alignment horizontal="right" vertical="center"/>
      <protection locked="0"/>
    </xf>
    <xf numFmtId="0" fontId="14" fillId="0" borderId="104" xfId="0" applyFont="1" applyBorder="1" applyAlignment="1">
      <alignment horizontal="center" vertical="center"/>
    </xf>
    <xf numFmtId="0" fontId="14" fillId="0" borderId="110" xfId="0" applyFont="1" applyBorder="1" applyAlignment="1">
      <alignment horizontal="center" vertical="center"/>
    </xf>
    <xf numFmtId="0" fontId="14" fillId="2" borderId="7" xfId="0" applyFont="1" applyFill="1" applyBorder="1" applyAlignment="1">
      <alignment horizontal="center" vertical="center"/>
    </xf>
    <xf numFmtId="0" fontId="14" fillId="2" borderId="25" xfId="0" applyFont="1" applyFill="1" applyBorder="1" applyAlignment="1">
      <alignment horizontal="center" vertical="center"/>
    </xf>
    <xf numFmtId="0" fontId="14" fillId="0" borderId="102" xfId="0" applyFont="1" applyBorder="1" applyAlignment="1">
      <alignment horizontal="center" vertical="center"/>
    </xf>
    <xf numFmtId="0" fontId="14" fillId="0" borderId="108" xfId="0" applyFont="1" applyBorder="1" applyAlignment="1">
      <alignment horizontal="center" vertical="center"/>
    </xf>
    <xf numFmtId="186" fontId="37" fillId="0" borderId="107" xfId="1" applyNumberFormat="1" applyFont="1" applyFill="1" applyBorder="1" applyAlignment="1">
      <alignment horizontal="right" vertical="center"/>
    </xf>
    <xf numFmtId="186" fontId="37" fillId="0" borderId="103" xfId="1" applyNumberFormat="1" applyFont="1" applyFill="1" applyBorder="1" applyAlignment="1">
      <alignment horizontal="right" vertical="center"/>
    </xf>
    <xf numFmtId="185" fontId="14" fillId="0" borderId="5" xfId="0" applyNumberFormat="1" applyFont="1" applyBorder="1" applyAlignment="1">
      <alignment horizontal="right" vertical="center"/>
    </xf>
    <xf numFmtId="185" fontId="14" fillId="0" borderId="6" xfId="0" applyNumberFormat="1" applyFont="1" applyBorder="1" applyAlignment="1">
      <alignment horizontal="right" vertical="center"/>
    </xf>
    <xf numFmtId="185" fontId="14" fillId="0" borderId="10" xfId="0" applyNumberFormat="1" applyFont="1" applyBorder="1" applyAlignment="1">
      <alignment horizontal="right" vertical="center"/>
    </xf>
    <xf numFmtId="185" fontId="14" fillId="0" borderId="11" xfId="0" applyNumberFormat="1" applyFont="1" applyBorder="1" applyAlignment="1">
      <alignment horizontal="right" vertical="center"/>
    </xf>
    <xf numFmtId="185" fontId="14" fillId="0" borderId="5" xfId="1" applyNumberFormat="1" applyFont="1" applyFill="1" applyBorder="1" applyAlignment="1">
      <alignment horizontal="right" vertical="center"/>
    </xf>
    <xf numFmtId="185" fontId="14" fillId="0" borderId="6" xfId="1" applyNumberFormat="1" applyFont="1" applyFill="1" applyBorder="1" applyAlignment="1">
      <alignment horizontal="right" vertical="center"/>
    </xf>
    <xf numFmtId="185" fontId="14" fillId="0" borderId="10" xfId="1" applyNumberFormat="1" applyFont="1" applyFill="1" applyBorder="1" applyAlignment="1">
      <alignment horizontal="right" vertical="center"/>
    </xf>
    <xf numFmtId="0" fontId="14" fillId="0" borderId="55" xfId="0" applyFont="1" applyBorder="1" applyAlignment="1" applyProtection="1">
      <alignment horizontal="center" vertical="center"/>
      <protection locked="0"/>
    </xf>
    <xf numFmtId="0" fontId="14" fillId="0" borderId="1" xfId="0" applyFont="1" applyBorder="1" applyAlignment="1">
      <alignment horizontal="left" vertical="center"/>
    </xf>
    <xf numFmtId="3" fontId="14" fillId="0" borderId="1" xfId="0" applyNumberFormat="1" applyFont="1" applyBorder="1" applyAlignment="1">
      <alignment horizontal="center" vertical="center"/>
    </xf>
    <xf numFmtId="183" fontId="37" fillId="0" borderId="5" xfId="0" applyNumberFormat="1" applyFont="1" applyBorder="1" applyAlignment="1">
      <alignment horizontal="left" vertical="center"/>
    </xf>
    <xf numFmtId="183" fontId="37" fillId="0" borderId="6" xfId="0" applyNumberFormat="1" applyFont="1" applyBorder="1" applyAlignment="1">
      <alignment horizontal="left" vertical="center"/>
    </xf>
    <xf numFmtId="183" fontId="37" fillId="0" borderId="7" xfId="0" applyNumberFormat="1" applyFont="1" applyBorder="1" applyAlignment="1">
      <alignment horizontal="left" vertical="center"/>
    </xf>
    <xf numFmtId="183" fontId="37" fillId="0" borderId="5" xfId="1" applyNumberFormat="1" applyFont="1" applyFill="1" applyBorder="1" applyAlignment="1">
      <alignment horizontal="left" vertical="center"/>
    </xf>
    <xf numFmtId="183" fontId="37" fillId="0" borderId="6" xfId="1" applyNumberFormat="1" applyFont="1" applyFill="1" applyBorder="1" applyAlignment="1">
      <alignment horizontal="left" vertical="center"/>
    </xf>
    <xf numFmtId="183" fontId="37" fillId="0" borderId="28" xfId="1" applyNumberFormat="1" applyFont="1" applyFill="1" applyBorder="1" applyAlignment="1">
      <alignment horizontal="left" vertical="center"/>
    </xf>
    <xf numFmtId="0" fontId="14" fillId="3" borderId="91" xfId="0" applyFont="1" applyFill="1" applyBorder="1" applyAlignment="1">
      <alignment horizontal="left" vertical="center"/>
    </xf>
    <xf numFmtId="0" fontId="14" fillId="3" borderId="82" xfId="0" applyFont="1" applyFill="1" applyBorder="1" applyAlignment="1">
      <alignment horizontal="left" vertical="center"/>
    </xf>
    <xf numFmtId="0" fontId="14" fillId="3" borderId="84" xfId="0" applyFont="1" applyFill="1" applyBorder="1" applyAlignment="1">
      <alignment horizontal="left" vertical="center"/>
    </xf>
    <xf numFmtId="0" fontId="14" fillId="3" borderId="1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92" xfId="0" applyFont="1" applyFill="1" applyBorder="1" applyAlignment="1">
      <alignment horizontal="left" vertical="center"/>
    </xf>
    <xf numFmtId="0" fontId="14" fillId="3" borderId="81" xfId="0" applyFont="1" applyFill="1" applyBorder="1" applyAlignment="1">
      <alignment horizontal="left" vertical="center"/>
    </xf>
    <xf numFmtId="0" fontId="14" fillId="3" borderId="90" xfId="0" applyFont="1" applyFill="1" applyBorder="1" applyAlignment="1">
      <alignment horizontal="left" vertical="center"/>
    </xf>
    <xf numFmtId="192" fontId="39" fillId="0" borderId="103" xfId="1" applyNumberFormat="1" applyFont="1" applyBorder="1" applyAlignment="1">
      <alignment horizontal="left" vertical="center"/>
    </xf>
    <xf numFmtId="192" fontId="39" fillId="0" borderId="106" xfId="1" applyNumberFormat="1" applyFont="1" applyBorder="1" applyAlignment="1">
      <alignment horizontal="left" vertical="center"/>
    </xf>
    <xf numFmtId="0" fontId="32" fillId="3" borderId="26" xfId="0" applyFont="1" applyFill="1" applyBorder="1" applyAlignment="1">
      <alignment horizontal="left" vertical="center"/>
    </xf>
    <xf numFmtId="183" fontId="14" fillId="0" borderId="105" xfId="0" applyNumberFormat="1" applyFont="1" applyBorder="1" applyAlignment="1">
      <alignment horizontal="center" vertical="center"/>
    </xf>
    <xf numFmtId="183" fontId="14" fillId="0" borderId="109" xfId="0" applyNumberFormat="1" applyFont="1" applyBorder="1" applyAlignment="1">
      <alignment horizontal="center" vertical="center"/>
    </xf>
    <xf numFmtId="183" fontId="14" fillId="0" borderId="91" xfId="0" applyNumberFormat="1" applyFont="1" applyBorder="1" applyAlignment="1">
      <alignment horizontal="right" vertical="center"/>
    </xf>
    <xf numFmtId="183" fontId="14" fillId="0" borderId="82" xfId="0" applyNumberFormat="1" applyFont="1" applyBorder="1" applyAlignment="1">
      <alignment horizontal="right" vertical="center"/>
    </xf>
    <xf numFmtId="0" fontId="14" fillId="0" borderId="105" xfId="0" applyFont="1" applyBorder="1" applyAlignment="1">
      <alignment horizontal="center" vertical="center"/>
    </xf>
    <xf numFmtId="0" fontId="14" fillId="0" borderId="109" xfId="0" applyFont="1" applyBorder="1" applyAlignment="1">
      <alignment horizontal="center" vertical="center"/>
    </xf>
    <xf numFmtId="0" fontId="14" fillId="3" borderId="58"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13"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12" xfId="0" applyFont="1" applyFill="1" applyBorder="1" applyAlignment="1">
      <alignment horizontal="left" vertical="center"/>
    </xf>
    <xf numFmtId="183" fontId="14" fillId="0" borderId="26" xfId="0" applyNumberFormat="1" applyFont="1" applyBorder="1" applyAlignment="1">
      <alignment horizontal="right" vertical="center" shrinkToFit="1"/>
    </xf>
    <xf numFmtId="183" fontId="14" fillId="0" borderId="46" xfId="0" applyNumberFormat="1" applyFont="1" applyBorder="1" applyAlignment="1">
      <alignment horizontal="right" vertical="center" shrinkToFit="1"/>
    </xf>
    <xf numFmtId="183" fontId="14" fillId="0" borderId="26" xfId="0" applyNumberFormat="1" applyFont="1" applyBorder="1" applyAlignment="1">
      <alignment horizontal="right" vertical="center"/>
    </xf>
    <xf numFmtId="0" fontId="14" fillId="0" borderId="46" xfId="0" applyFont="1" applyBorder="1" applyAlignment="1">
      <alignment horizontal="right" vertical="center"/>
    </xf>
    <xf numFmtId="183" fontId="14" fillId="0" borderId="104" xfId="0" applyNumberFormat="1" applyFont="1" applyBorder="1" applyAlignment="1">
      <alignment horizontal="center" vertical="center"/>
    </xf>
    <xf numFmtId="183" fontId="14" fillId="0" borderId="110" xfId="0" applyNumberFormat="1" applyFont="1" applyBorder="1" applyAlignment="1">
      <alignment horizontal="center" vertical="center"/>
    </xf>
    <xf numFmtId="189" fontId="14" fillId="0" borderId="13" xfId="1" applyNumberFormat="1" applyFont="1" applyBorder="1" applyAlignment="1">
      <alignment horizontal="right" vertical="center"/>
    </xf>
    <xf numFmtId="189" fontId="14" fillId="0" borderId="3" xfId="1" applyNumberFormat="1" applyFont="1" applyBorder="1" applyAlignment="1">
      <alignment horizontal="right" vertical="center"/>
    </xf>
    <xf numFmtId="183" fontId="14" fillId="0" borderId="93" xfId="0" applyNumberFormat="1" applyFont="1" applyBorder="1" applyAlignment="1">
      <alignment horizontal="center" vertical="center"/>
    </xf>
    <xf numFmtId="183" fontId="14" fillId="0" borderId="94" xfId="0" applyNumberFormat="1" applyFont="1" applyBorder="1" applyAlignment="1">
      <alignment horizontal="center" vertical="center"/>
    </xf>
    <xf numFmtId="183" fontId="14" fillId="0" borderId="111" xfId="0" applyNumberFormat="1" applyFont="1" applyBorder="1" applyAlignment="1">
      <alignment horizontal="center" vertical="center"/>
    </xf>
    <xf numFmtId="0" fontId="14" fillId="3" borderId="3" xfId="0" applyFont="1" applyFill="1" applyBorder="1" applyAlignment="1">
      <alignment horizontal="center" vertical="center"/>
    </xf>
    <xf numFmtId="0" fontId="14" fillId="0" borderId="46" xfId="0" applyFont="1" applyBorder="1" applyAlignment="1" applyProtection="1">
      <alignment horizontal="center" vertical="center"/>
      <protection locked="0"/>
    </xf>
    <xf numFmtId="0" fontId="14" fillId="0" borderId="57"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186" fontId="37" fillId="0" borderId="107" xfId="1" applyNumberFormat="1" applyFont="1" applyBorder="1" applyAlignment="1">
      <alignment horizontal="right" vertical="center"/>
    </xf>
    <xf numFmtId="186" fontId="37" fillId="0" borderId="103" xfId="1" applyNumberFormat="1" applyFont="1" applyBorder="1" applyAlignment="1">
      <alignment horizontal="right"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111" xfId="0" applyFont="1" applyBorder="1" applyAlignment="1">
      <alignment horizontal="center" vertical="center"/>
    </xf>
    <xf numFmtId="187" fontId="14" fillId="0" borderId="5" xfId="0" applyNumberFormat="1" applyFont="1" applyBorder="1" applyAlignment="1">
      <alignment horizontal="right" vertical="center"/>
    </xf>
    <xf numFmtId="187" fontId="14" fillId="0" borderId="6" xfId="0" applyNumberFormat="1" applyFont="1" applyBorder="1" applyAlignment="1">
      <alignment horizontal="right" vertical="center"/>
    </xf>
    <xf numFmtId="187" fontId="14" fillId="0" borderId="10" xfId="0" applyNumberFormat="1" applyFont="1" applyBorder="1" applyAlignment="1">
      <alignment horizontal="right" vertical="center"/>
    </xf>
    <xf numFmtId="187" fontId="14" fillId="0" borderId="11" xfId="0" applyNumberFormat="1" applyFont="1" applyBorder="1" applyAlignment="1">
      <alignment horizontal="right" vertical="center"/>
    </xf>
    <xf numFmtId="0" fontId="14" fillId="3" borderId="58"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3" xfId="0" applyFont="1" applyFill="1" applyBorder="1">
      <alignment vertical="center"/>
    </xf>
    <xf numFmtId="0" fontId="14" fillId="3" borderId="3" xfId="0" applyFont="1" applyFill="1" applyBorder="1">
      <alignment vertical="center"/>
    </xf>
    <xf numFmtId="0" fontId="14" fillId="3" borderId="2" xfId="0" applyFont="1" applyFill="1" applyBorder="1">
      <alignment vertical="center"/>
    </xf>
    <xf numFmtId="38" fontId="14" fillId="0" borderId="13" xfId="1" applyFont="1" applyBorder="1" applyAlignment="1">
      <alignment vertical="center"/>
    </xf>
    <xf numFmtId="38" fontId="14" fillId="0" borderId="3" xfId="1" applyFont="1" applyBorder="1" applyAlignment="1">
      <alignment vertical="center"/>
    </xf>
    <xf numFmtId="56" fontId="14" fillId="3" borderId="13" xfId="0" applyNumberFormat="1" applyFont="1" applyFill="1" applyBorder="1">
      <alignment vertical="center"/>
    </xf>
    <xf numFmtId="56" fontId="14" fillId="3" borderId="3" xfId="0" applyNumberFormat="1" applyFont="1" applyFill="1" applyBorder="1">
      <alignment vertical="center"/>
    </xf>
    <xf numFmtId="56" fontId="14" fillId="3" borderId="2" xfId="0" applyNumberFormat="1" applyFont="1" applyFill="1" applyBorder="1">
      <alignment vertical="center"/>
    </xf>
    <xf numFmtId="38" fontId="14" fillId="4" borderId="13" xfId="1" applyFont="1" applyFill="1" applyBorder="1" applyAlignment="1" applyProtection="1">
      <alignment vertical="center"/>
      <protection locked="0"/>
    </xf>
    <xf numFmtId="38" fontId="14" fillId="4" borderId="3" xfId="1" applyFont="1" applyFill="1" applyBorder="1" applyAlignment="1" applyProtection="1">
      <alignment vertical="center"/>
      <protection locked="0"/>
    </xf>
    <xf numFmtId="56" fontId="14" fillId="3" borderId="26" xfId="0" applyNumberFormat="1" applyFont="1" applyFill="1" applyBorder="1">
      <alignment vertical="center"/>
    </xf>
    <xf numFmtId="56" fontId="14" fillId="3" borderId="46" xfId="0" applyNumberFormat="1" applyFont="1" applyFill="1" applyBorder="1">
      <alignment vertical="center"/>
    </xf>
    <xf numFmtId="56" fontId="14" fillId="3" borderId="57" xfId="0" applyNumberFormat="1" applyFont="1" applyFill="1" applyBorder="1">
      <alignment vertical="center"/>
    </xf>
    <xf numFmtId="38" fontId="14" fillId="0" borderId="26" xfId="1" applyFont="1" applyBorder="1" applyAlignment="1">
      <alignment vertical="center"/>
    </xf>
    <xf numFmtId="38" fontId="14" fillId="0" borderId="46" xfId="1" applyFont="1" applyBorder="1" applyAlignment="1">
      <alignment vertical="center"/>
    </xf>
    <xf numFmtId="0" fontId="14" fillId="3" borderId="51" xfId="0" applyFont="1" applyFill="1" applyBorder="1" applyAlignment="1">
      <alignment horizontal="center" vertical="center"/>
    </xf>
    <xf numFmtId="0" fontId="14" fillId="0" borderId="17" xfId="0" applyFont="1" applyBorder="1" applyAlignment="1" applyProtection="1">
      <alignment horizontal="center" vertical="center"/>
      <protection locked="0"/>
    </xf>
    <xf numFmtId="38" fontId="14" fillId="0" borderId="3" xfId="1" applyFont="1" applyBorder="1" applyAlignment="1" applyProtection="1">
      <alignment horizontal="right" vertical="center"/>
      <protection locked="0"/>
    </xf>
    <xf numFmtId="195" fontId="14" fillId="0" borderId="3" xfId="0" applyNumberFormat="1" applyFont="1" applyBorder="1" applyAlignment="1" applyProtection="1">
      <alignment horizontal="right" vertical="center"/>
      <protection locked="0"/>
    </xf>
    <xf numFmtId="38" fontId="14" fillId="0" borderId="13" xfId="1" applyFont="1" applyBorder="1" applyAlignment="1">
      <alignment horizontal="right" vertical="center"/>
    </xf>
    <xf numFmtId="38" fontId="14" fillId="0" borderId="3" xfId="1" applyFont="1" applyBorder="1" applyAlignment="1">
      <alignment horizontal="right" vertical="center"/>
    </xf>
    <xf numFmtId="0" fontId="14" fillId="3" borderId="53"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3" borderId="31" xfId="0" applyFont="1" applyFill="1" applyBorder="1" applyAlignment="1">
      <alignment horizontal="center" vertical="center"/>
    </xf>
    <xf numFmtId="0" fontId="14" fillId="3" borderId="46" xfId="0" applyFont="1" applyFill="1" applyBorder="1" applyAlignment="1">
      <alignment horizontal="center" vertical="center"/>
    </xf>
    <xf numFmtId="0" fontId="14" fillId="3" borderId="57" xfId="0" applyFont="1" applyFill="1" applyBorder="1" applyAlignment="1">
      <alignment horizontal="center" vertical="center"/>
    </xf>
    <xf numFmtId="195" fontId="14" fillId="0" borderId="13" xfId="0" applyNumberFormat="1" applyFont="1" applyBorder="1" applyAlignment="1">
      <alignment horizontal="right" vertical="center"/>
    </xf>
    <xf numFmtId="0" fontId="14" fillId="3" borderId="1" xfId="0" applyFont="1" applyFill="1" applyBorder="1" applyAlignment="1" applyProtection="1">
      <alignment horizontal="left" vertical="center"/>
      <protection locked="0"/>
    </xf>
    <xf numFmtId="183" fontId="14" fillId="0" borderId="3" xfId="0" applyNumberFormat="1" applyFont="1" applyBorder="1" applyAlignment="1" applyProtection="1">
      <alignment horizontal="right" vertical="center"/>
      <protection locked="0"/>
    </xf>
    <xf numFmtId="0" fontId="14" fillId="3" borderId="24"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0" xfId="0" applyFont="1" applyFill="1" applyBorder="1" applyAlignment="1">
      <alignment horizontal="center" vertical="center"/>
    </xf>
    <xf numFmtId="193" fontId="37" fillId="0" borderId="103" xfId="1" applyNumberFormat="1" applyFont="1" applyFill="1" applyBorder="1" applyAlignment="1">
      <alignment horizontal="left" vertical="center"/>
    </xf>
    <xf numFmtId="193" fontId="37" fillId="0" borderId="106" xfId="1" applyNumberFormat="1" applyFont="1" applyFill="1" applyBorder="1" applyAlignment="1">
      <alignment horizontal="left" vertical="center"/>
    </xf>
    <xf numFmtId="0" fontId="14" fillId="0" borderId="115" xfId="0" applyFont="1" applyBorder="1" applyAlignment="1">
      <alignment horizontal="center" vertical="center"/>
    </xf>
    <xf numFmtId="0" fontId="14" fillId="0" borderId="116" xfId="0" applyFont="1" applyBorder="1" applyAlignment="1">
      <alignment horizontal="center" vertical="center"/>
    </xf>
    <xf numFmtId="0" fontId="14" fillId="0" borderId="117"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xf>
    <xf numFmtId="182" fontId="14" fillId="0" borderId="10" xfId="1" applyNumberFormat="1" applyFont="1" applyFill="1" applyBorder="1" applyAlignment="1">
      <alignment horizontal="right" vertical="center"/>
    </xf>
    <xf numFmtId="182" fontId="14" fillId="0" borderId="11" xfId="1" applyNumberFormat="1" applyFont="1" applyFill="1" applyBorder="1" applyAlignment="1">
      <alignment horizontal="right"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14" fillId="3" borderId="107" xfId="0" applyFont="1" applyFill="1" applyBorder="1" applyAlignment="1">
      <alignment horizontal="left" vertical="center"/>
    </xf>
    <xf numFmtId="0" fontId="14" fillId="3" borderId="103" xfId="0" applyFont="1" applyFill="1" applyBorder="1" applyAlignment="1">
      <alignment horizontal="left" vertical="center"/>
    </xf>
    <xf numFmtId="0" fontId="14" fillId="3" borderId="106" xfId="0" applyFont="1" applyFill="1" applyBorder="1" applyAlignment="1">
      <alignment horizontal="left" vertical="center"/>
    </xf>
    <xf numFmtId="193" fontId="37" fillId="0" borderId="103" xfId="1" applyNumberFormat="1" applyFont="1" applyBorder="1" applyAlignment="1">
      <alignment horizontal="left" vertical="center"/>
    </xf>
    <xf numFmtId="193" fontId="37" fillId="0" borderId="106" xfId="1" applyNumberFormat="1" applyFont="1" applyBorder="1" applyAlignment="1">
      <alignment horizontal="left" vertical="center"/>
    </xf>
    <xf numFmtId="0" fontId="14" fillId="3" borderId="112" xfId="0" applyFont="1" applyFill="1" applyBorder="1" applyAlignment="1">
      <alignment horizontal="left" vertical="center"/>
    </xf>
    <xf numFmtId="0" fontId="14" fillId="3" borderId="113" xfId="0" applyFont="1" applyFill="1" applyBorder="1" applyAlignment="1">
      <alignment horizontal="left" vertical="center"/>
    </xf>
    <xf numFmtId="0" fontId="14" fillId="3" borderId="114" xfId="0" applyFont="1" applyFill="1" applyBorder="1" applyAlignment="1">
      <alignment horizontal="left" vertical="center"/>
    </xf>
    <xf numFmtId="0" fontId="14" fillId="3" borderId="1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2" xfId="0" applyFont="1" applyFill="1" applyBorder="1" applyAlignment="1">
      <alignment horizontal="left" vertical="center" wrapText="1"/>
    </xf>
    <xf numFmtId="182" fontId="14" fillId="0" borderId="5" xfId="0" applyNumberFormat="1" applyFont="1" applyBorder="1" applyAlignment="1">
      <alignment horizontal="right" vertical="center"/>
    </xf>
    <xf numFmtId="182" fontId="14" fillId="0" borderId="6" xfId="0" applyNumberFormat="1" applyFont="1" applyBorder="1" applyAlignment="1">
      <alignment horizontal="right" vertical="center"/>
    </xf>
    <xf numFmtId="182" fontId="14" fillId="0" borderId="10" xfId="0" applyNumberFormat="1" applyFont="1" applyBorder="1" applyAlignment="1">
      <alignment horizontal="right" vertical="center"/>
    </xf>
    <xf numFmtId="182" fontId="14" fillId="0" borderId="11" xfId="0" applyNumberFormat="1" applyFont="1" applyBorder="1" applyAlignment="1">
      <alignment horizontal="right" vertical="center"/>
    </xf>
    <xf numFmtId="0" fontId="14" fillId="0" borderId="7" xfId="0" applyFont="1" applyBorder="1" applyAlignment="1">
      <alignment horizontal="center" vertical="center"/>
    </xf>
    <xf numFmtId="0" fontId="14" fillId="0" borderId="12" xfId="0" applyFont="1" applyBorder="1" applyAlignment="1">
      <alignment horizontal="center" vertical="center"/>
    </xf>
    <xf numFmtId="0" fontId="32" fillId="3" borderId="13" xfId="0"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182" fontId="14" fillId="0" borderId="3" xfId="0" applyNumberFormat="1" applyFont="1" applyBorder="1" applyAlignment="1">
      <alignment horizontal="right" vertical="center"/>
    </xf>
    <xf numFmtId="0" fontId="14" fillId="0" borderId="28" xfId="0" applyFont="1" applyBorder="1" applyAlignment="1">
      <alignment horizontal="center" vertical="center"/>
    </xf>
    <xf numFmtId="0" fontId="14" fillId="0" borderId="42" xfId="0" applyFont="1" applyBorder="1" applyAlignment="1">
      <alignment horizontal="center" vertical="center"/>
    </xf>
    <xf numFmtId="0" fontId="32"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183" fontId="14" fillId="0" borderId="5" xfId="0" applyNumberFormat="1" applyFont="1" applyBorder="1" applyAlignment="1">
      <alignment horizontal="right" vertical="center"/>
    </xf>
    <xf numFmtId="183" fontId="14" fillId="0" borderId="6" xfId="0" applyNumberFormat="1" applyFont="1" applyBorder="1" applyAlignment="1">
      <alignment horizontal="right" vertical="center"/>
    </xf>
    <xf numFmtId="183" fontId="14" fillId="0" borderId="8" xfId="0" applyNumberFormat="1" applyFont="1" applyBorder="1" applyAlignment="1">
      <alignment horizontal="right" vertical="center"/>
    </xf>
    <xf numFmtId="183" fontId="14" fillId="0" borderId="0" xfId="0" applyNumberFormat="1" applyFont="1" applyAlignment="1">
      <alignment horizontal="right" vertical="center"/>
    </xf>
    <xf numFmtId="183" fontId="14" fillId="0" borderId="10" xfId="0" applyNumberFormat="1" applyFont="1" applyBorder="1" applyAlignment="1">
      <alignment horizontal="right" vertical="center"/>
    </xf>
    <xf numFmtId="183" fontId="14" fillId="0" borderId="11" xfId="0" applyNumberFormat="1" applyFont="1" applyBorder="1" applyAlignment="1">
      <alignment horizontal="right" vertical="center"/>
    </xf>
    <xf numFmtId="0" fontId="14" fillId="0" borderId="9" xfId="0" applyFont="1" applyBorder="1" applyAlignment="1">
      <alignment horizontal="center" vertical="center"/>
    </xf>
    <xf numFmtId="183" fontId="14" fillId="0" borderId="5" xfId="1" applyNumberFormat="1" applyFont="1" applyFill="1" applyBorder="1" applyAlignment="1">
      <alignment horizontal="right" vertical="center"/>
    </xf>
    <xf numFmtId="183" fontId="14" fillId="0" borderId="6" xfId="1" applyNumberFormat="1" applyFont="1" applyFill="1" applyBorder="1" applyAlignment="1">
      <alignment horizontal="right" vertical="center"/>
    </xf>
    <xf numFmtId="183" fontId="14" fillId="0" borderId="8" xfId="1" applyNumberFormat="1" applyFont="1" applyFill="1" applyBorder="1" applyAlignment="1">
      <alignment horizontal="right" vertical="center"/>
    </xf>
    <xf numFmtId="183" fontId="14" fillId="0" borderId="0" xfId="1" applyNumberFormat="1" applyFont="1" applyFill="1" applyBorder="1" applyAlignment="1">
      <alignment horizontal="right" vertical="center"/>
    </xf>
    <xf numFmtId="0" fontId="14" fillId="0" borderId="19" xfId="0" applyFont="1" applyBorder="1" applyAlignment="1">
      <alignment horizontal="center" vertical="center"/>
    </xf>
    <xf numFmtId="0" fontId="14" fillId="3" borderId="1" xfId="0" applyFont="1" applyFill="1" applyBorder="1" applyAlignment="1">
      <alignment horizontal="center" vertical="center" textRotation="255" wrapText="1" shrinkToFit="1"/>
    </xf>
    <xf numFmtId="182" fontId="14" fillId="0" borderId="13" xfId="1" applyNumberFormat="1" applyFont="1" applyFill="1" applyBorder="1" applyAlignment="1">
      <alignment horizontal="right" vertical="center"/>
    </xf>
    <xf numFmtId="182" fontId="14" fillId="0" borderId="3" xfId="1" applyNumberFormat="1" applyFont="1" applyFill="1" applyBorder="1" applyAlignment="1">
      <alignment horizontal="right" vertical="center"/>
    </xf>
    <xf numFmtId="0" fontId="33" fillId="3" borderId="26" xfId="0" applyFont="1" applyFill="1" applyBorder="1" applyAlignment="1">
      <alignment horizontal="left" vertical="center"/>
    </xf>
    <xf numFmtId="0" fontId="33" fillId="3" borderId="46" xfId="0" applyFont="1" applyFill="1" applyBorder="1" applyAlignment="1">
      <alignment horizontal="left" vertical="center"/>
    </xf>
    <xf numFmtId="0" fontId="33" fillId="3" borderId="57" xfId="0" applyFont="1" applyFill="1" applyBorder="1" applyAlignment="1">
      <alignment horizontal="left" vertical="center"/>
    </xf>
    <xf numFmtId="0" fontId="14" fillId="3" borderId="5" xfId="0" applyFont="1" applyFill="1" applyBorder="1" applyAlignment="1">
      <alignment horizontal="left" vertical="center" wrapText="1"/>
    </xf>
    <xf numFmtId="0" fontId="14" fillId="2" borderId="74" xfId="0" applyFont="1" applyFill="1" applyBorder="1" applyAlignment="1">
      <alignment horizontal="center" vertical="center"/>
    </xf>
    <xf numFmtId="0" fontId="14" fillId="2" borderId="43" xfId="0" applyFont="1" applyFill="1" applyBorder="1" applyAlignment="1">
      <alignment horizontal="center" vertical="center"/>
    </xf>
    <xf numFmtId="183" fontId="14" fillId="0" borderId="115" xfId="0" applyNumberFormat="1" applyFont="1" applyBorder="1" applyAlignment="1">
      <alignment horizontal="center" vertical="center"/>
    </xf>
    <xf numFmtId="183" fontId="14" fillId="0" borderId="116" xfId="0" applyNumberFormat="1" applyFont="1" applyBorder="1" applyAlignment="1">
      <alignment horizontal="center" vertical="center"/>
    </xf>
    <xf numFmtId="183" fontId="14" fillId="0" borderId="117" xfId="0" applyNumberFormat="1" applyFont="1" applyBorder="1" applyAlignment="1">
      <alignment horizontal="center" vertical="center"/>
    </xf>
    <xf numFmtId="183" fontId="14" fillId="0" borderId="118" xfId="0" applyNumberFormat="1" applyFont="1" applyBorder="1" applyAlignment="1">
      <alignment horizontal="center" vertical="center"/>
    </xf>
    <xf numFmtId="183" fontId="14" fillId="0" borderId="119" xfId="0" applyNumberFormat="1" applyFont="1" applyBorder="1" applyAlignment="1">
      <alignment horizontal="center" vertical="center"/>
    </xf>
    <xf numFmtId="183" fontId="14" fillId="0" borderId="120" xfId="0" applyNumberFormat="1" applyFont="1" applyBorder="1" applyAlignment="1">
      <alignment horizontal="center" vertical="center"/>
    </xf>
    <xf numFmtId="182" fontId="14" fillId="0" borderId="5" xfId="0" applyNumberFormat="1" applyFont="1" applyBorder="1" applyAlignment="1">
      <alignment horizontal="center" vertical="center"/>
    </xf>
    <xf numFmtId="182" fontId="14" fillId="0" borderId="6" xfId="0" applyNumberFormat="1" applyFont="1" applyBorder="1" applyAlignment="1">
      <alignment horizontal="center" vertical="center"/>
    </xf>
    <xf numFmtId="182" fontId="14" fillId="0" borderId="10" xfId="0" applyNumberFormat="1" applyFont="1" applyBorder="1" applyAlignment="1">
      <alignment horizontal="center" vertical="center"/>
    </xf>
    <xf numFmtId="182" fontId="14" fillId="0" borderId="11" xfId="0" applyNumberFormat="1" applyFont="1" applyBorder="1" applyAlignment="1">
      <alignment horizontal="center" vertical="center"/>
    </xf>
    <xf numFmtId="182" fontId="14" fillId="0" borderId="13" xfId="0" applyNumberFormat="1" applyFont="1" applyBorder="1" applyAlignment="1">
      <alignment horizontal="center" vertical="center"/>
    </xf>
    <xf numFmtId="182" fontId="14" fillId="0" borderId="3" xfId="0" applyNumberFormat="1" applyFont="1" applyBorder="1" applyAlignment="1">
      <alignment horizontal="center" vertical="center"/>
    </xf>
    <xf numFmtId="0" fontId="14" fillId="3" borderId="7"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2" xfId="0" applyFont="1" applyFill="1" applyBorder="1" applyAlignment="1">
      <alignment horizontal="left" vertical="center" wrapText="1"/>
    </xf>
    <xf numFmtId="183" fontId="14" fillId="0" borderId="5" xfId="0" applyNumberFormat="1" applyFont="1" applyBorder="1" applyAlignment="1">
      <alignment horizontal="center" vertical="center"/>
    </xf>
    <xf numFmtId="183" fontId="14" fillId="0" borderId="6" xfId="0" applyNumberFormat="1" applyFont="1" applyBorder="1" applyAlignment="1">
      <alignment horizontal="center" vertical="center"/>
    </xf>
    <xf numFmtId="183" fontId="14" fillId="0" borderId="8" xfId="0" applyNumberFormat="1" applyFont="1" applyBorder="1" applyAlignment="1">
      <alignment horizontal="center" vertical="center"/>
    </xf>
    <xf numFmtId="183" fontId="14" fillId="0" borderId="0" xfId="0" applyNumberFormat="1" applyFont="1" applyAlignment="1">
      <alignment horizontal="center" vertical="center"/>
    </xf>
    <xf numFmtId="183" fontId="14" fillId="0" borderId="10" xfId="0" applyNumberFormat="1" applyFont="1" applyBorder="1" applyAlignment="1">
      <alignment horizontal="center" vertical="center"/>
    </xf>
    <xf numFmtId="183" fontId="14" fillId="0" borderId="11" xfId="0" applyNumberFormat="1" applyFont="1" applyBorder="1" applyAlignment="1">
      <alignment horizontal="center" vertical="center"/>
    </xf>
    <xf numFmtId="183" fontId="14" fillId="0" borderId="7" xfId="0" applyNumberFormat="1" applyFont="1" applyBorder="1" applyAlignment="1">
      <alignment horizontal="center" vertical="center"/>
    </xf>
    <xf numFmtId="183" fontId="14" fillId="0" borderId="9" xfId="0" applyNumberFormat="1" applyFont="1" applyBorder="1" applyAlignment="1">
      <alignment horizontal="center" vertical="center"/>
    </xf>
    <xf numFmtId="183" fontId="14" fillId="0" borderId="12" xfId="0" applyNumberFormat="1" applyFont="1" applyBorder="1" applyAlignment="1">
      <alignment horizontal="center" vertical="center"/>
    </xf>
    <xf numFmtId="183" fontId="14" fillId="0" borderId="5" xfId="1" applyNumberFormat="1" applyFont="1" applyFill="1" applyBorder="1" applyAlignment="1">
      <alignment horizontal="center" vertical="center"/>
    </xf>
    <xf numFmtId="183" fontId="14" fillId="0" borderId="6" xfId="1" applyNumberFormat="1" applyFont="1" applyFill="1" applyBorder="1" applyAlignment="1">
      <alignment horizontal="center" vertical="center"/>
    </xf>
    <xf numFmtId="183" fontId="14" fillId="0" borderId="8" xfId="1" applyNumberFormat="1" applyFont="1" applyFill="1" applyBorder="1" applyAlignment="1">
      <alignment horizontal="center" vertical="center"/>
    </xf>
    <xf numFmtId="183" fontId="14" fillId="0" borderId="0" xfId="1" applyNumberFormat="1" applyFont="1" applyFill="1" applyBorder="1" applyAlignment="1">
      <alignment horizontal="center" vertical="center"/>
    </xf>
    <xf numFmtId="183" fontId="14" fillId="0" borderId="10" xfId="1" applyNumberFormat="1" applyFont="1" applyFill="1" applyBorder="1" applyAlignment="1">
      <alignment horizontal="center" vertical="center"/>
    </xf>
    <xf numFmtId="183" fontId="14" fillId="0" borderId="11" xfId="1" applyNumberFormat="1" applyFont="1" applyFill="1" applyBorder="1" applyAlignment="1">
      <alignment horizontal="center" vertical="center"/>
    </xf>
    <xf numFmtId="183" fontId="14" fillId="0" borderId="28" xfId="0" applyNumberFormat="1" applyFont="1" applyBorder="1" applyAlignment="1">
      <alignment horizontal="center" vertical="center"/>
    </xf>
    <xf numFmtId="183" fontId="14" fillId="0" borderId="19" xfId="0" applyNumberFormat="1" applyFont="1" applyBorder="1" applyAlignment="1">
      <alignment horizontal="center" vertical="center"/>
    </xf>
    <xf numFmtId="183" fontId="14" fillId="0" borderId="42" xfId="0" applyNumberFormat="1" applyFont="1" applyBorder="1" applyAlignment="1">
      <alignment horizontal="center" vertical="center"/>
    </xf>
    <xf numFmtId="0" fontId="32" fillId="3" borderId="25" xfId="0" applyFont="1" applyFill="1" applyBorder="1" applyAlignment="1">
      <alignment horizontal="left" vertical="center"/>
    </xf>
    <xf numFmtId="0" fontId="32" fillId="3" borderId="16" xfId="0" applyFont="1" applyFill="1" applyBorder="1" applyAlignment="1">
      <alignment horizontal="left" vertical="center"/>
    </xf>
    <xf numFmtId="0" fontId="14" fillId="0" borderId="1" xfId="0" applyFont="1" applyBorder="1" applyAlignment="1">
      <alignment horizontal="center" vertical="center" wrapText="1"/>
    </xf>
    <xf numFmtId="3" fontId="14" fillId="0" borderId="5" xfId="0" applyNumberFormat="1" applyFont="1" applyBorder="1" applyAlignment="1">
      <alignment horizontal="left" vertical="top" wrapText="1"/>
    </xf>
    <xf numFmtId="3" fontId="14" fillId="0" borderId="6" xfId="0" applyNumberFormat="1" applyFont="1" applyBorder="1" applyAlignment="1">
      <alignment horizontal="left" vertical="top" wrapText="1"/>
    </xf>
    <xf numFmtId="3" fontId="14" fillId="0" borderId="7" xfId="0" applyNumberFormat="1" applyFont="1" applyBorder="1" applyAlignment="1">
      <alignment horizontal="left" vertical="top" wrapText="1"/>
    </xf>
    <xf numFmtId="3" fontId="14" fillId="0" borderId="8" xfId="0" applyNumberFormat="1" applyFont="1" applyBorder="1" applyAlignment="1">
      <alignment horizontal="left" vertical="top" wrapText="1"/>
    </xf>
    <xf numFmtId="3" fontId="14" fillId="0" borderId="0" xfId="0" applyNumberFormat="1" applyFont="1" applyAlignment="1">
      <alignment horizontal="left" vertical="top" wrapText="1"/>
    </xf>
    <xf numFmtId="3" fontId="14" fillId="0" borderId="9" xfId="0" applyNumberFormat="1" applyFont="1" applyBorder="1" applyAlignment="1">
      <alignment horizontal="left" vertical="top" wrapText="1"/>
    </xf>
    <xf numFmtId="3" fontId="14" fillId="0" borderId="10" xfId="0" applyNumberFormat="1" applyFont="1" applyBorder="1" applyAlignment="1">
      <alignment horizontal="left" vertical="top" wrapText="1"/>
    </xf>
    <xf numFmtId="3" fontId="14" fillId="0" borderId="11"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0" fontId="14" fillId="0" borderId="1" xfId="0" applyFont="1" applyBorder="1" applyAlignment="1">
      <alignment horizontal="left" vertical="center" wrapText="1"/>
    </xf>
    <xf numFmtId="0" fontId="14" fillId="3" borderId="53" xfId="0" applyFont="1" applyFill="1" applyBorder="1" applyAlignment="1">
      <alignment horizontal="center" vertical="center"/>
    </xf>
    <xf numFmtId="0" fontId="14" fillId="0" borderId="55" xfId="0" applyFont="1" applyBorder="1" applyAlignment="1">
      <alignment horizontal="center" vertical="center"/>
    </xf>
    <xf numFmtId="0" fontId="14" fillId="0" borderId="26" xfId="0" applyFont="1" applyBorder="1" applyAlignment="1">
      <alignment horizontal="center" vertical="center"/>
    </xf>
    <xf numFmtId="0" fontId="14" fillId="0" borderId="46" xfId="0" applyFont="1" applyBorder="1" applyAlignment="1">
      <alignment horizontal="center" vertical="center"/>
    </xf>
    <xf numFmtId="0" fontId="14" fillId="0" borderId="57" xfId="0" applyFont="1" applyBorder="1" applyAlignment="1">
      <alignment horizontal="center" vertical="center"/>
    </xf>
    <xf numFmtId="0" fontId="14" fillId="0" borderId="32" xfId="0" applyFont="1" applyBorder="1" applyAlignment="1">
      <alignment horizontal="center" vertical="center"/>
    </xf>
    <xf numFmtId="0" fontId="14" fillId="0" borderId="45" xfId="0" applyFont="1" applyBorder="1" applyAlignment="1">
      <alignment horizontal="center" vertical="center"/>
    </xf>
    <xf numFmtId="0" fontId="32" fillId="3" borderId="95" xfId="0" applyFont="1" applyFill="1" applyBorder="1" applyAlignment="1">
      <alignment horizontal="left" vertical="center"/>
    </xf>
    <xf numFmtId="0" fontId="14" fillId="3" borderId="55" xfId="0" applyFont="1" applyFill="1" applyBorder="1" applyAlignment="1">
      <alignment horizontal="center" vertical="center"/>
    </xf>
    <xf numFmtId="0" fontId="32" fillId="3" borderId="32" xfId="0" applyFont="1" applyFill="1" applyBorder="1" applyAlignment="1">
      <alignment horizontal="left" vertical="center"/>
    </xf>
    <xf numFmtId="56" fontId="14" fillId="3" borderId="32" xfId="0" applyNumberFormat="1" applyFont="1" applyFill="1" applyBorder="1">
      <alignment vertical="center"/>
    </xf>
    <xf numFmtId="38" fontId="14" fillId="0" borderId="26" xfId="1" applyFont="1" applyFill="1" applyBorder="1" applyAlignment="1">
      <alignment horizontal="right" vertical="center"/>
    </xf>
    <xf numFmtId="38" fontId="14" fillId="0" borderId="46" xfId="1" applyFont="1" applyFill="1" applyBorder="1" applyAlignment="1">
      <alignment horizontal="right" vertical="center"/>
    </xf>
    <xf numFmtId="56" fontId="14" fillId="3" borderId="1" xfId="0" applyNumberFormat="1" applyFont="1" applyFill="1" applyBorder="1">
      <alignment vertical="center"/>
    </xf>
    <xf numFmtId="56" fontId="14" fillId="3" borderId="1" xfId="0" applyNumberFormat="1" applyFont="1" applyFill="1" applyBorder="1" applyAlignment="1">
      <alignment vertical="center" wrapText="1"/>
    </xf>
    <xf numFmtId="3" fontId="14" fillId="0" borderId="13"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14" fillId="0" borderId="1" xfId="0" applyFont="1" applyBorder="1" applyAlignment="1">
      <alignment vertical="center" wrapText="1"/>
    </xf>
    <xf numFmtId="0" fontId="14" fillId="0" borderId="43" xfId="0" applyFont="1" applyBorder="1" applyAlignment="1">
      <alignment horizontal="center" vertical="center"/>
    </xf>
    <xf numFmtId="38" fontId="14" fillId="0" borderId="13" xfId="1" applyFont="1" applyBorder="1" applyAlignment="1">
      <alignment horizontal="center" vertical="center"/>
    </xf>
    <xf numFmtId="38" fontId="14" fillId="0" borderId="3" xfId="1" applyFont="1" applyBorder="1" applyAlignment="1">
      <alignment horizontal="center" vertical="center"/>
    </xf>
    <xf numFmtId="195" fontId="14" fillId="0" borderId="13" xfId="0" applyNumberFormat="1" applyFont="1" applyBorder="1" applyAlignment="1">
      <alignment horizontal="center" vertical="center"/>
    </xf>
    <xf numFmtId="195" fontId="14" fillId="0" borderId="3" xfId="0" applyNumberFormat="1" applyFont="1" applyBorder="1" applyAlignment="1">
      <alignment horizontal="center" vertical="center"/>
    </xf>
    <xf numFmtId="0" fontId="14" fillId="3" borderId="23"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9" xfId="0" applyFont="1" applyFill="1" applyBorder="1" applyAlignment="1">
      <alignment horizontal="center" vertical="center"/>
    </xf>
    <xf numFmtId="38" fontId="14" fillId="0" borderId="26" xfId="1" applyFont="1" applyBorder="1" applyAlignment="1">
      <alignment horizontal="center" vertical="center"/>
    </xf>
    <xf numFmtId="38" fontId="14" fillId="0" borderId="46" xfId="1" applyFont="1" applyBorder="1" applyAlignment="1">
      <alignment horizontal="center" vertical="center"/>
    </xf>
    <xf numFmtId="38" fontId="14" fillId="0" borderId="26" xfId="1" applyFont="1" applyFill="1" applyBorder="1" applyAlignment="1">
      <alignment vertical="center"/>
    </xf>
    <xf numFmtId="38" fontId="14" fillId="0" borderId="46" xfId="1" applyFont="1" applyFill="1" applyBorder="1" applyAlignment="1">
      <alignment vertical="center"/>
    </xf>
    <xf numFmtId="38" fontId="14" fillId="0" borderId="13" xfId="1" applyFont="1" applyFill="1" applyBorder="1" applyAlignment="1">
      <alignment vertical="center"/>
    </xf>
    <xf numFmtId="38" fontId="14" fillId="0" borderId="3" xfId="1" applyFont="1" applyFill="1" applyBorder="1" applyAlignment="1">
      <alignment vertical="center"/>
    </xf>
    <xf numFmtId="186" fontId="14" fillId="0" borderId="13" xfId="1" applyNumberFormat="1" applyFont="1" applyFill="1" applyBorder="1" applyAlignment="1">
      <alignment horizontal="right" vertical="center"/>
    </xf>
    <xf numFmtId="186" fontId="14" fillId="0" borderId="3" xfId="1" applyNumberFormat="1" applyFont="1" applyFill="1" applyBorder="1" applyAlignment="1">
      <alignment horizontal="right" vertical="center"/>
    </xf>
    <xf numFmtId="191" fontId="14" fillId="4" borderId="13" xfId="0" applyNumberFormat="1" applyFont="1" applyFill="1" applyBorder="1" applyProtection="1">
      <alignment vertical="center"/>
      <protection locked="0"/>
    </xf>
    <xf numFmtId="191" fontId="14" fillId="4" borderId="3" xfId="0" applyNumberFormat="1" applyFont="1" applyFill="1" applyBorder="1" applyProtection="1">
      <alignment vertical="center"/>
      <protection locked="0"/>
    </xf>
    <xf numFmtId="182" fontId="14" fillId="4" borderId="13" xfId="0" applyNumberFormat="1" applyFont="1" applyFill="1" applyBorder="1" applyProtection="1">
      <alignment vertical="center"/>
      <protection locked="0"/>
    </xf>
    <xf numFmtId="182" fontId="14" fillId="4" borderId="3" xfId="0" applyNumberFormat="1" applyFont="1" applyFill="1" applyBorder="1" applyProtection="1">
      <alignment vertical="center"/>
      <protection locked="0"/>
    </xf>
    <xf numFmtId="0" fontId="32" fillId="3" borderId="1" xfId="0" applyFont="1" applyFill="1" applyBorder="1" applyAlignment="1">
      <alignment horizontal="left" vertical="center"/>
    </xf>
    <xf numFmtId="185" fontId="14" fillId="0" borderId="13" xfId="0" applyNumberFormat="1" applyFont="1" applyBorder="1">
      <alignment vertical="center"/>
    </xf>
    <xf numFmtId="185" fontId="14" fillId="0" borderId="3" xfId="0" applyNumberFormat="1" applyFont="1" applyBorder="1">
      <alignment vertical="center"/>
    </xf>
    <xf numFmtId="183" fontId="14" fillId="0" borderId="13" xfId="0" applyNumberFormat="1" applyFont="1" applyBorder="1">
      <alignment vertical="center"/>
    </xf>
    <xf numFmtId="183" fontId="14" fillId="0" borderId="3" xfId="0" applyNumberFormat="1" applyFont="1" applyBorder="1">
      <alignment vertical="center"/>
    </xf>
    <xf numFmtId="186" fontId="14" fillId="0" borderId="13" xfId="0" applyNumberFormat="1" applyFont="1" applyBorder="1">
      <alignment vertical="center"/>
    </xf>
    <xf numFmtId="186" fontId="14" fillId="0" borderId="3" xfId="0" applyNumberFormat="1" applyFont="1" applyBorder="1">
      <alignment vertical="center"/>
    </xf>
    <xf numFmtId="191" fontId="14" fillId="0" borderId="13" xfId="0" applyNumberFormat="1" applyFont="1" applyBorder="1">
      <alignment vertical="center"/>
    </xf>
    <xf numFmtId="191" fontId="14" fillId="0" borderId="3" xfId="0" applyNumberFormat="1" applyFont="1" applyBorder="1">
      <alignment vertical="center"/>
    </xf>
    <xf numFmtId="182" fontId="14" fillId="0" borderId="13" xfId="0" applyNumberFormat="1" applyFont="1" applyBorder="1">
      <alignment vertical="center"/>
    </xf>
    <xf numFmtId="182" fontId="14" fillId="0" borderId="3" xfId="0" applyNumberFormat="1" applyFont="1" applyBorder="1">
      <alignment vertical="center"/>
    </xf>
    <xf numFmtId="0" fontId="14" fillId="0" borderId="17"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Protection="1">
      <alignment vertical="center"/>
      <protection locked="0"/>
    </xf>
    <xf numFmtId="38" fontId="14" fillId="0" borderId="13" xfId="1" applyFont="1" applyBorder="1" applyAlignment="1" applyProtection="1">
      <alignment vertical="center"/>
      <protection locked="0"/>
    </xf>
    <xf numFmtId="38" fontId="14" fillId="0" borderId="3" xfId="1" applyFont="1" applyBorder="1" applyAlignment="1" applyProtection="1">
      <alignment vertical="center"/>
      <protection locked="0"/>
    </xf>
    <xf numFmtId="195" fontId="14" fillId="0" borderId="13" xfId="0" applyNumberFormat="1" applyFont="1" applyBorder="1">
      <alignment vertical="center"/>
    </xf>
    <xf numFmtId="195" fontId="14" fillId="0" borderId="3" xfId="0" applyNumberFormat="1" applyFont="1" applyBorder="1">
      <alignment vertical="center"/>
    </xf>
    <xf numFmtId="195" fontId="14" fillId="0" borderId="13" xfId="0" applyNumberFormat="1" applyFont="1" applyBorder="1" applyProtection="1">
      <alignment vertical="center"/>
      <protection locked="0"/>
    </xf>
    <xf numFmtId="195" fontId="14" fillId="0" borderId="3" xfId="0" applyNumberFormat="1" applyFont="1" applyBorder="1" applyProtection="1">
      <alignment vertical="center"/>
      <protection locked="0"/>
    </xf>
    <xf numFmtId="0" fontId="14" fillId="0" borderId="7"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3" fontId="14" fillId="0" borderId="13" xfId="0" applyNumberFormat="1" applyFont="1" applyBorder="1" applyAlignment="1">
      <alignment horizontal="right" vertical="center"/>
    </xf>
    <xf numFmtId="3" fontId="14" fillId="0" borderId="3" xfId="0" applyNumberFormat="1" applyFont="1" applyBorder="1" applyAlignment="1">
      <alignment horizontal="right" vertical="center"/>
    </xf>
    <xf numFmtId="183" fontId="14" fillId="0" borderId="26" xfId="0" applyNumberFormat="1" applyFont="1" applyBorder="1">
      <alignment vertical="center"/>
    </xf>
    <xf numFmtId="183" fontId="14" fillId="0" borderId="46" xfId="0" applyNumberFormat="1" applyFont="1" applyBorder="1">
      <alignment vertical="center"/>
    </xf>
    <xf numFmtId="38" fontId="14" fillId="0" borderId="2" xfId="1" applyFont="1" applyBorder="1" applyAlignment="1">
      <alignment horizontal="center" vertical="center"/>
    </xf>
    <xf numFmtId="182" fontId="14" fillId="0" borderId="26" xfId="0" applyNumberFormat="1" applyFont="1" applyBorder="1">
      <alignment vertical="center"/>
    </xf>
    <xf numFmtId="182" fontId="14" fillId="0" borderId="46" xfId="0" applyNumberFormat="1" applyFont="1" applyBorder="1">
      <alignment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0" fillId="0" borderId="13" xfId="0"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0" fillId="0" borderId="13"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left" vertical="center" shrinkToFi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4" fontId="0" fillId="0" borderId="13" xfId="0" applyNumberFormat="1" applyBorder="1" applyAlignment="1">
      <alignment horizontal="center" vertical="center" shrinkToFit="1"/>
    </xf>
    <xf numFmtId="4" fontId="0" fillId="0" borderId="59" xfId="0" applyNumberFormat="1" applyBorder="1" applyAlignment="1">
      <alignment horizontal="center" vertical="center" shrinkToFit="1"/>
    </xf>
    <xf numFmtId="0" fontId="0" fillId="0" borderId="13" xfId="0" applyBorder="1" applyAlignment="1">
      <alignment horizontal="distributed" vertical="center" shrinkToFit="1"/>
    </xf>
    <xf numFmtId="0" fontId="0" fillId="0" borderId="59" xfId="0" applyBorder="1" applyAlignment="1">
      <alignment horizontal="distributed" vertical="center" shrinkToFit="1"/>
    </xf>
    <xf numFmtId="0" fontId="0" fillId="0" borderId="1" xfId="0" applyBorder="1" applyAlignment="1">
      <alignment horizontal="center" vertical="center"/>
    </xf>
    <xf numFmtId="0" fontId="0" fillId="0" borderId="1" xfId="0" applyBorder="1">
      <alignment vertical="center"/>
    </xf>
    <xf numFmtId="38" fontId="19" fillId="0" borderId="13" xfId="1" applyFont="1" applyFill="1" applyBorder="1" applyAlignment="1">
      <alignment vertical="center" shrinkToFit="1"/>
    </xf>
    <xf numFmtId="38" fontId="19" fillId="0" borderId="3" xfId="1" applyFont="1" applyFill="1" applyBorder="1" applyAlignment="1">
      <alignment vertical="center" shrinkToFit="1"/>
    </xf>
    <xf numFmtId="38" fontId="19" fillId="0" borderId="59" xfId="1" applyFont="1" applyFill="1" applyBorder="1" applyAlignment="1">
      <alignment vertical="center" shrinkToFit="1"/>
    </xf>
    <xf numFmtId="0" fontId="0" fillId="0" borderId="1"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0" fillId="0" borderId="13" xfId="0" applyBorder="1">
      <alignment vertical="center"/>
    </xf>
    <xf numFmtId="0" fontId="0" fillId="0" borderId="3" xfId="0" applyBorder="1">
      <alignment vertical="center"/>
    </xf>
    <xf numFmtId="0" fontId="0" fillId="0" borderId="2" xfId="0" applyBorder="1">
      <alignment vertical="center"/>
    </xf>
    <xf numFmtId="0" fontId="0" fillId="0" borderId="8" xfId="0" applyBorder="1">
      <alignment vertical="center"/>
    </xf>
    <xf numFmtId="0" fontId="0" fillId="0" borderId="0" xfId="0">
      <alignment vertical="center"/>
    </xf>
    <xf numFmtId="0" fontId="0" fillId="0" borderId="0" xfId="0" applyAlignment="1">
      <alignment vertical="center" shrinkToFit="1"/>
    </xf>
    <xf numFmtId="0" fontId="0" fillId="0" borderId="8" xfId="0" applyBorder="1" applyAlignment="1">
      <alignment vertical="center" wrapText="1"/>
    </xf>
    <xf numFmtId="0" fontId="0" fillId="0" borderId="0" xfId="0" applyAlignment="1">
      <alignment vertical="center" wrapText="1"/>
    </xf>
    <xf numFmtId="38" fontId="19" fillId="0" borderId="13" xfId="1" applyFont="1" applyFill="1" applyBorder="1" applyAlignment="1">
      <alignment vertical="center"/>
    </xf>
    <xf numFmtId="38" fontId="19" fillId="0" borderId="3" xfId="1" applyFont="1" applyFill="1" applyBorder="1" applyAlignment="1">
      <alignment vertical="center"/>
    </xf>
    <xf numFmtId="38" fontId="19" fillId="0" borderId="59" xfId="1" applyFont="1" applyFill="1" applyBorder="1" applyAlignment="1">
      <alignment vertical="center"/>
    </xf>
    <xf numFmtId="0" fontId="24" fillId="0" borderId="1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13" xfId="0" applyFont="1" applyBorder="1" applyAlignment="1">
      <alignment vertical="center" shrinkToFit="1"/>
    </xf>
    <xf numFmtId="0" fontId="21" fillId="0" borderId="3" xfId="0" applyFont="1" applyBorder="1" applyAlignment="1">
      <alignment vertical="center" shrinkToFit="1"/>
    </xf>
    <xf numFmtId="0" fontId="21" fillId="0" borderId="2" xfId="0" applyFont="1" applyBorder="1" applyAlignment="1">
      <alignment vertical="center" shrinkToFit="1"/>
    </xf>
    <xf numFmtId="0" fontId="21" fillId="0" borderId="13" xfId="0" applyFont="1" applyBorder="1">
      <alignment vertical="center"/>
    </xf>
    <xf numFmtId="0" fontId="21" fillId="0" borderId="3" xfId="0" applyFont="1" applyBorder="1">
      <alignment vertical="center"/>
    </xf>
    <xf numFmtId="0" fontId="21" fillId="0" borderId="2" xfId="0" applyFont="1" applyBorder="1">
      <alignment vertical="center"/>
    </xf>
    <xf numFmtId="10" fontId="16" fillId="0" borderId="43" xfId="2" applyNumberFormat="1" applyFont="1" applyBorder="1" applyAlignment="1">
      <alignment horizontal="center" vertical="center"/>
    </xf>
    <xf numFmtId="10" fontId="16" fillId="0" borderId="44" xfId="2" applyNumberFormat="1" applyFont="1" applyBorder="1" applyAlignment="1">
      <alignment horizontal="center" vertical="center"/>
    </xf>
    <xf numFmtId="38" fontId="16" fillId="0" borderId="1" xfId="2" applyFont="1" applyBorder="1" applyAlignment="1">
      <alignment horizontal="center" vertical="center"/>
    </xf>
    <xf numFmtId="38" fontId="16" fillId="0" borderId="32" xfId="2" applyFont="1" applyBorder="1" applyAlignment="1">
      <alignment horizontal="center" vertical="center"/>
    </xf>
    <xf numFmtId="10" fontId="16" fillId="0" borderId="1"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38" fontId="16" fillId="0" borderId="60" xfId="2" applyFont="1" applyBorder="1" applyAlignment="1">
      <alignment vertical="center" wrapText="1"/>
    </xf>
    <xf numFmtId="38" fontId="16" fillId="0" borderId="61" xfId="2" applyFont="1" applyBorder="1" applyAlignment="1">
      <alignment vertical="center" wrapText="1"/>
    </xf>
    <xf numFmtId="38" fontId="16" fillId="0" borderId="62" xfId="2" applyFont="1" applyBorder="1" applyAlignment="1">
      <alignment vertical="center" wrapText="1"/>
    </xf>
    <xf numFmtId="38" fontId="16" fillId="0" borderId="63" xfId="2" applyFont="1" applyBorder="1" applyAlignment="1">
      <alignment vertical="center" wrapText="1"/>
    </xf>
    <xf numFmtId="38" fontId="16" fillId="0" borderId="49" xfId="2" applyFont="1" applyBorder="1" applyAlignment="1">
      <alignment vertical="center"/>
    </xf>
    <xf numFmtId="38" fontId="16" fillId="0" borderId="64" xfId="2" applyFont="1" applyBorder="1" applyAlignment="1">
      <alignment vertical="center"/>
    </xf>
    <xf numFmtId="10" fontId="16" fillId="0" borderId="60" xfId="2" applyNumberFormat="1" applyFont="1" applyBorder="1" applyAlignment="1">
      <alignment horizontal="center" vertical="center"/>
    </xf>
    <xf numFmtId="10" fontId="16" fillId="0" borderId="61" xfId="2" applyNumberFormat="1" applyFont="1" applyBorder="1" applyAlignment="1">
      <alignment horizontal="center" vertical="center"/>
    </xf>
    <xf numFmtId="38" fontId="16" fillId="0" borderId="62" xfId="2" applyFont="1" applyBorder="1" applyAlignment="1">
      <alignment horizontal="center" vertical="center"/>
    </xf>
    <xf numFmtId="38" fontId="16" fillId="0" borderId="63" xfId="2" applyFont="1" applyBorder="1" applyAlignment="1">
      <alignment horizontal="center" vertical="center"/>
    </xf>
    <xf numFmtId="10" fontId="16" fillId="0" borderId="62" xfId="2" applyNumberFormat="1" applyFont="1" applyBorder="1" applyAlignment="1">
      <alignment horizontal="center" vertical="center" wrapText="1"/>
    </xf>
    <xf numFmtId="10" fontId="16" fillId="0" borderId="63" xfId="2" applyNumberFormat="1" applyFont="1" applyBorder="1" applyAlignment="1">
      <alignment horizontal="center" vertical="center" wrapText="1"/>
    </xf>
    <xf numFmtId="10" fontId="16" fillId="0" borderId="62" xfId="2" applyNumberFormat="1" applyFont="1" applyBorder="1" applyAlignment="1">
      <alignment horizontal="center" vertical="center"/>
    </xf>
    <xf numFmtId="10" fontId="16" fillId="0" borderId="63" xfId="2" applyNumberFormat="1" applyFont="1" applyBorder="1" applyAlignment="1">
      <alignment horizontal="center" vertical="center"/>
    </xf>
    <xf numFmtId="38" fontId="16" fillId="0" borderId="65" xfId="2" applyFont="1" applyBorder="1" applyAlignment="1">
      <alignment vertical="center"/>
    </xf>
    <xf numFmtId="38" fontId="16" fillId="0" borderId="66" xfId="2" applyFont="1" applyBorder="1" applyAlignment="1">
      <alignment vertical="center"/>
    </xf>
    <xf numFmtId="38" fontId="16" fillId="0" borderId="47" xfId="2" applyFont="1" applyBorder="1" applyAlignment="1">
      <alignment horizontal="center" vertical="center"/>
    </xf>
    <xf numFmtId="38" fontId="16" fillId="0" borderId="27" xfId="2" applyFont="1" applyBorder="1" applyAlignment="1">
      <alignment horizontal="center" vertical="center"/>
    </xf>
    <xf numFmtId="38" fontId="16" fillId="0" borderId="52" xfId="2" applyFont="1" applyBorder="1" applyAlignment="1">
      <alignment horizontal="center" vertical="center" wrapText="1"/>
    </xf>
    <xf numFmtId="38" fontId="16" fillId="0" borderId="23" xfId="2" applyFont="1" applyBorder="1" applyAlignment="1">
      <alignment horizontal="center" vertical="center" wrapText="1"/>
    </xf>
    <xf numFmtId="38" fontId="16" fillId="0" borderId="62" xfId="2" applyFont="1" applyBorder="1" applyAlignment="1">
      <alignment vertical="center"/>
    </xf>
    <xf numFmtId="38" fontId="16" fillId="0" borderId="63" xfId="2" applyFont="1" applyBorder="1" applyAlignment="1">
      <alignment vertical="center"/>
    </xf>
    <xf numFmtId="38" fontId="16" fillId="0" borderId="60" xfId="2" applyFont="1" applyBorder="1" applyAlignment="1">
      <alignment vertical="center"/>
    </xf>
    <xf numFmtId="38" fontId="16" fillId="0" borderId="61" xfId="2" applyFont="1" applyBorder="1" applyAlignment="1">
      <alignment vertical="center"/>
    </xf>
    <xf numFmtId="38" fontId="16" fillId="0" borderId="52" xfId="2" applyFont="1" applyFill="1" applyBorder="1" applyAlignment="1">
      <alignment vertical="center"/>
    </xf>
    <xf numFmtId="38" fontId="16" fillId="0" borderId="67" xfId="2" applyFont="1" applyFill="1" applyBorder="1" applyAlignment="1">
      <alignment vertical="center"/>
    </xf>
    <xf numFmtId="38" fontId="16" fillId="0" borderId="23" xfId="2" applyFont="1" applyFill="1" applyBorder="1" applyAlignment="1">
      <alignment vertical="center"/>
    </xf>
    <xf numFmtId="38" fontId="16" fillId="0" borderId="29" xfId="2" applyFont="1" applyFill="1" applyBorder="1" applyAlignment="1">
      <alignment vertical="center"/>
    </xf>
    <xf numFmtId="38" fontId="16" fillId="0" borderId="68" xfId="2" applyFont="1" applyFill="1" applyBorder="1" applyAlignment="1">
      <alignment vertical="center"/>
    </xf>
    <xf numFmtId="38" fontId="16" fillId="0" borderId="18" xfId="2" applyFont="1" applyFill="1" applyBorder="1" applyAlignment="1">
      <alignment vertical="center"/>
    </xf>
    <xf numFmtId="38" fontId="16" fillId="0" borderId="69" xfId="2" applyFont="1" applyFill="1" applyBorder="1" applyAlignment="1">
      <alignment vertical="center"/>
    </xf>
    <xf numFmtId="38" fontId="16" fillId="0" borderId="20" xfId="2" applyFont="1" applyFill="1" applyBorder="1" applyAlignment="1">
      <alignment vertical="center"/>
    </xf>
    <xf numFmtId="10" fontId="16" fillId="0" borderId="65" xfId="2" applyNumberFormat="1" applyFont="1" applyBorder="1" applyAlignment="1">
      <alignment horizontal="center" vertical="center"/>
    </xf>
    <xf numFmtId="10" fontId="16" fillId="0" borderId="66" xfId="2" applyNumberFormat="1" applyFont="1" applyBorder="1" applyAlignment="1">
      <alignment horizontal="center" vertical="center"/>
    </xf>
    <xf numFmtId="3" fontId="16" fillId="0" borderId="1" xfId="2" applyNumberFormat="1" applyFont="1" applyBorder="1" applyAlignment="1">
      <alignment vertical="center" wrapText="1"/>
    </xf>
    <xf numFmtId="3" fontId="16" fillId="0" borderId="55" xfId="2" applyNumberFormat="1" applyFont="1" applyBorder="1" applyAlignment="1">
      <alignment vertical="center"/>
    </xf>
    <xf numFmtId="38" fontId="16" fillId="0" borderId="70" xfId="2" applyFont="1" applyBorder="1" applyAlignment="1">
      <alignment horizontal="center" vertical="center"/>
    </xf>
    <xf numFmtId="38" fontId="16" fillId="0" borderId="71" xfId="2" applyFont="1" applyBorder="1" applyAlignment="1">
      <alignment horizontal="center" vertical="center"/>
    </xf>
    <xf numFmtId="177" fontId="16" fillId="0" borderId="17" xfId="2" applyNumberFormat="1" applyFont="1" applyBorder="1" applyAlignment="1">
      <alignment vertical="center" wrapText="1"/>
    </xf>
    <xf numFmtId="177" fontId="16" fillId="0" borderId="31" xfId="2" applyNumberFormat="1" applyFont="1" applyBorder="1" applyAlignment="1">
      <alignment vertical="center" wrapText="1"/>
    </xf>
    <xf numFmtId="3" fontId="16" fillId="0" borderId="1" xfId="2" applyNumberFormat="1" applyFont="1" applyBorder="1" applyAlignment="1">
      <alignment vertical="center"/>
    </xf>
    <xf numFmtId="3" fontId="16" fillId="0" borderId="32" xfId="2" applyNumberFormat="1" applyFont="1" applyBorder="1" applyAlignment="1">
      <alignment vertical="center"/>
    </xf>
    <xf numFmtId="3" fontId="16" fillId="0" borderId="43" xfId="2" applyNumberFormat="1" applyFont="1" applyBorder="1" applyAlignment="1">
      <alignment vertical="center"/>
    </xf>
    <xf numFmtId="3" fontId="16" fillId="0" borderId="44" xfId="2" applyNumberFormat="1" applyFont="1" applyBorder="1" applyAlignment="1">
      <alignment vertical="center"/>
    </xf>
    <xf numFmtId="3" fontId="16" fillId="0" borderId="1" xfId="2" applyNumberFormat="1" applyFont="1" applyBorder="1" applyAlignment="1">
      <alignment horizontal="center" vertical="center"/>
    </xf>
    <xf numFmtId="3" fontId="16" fillId="0" borderId="32" xfId="2" applyNumberFormat="1" applyFont="1" applyBorder="1" applyAlignment="1">
      <alignment horizontal="center" vertical="center"/>
    </xf>
    <xf numFmtId="3" fontId="16" fillId="0" borderId="45" xfId="2" applyNumberFormat="1" applyFont="1" applyBorder="1" applyAlignment="1">
      <alignment vertical="center"/>
    </xf>
    <xf numFmtId="10" fontId="16" fillId="0" borderId="1" xfId="2" applyNumberFormat="1" applyFont="1" applyBorder="1" applyAlignment="1">
      <alignment horizontal="center" vertical="center"/>
    </xf>
    <xf numFmtId="10" fontId="16" fillId="0" borderId="32" xfId="2" applyNumberFormat="1" applyFont="1" applyBorder="1" applyAlignment="1">
      <alignment horizontal="center" vertical="center"/>
    </xf>
    <xf numFmtId="3" fontId="16" fillId="0" borderId="43" xfId="2" applyNumberFormat="1" applyFont="1" applyBorder="1" applyAlignment="1">
      <alignment vertical="center" wrapText="1"/>
    </xf>
    <xf numFmtId="3" fontId="16" fillId="0" borderId="44" xfId="2" applyNumberFormat="1" applyFont="1" applyBorder="1" applyAlignment="1">
      <alignment vertical="center" wrapText="1"/>
    </xf>
    <xf numFmtId="3" fontId="16" fillId="0" borderId="32" xfId="2" applyNumberFormat="1" applyFont="1" applyBorder="1" applyAlignment="1">
      <alignment vertical="center" wrapText="1"/>
    </xf>
    <xf numFmtId="3" fontId="16" fillId="0" borderId="17" xfId="2" applyNumberFormat="1" applyFont="1" applyFill="1" applyBorder="1" applyAlignment="1">
      <alignment vertical="center"/>
    </xf>
    <xf numFmtId="3" fontId="16" fillId="0" borderId="2" xfId="2" applyNumberFormat="1" applyFont="1" applyFill="1" applyBorder="1" applyAlignment="1">
      <alignment vertical="center"/>
    </xf>
    <xf numFmtId="3" fontId="16" fillId="0" borderId="31" xfId="2" applyNumberFormat="1" applyFont="1" applyFill="1" applyBorder="1" applyAlignment="1">
      <alignment vertical="center"/>
    </xf>
    <xf numFmtId="3" fontId="16" fillId="0" borderId="57" xfId="2" applyNumberFormat="1" applyFont="1" applyFill="1" applyBorder="1" applyAlignment="1">
      <alignment vertical="center"/>
    </xf>
    <xf numFmtId="3" fontId="16" fillId="0" borderId="13" xfId="2" applyNumberFormat="1" applyFont="1" applyFill="1" applyBorder="1" applyAlignment="1">
      <alignment vertical="center"/>
    </xf>
    <xf numFmtId="3" fontId="16" fillId="0" borderId="3" xfId="2" applyNumberFormat="1" applyFont="1" applyFill="1" applyBorder="1" applyAlignment="1">
      <alignment vertical="center"/>
    </xf>
    <xf numFmtId="3" fontId="16" fillId="0" borderId="26" xfId="2" applyNumberFormat="1" applyFont="1" applyFill="1" applyBorder="1" applyAlignment="1">
      <alignment vertical="center"/>
    </xf>
    <xf numFmtId="3" fontId="16" fillId="0" borderId="46" xfId="2" applyNumberFormat="1" applyFont="1" applyFill="1" applyBorder="1" applyAlignment="1">
      <alignment vertical="center"/>
    </xf>
    <xf numFmtId="10" fontId="16" fillId="0" borderId="55" xfId="2" applyNumberFormat="1" applyFont="1" applyBorder="1" applyAlignment="1">
      <alignment horizontal="center" vertical="center"/>
    </xf>
    <xf numFmtId="10" fontId="16" fillId="0" borderId="45" xfId="2" applyNumberFormat="1" applyFont="1" applyBorder="1" applyAlignment="1">
      <alignment horizontal="center" vertical="center"/>
    </xf>
    <xf numFmtId="38" fontId="5" fillId="0" borderId="34" xfId="2" applyFont="1" applyBorder="1" applyAlignment="1">
      <alignment horizontal="center" vertical="center" wrapText="1"/>
    </xf>
    <xf numFmtId="38" fontId="16" fillId="0" borderId="36" xfId="2" applyFont="1" applyBorder="1" applyAlignment="1">
      <alignment horizontal="center" vertical="center" wrapText="1"/>
    </xf>
    <xf numFmtId="38" fontId="16" fillId="0" borderId="37" xfId="2" applyFont="1" applyBorder="1" applyAlignment="1">
      <alignment horizontal="center" vertical="center" wrapText="1"/>
    </xf>
    <xf numFmtId="38" fontId="16" fillId="0" borderId="72" xfId="2" applyFont="1" applyBorder="1" applyAlignment="1">
      <alignment horizontal="center" vertical="center"/>
    </xf>
    <xf numFmtId="3" fontId="16" fillId="0" borderId="73" xfId="2" applyNumberFormat="1" applyFont="1" applyBorder="1" applyAlignment="1">
      <alignment vertical="center"/>
    </xf>
    <xf numFmtId="3" fontId="16" fillId="0" borderId="74" xfId="2" applyNumberFormat="1" applyFont="1" applyBorder="1" applyAlignment="1">
      <alignment vertical="center" wrapText="1"/>
    </xf>
    <xf numFmtId="3" fontId="16" fillId="0" borderId="75" xfId="2" applyNumberFormat="1" applyFont="1" applyBorder="1" applyAlignment="1">
      <alignment vertical="center" wrapText="1"/>
    </xf>
    <xf numFmtId="38" fontId="16" fillId="0" borderId="48" xfId="2" applyFont="1" applyBorder="1" applyAlignment="1">
      <alignment horizontal="center" vertical="center" wrapText="1"/>
    </xf>
    <xf numFmtId="38" fontId="16" fillId="0" borderId="14" xfId="2" applyFont="1" applyBorder="1" applyAlignment="1">
      <alignment horizontal="center" vertical="center" wrapText="1"/>
    </xf>
    <xf numFmtId="38" fontId="7" fillId="0" borderId="48" xfId="2" applyFont="1" applyBorder="1" applyAlignment="1">
      <alignment horizontal="center" vertical="center" wrapText="1"/>
    </xf>
    <xf numFmtId="38" fontId="25" fillId="0" borderId="14" xfId="2" applyFont="1" applyBorder="1" applyAlignment="1">
      <alignment horizontal="center" vertical="center" wrapText="1"/>
    </xf>
    <xf numFmtId="38" fontId="16" fillId="0" borderId="49" xfId="2" applyFont="1" applyBorder="1" applyAlignment="1">
      <alignment horizontal="center" vertical="center" wrapText="1"/>
    </xf>
    <xf numFmtId="38" fontId="16" fillId="0" borderId="64" xfId="2" applyFont="1" applyBorder="1" applyAlignment="1">
      <alignment horizontal="center" vertical="center" wrapText="1"/>
    </xf>
    <xf numFmtId="0" fontId="20" fillId="0" borderId="74" xfId="4" applyFont="1" applyBorder="1" applyAlignment="1">
      <alignment horizontal="center" vertical="center" wrapText="1"/>
    </xf>
    <xf numFmtId="0" fontId="20" fillId="0" borderId="44" xfId="4" applyFont="1" applyBorder="1" applyAlignment="1">
      <alignment horizontal="center" vertical="center" wrapText="1"/>
    </xf>
    <xf numFmtId="38" fontId="20" fillId="0" borderId="48" xfId="2" applyFont="1" applyBorder="1" applyAlignment="1">
      <alignment horizontal="center" vertical="center" wrapText="1"/>
    </xf>
    <xf numFmtId="38" fontId="20" fillId="0" borderId="15" xfId="2" applyFont="1" applyBorder="1" applyAlignment="1">
      <alignment horizontal="center" vertical="center" wrapText="1"/>
    </xf>
    <xf numFmtId="38" fontId="20" fillId="0" borderId="14" xfId="2" applyFont="1" applyBorder="1" applyAlignment="1">
      <alignment horizontal="center" vertical="center" wrapText="1"/>
    </xf>
    <xf numFmtId="38" fontId="16" fillId="0" borderId="34" xfId="2" applyFont="1" applyBorder="1" applyAlignment="1">
      <alignment horizontal="center" vertical="center" wrapText="1"/>
    </xf>
    <xf numFmtId="38" fontId="16" fillId="0" borderId="15" xfId="2" applyFont="1" applyBorder="1" applyAlignment="1">
      <alignment horizontal="center" vertical="center" wrapText="1"/>
    </xf>
    <xf numFmtId="38" fontId="20" fillId="0" borderId="49" xfId="2" applyFont="1" applyBorder="1" applyAlignment="1">
      <alignment horizontal="center" vertical="center" wrapText="1"/>
    </xf>
    <xf numFmtId="38" fontId="20" fillId="0" borderId="77" xfId="2" applyFont="1" applyBorder="1" applyAlignment="1">
      <alignment horizontal="center" vertical="center" wrapText="1"/>
    </xf>
    <xf numFmtId="38" fontId="20" fillId="0" borderId="64" xfId="2" applyFont="1" applyBorder="1" applyAlignment="1">
      <alignment horizontal="center" vertical="center" wrapText="1"/>
    </xf>
    <xf numFmtId="38" fontId="16" fillId="0" borderId="38" xfId="2" applyFont="1" applyBorder="1" applyAlignment="1">
      <alignment horizontal="center" vertical="center" wrapText="1" shrinkToFit="1"/>
    </xf>
    <xf numFmtId="38" fontId="16" fillId="0" borderId="39" xfId="2" applyFont="1" applyBorder="1" applyAlignment="1">
      <alignment horizontal="center" vertical="center" wrapText="1" shrinkToFit="1"/>
    </xf>
    <xf numFmtId="38" fontId="16" fillId="0" borderId="40" xfId="2" applyFont="1" applyBorder="1" applyAlignment="1">
      <alignment horizontal="center" vertical="center" wrapText="1" shrinkToFit="1"/>
    </xf>
    <xf numFmtId="38" fontId="16" fillId="0" borderId="38" xfId="2" applyFont="1" applyBorder="1" applyAlignment="1">
      <alignment horizontal="center" vertical="center"/>
    </xf>
    <xf numFmtId="38" fontId="16" fillId="0" borderId="39" xfId="2" applyFont="1" applyBorder="1" applyAlignment="1">
      <alignment horizontal="center" vertical="center"/>
    </xf>
    <xf numFmtId="38" fontId="16" fillId="0" borderId="40" xfId="2" applyFont="1" applyBorder="1" applyAlignment="1">
      <alignment horizontal="center" vertical="center"/>
    </xf>
    <xf numFmtId="38" fontId="16" fillId="0" borderId="34" xfId="2" applyFont="1" applyBorder="1" applyAlignment="1">
      <alignment horizontal="center" vertical="center" wrapText="1" shrinkToFit="1"/>
    </xf>
    <xf numFmtId="38" fontId="16" fillId="0" borderId="37" xfId="2" applyFont="1" applyBorder="1" applyAlignment="1">
      <alignment horizontal="center" vertical="center" wrapText="1" shrinkToFit="1"/>
    </xf>
    <xf numFmtId="38" fontId="5" fillId="0" borderId="52" xfId="2" applyFont="1" applyBorder="1" applyAlignment="1">
      <alignment horizontal="center" vertical="center" wrapText="1"/>
    </xf>
    <xf numFmtId="38" fontId="16" fillId="0" borderId="22" xfId="2" applyFont="1" applyBorder="1" applyAlignment="1">
      <alignment horizontal="center" vertical="center" wrapText="1"/>
    </xf>
    <xf numFmtId="38" fontId="23" fillId="0" borderId="23" xfId="2" applyFont="1" applyBorder="1" applyAlignment="1">
      <alignment horizontal="center" vertical="center" wrapText="1"/>
    </xf>
    <xf numFmtId="38" fontId="23" fillId="0" borderId="29" xfId="2" applyFont="1" applyBorder="1" applyAlignment="1">
      <alignment horizontal="center" vertical="center" wrapText="1"/>
    </xf>
    <xf numFmtId="38" fontId="20" fillId="0" borderId="26" xfId="2" applyFont="1" applyBorder="1" applyAlignment="1">
      <alignment horizontal="center" vertical="center" wrapText="1"/>
    </xf>
    <xf numFmtId="38" fontId="20" fillId="0" borderId="46" xfId="2" applyFont="1" applyBorder="1" applyAlignment="1">
      <alignment horizontal="center" vertical="center" wrapText="1"/>
    </xf>
    <xf numFmtId="38" fontId="20" fillId="0" borderId="57" xfId="2" applyFont="1" applyBorder="1" applyAlignment="1">
      <alignment horizontal="center" vertical="center" wrapText="1"/>
    </xf>
    <xf numFmtId="38" fontId="23" fillId="0" borderId="52" xfId="2" applyFont="1" applyBorder="1" applyAlignment="1">
      <alignment horizontal="center" vertical="center" wrapText="1"/>
    </xf>
    <xf numFmtId="38" fontId="23" fillId="0" borderId="18" xfId="2" applyFont="1" applyBorder="1" applyAlignment="1">
      <alignment horizontal="center" vertical="center" wrapText="1"/>
    </xf>
    <xf numFmtId="38" fontId="23" fillId="0" borderId="67" xfId="2" applyFont="1" applyBorder="1" applyAlignment="1">
      <alignment horizontal="center" vertical="center" wrapText="1"/>
    </xf>
    <xf numFmtId="0" fontId="5" fillId="0" borderId="75" xfId="4" applyFont="1" applyBorder="1" applyAlignment="1">
      <alignment horizontal="center" vertical="center" wrapText="1"/>
    </xf>
    <xf numFmtId="0" fontId="20" fillId="0" borderId="32" xfId="4" applyFont="1" applyBorder="1" applyAlignment="1">
      <alignment horizontal="center" vertical="center" wrapText="1"/>
    </xf>
    <xf numFmtId="0" fontId="2" fillId="0" borderId="48" xfId="4" applyFont="1" applyBorder="1" applyAlignment="1">
      <alignment horizontal="center" vertical="center" wrapText="1"/>
    </xf>
    <xf numFmtId="0" fontId="22" fillId="0" borderId="14" xfId="4" applyFont="1" applyBorder="1" applyAlignment="1">
      <alignment horizontal="center" vertical="center" wrapText="1"/>
    </xf>
    <xf numFmtId="38" fontId="20" fillId="0" borderId="73" xfId="2" applyFont="1" applyBorder="1" applyAlignment="1">
      <alignment horizontal="center" vertical="center" wrapText="1"/>
    </xf>
    <xf numFmtId="38" fontId="20" fillId="0" borderId="45" xfId="2" applyFont="1" applyBorder="1" applyAlignment="1">
      <alignment horizontal="center" vertical="center" wrapText="1"/>
    </xf>
    <xf numFmtId="38" fontId="16" fillId="0" borderId="48" xfId="2" applyFont="1" applyBorder="1" applyAlignment="1">
      <alignment horizontal="center" vertical="center"/>
    </xf>
    <xf numFmtId="38" fontId="16" fillId="0" borderId="14" xfId="2" applyFont="1" applyBorder="1" applyAlignment="1">
      <alignment horizontal="center" vertical="center"/>
    </xf>
    <xf numFmtId="177" fontId="16" fillId="0" borderId="47" xfId="2" applyNumberFormat="1" applyFont="1" applyBorder="1" applyAlignment="1">
      <alignment vertical="center" wrapText="1" shrinkToFit="1"/>
    </xf>
    <xf numFmtId="177" fontId="16" fillId="0" borderId="76" xfId="2" applyNumberFormat="1" applyFont="1" applyBorder="1" applyAlignment="1">
      <alignment vertical="center" wrapText="1" shrinkToFit="1"/>
    </xf>
    <xf numFmtId="178" fontId="16" fillId="0" borderId="73" xfId="2" applyNumberFormat="1" applyFont="1" applyBorder="1" applyAlignment="1">
      <alignment horizontal="center" vertical="center"/>
    </xf>
    <xf numFmtId="178" fontId="16" fillId="0" borderId="55" xfId="2" applyNumberFormat="1" applyFont="1" applyBorder="1" applyAlignment="1">
      <alignment horizontal="center" vertical="center"/>
    </xf>
    <xf numFmtId="178" fontId="16" fillId="0" borderId="74" xfId="2" applyNumberFormat="1" applyFont="1" applyBorder="1" applyAlignment="1">
      <alignment horizontal="center" vertical="center"/>
    </xf>
    <xf numFmtId="178" fontId="16" fillId="0" borderId="43" xfId="2" applyNumberFormat="1" applyFont="1" applyBorder="1" applyAlignment="1">
      <alignment horizontal="center" vertical="center"/>
    </xf>
    <xf numFmtId="38" fontId="16" fillId="0" borderId="75" xfId="2" applyFont="1" applyBorder="1" applyAlignment="1">
      <alignment horizontal="center" vertical="center"/>
    </xf>
    <xf numFmtId="10" fontId="16" fillId="0" borderId="75" xfId="2" applyNumberFormat="1" applyFont="1" applyBorder="1" applyAlignment="1">
      <alignment horizontal="center" vertical="center" wrapText="1"/>
    </xf>
    <xf numFmtId="178" fontId="16" fillId="0" borderId="75" xfId="2" applyNumberFormat="1" applyFont="1" applyBorder="1" applyAlignment="1">
      <alignment horizontal="center" vertical="center"/>
    </xf>
    <xf numFmtId="178" fontId="16" fillId="0" borderId="1" xfId="2" applyNumberFormat="1" applyFont="1" applyBorder="1" applyAlignment="1">
      <alignment horizontal="center" vertical="center"/>
    </xf>
    <xf numFmtId="3" fontId="16" fillId="0" borderId="48" xfId="2" applyNumberFormat="1" applyFont="1" applyBorder="1" applyAlignment="1">
      <alignment vertical="center" shrinkToFit="1"/>
    </xf>
    <xf numFmtId="3" fontId="16" fillId="0" borderId="16" xfId="2" applyNumberFormat="1" applyFont="1" applyBorder="1" applyAlignment="1">
      <alignment vertical="center" shrinkToFit="1"/>
    </xf>
    <xf numFmtId="3" fontId="16" fillId="0" borderId="74" xfId="2" applyNumberFormat="1" applyFont="1" applyBorder="1" applyAlignment="1">
      <alignment vertical="center"/>
    </xf>
    <xf numFmtId="3" fontId="16" fillId="0" borderId="75" xfId="2" applyNumberFormat="1" applyFont="1" applyBorder="1" applyAlignment="1">
      <alignment horizontal="center" vertical="center"/>
    </xf>
    <xf numFmtId="3" fontId="16" fillId="0" borderId="53" xfId="2" applyNumberFormat="1" applyFont="1" applyFill="1" applyBorder="1" applyAlignment="1">
      <alignment vertical="center"/>
    </xf>
    <xf numFmtId="3" fontId="16" fillId="0" borderId="54" xfId="2" applyNumberFormat="1" applyFont="1" applyFill="1" applyBorder="1" applyAlignment="1">
      <alignment vertical="center"/>
    </xf>
    <xf numFmtId="3" fontId="16" fillId="0" borderId="50" xfId="2" applyNumberFormat="1" applyFont="1" applyFill="1" applyBorder="1" applyAlignment="1">
      <alignment vertical="center"/>
    </xf>
    <xf numFmtId="3" fontId="16" fillId="0" borderId="35" xfId="2" applyNumberFormat="1" applyFont="1" applyFill="1" applyBorder="1" applyAlignment="1">
      <alignment vertical="center"/>
    </xf>
    <xf numFmtId="38" fontId="16" fillId="0" borderId="13" xfId="2" applyFont="1" applyFill="1" applyBorder="1" applyAlignment="1">
      <alignment vertical="center" wrapText="1" shrinkToFit="1"/>
    </xf>
    <xf numFmtId="38" fontId="16" fillId="0" borderId="3" xfId="2" applyFont="1" applyFill="1" applyBorder="1" applyAlignment="1">
      <alignment vertical="center" wrapText="1" shrinkToFit="1"/>
    </xf>
    <xf numFmtId="38" fontId="16" fillId="0" borderId="2" xfId="2" applyFont="1" applyFill="1" applyBorder="1" applyAlignment="1">
      <alignment vertical="center" wrapText="1" shrinkToFit="1"/>
    </xf>
    <xf numFmtId="38" fontId="16" fillId="0" borderId="13" xfId="2" applyFont="1" applyBorder="1" applyAlignment="1">
      <alignment vertical="center"/>
    </xf>
    <xf numFmtId="38" fontId="16" fillId="0" borderId="3" xfId="2" applyFont="1" applyBorder="1" applyAlignment="1">
      <alignment vertical="center"/>
    </xf>
    <xf numFmtId="38" fontId="16" fillId="0" borderId="1" xfId="2" applyFont="1" applyFill="1" applyBorder="1" applyAlignment="1">
      <alignment vertical="center" shrinkToFit="1"/>
    </xf>
    <xf numFmtId="38" fontId="16" fillId="0" borderId="5" xfId="2" applyFont="1" applyFill="1" applyBorder="1" applyAlignment="1">
      <alignment horizontal="center" vertical="center" shrinkToFit="1"/>
    </xf>
    <xf numFmtId="38" fontId="16" fillId="0" borderId="8" xfId="2" applyFont="1" applyFill="1" applyBorder="1" applyAlignment="1">
      <alignment horizontal="center" vertical="center" shrinkToFit="1"/>
    </xf>
    <xf numFmtId="38" fontId="16" fillId="0" borderId="10" xfId="2" applyFont="1" applyFill="1" applyBorder="1" applyAlignment="1">
      <alignment horizontal="center" vertical="center" shrinkToFit="1"/>
    </xf>
    <xf numFmtId="38" fontId="16" fillId="0" borderId="13" xfId="2" applyFont="1" applyFill="1" applyBorder="1" applyAlignment="1">
      <alignment horizontal="center" vertical="center" shrinkToFit="1"/>
    </xf>
    <xf numFmtId="38" fontId="16" fillId="0" borderId="2" xfId="2" applyFont="1" applyFill="1" applyBorder="1" applyAlignment="1">
      <alignment horizontal="center" vertical="center" shrinkToFit="1"/>
    </xf>
    <xf numFmtId="0" fontId="16" fillId="0" borderId="6" xfId="4" applyBorder="1">
      <alignment vertical="center"/>
    </xf>
    <xf numFmtId="0" fontId="16" fillId="0" borderId="11" xfId="4" applyBorder="1" applyAlignment="1">
      <alignment vertical="center" shrinkToFit="1"/>
    </xf>
    <xf numFmtId="0" fontId="16" fillId="0" borderId="13" xfId="4" applyBorder="1">
      <alignment vertical="center"/>
    </xf>
    <xf numFmtId="0" fontId="16" fillId="0" borderId="3" xfId="4" applyBorder="1">
      <alignment vertical="center"/>
    </xf>
    <xf numFmtId="0" fontId="16" fillId="0" borderId="2" xfId="4" applyBorder="1">
      <alignment vertical="center"/>
    </xf>
    <xf numFmtId="0" fontId="16" fillId="0" borderId="13" xfId="4" applyBorder="1" applyAlignment="1">
      <alignment horizontal="center" vertical="center"/>
    </xf>
    <xf numFmtId="0" fontId="16" fillId="0" borderId="2" xfId="4" applyBorder="1" applyAlignment="1">
      <alignment horizontal="center" vertical="center"/>
    </xf>
    <xf numFmtId="0" fontId="16" fillId="0" borderId="1" xfId="4" applyBorder="1" applyAlignment="1">
      <alignment horizontal="center" vertical="center"/>
    </xf>
    <xf numFmtId="10" fontId="16" fillId="0" borderId="25" xfId="1" applyNumberFormat="1" applyFont="1" applyBorder="1" applyAlignment="1">
      <alignment horizontal="center" vertical="center"/>
    </xf>
    <xf numFmtId="10" fontId="16" fillId="0" borderId="14" xfId="1" applyNumberFormat="1" applyFont="1" applyBorder="1" applyAlignment="1">
      <alignment horizontal="center" vertical="center"/>
    </xf>
    <xf numFmtId="3" fontId="16" fillId="0" borderId="56" xfId="1" applyNumberFormat="1" applyFont="1" applyBorder="1" applyAlignment="1">
      <alignment vertical="center"/>
    </xf>
    <xf numFmtId="3" fontId="16" fillId="0" borderId="64" xfId="1" applyNumberFormat="1" applyFont="1" applyBorder="1" applyAlignment="1">
      <alignment vertical="center"/>
    </xf>
    <xf numFmtId="3" fontId="16" fillId="0" borderId="1" xfId="1" applyNumberFormat="1" applyFont="1" applyBorder="1" applyAlignment="1">
      <alignment vertical="center" wrapText="1"/>
    </xf>
    <xf numFmtId="3" fontId="16" fillId="0" borderId="32" xfId="1" applyNumberFormat="1" applyFont="1" applyBorder="1" applyAlignment="1">
      <alignment vertical="center" wrapText="1"/>
    </xf>
    <xf numFmtId="3" fontId="16" fillId="0" borderId="25" xfId="1" applyNumberFormat="1" applyFont="1" applyBorder="1" applyAlignment="1">
      <alignment vertical="center" wrapText="1"/>
    </xf>
    <xf numFmtId="3" fontId="16" fillId="0" borderId="14" xfId="1" applyNumberFormat="1" applyFont="1" applyBorder="1" applyAlignment="1">
      <alignment vertical="center" wrapText="1"/>
    </xf>
    <xf numFmtId="10" fontId="16" fillId="0" borderId="79" xfId="1" applyNumberFormat="1" applyFont="1" applyBorder="1" applyAlignment="1">
      <alignment horizontal="center" vertical="center"/>
    </xf>
    <xf numFmtId="10" fontId="16" fillId="0" borderId="37" xfId="1" applyNumberFormat="1" applyFont="1" applyBorder="1" applyAlignment="1">
      <alignment horizontal="center" vertical="center"/>
    </xf>
    <xf numFmtId="10" fontId="16" fillId="0" borderId="25" xfId="1" applyNumberFormat="1" applyFont="1" applyBorder="1" applyAlignment="1">
      <alignment horizontal="center" vertical="center" wrapText="1"/>
    </xf>
    <xf numFmtId="10" fontId="16" fillId="0" borderId="14" xfId="1" applyNumberFormat="1" applyFont="1" applyBorder="1" applyAlignment="1">
      <alignment horizontal="center" vertical="center" wrapText="1"/>
    </xf>
    <xf numFmtId="3" fontId="16" fillId="0" borderId="16" xfId="1" applyNumberFormat="1" applyFont="1" applyBorder="1" applyAlignment="1">
      <alignment vertical="center" wrapText="1"/>
    </xf>
    <xf numFmtId="3" fontId="16" fillId="0" borderId="15" xfId="1" applyNumberFormat="1" applyFont="1" applyBorder="1" applyAlignment="1">
      <alignment vertical="center" wrapText="1"/>
    </xf>
    <xf numFmtId="3" fontId="16" fillId="0" borderId="77" xfId="1" applyNumberFormat="1" applyFont="1" applyBorder="1" applyAlignment="1">
      <alignment vertical="center"/>
    </xf>
    <xf numFmtId="10" fontId="16" fillId="0" borderId="36" xfId="1" applyNumberFormat="1" applyFont="1" applyBorder="1" applyAlignment="1">
      <alignment horizontal="center" vertical="center"/>
    </xf>
    <xf numFmtId="10" fontId="16" fillId="0" borderId="15" xfId="1" applyNumberFormat="1" applyFont="1" applyBorder="1" applyAlignment="1">
      <alignment horizontal="center" vertical="center"/>
    </xf>
    <xf numFmtId="10" fontId="16" fillId="0" borderId="15" xfId="1" applyNumberFormat="1" applyFont="1" applyBorder="1" applyAlignment="1">
      <alignment horizontal="center" vertical="center" wrapText="1"/>
    </xf>
    <xf numFmtId="10" fontId="16" fillId="0" borderId="16" xfId="1" applyNumberFormat="1" applyFont="1" applyBorder="1" applyAlignment="1">
      <alignment horizontal="center" vertical="center"/>
    </xf>
    <xf numFmtId="3" fontId="16" fillId="0" borderId="78" xfId="1" applyNumberFormat="1" applyFont="1" applyBorder="1" applyAlignment="1">
      <alignment vertical="center"/>
    </xf>
    <xf numFmtId="10" fontId="16" fillId="0" borderId="41" xfId="1" applyNumberFormat="1" applyFont="1" applyBorder="1" applyAlignment="1">
      <alignment horizontal="center" vertical="center"/>
    </xf>
    <xf numFmtId="10" fontId="16" fillId="0" borderId="16" xfId="1" applyNumberFormat="1" applyFont="1" applyBorder="1" applyAlignment="1">
      <alignment horizontal="center" vertical="center" wrapText="1"/>
    </xf>
    <xf numFmtId="3" fontId="16" fillId="0" borderId="49" xfId="1" applyNumberFormat="1" applyFont="1" applyBorder="1" applyAlignment="1">
      <alignment vertical="center"/>
    </xf>
    <xf numFmtId="178" fontId="16" fillId="0" borderId="34" xfId="1" applyNumberFormat="1" applyFont="1" applyBorder="1" applyAlignment="1">
      <alignment vertical="center" wrapText="1" shrinkToFit="1"/>
    </xf>
    <xf numFmtId="178" fontId="16" fillId="0" borderId="41" xfId="1" applyNumberFormat="1" applyFont="1" applyBorder="1" applyAlignment="1">
      <alignment vertical="center" wrapText="1" shrinkToFit="1"/>
    </xf>
    <xf numFmtId="3" fontId="16" fillId="0" borderId="48" xfId="2" applyNumberFormat="1" applyFont="1" applyBorder="1" applyAlignment="1">
      <alignment vertical="center" wrapText="1" shrinkToFit="1"/>
    </xf>
    <xf numFmtId="3" fontId="16" fillId="0" borderId="16" xfId="2" applyNumberFormat="1" applyFont="1" applyBorder="1" applyAlignment="1">
      <alignment vertical="center" wrapText="1" shrinkToFit="1"/>
    </xf>
    <xf numFmtId="0" fontId="20" fillId="0" borderId="74" xfId="0" applyFont="1" applyBorder="1" applyAlignment="1">
      <alignment horizontal="center" vertical="center" wrapText="1"/>
    </xf>
    <xf numFmtId="0" fontId="20" fillId="0" borderId="44" xfId="0" applyFont="1" applyBorder="1" applyAlignment="1">
      <alignment horizontal="center" vertical="center" wrapText="1"/>
    </xf>
    <xf numFmtId="0" fontId="5" fillId="0" borderId="75" xfId="0" applyFont="1" applyBorder="1" applyAlignment="1">
      <alignment horizontal="center" vertical="center" wrapText="1"/>
    </xf>
    <xf numFmtId="0" fontId="20" fillId="0" borderId="32" xfId="0" applyFont="1" applyBorder="1" applyAlignment="1">
      <alignment horizontal="center" vertical="center" wrapText="1"/>
    </xf>
    <xf numFmtId="0" fontId="2" fillId="0" borderId="48" xfId="0" applyFont="1" applyBorder="1" applyAlignment="1">
      <alignment horizontal="center" vertical="center" wrapText="1"/>
    </xf>
    <xf numFmtId="0" fontId="22" fillId="0" borderId="14" xfId="0" applyFont="1" applyBorder="1" applyAlignment="1">
      <alignment horizontal="center" vertical="center" wrapText="1"/>
    </xf>
    <xf numFmtId="178" fontId="16" fillId="0" borderId="15" xfId="1" applyNumberFormat="1" applyFont="1" applyBorder="1" applyAlignment="1">
      <alignment horizontal="center" vertical="center"/>
    </xf>
    <xf numFmtId="38" fontId="20" fillId="0" borderId="73" xfId="1" applyFont="1" applyBorder="1" applyAlignment="1">
      <alignment horizontal="center" vertical="center" wrapText="1"/>
    </xf>
    <xf numFmtId="38" fontId="20" fillId="0" borderId="45" xfId="1" applyFont="1" applyBorder="1" applyAlignment="1">
      <alignment horizontal="center" vertical="center" wrapText="1"/>
    </xf>
    <xf numFmtId="38" fontId="16" fillId="0" borderId="34" xfId="1" applyFont="1" applyBorder="1" applyAlignment="1">
      <alignment horizontal="center" vertical="center" wrapText="1"/>
    </xf>
    <xf numFmtId="38" fontId="16" fillId="0" borderId="37" xfId="1" applyFont="1" applyBorder="1" applyAlignment="1">
      <alignment horizontal="center" vertical="center" wrapText="1"/>
    </xf>
    <xf numFmtId="38" fontId="16" fillId="0" borderId="48" xfId="1" applyFont="1" applyBorder="1" applyAlignment="1">
      <alignment horizontal="center" vertical="center"/>
    </xf>
    <xf numFmtId="38" fontId="16" fillId="0" borderId="14" xfId="1" applyFont="1" applyBorder="1" applyAlignment="1">
      <alignment horizontal="center" vertical="center"/>
    </xf>
    <xf numFmtId="38" fontId="16" fillId="0" borderId="48" xfId="1" applyFont="1" applyBorder="1" applyAlignment="1">
      <alignment horizontal="center" vertical="center" wrapText="1"/>
    </xf>
    <xf numFmtId="38" fontId="16" fillId="0" borderId="14" xfId="1" applyFont="1" applyBorder="1" applyAlignment="1">
      <alignment horizontal="center" vertical="center" wrapText="1"/>
    </xf>
    <xf numFmtId="38" fontId="22" fillId="0" borderId="48" xfId="1" applyFont="1" applyBorder="1" applyAlignment="1">
      <alignment horizontal="center" vertical="center" wrapText="1"/>
    </xf>
    <xf numFmtId="38" fontId="22" fillId="0" borderId="14" xfId="1" applyFont="1" applyBorder="1" applyAlignment="1">
      <alignment horizontal="center" vertical="center" wrapText="1"/>
    </xf>
    <xf numFmtId="38" fontId="16" fillId="0" borderId="49" xfId="1" applyFont="1" applyBorder="1" applyAlignment="1">
      <alignment horizontal="center" vertical="center" wrapText="1"/>
    </xf>
    <xf numFmtId="38" fontId="16" fillId="0" borderId="64" xfId="1" applyFont="1" applyBorder="1" applyAlignment="1">
      <alignment horizontal="center" vertical="center" wrapText="1"/>
    </xf>
  </cellXfs>
  <cellStyles count="6">
    <cellStyle name="桁区切り" xfId="1" builtinId="6"/>
    <cellStyle name="桁区切り 2" xfId="2" xr:uid="{00000000-0005-0000-0000-000001000000}"/>
    <cellStyle name="通貨 2" xfId="3" xr:uid="{00000000-0005-0000-0000-000002000000}"/>
    <cellStyle name="標準" xfId="0" builtinId="0"/>
    <cellStyle name="標準 2" xfId="4" xr:uid="{00000000-0005-0000-0000-000004000000}"/>
    <cellStyle name="標準 3" xfId="5" xr:uid="{00000000-0005-0000-0000-000005000000}"/>
  </cellStyles>
  <dxfs count="3">
    <dxf>
      <font>
        <color theme="0"/>
      </font>
      <fill>
        <patternFill>
          <bgColor theme="0"/>
        </patternFill>
      </fill>
    </dxf>
    <dxf>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EA6C4-3790-41BA-B4FE-FC3E35CED7FD}">
  <sheetPr>
    <tabColor rgb="FF92D050"/>
  </sheetPr>
  <dimension ref="A1:P74"/>
  <sheetViews>
    <sheetView showGridLines="0" tabSelected="1" view="pageBreakPreview" zoomScaleNormal="90" zoomScaleSheetLayoutView="100" workbookViewId="0"/>
  </sheetViews>
  <sheetFormatPr defaultRowHeight="13.5"/>
  <cols>
    <col min="1" max="1" width="2.125" style="51" customWidth="1"/>
    <col min="2" max="2" width="5.75" style="51" customWidth="1"/>
    <col min="3" max="3" width="12.625" style="51" customWidth="1"/>
    <col min="4" max="4" width="4.25" style="51" customWidth="1"/>
    <col min="5" max="9" width="6.625" style="51" customWidth="1"/>
    <col min="10" max="10" width="7.25" style="51" customWidth="1"/>
    <col min="11" max="11" width="18.625" style="51" customWidth="1"/>
    <col min="12" max="12" width="4" style="51" customWidth="1"/>
    <col min="13" max="13" width="2.125" style="51" customWidth="1"/>
  </cols>
  <sheetData>
    <row r="1" spans="1:16" ht="15.95" customHeight="1">
      <c r="B1" s="100" t="s">
        <v>118</v>
      </c>
    </row>
    <row r="2" spans="1:16" ht="15.95" customHeight="1"/>
    <row r="3" spans="1:16" ht="15.95" customHeight="1">
      <c r="A3" s="290" t="s">
        <v>128</v>
      </c>
      <c r="B3" s="290"/>
      <c r="C3" s="290"/>
      <c r="D3" s="290"/>
      <c r="E3" s="290"/>
      <c r="F3" s="290"/>
      <c r="G3" s="290"/>
      <c r="H3" s="290"/>
      <c r="I3" s="290"/>
      <c r="J3" s="290"/>
      <c r="K3" s="290"/>
      <c r="L3" s="290"/>
      <c r="M3" s="290"/>
      <c r="O3" s="28" t="s">
        <v>129</v>
      </c>
      <c r="P3" s="212" t="s">
        <v>221</v>
      </c>
    </row>
    <row r="4" spans="1:16" ht="15.95" customHeight="1"/>
    <row r="5" spans="1:16" ht="15.95" customHeight="1">
      <c r="B5" s="79" t="s">
        <v>119</v>
      </c>
      <c r="C5" s="92"/>
      <c r="D5" s="92"/>
      <c r="E5" s="92"/>
      <c r="F5" s="92"/>
      <c r="G5" s="92"/>
      <c r="H5" s="92"/>
      <c r="I5" s="92"/>
      <c r="J5" s="92"/>
      <c r="K5" s="92"/>
      <c r="L5" s="92"/>
      <c r="M5" s="92"/>
    </row>
    <row r="6" spans="1:16" ht="15.95" customHeight="1" thickBot="1">
      <c r="B6" s="79" t="s">
        <v>135</v>
      </c>
      <c r="C6" s="79"/>
      <c r="D6" s="79"/>
      <c r="E6" s="79"/>
      <c r="F6" s="79"/>
      <c r="G6" s="79"/>
      <c r="H6" s="79"/>
      <c r="I6" s="79"/>
      <c r="J6" s="79"/>
      <c r="K6" s="79"/>
      <c r="L6" s="79"/>
      <c r="M6" s="92"/>
    </row>
    <row r="7" spans="1:16" ht="15.95" customHeight="1">
      <c r="B7" s="278" t="s">
        <v>144</v>
      </c>
      <c r="C7" s="279"/>
      <c r="D7" s="279" t="s">
        <v>121</v>
      </c>
      <c r="E7" s="279"/>
      <c r="F7" s="279"/>
      <c r="G7" s="279"/>
      <c r="H7" s="279"/>
      <c r="I7" s="279"/>
      <c r="J7" s="279"/>
      <c r="K7" s="279" t="s">
        <v>145</v>
      </c>
      <c r="L7" s="291"/>
      <c r="M7" s="92"/>
    </row>
    <row r="8" spans="1:16" ht="15.95" customHeight="1">
      <c r="B8" s="281" t="s">
        <v>122</v>
      </c>
      <c r="C8" s="292"/>
      <c r="D8" s="263" t="s">
        <v>331</v>
      </c>
      <c r="E8" s="263"/>
      <c r="F8" s="263"/>
      <c r="G8" s="263"/>
      <c r="H8" s="263"/>
      <c r="I8" s="263"/>
      <c r="J8" s="263"/>
      <c r="K8" s="235"/>
      <c r="L8" s="83" t="s">
        <v>123</v>
      </c>
      <c r="M8" s="92"/>
    </row>
    <row r="9" spans="1:16" ht="15.95" customHeight="1">
      <c r="B9" s="267" t="s">
        <v>131</v>
      </c>
      <c r="C9" s="268"/>
      <c r="D9" s="263" t="s">
        <v>332</v>
      </c>
      <c r="E9" s="263"/>
      <c r="F9" s="263"/>
      <c r="G9" s="263"/>
      <c r="H9" s="263"/>
      <c r="I9" s="263"/>
      <c r="J9" s="263"/>
      <c r="K9" s="235"/>
      <c r="L9" s="83" t="s">
        <v>123</v>
      </c>
      <c r="M9" s="92"/>
    </row>
    <row r="10" spans="1:16" ht="15.95" customHeight="1">
      <c r="B10" s="267"/>
      <c r="C10" s="268"/>
      <c r="D10" s="263" t="s">
        <v>333</v>
      </c>
      <c r="E10" s="263"/>
      <c r="F10" s="263"/>
      <c r="G10" s="263"/>
      <c r="H10" s="263"/>
      <c r="I10" s="263"/>
      <c r="J10" s="263"/>
      <c r="K10" s="235"/>
      <c r="L10" s="83" t="s">
        <v>123</v>
      </c>
      <c r="M10" s="92"/>
    </row>
    <row r="11" spans="1:16" ht="15.95" customHeight="1">
      <c r="B11" s="267"/>
      <c r="C11" s="268"/>
      <c r="D11" s="264"/>
      <c r="E11" s="263" t="s">
        <v>124</v>
      </c>
      <c r="F11" s="263"/>
      <c r="G11" s="263"/>
      <c r="H11" s="263"/>
      <c r="I11" s="263"/>
      <c r="J11" s="263"/>
      <c r="K11" s="236"/>
      <c r="L11" s="81" t="s">
        <v>125</v>
      </c>
      <c r="M11" s="92"/>
    </row>
    <row r="12" spans="1:16" ht="15.95" customHeight="1">
      <c r="B12" s="267"/>
      <c r="C12" s="268"/>
      <c r="D12" s="264"/>
      <c r="E12" s="263" t="s">
        <v>334</v>
      </c>
      <c r="F12" s="263"/>
      <c r="G12" s="263"/>
      <c r="H12" s="263"/>
      <c r="I12" s="263"/>
      <c r="J12" s="263"/>
      <c r="K12" s="282">
        <f>IF(K11&gt;1000,1000,K11)</f>
        <v>0</v>
      </c>
      <c r="L12" s="283"/>
      <c r="M12" s="92"/>
    </row>
    <row r="13" spans="1:16" ht="15.95" customHeight="1">
      <c r="B13" s="267"/>
      <c r="C13" s="268"/>
      <c r="D13" s="264"/>
      <c r="E13" s="263"/>
      <c r="F13" s="263"/>
      <c r="G13" s="263"/>
      <c r="H13" s="263"/>
      <c r="I13" s="263"/>
      <c r="J13" s="263"/>
      <c r="K13" s="284">
        <f>IF(K11&gt;1000,MIN(K11-1000,1000),0)</f>
        <v>0</v>
      </c>
      <c r="L13" s="285"/>
      <c r="M13" s="92"/>
    </row>
    <row r="14" spans="1:16" ht="15.95" customHeight="1">
      <c r="B14" s="267"/>
      <c r="C14" s="268"/>
      <c r="D14" s="289"/>
      <c r="E14" s="263"/>
      <c r="F14" s="263"/>
      <c r="G14" s="263"/>
      <c r="H14" s="263"/>
      <c r="I14" s="263"/>
      <c r="J14" s="263"/>
      <c r="K14" s="286">
        <f>IF(K11&gt;2000,K11-2000,0)</f>
        <v>0</v>
      </c>
      <c r="L14" s="287"/>
      <c r="M14" s="92"/>
    </row>
    <row r="15" spans="1:16" ht="15.95" customHeight="1">
      <c r="B15" s="267"/>
      <c r="C15" s="268"/>
      <c r="D15" s="288" t="s">
        <v>234</v>
      </c>
      <c r="E15" s="288"/>
      <c r="F15" s="288"/>
      <c r="G15" s="288"/>
      <c r="H15" s="288"/>
      <c r="I15" s="288"/>
      <c r="J15" s="288"/>
      <c r="K15" s="82" t="str">
        <f>IF(K11="","",K12*4580+K13*2350+K14*1570)</f>
        <v/>
      </c>
      <c r="L15" s="83" t="s">
        <v>123</v>
      </c>
      <c r="M15" s="92"/>
    </row>
    <row r="16" spans="1:16" ht="15.95" customHeight="1">
      <c r="B16" s="267"/>
      <c r="C16" s="268"/>
      <c r="D16" s="263" t="s">
        <v>235</v>
      </c>
      <c r="E16" s="263"/>
      <c r="F16" s="263"/>
      <c r="G16" s="263"/>
      <c r="H16" s="263"/>
      <c r="I16" s="263"/>
      <c r="J16" s="263"/>
      <c r="K16" s="84" t="str">
        <f>IF(K11="","",MIN(K10,K15))</f>
        <v/>
      </c>
      <c r="L16" s="83" t="s">
        <v>123</v>
      </c>
      <c r="M16" s="92"/>
    </row>
    <row r="17" spans="2:13" ht="15.95" customHeight="1">
      <c r="B17" s="267"/>
      <c r="C17" s="268"/>
      <c r="D17" s="263" t="s">
        <v>335</v>
      </c>
      <c r="E17" s="263"/>
      <c r="F17" s="263"/>
      <c r="G17" s="263"/>
      <c r="H17" s="263"/>
      <c r="I17" s="263"/>
      <c r="J17" s="263"/>
      <c r="K17" s="85" t="str">
        <f>IF(K10="","",K9-K10)</f>
        <v/>
      </c>
      <c r="L17" s="83" t="s">
        <v>123</v>
      </c>
      <c r="M17" s="92"/>
    </row>
    <row r="18" spans="2:13" ht="15.95" customHeight="1">
      <c r="B18" s="267"/>
      <c r="C18" s="268"/>
      <c r="D18" s="269" t="s">
        <v>411</v>
      </c>
      <c r="E18" s="270"/>
      <c r="F18" s="270"/>
      <c r="G18" s="270"/>
      <c r="H18" s="270"/>
      <c r="I18" s="270"/>
      <c r="J18" s="270"/>
      <c r="K18" s="233" t="str">
        <f>IF(K17="","",MIN(K17,2350000))</f>
        <v/>
      </c>
      <c r="L18" s="234" t="s">
        <v>123</v>
      </c>
      <c r="M18" s="92"/>
    </row>
    <row r="19" spans="2:13" ht="15.95" customHeight="1">
      <c r="B19" s="267"/>
      <c r="C19" s="268"/>
      <c r="D19" s="271" t="s">
        <v>236</v>
      </c>
      <c r="E19" s="263"/>
      <c r="F19" s="263"/>
      <c r="G19" s="263"/>
      <c r="H19" s="263"/>
      <c r="I19" s="263"/>
      <c r="J19" s="263"/>
      <c r="K19" s="86" t="str">
        <f>IF(OR(K16="",K18=""),"",K16+K18)</f>
        <v/>
      </c>
      <c r="L19" s="83" t="s">
        <v>123</v>
      </c>
      <c r="M19" s="92"/>
    </row>
    <row r="20" spans="2:13" ht="15.95" customHeight="1">
      <c r="B20" s="258" t="s">
        <v>199</v>
      </c>
      <c r="C20" s="259"/>
      <c r="D20" s="259"/>
      <c r="E20" s="259"/>
      <c r="F20" s="259"/>
      <c r="G20" s="259"/>
      <c r="H20" s="259"/>
      <c r="I20" s="259"/>
      <c r="J20" s="259"/>
      <c r="K20" s="219"/>
      <c r="L20" s="87"/>
      <c r="M20" s="92"/>
    </row>
    <row r="21" spans="2:13" ht="50.1" customHeight="1">
      <c r="B21" s="260"/>
      <c r="C21" s="214" t="s">
        <v>133</v>
      </c>
      <c r="D21" s="263" t="s">
        <v>237</v>
      </c>
      <c r="E21" s="263"/>
      <c r="F21" s="263"/>
      <c r="G21" s="263"/>
      <c r="H21" s="263"/>
      <c r="I21" s="263"/>
      <c r="J21" s="263"/>
      <c r="K21" s="218" t="str">
        <f>IF(OR(K9="",K19=""),"",IF(OR(P3="A",P3="B"),K19*5/6,"-"))</f>
        <v/>
      </c>
      <c r="L21" s="83" t="s">
        <v>123</v>
      </c>
      <c r="M21" s="92"/>
    </row>
    <row r="22" spans="2:13" ht="15.95" customHeight="1">
      <c r="B22" s="261"/>
      <c r="C22" s="264" t="s">
        <v>126</v>
      </c>
      <c r="D22" s="263" t="s">
        <v>238</v>
      </c>
      <c r="E22" s="263"/>
      <c r="F22" s="263"/>
      <c r="G22" s="263"/>
      <c r="H22" s="263"/>
      <c r="I22" s="263"/>
      <c r="J22" s="263"/>
      <c r="K22" s="232" t="str">
        <f>IF(K19="","",IF(OR(P3="C",P3="D"),K19*2/3,"-"))</f>
        <v/>
      </c>
      <c r="L22" s="83" t="s">
        <v>123</v>
      </c>
      <c r="M22" s="92"/>
    </row>
    <row r="23" spans="2:13" ht="15.95" customHeight="1">
      <c r="B23" s="261"/>
      <c r="C23" s="264"/>
      <c r="D23" s="263" t="s">
        <v>239</v>
      </c>
      <c r="E23" s="263"/>
      <c r="F23" s="263"/>
      <c r="G23" s="263"/>
      <c r="H23" s="263"/>
      <c r="I23" s="263"/>
      <c r="J23" s="263"/>
      <c r="K23" s="88" t="str">
        <f>IF(OR(P3="A",P3="B"),"-",3600000)</f>
        <v>-</v>
      </c>
      <c r="L23" s="83" t="s">
        <v>123</v>
      </c>
      <c r="M23" s="92"/>
    </row>
    <row r="24" spans="2:13" ht="15.95" customHeight="1" thickBot="1">
      <c r="B24" s="262"/>
      <c r="C24" s="265"/>
      <c r="D24" s="266" t="s">
        <v>240</v>
      </c>
      <c r="E24" s="266"/>
      <c r="F24" s="266"/>
      <c r="G24" s="266"/>
      <c r="H24" s="266"/>
      <c r="I24" s="266"/>
      <c r="J24" s="266"/>
      <c r="K24" s="89" t="str">
        <f>IF(K19="","",IF(OR(P3="C",P3="D"),MIN(K22,K23),"-"))</f>
        <v/>
      </c>
      <c r="L24" s="90" t="s">
        <v>123</v>
      </c>
      <c r="M24" s="92"/>
    </row>
    <row r="25" spans="2:13" ht="15.95" customHeight="1">
      <c r="B25" s="91"/>
      <c r="C25" s="92"/>
      <c r="D25" s="92"/>
      <c r="E25" s="92"/>
      <c r="F25" s="92"/>
      <c r="G25" s="92"/>
      <c r="H25" s="92"/>
      <c r="I25" s="92"/>
      <c r="J25" s="92"/>
      <c r="K25" s="92"/>
      <c r="L25" s="92"/>
      <c r="M25" s="92"/>
    </row>
    <row r="26" spans="2:13" ht="15.95" customHeight="1" thickBot="1">
      <c r="B26" s="79" t="s">
        <v>138</v>
      </c>
      <c r="C26" s="79"/>
      <c r="D26" s="79"/>
      <c r="E26" s="79"/>
      <c r="F26" s="79"/>
      <c r="G26" s="79"/>
      <c r="H26" s="79"/>
      <c r="I26" s="79"/>
      <c r="J26" s="79"/>
      <c r="K26" s="79"/>
      <c r="L26" s="79"/>
      <c r="M26" s="92"/>
    </row>
    <row r="27" spans="2:13" ht="15.95" customHeight="1">
      <c r="B27" s="278" t="s">
        <v>144</v>
      </c>
      <c r="C27" s="279"/>
      <c r="D27" s="280" t="s">
        <v>121</v>
      </c>
      <c r="E27" s="280"/>
      <c r="F27" s="280"/>
      <c r="G27" s="280"/>
      <c r="H27" s="280"/>
      <c r="I27" s="280"/>
      <c r="J27" s="280"/>
      <c r="K27" s="245" t="s">
        <v>145</v>
      </c>
      <c r="L27" s="246"/>
      <c r="M27" s="92"/>
    </row>
    <row r="28" spans="2:13" ht="15.95" customHeight="1">
      <c r="B28" s="275" t="s">
        <v>211</v>
      </c>
      <c r="C28" s="276"/>
      <c r="D28" s="277" t="s">
        <v>241</v>
      </c>
      <c r="E28" s="277"/>
      <c r="F28" s="277"/>
      <c r="G28" s="277"/>
      <c r="H28" s="277"/>
      <c r="I28" s="277"/>
      <c r="J28" s="277"/>
      <c r="K28" s="218" t="str">
        <f>IF(K9="","",IF(P3="B",MIN(K9,K19),"-"))</f>
        <v/>
      </c>
      <c r="L28" s="93" t="s">
        <v>154</v>
      </c>
      <c r="M28" s="92"/>
    </row>
    <row r="29" spans="2:13" ht="15.95" customHeight="1">
      <c r="B29" s="281" t="s">
        <v>336</v>
      </c>
      <c r="C29" s="268"/>
      <c r="D29" s="277" t="s">
        <v>242</v>
      </c>
      <c r="E29" s="277"/>
      <c r="F29" s="277"/>
      <c r="G29" s="277"/>
      <c r="H29" s="277"/>
      <c r="I29" s="277"/>
      <c r="J29" s="277"/>
      <c r="K29" s="215" t="str">
        <f>IF(OR(K9="",K21=""),"",IF(P3="B",IF(K28,K21/K28,0),"-"))</f>
        <v/>
      </c>
      <c r="L29" s="94"/>
      <c r="M29" s="92"/>
    </row>
    <row r="30" spans="2:13" ht="15.95" customHeight="1">
      <c r="B30" s="267"/>
      <c r="C30" s="268"/>
      <c r="D30" s="277" t="s">
        <v>243</v>
      </c>
      <c r="E30" s="277"/>
      <c r="F30" s="277"/>
      <c r="G30" s="277"/>
      <c r="H30" s="277"/>
      <c r="I30" s="277"/>
      <c r="J30" s="277"/>
      <c r="K30" s="215" t="str">
        <f>IF(K29="","",IF(P3="B",K29/4,"-"))</f>
        <v/>
      </c>
      <c r="L30" s="94"/>
      <c r="M30" s="92"/>
    </row>
    <row r="31" spans="2:13" ht="15.95" customHeight="1">
      <c r="B31" s="267"/>
      <c r="C31" s="268"/>
      <c r="D31" s="277" t="s">
        <v>244</v>
      </c>
      <c r="E31" s="277"/>
      <c r="F31" s="277"/>
      <c r="G31" s="277"/>
      <c r="H31" s="277"/>
      <c r="I31" s="277"/>
      <c r="J31" s="277"/>
      <c r="K31" s="95">
        <f>1/6</f>
        <v>0.16666666666666666</v>
      </c>
      <c r="L31" s="96"/>
      <c r="M31" s="92"/>
    </row>
    <row r="32" spans="2:13" ht="15.95" customHeight="1">
      <c r="B32" s="267"/>
      <c r="C32" s="268"/>
      <c r="D32" s="277" t="s">
        <v>245</v>
      </c>
      <c r="E32" s="277"/>
      <c r="F32" s="277"/>
      <c r="G32" s="277"/>
      <c r="H32" s="277"/>
      <c r="I32" s="277"/>
      <c r="J32" s="277"/>
      <c r="K32" s="95" t="str">
        <f>IF(K30="","",IF(P3="B",MIN(K30,K31),"-"))</f>
        <v/>
      </c>
      <c r="L32" s="96"/>
      <c r="M32" s="92"/>
    </row>
    <row r="33" spans="1:13" ht="15.95" customHeight="1" thickBot="1">
      <c r="B33" s="272" t="s">
        <v>180</v>
      </c>
      <c r="C33" s="273"/>
      <c r="D33" s="274" t="s">
        <v>337</v>
      </c>
      <c r="E33" s="274"/>
      <c r="F33" s="274"/>
      <c r="G33" s="274"/>
      <c r="H33" s="274"/>
      <c r="I33" s="274"/>
      <c r="J33" s="274"/>
      <c r="K33" s="97" t="str">
        <f>IF(OR(K9="",K32=""),"",IF(P3="B",K28*K32,"-"))</f>
        <v/>
      </c>
      <c r="L33" s="98" t="s">
        <v>123</v>
      </c>
      <c r="M33" s="92"/>
    </row>
    <row r="34" spans="1:13" ht="15.95" customHeight="1">
      <c r="B34" s="99"/>
      <c r="C34" s="99"/>
      <c r="D34" s="100"/>
      <c r="E34" s="100"/>
      <c r="F34" s="100"/>
      <c r="G34" s="100"/>
      <c r="H34" s="100"/>
      <c r="I34" s="100"/>
      <c r="J34" s="100"/>
      <c r="K34" s="101"/>
      <c r="L34" s="102"/>
      <c r="M34" s="92"/>
    </row>
    <row r="35" spans="1:13" ht="15.95" customHeight="1" thickBot="1">
      <c r="B35" s="79" t="s">
        <v>136</v>
      </c>
      <c r="C35" s="79"/>
      <c r="D35" s="79"/>
      <c r="E35" s="79"/>
      <c r="F35" s="79"/>
      <c r="G35" s="79"/>
      <c r="H35" s="79"/>
      <c r="I35" s="79"/>
      <c r="J35" s="79"/>
      <c r="K35" s="79"/>
      <c r="L35" s="79"/>
      <c r="M35" s="92"/>
    </row>
    <row r="36" spans="1:13" ht="15.95" customHeight="1">
      <c r="B36" s="257" t="s">
        <v>144</v>
      </c>
      <c r="C36" s="245"/>
      <c r="D36" s="245" t="s">
        <v>208</v>
      </c>
      <c r="E36" s="245"/>
      <c r="F36" s="245"/>
      <c r="G36" s="245"/>
      <c r="H36" s="245"/>
      <c r="I36" s="245"/>
      <c r="J36" s="245"/>
      <c r="K36" s="245" t="s">
        <v>145</v>
      </c>
      <c r="L36" s="246"/>
      <c r="M36" s="92"/>
    </row>
    <row r="37" spans="1:13" ht="15.95" customHeight="1" thickBot="1">
      <c r="B37" s="252" t="s">
        <v>181</v>
      </c>
      <c r="C37" s="253"/>
      <c r="D37" s="254" t="s">
        <v>338</v>
      </c>
      <c r="E37" s="255"/>
      <c r="F37" s="255"/>
      <c r="G37" s="255"/>
      <c r="H37" s="255"/>
      <c r="I37" s="255"/>
      <c r="J37" s="256"/>
      <c r="K37" s="216" t="str">
        <f>IF(K24="","",IF(P3="B",ROUNDDOWN(MAX(K24,K21)+K33,-3),ROUNDDOWN(MAX(K24,K21),-3)))</f>
        <v/>
      </c>
      <c r="L37" s="103" t="s">
        <v>123</v>
      </c>
      <c r="M37" s="92"/>
    </row>
    <row r="38" spans="1:13" ht="15.95" customHeight="1">
      <c r="B38" s="160"/>
      <c r="C38" s="160"/>
      <c r="D38" s="114"/>
      <c r="E38" s="114"/>
      <c r="F38" s="114"/>
      <c r="G38" s="114"/>
      <c r="H38" s="114"/>
      <c r="I38" s="114"/>
      <c r="J38" s="114"/>
      <c r="K38" s="189"/>
      <c r="L38" s="79"/>
      <c r="M38" s="92"/>
    </row>
    <row r="39" spans="1:13" s="174" customFormat="1" ht="15.95" customHeight="1">
      <c r="A39" s="51"/>
      <c r="B39" s="114" t="s">
        <v>321</v>
      </c>
      <c r="C39" s="160"/>
      <c r="D39" s="114"/>
      <c r="E39" s="114"/>
      <c r="F39" s="114"/>
      <c r="G39" s="114"/>
      <c r="H39" s="114"/>
      <c r="I39" s="114"/>
      <c r="J39" s="114"/>
      <c r="K39" s="189"/>
      <c r="L39" s="79"/>
      <c r="M39" s="92"/>
    </row>
    <row r="40" spans="1:13" ht="15.95" customHeight="1">
      <c r="B40" s="114" t="s">
        <v>339</v>
      </c>
      <c r="C40" s="99"/>
      <c r="D40" s="100"/>
      <c r="E40" s="100"/>
      <c r="F40" s="100"/>
      <c r="G40" s="100"/>
      <c r="H40" s="100"/>
      <c r="I40" s="100"/>
      <c r="J40" s="100"/>
      <c r="K40" s="101"/>
      <c r="L40" s="102"/>
      <c r="M40" s="92"/>
    </row>
    <row r="41" spans="1:13" ht="15.95" customHeight="1">
      <c r="B41" s="114" t="s">
        <v>406</v>
      </c>
      <c r="C41" s="99"/>
      <c r="D41" s="100"/>
      <c r="E41" s="100"/>
      <c r="F41" s="100"/>
      <c r="G41" s="100"/>
      <c r="H41" s="100"/>
      <c r="I41" s="100"/>
      <c r="J41" s="100"/>
      <c r="K41" s="101"/>
      <c r="L41" s="102"/>
      <c r="M41" s="92"/>
    </row>
    <row r="42" spans="1:13" ht="15.95" customHeight="1">
      <c r="B42" s="114" t="s">
        <v>407</v>
      </c>
      <c r="C42" s="99"/>
      <c r="D42" s="100"/>
      <c r="E42" s="100"/>
      <c r="F42" s="100"/>
      <c r="G42" s="100"/>
      <c r="H42" s="100"/>
      <c r="I42" s="100"/>
      <c r="J42" s="100"/>
      <c r="K42" s="101"/>
      <c r="L42" s="102"/>
      <c r="M42" s="92"/>
    </row>
    <row r="43" spans="1:13" ht="15.95" customHeight="1">
      <c r="B43" s="136" t="s">
        <v>132</v>
      </c>
      <c r="C43" s="99"/>
      <c r="D43" s="100"/>
      <c r="E43" s="100"/>
      <c r="F43" s="100"/>
      <c r="G43" s="100"/>
      <c r="H43" s="100"/>
      <c r="I43" s="100"/>
      <c r="J43" s="100"/>
      <c r="K43" s="101"/>
      <c r="L43" s="102"/>
      <c r="M43" s="92"/>
    </row>
    <row r="44" spans="1:13" ht="15.95" customHeight="1">
      <c r="B44" s="136" t="s">
        <v>408</v>
      </c>
      <c r="C44" s="99"/>
      <c r="D44" s="100"/>
      <c r="E44" s="100"/>
      <c r="F44" s="100"/>
      <c r="G44" s="100"/>
      <c r="H44" s="100"/>
      <c r="I44" s="100"/>
      <c r="J44" s="100"/>
      <c r="K44" s="101"/>
      <c r="L44" s="102"/>
      <c r="M44" s="92"/>
    </row>
    <row r="45" spans="1:13" ht="15.95" customHeight="1">
      <c r="B45" s="136" t="s">
        <v>409</v>
      </c>
      <c r="C45" s="99"/>
      <c r="D45" s="100"/>
      <c r="E45" s="100"/>
      <c r="F45" s="100"/>
      <c r="G45" s="100"/>
      <c r="H45" s="100"/>
      <c r="I45" s="100"/>
      <c r="J45" s="100"/>
      <c r="K45" s="101"/>
      <c r="L45" s="102"/>
      <c r="M45" s="92"/>
    </row>
    <row r="46" spans="1:13" ht="15.95" customHeight="1">
      <c r="B46" s="136" t="s">
        <v>410</v>
      </c>
      <c r="C46" s="99"/>
      <c r="D46" s="100"/>
      <c r="E46" s="100"/>
      <c r="F46" s="100"/>
      <c r="G46" s="100"/>
      <c r="H46" s="100"/>
      <c r="I46" s="100"/>
      <c r="J46" s="100"/>
      <c r="K46" s="101"/>
      <c r="L46" s="102"/>
      <c r="M46" s="92"/>
    </row>
    <row r="47" spans="1:13" ht="15.95" customHeight="1">
      <c r="B47" s="114" t="s">
        <v>340</v>
      </c>
      <c r="C47" s="99"/>
      <c r="D47" s="100"/>
      <c r="E47" s="100"/>
      <c r="F47" s="100"/>
      <c r="G47" s="100"/>
      <c r="H47" s="100"/>
      <c r="I47" s="100"/>
      <c r="J47" s="100"/>
      <c r="K47" s="101"/>
      <c r="L47" s="102"/>
      <c r="M47" s="92"/>
    </row>
    <row r="48" spans="1:13" ht="15.95" customHeight="1">
      <c r="B48" s="114" t="s">
        <v>341</v>
      </c>
      <c r="C48" s="99"/>
      <c r="D48" s="100"/>
      <c r="E48" s="100"/>
      <c r="F48" s="100"/>
      <c r="G48" s="100"/>
      <c r="H48" s="100"/>
      <c r="I48" s="100"/>
      <c r="J48" s="100"/>
      <c r="K48" s="101"/>
      <c r="L48" s="102"/>
      <c r="M48" s="92"/>
    </row>
    <row r="49" spans="2:13" ht="15.95" customHeight="1">
      <c r="B49" s="114" t="s">
        <v>342</v>
      </c>
      <c r="C49" s="99"/>
      <c r="D49" s="100"/>
      <c r="E49" s="100"/>
      <c r="F49" s="100"/>
      <c r="G49" s="100"/>
      <c r="H49" s="100"/>
      <c r="I49" s="100"/>
      <c r="J49" s="100"/>
      <c r="K49" s="101"/>
      <c r="L49" s="102"/>
      <c r="M49" s="92"/>
    </row>
    <row r="50" spans="2:13" ht="15.95" customHeight="1" thickBot="1">
      <c r="B50" s="91" t="s">
        <v>139</v>
      </c>
      <c r="C50" s="92"/>
      <c r="D50" s="92"/>
      <c r="E50" s="92"/>
      <c r="F50" s="92"/>
      <c r="G50" s="92"/>
      <c r="H50" s="92"/>
      <c r="I50" s="92"/>
      <c r="J50" s="92"/>
      <c r="K50" s="92"/>
      <c r="L50" s="92"/>
      <c r="M50" s="92"/>
    </row>
    <row r="51" spans="2:13" ht="15.95" customHeight="1" thickTop="1">
      <c r="B51" s="247"/>
      <c r="C51" s="248"/>
      <c r="D51" s="249"/>
      <c r="E51" s="250" t="s">
        <v>140</v>
      </c>
      <c r="F51" s="249"/>
      <c r="G51" s="250" t="s">
        <v>140</v>
      </c>
      <c r="H51" s="249"/>
      <c r="I51" s="250" t="s">
        <v>140</v>
      </c>
      <c r="J51" s="249"/>
      <c r="K51" s="250" t="s">
        <v>147</v>
      </c>
      <c r="L51" s="251"/>
      <c r="M51" s="92"/>
    </row>
    <row r="52" spans="2:13" ht="15.95" customHeight="1">
      <c r="B52" s="237" t="s">
        <v>343</v>
      </c>
      <c r="C52" s="238"/>
      <c r="D52" s="238"/>
      <c r="E52" s="239"/>
      <c r="F52" s="239"/>
      <c r="G52" s="239"/>
      <c r="H52" s="239"/>
      <c r="I52" s="239"/>
      <c r="J52" s="239"/>
      <c r="K52" s="239"/>
      <c r="L52" s="240"/>
      <c r="M52" s="92"/>
    </row>
    <row r="53" spans="2:13" ht="15.95" customHeight="1">
      <c r="B53" s="237" t="s">
        <v>182</v>
      </c>
      <c r="C53" s="238"/>
      <c r="D53" s="238"/>
      <c r="E53" s="239"/>
      <c r="F53" s="239"/>
      <c r="G53" s="239"/>
      <c r="H53" s="239"/>
      <c r="I53" s="239"/>
      <c r="J53" s="239"/>
      <c r="K53" s="239"/>
      <c r="L53" s="240"/>
      <c r="M53" s="92"/>
    </row>
    <row r="54" spans="2:13" ht="15.95" customHeight="1">
      <c r="B54" s="237" t="s">
        <v>131</v>
      </c>
      <c r="C54" s="238"/>
      <c r="D54" s="238"/>
      <c r="E54" s="239"/>
      <c r="F54" s="239"/>
      <c r="G54" s="239"/>
      <c r="H54" s="239"/>
      <c r="I54" s="239"/>
      <c r="J54" s="239"/>
      <c r="K54" s="239"/>
      <c r="L54" s="240"/>
      <c r="M54" s="92"/>
    </row>
    <row r="55" spans="2:13" ht="15.95" customHeight="1">
      <c r="B55" s="237" t="s">
        <v>181</v>
      </c>
      <c r="C55" s="238"/>
      <c r="D55" s="238"/>
      <c r="E55" s="239"/>
      <c r="F55" s="239"/>
      <c r="G55" s="239"/>
      <c r="H55" s="239"/>
      <c r="I55" s="239"/>
      <c r="J55" s="239"/>
      <c r="K55" s="239"/>
      <c r="L55" s="240"/>
      <c r="M55" s="92"/>
    </row>
    <row r="56" spans="2:13" ht="15.95" customHeight="1" thickBot="1">
      <c r="B56" s="241" t="s">
        <v>184</v>
      </c>
      <c r="C56" s="242"/>
      <c r="D56" s="242"/>
      <c r="E56" s="243"/>
      <c r="F56" s="243"/>
      <c r="G56" s="243"/>
      <c r="H56" s="243"/>
      <c r="I56" s="243"/>
      <c r="J56" s="243"/>
      <c r="K56" s="243"/>
      <c r="L56" s="244"/>
      <c r="M56" s="92"/>
    </row>
    <row r="57" spans="2:13" ht="14.25" thickTop="1"/>
    <row r="68" spans="3:11">
      <c r="C68" s="79"/>
      <c r="D68" s="79"/>
      <c r="E68" s="79"/>
      <c r="F68" s="79"/>
      <c r="G68" s="79"/>
      <c r="H68" s="79"/>
      <c r="I68" s="79"/>
      <c r="J68" s="79"/>
      <c r="K68" s="79"/>
    </row>
    <row r="69" spans="3:11">
      <c r="C69" s="79"/>
      <c r="D69" s="79"/>
      <c r="E69" s="79"/>
      <c r="F69" s="79"/>
      <c r="G69" s="79"/>
      <c r="H69" s="79"/>
      <c r="I69" s="79"/>
      <c r="J69" s="79"/>
      <c r="K69" s="79"/>
    </row>
    <row r="70" spans="3:11">
      <c r="C70" s="79"/>
      <c r="D70" s="79"/>
      <c r="E70" s="79"/>
      <c r="F70" s="79"/>
      <c r="G70" s="79"/>
      <c r="H70" s="79"/>
      <c r="I70" s="79"/>
      <c r="J70" s="79"/>
      <c r="K70" s="79"/>
    </row>
    <row r="71" spans="3:11">
      <c r="C71" s="79"/>
      <c r="D71" s="79"/>
      <c r="E71" s="79"/>
      <c r="F71" s="79"/>
      <c r="G71" s="79"/>
      <c r="H71" s="79"/>
      <c r="I71" s="79"/>
      <c r="J71" s="79"/>
      <c r="K71" s="79"/>
    </row>
    <row r="72" spans="3:11">
      <c r="C72" s="79"/>
      <c r="D72" s="79"/>
      <c r="E72" s="79"/>
      <c r="F72" s="79"/>
      <c r="G72" s="79"/>
      <c r="H72" s="79"/>
      <c r="I72" s="79"/>
      <c r="J72" s="79"/>
      <c r="K72" s="79"/>
    </row>
    <row r="73" spans="3:11">
      <c r="C73" s="79"/>
      <c r="D73" s="79"/>
      <c r="E73" s="79"/>
      <c r="F73" s="79"/>
      <c r="G73" s="79"/>
      <c r="H73" s="79"/>
      <c r="I73" s="79"/>
      <c r="J73" s="79"/>
      <c r="K73" s="79"/>
    </row>
    <row r="74" spans="3:11">
      <c r="C74" s="79"/>
      <c r="D74" s="79"/>
      <c r="E74" s="79"/>
      <c r="F74" s="79"/>
      <c r="G74" s="79"/>
      <c r="H74" s="79"/>
      <c r="I74" s="79"/>
      <c r="J74" s="79"/>
      <c r="K74" s="79"/>
    </row>
  </sheetData>
  <sheetProtection sheet="1" objects="1" scenarios="1"/>
  <mergeCells count="74">
    <mergeCell ref="A3:M3"/>
    <mergeCell ref="B7:C7"/>
    <mergeCell ref="D7:J7"/>
    <mergeCell ref="K7:L7"/>
    <mergeCell ref="B8:C8"/>
    <mergeCell ref="D8:J8"/>
    <mergeCell ref="K12:L12"/>
    <mergeCell ref="K13:L13"/>
    <mergeCell ref="K14:L14"/>
    <mergeCell ref="D15:J15"/>
    <mergeCell ref="D16:J16"/>
    <mergeCell ref="D11:D14"/>
    <mergeCell ref="E11:J11"/>
    <mergeCell ref="E12:J14"/>
    <mergeCell ref="B33:C33"/>
    <mergeCell ref="D33:J33"/>
    <mergeCell ref="K27:L27"/>
    <mergeCell ref="B28:C28"/>
    <mergeCell ref="D28:J28"/>
    <mergeCell ref="B27:C27"/>
    <mergeCell ref="D27:J27"/>
    <mergeCell ref="B29:C32"/>
    <mergeCell ref="D29:J29"/>
    <mergeCell ref="D30:J30"/>
    <mergeCell ref="D31:J31"/>
    <mergeCell ref="D32:J32"/>
    <mergeCell ref="D17:J17"/>
    <mergeCell ref="B9:C19"/>
    <mergeCell ref="D9:J9"/>
    <mergeCell ref="D10:J10"/>
    <mergeCell ref="D18:J18"/>
    <mergeCell ref="D19:J19"/>
    <mergeCell ref="B20:J20"/>
    <mergeCell ref="B21:B24"/>
    <mergeCell ref="D21:J21"/>
    <mergeCell ref="C22:C24"/>
    <mergeCell ref="D22:J22"/>
    <mergeCell ref="D23:J23"/>
    <mergeCell ref="D24:J24"/>
    <mergeCell ref="K36:L36"/>
    <mergeCell ref="B52:D52"/>
    <mergeCell ref="E52:F52"/>
    <mergeCell ref="G52:H52"/>
    <mergeCell ref="I52:J52"/>
    <mergeCell ref="K52:L52"/>
    <mergeCell ref="B51:D51"/>
    <mergeCell ref="E51:F51"/>
    <mergeCell ref="G51:H51"/>
    <mergeCell ref="I51:J51"/>
    <mergeCell ref="K51:L51"/>
    <mergeCell ref="B37:C37"/>
    <mergeCell ref="D37:J37"/>
    <mergeCell ref="B36:C36"/>
    <mergeCell ref="D36:J36"/>
    <mergeCell ref="B54:D54"/>
    <mergeCell ref="E54:F54"/>
    <mergeCell ref="G54:H54"/>
    <mergeCell ref="I54:J54"/>
    <mergeCell ref="K54:L54"/>
    <mergeCell ref="B53:D53"/>
    <mergeCell ref="E53:F53"/>
    <mergeCell ref="G53:H53"/>
    <mergeCell ref="I53:J53"/>
    <mergeCell ref="K53:L53"/>
    <mergeCell ref="B56:D56"/>
    <mergeCell ref="E56:F56"/>
    <mergeCell ref="G56:H56"/>
    <mergeCell ref="I56:J56"/>
    <mergeCell ref="K56:L56"/>
    <mergeCell ref="B55:D55"/>
    <mergeCell ref="E55:F55"/>
    <mergeCell ref="G55:H55"/>
    <mergeCell ref="I55:J55"/>
    <mergeCell ref="K55:L55"/>
  </mergeCells>
  <phoneticPr fontId="26"/>
  <dataValidations count="1">
    <dataValidation type="list" allowBlank="1" showInputMessage="1" sqref="P3" xr:uid="{5ECAB8BD-5FA3-4FE3-83F6-1B3005B52325}">
      <formula1>"A,B,C,D"</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K388"/>
  <sheetViews>
    <sheetView workbookViewId="0"/>
  </sheetViews>
  <sheetFormatPr defaultColWidth="8.625" defaultRowHeight="13.5"/>
  <sheetData>
    <row r="1" spans="1:11">
      <c r="A1" s="36" t="s">
        <v>66</v>
      </c>
      <c r="B1" s="37"/>
      <c r="C1" s="37"/>
      <c r="D1" s="37"/>
      <c r="E1" s="37"/>
      <c r="F1" s="37"/>
      <c r="G1" s="37"/>
      <c r="H1" s="37"/>
      <c r="I1" s="37"/>
      <c r="J1" s="37"/>
      <c r="K1" s="1"/>
    </row>
    <row r="2" spans="1:11">
      <c r="A2" s="38"/>
      <c r="K2" s="39"/>
    </row>
    <row r="3" spans="1:11">
      <c r="A3" s="38"/>
      <c r="K3" s="39"/>
    </row>
    <row r="4" spans="1:11">
      <c r="A4" s="38"/>
      <c r="K4" s="39"/>
    </row>
    <row r="5" spans="1:11" ht="18.75">
      <c r="A5" s="678" t="s">
        <v>1</v>
      </c>
      <c r="B5" s="679"/>
      <c r="C5" s="679"/>
      <c r="D5" s="679"/>
      <c r="E5" s="679"/>
      <c r="F5" s="679"/>
      <c r="G5" s="679"/>
      <c r="H5" s="679"/>
      <c r="I5" s="679"/>
      <c r="J5" s="679"/>
      <c r="K5" s="680"/>
    </row>
    <row r="6" spans="1:11" ht="18.75">
      <c r="A6" s="40"/>
      <c r="K6" s="39"/>
    </row>
    <row r="7" spans="1:11">
      <c r="A7" s="38"/>
      <c r="K7" s="39"/>
    </row>
    <row r="8" spans="1:11">
      <c r="A8" s="38" t="s">
        <v>25</v>
      </c>
      <c r="K8" s="39"/>
    </row>
    <row r="9" spans="1:11" ht="30" customHeight="1">
      <c r="A9" s="41" t="s">
        <v>2</v>
      </c>
      <c r="B9" s="681" t="e">
        <f>CONCATENATE(#REF!,"　　",#REF!)</f>
        <v>#REF!</v>
      </c>
      <c r="C9" s="682"/>
      <c r="D9" s="682"/>
      <c r="E9" s="682"/>
      <c r="F9" s="682"/>
      <c r="G9" s="682"/>
      <c r="H9" s="682"/>
      <c r="I9" s="682"/>
      <c r="J9" s="682"/>
      <c r="K9" s="683"/>
    </row>
    <row r="10" spans="1:11">
      <c r="A10" s="38"/>
      <c r="K10" s="39"/>
    </row>
    <row r="11" spans="1:11">
      <c r="A11" s="38" t="s">
        <v>83</v>
      </c>
      <c r="K11" s="39"/>
    </row>
    <row r="12" spans="1:11" ht="30" customHeight="1">
      <c r="A12" s="681" t="e">
        <f>IF(#REF!&gt;=2,#REF!, )</f>
        <v>#REF!</v>
      </c>
      <c r="B12" s="683"/>
      <c r="C12" t="s">
        <v>5</v>
      </c>
      <c r="K12" s="39"/>
    </row>
    <row r="13" spans="1:11">
      <c r="A13" s="38"/>
      <c r="K13" s="39"/>
    </row>
    <row r="14" spans="1:11">
      <c r="A14" s="38" t="s">
        <v>3</v>
      </c>
      <c r="K14" s="39"/>
    </row>
    <row r="15" spans="1:11" ht="30" customHeight="1">
      <c r="A15" s="44" t="s">
        <v>4</v>
      </c>
      <c r="B15" s="684" t="e">
        <f>#REF!</f>
        <v>#REF!</v>
      </c>
      <c r="C15" s="685"/>
      <c r="D15" s="685"/>
      <c r="E15" s="685"/>
      <c r="F15" s="685"/>
      <c r="G15" s="685"/>
      <c r="H15" s="685"/>
      <c r="I15" s="685"/>
      <c r="J15" s="685"/>
      <c r="K15" s="686"/>
    </row>
    <row r="16" spans="1:11" ht="24.95" customHeight="1">
      <c r="A16" s="687" t="s">
        <v>23</v>
      </c>
      <c r="B16" s="689" t="e">
        <f>#REF!</f>
        <v>#REF!</v>
      </c>
      <c r="C16" s="690"/>
      <c r="D16" s="690"/>
      <c r="E16" s="690"/>
      <c r="F16" s="690"/>
      <c r="G16" s="690"/>
      <c r="H16" s="690"/>
      <c r="I16" s="690"/>
      <c r="J16" s="690"/>
      <c r="K16" s="691"/>
    </row>
    <row r="17" spans="1:11" ht="39.950000000000003" customHeight="1">
      <c r="A17" s="688"/>
      <c r="B17" s="681" t="e">
        <f>CONCATENATE(#REF!,#REF!,#REF!)</f>
        <v>#REF!</v>
      </c>
      <c r="C17" s="682"/>
      <c r="D17" s="682"/>
      <c r="E17" s="682"/>
      <c r="F17" s="682"/>
      <c r="G17" s="682"/>
      <c r="H17" s="682"/>
      <c r="I17" s="682"/>
      <c r="J17" s="682"/>
      <c r="K17" s="683"/>
    </row>
    <row r="18" spans="1:11" ht="30" customHeight="1">
      <c r="A18" s="44" t="s">
        <v>6</v>
      </c>
      <c r="B18" s="681" t="e">
        <f>CONCATENATE(#REF!,#REF!,#REF!)</f>
        <v>#REF!</v>
      </c>
      <c r="C18" s="682"/>
      <c r="D18" s="682"/>
      <c r="E18" s="682"/>
      <c r="F18" s="682"/>
      <c r="G18" s="682"/>
      <c r="H18" s="682"/>
      <c r="I18" s="682"/>
      <c r="J18" s="682"/>
      <c r="K18" s="683"/>
    </row>
    <row r="19" spans="1:11">
      <c r="A19" s="38" t="s">
        <v>7</v>
      </c>
      <c r="K19" s="39"/>
    </row>
    <row r="20" spans="1:11">
      <c r="A20" s="38"/>
      <c r="K20" s="39"/>
    </row>
    <row r="21" spans="1:11" ht="39.950000000000003" customHeight="1">
      <c r="A21" s="44" t="s">
        <v>8</v>
      </c>
      <c r="B21" s="681" t="e">
        <f>#REF!</f>
        <v>#REF!</v>
      </c>
      <c r="C21" s="682"/>
      <c r="D21" s="682"/>
      <c r="E21" s="682"/>
      <c r="F21" s="682"/>
      <c r="G21" s="682"/>
      <c r="H21" s="682"/>
      <c r="I21" s="682"/>
      <c r="J21" s="682"/>
      <c r="K21" s="683"/>
    </row>
    <row r="22" spans="1:11" ht="30" customHeight="1">
      <c r="A22" s="42" t="s">
        <v>9</v>
      </c>
      <c r="B22" s="692" t="e">
        <f>#REF!</f>
        <v>#REF!</v>
      </c>
      <c r="C22" s="693"/>
      <c r="D22" s="693"/>
      <c r="E22" s="693"/>
      <c r="F22" s="46" t="s">
        <v>28</v>
      </c>
      <c r="G22" s="56" t="e">
        <f>#REF!</f>
        <v>#REF!</v>
      </c>
      <c r="H22" s="46" t="s">
        <v>26</v>
      </c>
      <c r="I22" s="56" t="e">
        <f>#REF!</f>
        <v>#REF!</v>
      </c>
      <c r="J22" s="33" t="s">
        <v>27</v>
      </c>
      <c r="K22" s="34"/>
    </row>
    <row r="23" spans="1:11" ht="30" customHeight="1">
      <c r="A23" s="42" t="s">
        <v>10</v>
      </c>
      <c r="B23" s="694" t="e">
        <f>#REF!</f>
        <v>#REF!</v>
      </c>
      <c r="C23" s="695"/>
      <c r="D23" s="35" t="s">
        <v>11</v>
      </c>
      <c r="E23" s="35"/>
      <c r="F23" s="35"/>
      <c r="G23" s="35"/>
      <c r="H23" s="35"/>
      <c r="I23" s="35"/>
      <c r="J23" s="35"/>
      <c r="K23" s="43"/>
    </row>
    <row r="24" spans="1:11" ht="30" customHeight="1">
      <c r="A24" s="41" t="s">
        <v>24</v>
      </c>
      <c r="B24" s="696" t="e">
        <f>#REF!</f>
        <v>#REF!</v>
      </c>
      <c r="C24" s="697"/>
      <c r="D24" s="35" t="s">
        <v>12</v>
      </c>
      <c r="E24" s="35"/>
      <c r="F24" s="35"/>
      <c r="G24" s="35"/>
      <c r="H24" s="35"/>
      <c r="I24" s="35"/>
      <c r="J24" s="35"/>
      <c r="K24" s="43"/>
    </row>
    <row r="25" spans="1:11">
      <c r="A25" s="38"/>
      <c r="K25" s="39"/>
    </row>
    <row r="26" spans="1:11">
      <c r="A26" s="38" t="s">
        <v>13</v>
      </c>
      <c r="K26" s="39"/>
    </row>
    <row r="27" spans="1:11" ht="20.100000000000001" customHeight="1">
      <c r="A27" s="698" t="s">
        <v>14</v>
      </c>
      <c r="B27" s="698"/>
      <c r="C27" s="698"/>
      <c r="D27" s="698"/>
      <c r="E27" s="698" t="s">
        <v>30</v>
      </c>
      <c r="F27" s="698"/>
      <c r="G27" s="698"/>
      <c r="H27" s="698"/>
      <c r="I27" s="698" t="s">
        <v>31</v>
      </c>
      <c r="J27" s="698"/>
      <c r="K27" s="698"/>
    </row>
    <row r="28" spans="1:11" ht="30" customHeight="1">
      <c r="A28" s="681" t="s">
        <v>67</v>
      </c>
      <c r="B28" s="682"/>
      <c r="C28" s="682"/>
      <c r="D28" s="683"/>
      <c r="E28" s="700" t="e">
        <f>#REF!</f>
        <v>#REF!</v>
      </c>
      <c r="F28" s="701"/>
      <c r="G28" s="702"/>
      <c r="H28" s="45" t="s">
        <v>29</v>
      </c>
      <c r="I28" s="703"/>
      <c r="J28" s="703"/>
      <c r="K28" s="703"/>
    </row>
    <row r="29" spans="1:11" ht="30" hidden="1" customHeight="1">
      <c r="A29" s="699"/>
      <c r="B29" s="699"/>
      <c r="C29" s="699"/>
      <c r="D29" s="699"/>
      <c r="E29" s="727"/>
      <c r="F29" s="728"/>
      <c r="G29" s="729"/>
      <c r="H29" s="45"/>
      <c r="I29" s="703"/>
      <c r="J29" s="703"/>
      <c r="K29" s="703"/>
    </row>
    <row r="30" spans="1:11" ht="30" hidden="1" customHeight="1">
      <c r="A30" s="699"/>
      <c r="B30" s="699"/>
      <c r="C30" s="699"/>
      <c r="D30" s="699"/>
      <c r="E30" s="727"/>
      <c r="F30" s="728"/>
      <c r="G30" s="729"/>
      <c r="H30" s="45"/>
      <c r="I30" s="703"/>
      <c r="J30" s="703"/>
      <c r="K30" s="703"/>
    </row>
    <row r="31" spans="1:11" ht="30" customHeight="1">
      <c r="A31" s="699" t="s">
        <v>68</v>
      </c>
      <c r="B31" s="699"/>
      <c r="C31" s="699"/>
      <c r="D31" s="699"/>
      <c r="E31" s="700" t="e">
        <f>#REF!</f>
        <v>#REF!</v>
      </c>
      <c r="F31" s="701"/>
      <c r="G31" s="702"/>
      <c r="H31" s="45" t="s">
        <v>29</v>
      </c>
      <c r="I31" s="703"/>
      <c r="J31" s="703"/>
      <c r="K31" s="703"/>
    </row>
    <row r="32" spans="1:11">
      <c r="A32" s="38" t="s">
        <v>18</v>
      </c>
      <c r="K32" s="39"/>
    </row>
    <row r="33" spans="1:11" hidden="1">
      <c r="A33" s="38"/>
      <c r="K33" s="39"/>
    </row>
    <row r="34" spans="1:11" hidden="1">
      <c r="A34" s="38"/>
      <c r="K34" s="39"/>
    </row>
    <row r="35" spans="1:11" ht="20.100000000000001" hidden="1" customHeight="1">
      <c r="A35" s="722"/>
      <c r="B35" s="723"/>
      <c r="C35" s="723"/>
      <c r="D35" s="723"/>
      <c r="E35" s="724"/>
      <c r="F35" s="724"/>
      <c r="G35" s="724"/>
      <c r="H35" s="724"/>
      <c r="I35" s="724"/>
      <c r="J35" s="724"/>
      <c r="K35" s="39"/>
    </row>
    <row r="36" spans="1:11" ht="20.100000000000001" hidden="1" customHeight="1">
      <c r="A36" s="722"/>
      <c r="B36" s="723"/>
      <c r="C36" s="723"/>
      <c r="D36" s="723"/>
      <c r="E36" s="724"/>
      <c r="F36" s="724"/>
      <c r="G36" s="724"/>
      <c r="H36" s="724"/>
      <c r="I36" s="724"/>
      <c r="J36" s="724"/>
      <c r="K36" s="39"/>
    </row>
    <row r="37" spans="1:11" ht="39.950000000000003" hidden="1" customHeight="1">
      <c r="A37" s="725"/>
      <c r="B37" s="726"/>
      <c r="C37" s="726"/>
      <c r="D37" s="726"/>
      <c r="E37" s="724"/>
      <c r="F37" s="724"/>
      <c r="G37" s="724"/>
      <c r="H37" s="724"/>
      <c r="I37" s="724"/>
      <c r="J37" s="724"/>
      <c r="K37" s="39"/>
    </row>
    <row r="38" spans="1:11">
      <c r="A38" s="47"/>
      <c r="B38" s="48"/>
      <c r="C38" s="48"/>
      <c r="D38" s="48"/>
      <c r="E38" s="48"/>
      <c r="F38" s="48"/>
      <c r="G38" s="48"/>
      <c r="H38" s="48"/>
      <c r="I38" s="48"/>
      <c r="J38" s="48"/>
      <c r="K38" s="49"/>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hidden="1" customHeight="1"/>
    <row r="69" ht="30" hidden="1" customHeight="1"/>
    <row r="70" ht="30" customHeight="1"/>
    <row r="73" hidden="1"/>
    <row r="74" ht="20.100000000000001" hidden="1" customHeight="1"/>
    <row r="75" ht="20.100000000000001" hidden="1" customHeight="1"/>
    <row r="76" ht="39.950000000000003" hidden="1"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hidden="1" customHeight="1"/>
    <row r="108" ht="30" hidden="1" customHeight="1"/>
    <row r="109" ht="30" customHeight="1"/>
    <row r="112" hidden="1"/>
    <row r="113" ht="20.100000000000001" hidden="1" customHeight="1"/>
    <row r="114" ht="20.100000000000001" hidden="1" customHeight="1"/>
    <row r="115" ht="39.950000000000003" hidden="1"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hidden="1" customHeight="1"/>
    <row r="147" ht="30" hidden="1" customHeight="1"/>
    <row r="148" ht="30" customHeight="1"/>
    <row r="151" hidden="1"/>
    <row r="152" ht="20.100000000000001" hidden="1" customHeight="1"/>
    <row r="153" ht="20.100000000000001" hidden="1" customHeight="1"/>
    <row r="154" ht="39.950000000000003" hidden="1"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hidden="1" customHeight="1"/>
    <row r="186" ht="30" hidden="1" customHeight="1"/>
    <row r="187" ht="30" customHeight="1"/>
    <row r="190" hidden="1"/>
    <row r="191" ht="20.100000000000001" hidden="1" customHeight="1"/>
    <row r="192" ht="20.100000000000001" hidden="1" customHeight="1"/>
    <row r="193" ht="39.950000000000003" hidden="1"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hidden="1" customHeight="1"/>
    <row r="225" ht="30" hidden="1" customHeight="1"/>
    <row r="226" ht="30" customHeight="1"/>
    <row r="229" hidden="1"/>
    <row r="230" ht="20.100000000000001" hidden="1" customHeight="1"/>
    <row r="231" ht="20.100000000000001" hidden="1" customHeight="1"/>
    <row r="232" ht="39.950000000000003" hidden="1"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hidden="1" customHeight="1"/>
    <row r="264" ht="30" hidden="1" customHeight="1"/>
    <row r="265" ht="30" customHeight="1"/>
    <row r="268" hidden="1"/>
    <row r="269" ht="20.100000000000001" hidden="1" customHeight="1"/>
    <row r="270" ht="20.100000000000001" hidden="1" customHeight="1"/>
    <row r="271" ht="39.950000000000003" hidden="1"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hidden="1" customHeight="1"/>
    <row r="303" ht="30" hidden="1" customHeight="1"/>
    <row r="304" ht="30" customHeight="1"/>
    <row r="307" hidden="1"/>
    <row r="308" ht="20.100000000000001" hidden="1" customHeight="1"/>
    <row r="309" ht="20.100000000000001" hidden="1" customHeight="1"/>
    <row r="310" ht="39.950000000000003" hidden="1"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hidden="1" customHeight="1"/>
    <row r="342" ht="30" hidden="1" customHeight="1"/>
    <row r="343" ht="30" customHeight="1"/>
    <row r="346" hidden="1"/>
    <row r="347" ht="20.100000000000001" hidden="1" customHeight="1"/>
    <row r="348" ht="20.100000000000001" hidden="1" customHeight="1"/>
    <row r="349" ht="39.950000000000003" hidden="1"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hidden="1" customHeight="1"/>
    <row r="381" ht="30" hidden="1" customHeight="1"/>
    <row r="382" ht="30" customHeight="1"/>
    <row r="385" hidden="1"/>
    <row r="386" ht="20.100000000000001" hidden="1" customHeight="1"/>
    <row r="387" ht="20.100000000000001" hidden="1" customHeight="1"/>
    <row r="388" ht="39.950000000000003" hidden="1" customHeight="1"/>
  </sheetData>
  <mergeCells count="32">
    <mergeCell ref="A27:D27"/>
    <mergeCell ref="E27:H27"/>
    <mergeCell ref="I27:K27"/>
    <mergeCell ref="A5:K5"/>
    <mergeCell ref="B9:K9"/>
    <mergeCell ref="A12:B12"/>
    <mergeCell ref="B15:K15"/>
    <mergeCell ref="A16:A17"/>
    <mergeCell ref="B16:K16"/>
    <mergeCell ref="B17:K17"/>
    <mergeCell ref="B18:K18"/>
    <mergeCell ref="B21:K21"/>
    <mergeCell ref="B22:E22"/>
    <mergeCell ref="B23:C23"/>
    <mergeCell ref="B24:C24"/>
    <mergeCell ref="A28:D28"/>
    <mergeCell ref="E28:G28"/>
    <mergeCell ref="I28:K28"/>
    <mergeCell ref="A29:D29"/>
    <mergeCell ref="E29:G29"/>
    <mergeCell ref="I29:K29"/>
    <mergeCell ref="A30:D30"/>
    <mergeCell ref="E30:G30"/>
    <mergeCell ref="I30:K30"/>
    <mergeCell ref="A31:D31"/>
    <mergeCell ref="E31:G31"/>
    <mergeCell ref="I31:K31"/>
    <mergeCell ref="A35:D35"/>
    <mergeCell ref="E35:J35"/>
    <mergeCell ref="A36:D36"/>
    <mergeCell ref="E36:J37"/>
    <mergeCell ref="A37:D37"/>
  </mergeCells>
  <phoneticPr fontId="11"/>
  <pageMargins left="0.70866141732283472" right="0.51181102362204722" top="0.94488188976377963" bottom="0.74803149606299213" header="0.31496062992125984" footer="0.31496062992125984"/>
  <pageSetup paperSize="9" scale="95"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K388"/>
  <sheetViews>
    <sheetView workbookViewId="0"/>
  </sheetViews>
  <sheetFormatPr defaultColWidth="8.625" defaultRowHeight="13.5"/>
  <cols>
    <col min="4" max="4" width="9.625" customWidth="1"/>
    <col min="11" max="11" width="7.625" customWidth="1"/>
  </cols>
  <sheetData>
    <row r="1" spans="1:11">
      <c r="A1" s="36" t="s">
        <v>73</v>
      </c>
      <c r="B1" s="37"/>
      <c r="C1" s="37"/>
      <c r="D1" s="37"/>
      <c r="E1" s="37"/>
      <c r="F1" s="37"/>
      <c r="G1" s="37"/>
      <c r="H1" s="37"/>
      <c r="I1" s="37"/>
      <c r="J1" s="37"/>
      <c r="K1" s="1"/>
    </row>
    <row r="2" spans="1:11">
      <c r="A2" s="38"/>
      <c r="K2" s="39"/>
    </row>
    <row r="3" spans="1:11">
      <c r="A3" s="38"/>
      <c r="K3" s="39"/>
    </row>
    <row r="4" spans="1:11">
      <c r="A4" s="38"/>
      <c r="K4" s="39"/>
    </row>
    <row r="5" spans="1:11" ht="18.75">
      <c r="A5" s="678" t="s">
        <v>1</v>
      </c>
      <c r="B5" s="679"/>
      <c r="C5" s="679"/>
      <c r="D5" s="679"/>
      <c r="E5" s="679"/>
      <c r="F5" s="679"/>
      <c r="G5" s="679"/>
      <c r="H5" s="679"/>
      <c r="I5" s="679"/>
      <c r="J5" s="679"/>
      <c r="K5" s="680"/>
    </row>
    <row r="6" spans="1:11" ht="18.75">
      <c r="A6" s="40"/>
      <c r="K6" s="39"/>
    </row>
    <row r="7" spans="1:11">
      <c r="A7" s="38"/>
      <c r="K7" s="39"/>
    </row>
    <row r="8" spans="1:11">
      <c r="A8" s="38" t="s">
        <v>25</v>
      </c>
      <c r="K8" s="39"/>
    </row>
    <row r="9" spans="1:11" ht="30" customHeight="1">
      <c r="A9" s="41" t="s">
        <v>2</v>
      </c>
      <c r="B9" s="681" t="e">
        <f>CONCATENATE(#REF!,"　　",#REF!)</f>
        <v>#REF!</v>
      </c>
      <c r="C9" s="682"/>
      <c r="D9" s="682"/>
      <c r="E9" s="682"/>
      <c r="F9" s="682"/>
      <c r="G9" s="682"/>
      <c r="H9" s="682"/>
      <c r="I9" s="682"/>
      <c r="J9" s="682"/>
      <c r="K9" s="683"/>
    </row>
    <row r="10" spans="1:11">
      <c r="A10" s="38"/>
      <c r="K10" s="39"/>
    </row>
    <row r="11" spans="1:11">
      <c r="A11" s="38" t="s">
        <v>83</v>
      </c>
      <c r="K11" s="39"/>
    </row>
    <row r="12" spans="1:11" ht="30" customHeight="1">
      <c r="A12" s="681" t="e">
        <f>IF(#REF!&gt;=2,#REF!, )</f>
        <v>#REF!</v>
      </c>
      <c r="B12" s="683"/>
      <c r="C12" t="s">
        <v>5</v>
      </c>
      <c r="K12" s="39"/>
    </row>
    <row r="13" spans="1:11">
      <c r="A13" s="38"/>
      <c r="K13" s="39"/>
    </row>
    <row r="14" spans="1:11">
      <c r="A14" s="38" t="s">
        <v>3</v>
      </c>
      <c r="K14" s="39"/>
    </row>
    <row r="15" spans="1:11" ht="30" customHeight="1">
      <c r="A15" s="44" t="s">
        <v>4</v>
      </c>
      <c r="B15" s="684" t="e">
        <f>#REF!</f>
        <v>#REF!</v>
      </c>
      <c r="C15" s="685"/>
      <c r="D15" s="685"/>
      <c r="E15" s="685"/>
      <c r="F15" s="685"/>
      <c r="G15" s="685"/>
      <c r="H15" s="685"/>
      <c r="I15" s="685"/>
      <c r="J15" s="685"/>
      <c r="K15" s="686"/>
    </row>
    <row r="16" spans="1:11" ht="24.95" customHeight="1">
      <c r="A16" s="687" t="s">
        <v>23</v>
      </c>
      <c r="B16" s="689" t="e">
        <f>#REF!</f>
        <v>#REF!</v>
      </c>
      <c r="C16" s="690"/>
      <c r="D16" s="690"/>
      <c r="E16" s="690"/>
      <c r="F16" s="690"/>
      <c r="G16" s="690"/>
      <c r="H16" s="690"/>
      <c r="I16" s="690"/>
      <c r="J16" s="690"/>
      <c r="K16" s="691"/>
    </row>
    <row r="17" spans="1:11" ht="39.950000000000003" customHeight="1">
      <c r="A17" s="688"/>
      <c r="B17" s="681" t="e">
        <f>CONCATENATE(#REF!,#REF!,#REF!)</f>
        <v>#REF!</v>
      </c>
      <c r="C17" s="682"/>
      <c r="D17" s="682"/>
      <c r="E17" s="682"/>
      <c r="F17" s="682"/>
      <c r="G17" s="682"/>
      <c r="H17" s="682"/>
      <c r="I17" s="682"/>
      <c r="J17" s="682"/>
      <c r="K17" s="683"/>
    </row>
    <row r="18" spans="1:11" ht="30" customHeight="1">
      <c r="A18" s="44" t="s">
        <v>6</v>
      </c>
      <c r="B18" s="681" t="e">
        <f>CONCATENATE(#REF!,#REF!,#REF!)</f>
        <v>#REF!</v>
      </c>
      <c r="C18" s="682"/>
      <c r="D18" s="682"/>
      <c r="E18" s="682"/>
      <c r="F18" s="682"/>
      <c r="G18" s="682"/>
      <c r="H18" s="682"/>
      <c r="I18" s="682"/>
      <c r="J18" s="682"/>
      <c r="K18" s="683"/>
    </row>
    <row r="19" spans="1:11">
      <c r="A19" s="38" t="s">
        <v>7</v>
      </c>
      <c r="K19" s="39"/>
    </row>
    <row r="20" spans="1:11">
      <c r="A20" s="38"/>
      <c r="K20" s="39"/>
    </row>
    <row r="21" spans="1:11" ht="39.950000000000003" customHeight="1">
      <c r="A21" s="44" t="s">
        <v>8</v>
      </c>
      <c r="B21" s="681" t="e">
        <f>#REF!</f>
        <v>#REF!</v>
      </c>
      <c r="C21" s="682"/>
      <c r="D21" s="682"/>
      <c r="E21" s="682"/>
      <c r="F21" s="682"/>
      <c r="G21" s="682"/>
      <c r="H21" s="682"/>
      <c r="I21" s="682"/>
      <c r="J21" s="682"/>
      <c r="K21" s="683"/>
    </row>
    <row r="22" spans="1:11" ht="30" customHeight="1">
      <c r="A22" s="42" t="s">
        <v>9</v>
      </c>
      <c r="B22" s="692" t="e">
        <f>#REF!</f>
        <v>#REF!</v>
      </c>
      <c r="C22" s="693"/>
      <c r="D22" s="693"/>
      <c r="E22" s="693"/>
      <c r="F22" s="46" t="s">
        <v>28</v>
      </c>
      <c r="G22" s="56" t="e">
        <f>#REF!</f>
        <v>#REF!</v>
      </c>
      <c r="H22" s="46" t="s">
        <v>26</v>
      </c>
      <c r="I22" s="56" t="e">
        <f>#REF!</f>
        <v>#REF!</v>
      </c>
      <c r="J22" s="33" t="s">
        <v>27</v>
      </c>
      <c r="K22" s="34"/>
    </row>
    <row r="23" spans="1:11" ht="30" customHeight="1">
      <c r="A23" s="42" t="s">
        <v>10</v>
      </c>
      <c r="B23" s="694" t="e">
        <f>#REF!</f>
        <v>#REF!</v>
      </c>
      <c r="C23" s="695"/>
      <c r="D23" s="35" t="s">
        <v>11</v>
      </c>
      <c r="E23" s="35"/>
      <c r="F23" s="35"/>
      <c r="G23" s="35"/>
      <c r="H23" s="35"/>
      <c r="I23" s="35"/>
      <c r="J23" s="35"/>
      <c r="K23" s="43"/>
    </row>
    <row r="24" spans="1:11" ht="30" customHeight="1">
      <c r="A24" s="41" t="s">
        <v>24</v>
      </c>
      <c r="B24" s="696" t="e">
        <f>#REF!</f>
        <v>#REF!</v>
      </c>
      <c r="C24" s="697"/>
      <c r="D24" s="35" t="s">
        <v>12</v>
      </c>
      <c r="E24" s="35"/>
      <c r="F24" s="35"/>
      <c r="G24" s="35"/>
      <c r="H24" s="35"/>
      <c r="I24" s="35"/>
      <c r="J24" s="35"/>
      <c r="K24" s="43"/>
    </row>
    <row r="25" spans="1:11">
      <c r="A25" s="38"/>
      <c r="K25" s="39"/>
    </row>
    <row r="26" spans="1:11">
      <c r="A26" s="38" t="s">
        <v>13</v>
      </c>
      <c r="K26" s="39"/>
    </row>
    <row r="27" spans="1:11" ht="20.100000000000001" customHeight="1">
      <c r="A27" s="698" t="s">
        <v>14</v>
      </c>
      <c r="B27" s="698"/>
      <c r="C27" s="698"/>
      <c r="D27" s="698"/>
      <c r="E27" s="698" t="s">
        <v>30</v>
      </c>
      <c r="F27" s="698"/>
      <c r="G27" s="698"/>
      <c r="H27" s="698"/>
      <c r="I27" s="698" t="s">
        <v>31</v>
      </c>
      <c r="J27" s="698"/>
      <c r="K27" s="698"/>
    </row>
    <row r="28" spans="1:11" ht="30" customHeight="1">
      <c r="A28" s="699" t="s">
        <v>71</v>
      </c>
      <c r="B28" s="699"/>
      <c r="C28" s="699"/>
      <c r="D28" s="699"/>
      <c r="E28" s="700" t="e">
        <f>#REF!</f>
        <v>#REF!</v>
      </c>
      <c r="F28" s="701"/>
      <c r="G28" s="702"/>
      <c r="H28" s="45" t="s">
        <v>29</v>
      </c>
      <c r="I28" s="703"/>
      <c r="J28" s="703"/>
      <c r="K28" s="703"/>
    </row>
    <row r="29" spans="1:11" ht="30" customHeight="1">
      <c r="A29" s="699" t="s">
        <v>72</v>
      </c>
      <c r="B29" s="699"/>
      <c r="C29" s="699"/>
      <c r="D29" s="699"/>
      <c r="E29" s="700" t="e">
        <f>#REF!</f>
        <v>#REF!</v>
      </c>
      <c r="F29" s="701"/>
      <c r="G29" s="702"/>
      <c r="H29" s="45" t="s">
        <v>29</v>
      </c>
      <c r="I29" s="703"/>
      <c r="J29" s="703"/>
      <c r="K29" s="703"/>
    </row>
    <row r="30" spans="1:11" ht="30" customHeight="1">
      <c r="A30" s="699" t="s">
        <v>47</v>
      </c>
      <c r="B30" s="699"/>
      <c r="C30" s="699"/>
      <c r="D30" s="699"/>
      <c r="E30" s="700" t="e">
        <f>#REF!</f>
        <v>#REF!</v>
      </c>
      <c r="F30" s="701"/>
      <c r="G30" s="702"/>
      <c r="H30" s="45" t="s">
        <v>29</v>
      </c>
      <c r="I30" s="703"/>
      <c r="J30" s="703"/>
      <c r="K30" s="703"/>
    </row>
    <row r="31" spans="1:11" ht="30" customHeight="1">
      <c r="A31" s="699" t="s">
        <v>17</v>
      </c>
      <c r="B31" s="699"/>
      <c r="C31" s="699"/>
      <c r="D31" s="699"/>
      <c r="E31" s="700" t="e">
        <f>#REF!</f>
        <v>#REF!</v>
      </c>
      <c r="F31" s="701"/>
      <c r="G31" s="702"/>
      <c r="H31" s="45" t="s">
        <v>29</v>
      </c>
      <c r="I31" s="703"/>
      <c r="J31" s="703"/>
      <c r="K31" s="703"/>
    </row>
    <row r="32" spans="1:11">
      <c r="A32" s="38" t="s">
        <v>18</v>
      </c>
      <c r="K32" s="39"/>
    </row>
    <row r="33" spans="1:11">
      <c r="A33" s="38"/>
      <c r="K33" s="39"/>
    </row>
    <row r="34" spans="1:11">
      <c r="A34" s="50" t="s">
        <v>70</v>
      </c>
      <c r="B34" s="51"/>
      <c r="C34" s="51"/>
      <c r="D34" s="51"/>
      <c r="E34" s="51"/>
      <c r="F34" s="51"/>
      <c r="G34" s="51"/>
      <c r="H34" s="51"/>
      <c r="I34" s="51"/>
      <c r="J34" s="51"/>
      <c r="K34" s="39"/>
    </row>
    <row r="35" spans="1:11" ht="20.100000000000001" customHeight="1">
      <c r="A35" s="736" t="s">
        <v>20</v>
      </c>
      <c r="B35" s="737"/>
      <c r="C35" s="737"/>
      <c r="D35" s="738"/>
      <c r="E35" s="733" t="s">
        <v>80</v>
      </c>
      <c r="F35" s="734"/>
      <c r="G35" s="734"/>
      <c r="H35" s="734"/>
      <c r="I35" s="734"/>
      <c r="J35" s="735"/>
      <c r="K35" s="39"/>
    </row>
    <row r="36" spans="1:11" ht="20.100000000000001" customHeight="1">
      <c r="A36" s="52" t="s">
        <v>69</v>
      </c>
      <c r="B36" s="53"/>
      <c r="C36" s="53"/>
      <c r="D36" s="54"/>
      <c r="E36" s="733" t="s">
        <v>79</v>
      </c>
      <c r="F36" s="734"/>
      <c r="G36" s="734"/>
      <c r="H36" s="734"/>
      <c r="I36" s="734"/>
      <c r="J36" s="735"/>
      <c r="K36" s="39"/>
    </row>
    <row r="37" spans="1:11" ht="30" customHeight="1">
      <c r="A37" s="730" t="s">
        <v>78</v>
      </c>
      <c r="B37" s="731"/>
      <c r="C37" s="731"/>
      <c r="D37" s="732"/>
      <c r="E37" s="733" t="s">
        <v>79</v>
      </c>
      <c r="F37" s="734"/>
      <c r="G37" s="734"/>
      <c r="H37" s="734"/>
      <c r="I37" s="734"/>
      <c r="J37" s="735"/>
      <c r="K37" s="55"/>
    </row>
    <row r="38" spans="1:11">
      <c r="A38" s="47"/>
      <c r="B38" s="48"/>
      <c r="C38" s="48"/>
      <c r="D38" s="48"/>
      <c r="E38" s="48"/>
      <c r="F38" s="48"/>
      <c r="G38" s="48"/>
      <c r="H38" s="48"/>
      <c r="I38" s="48"/>
      <c r="J38" s="48"/>
      <c r="K38" s="49"/>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customHeight="1"/>
    <row r="69" ht="30" customHeight="1"/>
    <row r="70" ht="30" customHeight="1"/>
    <row r="74" ht="20.100000000000001" customHeight="1"/>
    <row r="75" ht="20.100000000000001" customHeight="1"/>
    <row r="76" ht="30"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customHeight="1"/>
    <row r="108" ht="30" customHeight="1"/>
    <row r="109" ht="30" customHeight="1"/>
    <row r="113" ht="20.100000000000001" customHeight="1"/>
    <row r="114" ht="20.100000000000001" customHeight="1"/>
    <row r="115" ht="30"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customHeight="1"/>
    <row r="147" ht="30" customHeight="1"/>
    <row r="148" ht="30" customHeight="1"/>
    <row r="152" ht="20.100000000000001" customHeight="1"/>
    <row r="153" ht="20.100000000000001" customHeight="1"/>
    <row r="154" ht="30"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customHeight="1"/>
    <row r="186" ht="30" customHeight="1"/>
    <row r="187" ht="30" customHeight="1"/>
    <row r="191" ht="20.100000000000001" customHeight="1"/>
    <row r="192" ht="20.100000000000001" customHeight="1"/>
    <row r="193" ht="30"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customHeight="1"/>
    <row r="225" ht="30" customHeight="1"/>
    <row r="226" ht="30" customHeight="1"/>
    <row r="230" ht="20.100000000000001" customHeight="1"/>
    <row r="231" ht="20.100000000000001" customHeight="1"/>
    <row r="232" ht="30"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customHeight="1"/>
    <row r="264" ht="30" customHeight="1"/>
    <row r="265" ht="30" customHeight="1"/>
    <row r="269" ht="20.100000000000001" customHeight="1"/>
    <row r="270" ht="20.100000000000001" customHeight="1"/>
    <row r="271" ht="30"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customHeight="1"/>
    <row r="303" ht="30" customHeight="1"/>
    <row r="304" ht="30" customHeight="1"/>
    <row r="308" ht="20.100000000000001" customHeight="1"/>
    <row r="309" ht="20.100000000000001" customHeight="1"/>
    <row r="310" ht="30"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customHeight="1"/>
    <row r="342" ht="30" customHeight="1"/>
    <row r="343" ht="30" customHeight="1"/>
    <row r="347" ht="20.100000000000001" customHeight="1"/>
    <row r="348" ht="20.100000000000001" customHeight="1"/>
    <row r="349" ht="30"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customHeight="1"/>
    <row r="381" ht="30" customHeight="1"/>
    <row r="382" ht="30" customHeight="1"/>
    <row r="386" ht="20.100000000000001" customHeight="1"/>
    <row r="387" ht="20.100000000000001" customHeight="1"/>
    <row r="388" ht="30" customHeight="1"/>
  </sheetData>
  <mergeCells count="32">
    <mergeCell ref="A27:D27"/>
    <mergeCell ref="E27:H27"/>
    <mergeCell ref="I27:K27"/>
    <mergeCell ref="A5:K5"/>
    <mergeCell ref="B9:K9"/>
    <mergeCell ref="A12:B12"/>
    <mergeCell ref="B15:K15"/>
    <mergeCell ref="A16:A17"/>
    <mergeCell ref="B16:K16"/>
    <mergeCell ref="B17:K17"/>
    <mergeCell ref="B18:K18"/>
    <mergeCell ref="B21:K21"/>
    <mergeCell ref="B22:E22"/>
    <mergeCell ref="B23:C23"/>
    <mergeCell ref="B24:C24"/>
    <mergeCell ref="A28:D28"/>
    <mergeCell ref="E28:G28"/>
    <mergeCell ref="I28:K28"/>
    <mergeCell ref="A29:D29"/>
    <mergeCell ref="E29:G29"/>
    <mergeCell ref="I29:K29"/>
    <mergeCell ref="A30:D30"/>
    <mergeCell ref="E30:G30"/>
    <mergeCell ref="I30:K30"/>
    <mergeCell ref="A31:D31"/>
    <mergeCell ref="E31:G31"/>
    <mergeCell ref="I31:K31"/>
    <mergeCell ref="A37:D37"/>
    <mergeCell ref="E37:J37"/>
    <mergeCell ref="A35:D35"/>
    <mergeCell ref="E35:J35"/>
    <mergeCell ref="E36:J36"/>
  </mergeCells>
  <phoneticPr fontId="11"/>
  <pageMargins left="0.70866141732283472" right="0.51181102362204722" top="0.9448818897637796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00000"/>
  </sheetPr>
  <dimension ref="A1:V30"/>
  <sheetViews>
    <sheetView workbookViewId="0"/>
  </sheetViews>
  <sheetFormatPr defaultColWidth="12.625" defaultRowHeight="13.5"/>
  <cols>
    <col min="1" max="1" width="3.625" style="2" customWidth="1"/>
    <col min="2" max="2" width="15.625" style="2" customWidth="1"/>
    <col min="3"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hidden="1" customWidth="1"/>
    <col min="15" max="15" width="12.625" style="2" customWidth="1"/>
    <col min="16" max="16" width="3.625" style="2" customWidth="1"/>
    <col min="17" max="22" width="12.625" style="2" customWidth="1"/>
    <col min="23" max="16384" width="12.625" style="2"/>
  </cols>
  <sheetData>
    <row r="1" spans="1:22" ht="30" customHeight="1">
      <c r="A1" s="2" t="s">
        <v>55</v>
      </c>
    </row>
    <row r="2" spans="1:22" ht="15" customHeight="1"/>
    <row r="3" spans="1:22" ht="30" customHeight="1">
      <c r="A3" s="2" t="s">
        <v>45</v>
      </c>
    </row>
    <row r="4" spans="1:22" ht="15" customHeight="1" thickBot="1">
      <c r="V4" s="22" t="s">
        <v>0</v>
      </c>
    </row>
    <row r="5" spans="1:22" ht="30" customHeight="1" thickBot="1">
      <c r="A5" s="807" t="s">
        <v>57</v>
      </c>
      <c r="B5" s="838" t="s">
        <v>56</v>
      </c>
      <c r="C5" s="825" t="s">
        <v>87</v>
      </c>
      <c r="D5" s="822" t="s">
        <v>98</v>
      </c>
      <c r="E5" s="814"/>
      <c r="F5" s="827" t="s">
        <v>88</v>
      </c>
      <c r="G5" s="830" t="s">
        <v>86</v>
      </c>
      <c r="H5" s="831"/>
      <c r="I5" s="831"/>
      <c r="J5" s="831"/>
      <c r="K5" s="831"/>
      <c r="L5" s="832"/>
      <c r="M5" s="833" t="s">
        <v>32</v>
      </c>
      <c r="N5" s="834"/>
      <c r="O5" s="834"/>
      <c r="P5" s="834"/>
      <c r="Q5" s="834"/>
      <c r="R5" s="834"/>
      <c r="S5" s="834"/>
      <c r="T5" s="834"/>
      <c r="U5" s="834"/>
      <c r="V5" s="835"/>
    </row>
    <row r="6" spans="1:22" ht="22.5" customHeight="1">
      <c r="A6" s="808"/>
      <c r="B6" s="839"/>
      <c r="C6" s="808"/>
      <c r="D6" s="823"/>
      <c r="E6" s="826"/>
      <c r="F6" s="828"/>
      <c r="G6" s="845" t="s">
        <v>33</v>
      </c>
      <c r="H6" s="846"/>
      <c r="I6" s="846"/>
      <c r="J6" s="846"/>
      <c r="K6" s="847"/>
      <c r="L6" s="827" t="s">
        <v>89</v>
      </c>
      <c r="M6" s="836" t="s">
        <v>90</v>
      </c>
      <c r="N6" s="854"/>
      <c r="O6" s="822" t="s">
        <v>91</v>
      </c>
      <c r="P6" s="814"/>
      <c r="Q6" s="816" t="s">
        <v>92</v>
      </c>
      <c r="R6" s="818" t="s">
        <v>93</v>
      </c>
      <c r="S6" s="820" t="s">
        <v>94</v>
      </c>
      <c r="T6" s="848" t="s">
        <v>95</v>
      </c>
      <c r="U6" s="850" t="s">
        <v>96</v>
      </c>
      <c r="V6" s="852" t="s">
        <v>97</v>
      </c>
    </row>
    <row r="7" spans="1:22" ht="22.5" customHeight="1" thickBot="1">
      <c r="A7" s="809"/>
      <c r="B7" s="764"/>
      <c r="C7" s="809"/>
      <c r="D7" s="824"/>
      <c r="E7" s="815"/>
      <c r="F7" s="829"/>
      <c r="G7" s="840"/>
      <c r="H7" s="841"/>
      <c r="I7" s="842" t="s">
        <v>34</v>
      </c>
      <c r="J7" s="843"/>
      <c r="K7" s="844"/>
      <c r="L7" s="829"/>
      <c r="M7" s="837"/>
      <c r="N7" s="855"/>
      <c r="O7" s="824"/>
      <c r="P7" s="815"/>
      <c r="Q7" s="817"/>
      <c r="R7" s="819"/>
      <c r="S7" s="821"/>
      <c r="T7" s="849"/>
      <c r="U7" s="851"/>
      <c r="V7" s="853"/>
    </row>
    <row r="8" spans="1:22" ht="22.5" customHeight="1">
      <c r="A8" s="810">
        <v>1</v>
      </c>
      <c r="B8" s="856" t="e">
        <f>#REF!</f>
        <v>#REF!</v>
      </c>
      <c r="C8" s="868" t="e">
        <f>ROUNDDOWN('【未編集】⑫様式3-1-1 ﾛ（診断・要緊急安全確認）'!F16/1000,0)</f>
        <v>#REF!</v>
      </c>
      <c r="D8" s="866" t="e">
        <f>ROUNDDOWN('【未編集】⑫様式3-1-1 ﾛ（診断・要緊急安全確認）'!F17/1000,0)</f>
        <v>#REF!</v>
      </c>
      <c r="E8" s="869" t="s">
        <v>35</v>
      </c>
      <c r="F8" s="811" t="e">
        <f>IF((D8&lt;=C8),D8,C8)</f>
        <v>#REF!</v>
      </c>
      <c r="G8" s="870" t="e">
        <f>ROUNDDOWN(#REF!/1000,0)</f>
        <v>#REF!</v>
      </c>
      <c r="H8" s="871"/>
      <c r="I8" s="872" t="e">
        <f>ROUNDDOWN(#REF!/1000,0)</f>
        <v>#REF!</v>
      </c>
      <c r="J8" s="873"/>
      <c r="K8" s="871"/>
      <c r="L8" s="858" t="str">
        <f>IF(ISERROR(ROUNDDOWN(G8/F8,6)),"",(ROUNDDOWN(G8/F8,6)))</f>
        <v/>
      </c>
      <c r="M8" s="860" t="str">
        <f>IF(ISERROR(ROUNDDOWN((1/3)-((G8/F8)/4),6)),"",(ROUNDDOWN((1/3)-((G8/F8)/4),6)))</f>
        <v/>
      </c>
      <c r="N8" s="862"/>
      <c r="O8" s="863" t="s">
        <v>74</v>
      </c>
      <c r="P8" s="863" t="s">
        <v>36</v>
      </c>
      <c r="Q8" s="864" t="str">
        <f>IF(M8&gt;=ROUNDDOWN(1/6,6),M8,ROUNDDOWN(1/6,6))</f>
        <v/>
      </c>
      <c r="R8" s="811" t="str">
        <f>IF(ISERROR(ROUNDDOWN(F8*IF(Q8&lt;1/6,1/6,Q8),0)),"",(ROUNDDOWN(F8*IF(Q8&lt;1/6,1/6,Q8),0)))</f>
        <v/>
      </c>
      <c r="S8" s="812" t="e">
        <f>SUM(I8,R8)</f>
        <v>#REF!</v>
      </c>
      <c r="T8" s="813" t="e">
        <f>ROUNDDOWN(F8*1/2,0)</f>
        <v>#REF!</v>
      </c>
      <c r="U8" s="813" t="e">
        <f>IF(0&lt;=S8-T8,S8-T8,0)</f>
        <v>#REF!</v>
      </c>
      <c r="V8" s="811" t="str">
        <f>IF(ISERROR(IF(0&lt;=R8-U8,R8-U8,0)),"",(IF(0&lt;=R8-U8,R8-U8,0)))</f>
        <v/>
      </c>
    </row>
    <row r="9" spans="1:22" ht="22.5" customHeight="1">
      <c r="A9" s="781"/>
      <c r="B9" s="857"/>
      <c r="C9" s="787"/>
      <c r="D9" s="867"/>
      <c r="E9" s="789"/>
      <c r="F9" s="780"/>
      <c r="G9" s="797"/>
      <c r="H9" s="798"/>
      <c r="I9" s="801"/>
      <c r="J9" s="802"/>
      <c r="K9" s="798"/>
      <c r="L9" s="859"/>
      <c r="M9" s="861"/>
      <c r="N9" s="741"/>
      <c r="O9" s="743"/>
      <c r="P9" s="743"/>
      <c r="Q9" s="865"/>
      <c r="R9" s="780"/>
      <c r="S9" s="794"/>
      <c r="T9" s="779"/>
      <c r="U9" s="779"/>
      <c r="V9" s="780"/>
    </row>
    <row r="10" spans="1:22" ht="22.5" customHeight="1">
      <c r="A10" s="781">
        <v>2</v>
      </c>
      <c r="B10" s="783"/>
      <c r="C10" s="787"/>
      <c r="D10" s="785"/>
      <c r="E10" s="789"/>
      <c r="F10" s="780"/>
      <c r="G10" s="797"/>
      <c r="H10" s="798"/>
      <c r="I10" s="801"/>
      <c r="J10" s="802"/>
      <c r="K10" s="798"/>
      <c r="L10" s="805"/>
      <c r="M10" s="739"/>
      <c r="N10" s="741"/>
      <c r="O10" s="743" t="s">
        <v>75</v>
      </c>
      <c r="P10" s="743" t="s">
        <v>35</v>
      </c>
      <c r="Q10" s="792"/>
      <c r="R10" s="780"/>
      <c r="S10" s="794"/>
      <c r="T10" s="779"/>
      <c r="U10" s="779"/>
      <c r="V10" s="780"/>
    </row>
    <row r="11" spans="1:22" ht="22.5" customHeight="1">
      <c r="A11" s="781"/>
      <c r="B11" s="783"/>
      <c r="C11" s="787"/>
      <c r="D11" s="785"/>
      <c r="E11" s="789"/>
      <c r="F11" s="780"/>
      <c r="G11" s="797"/>
      <c r="H11" s="798"/>
      <c r="I11" s="801"/>
      <c r="J11" s="802"/>
      <c r="K11" s="798"/>
      <c r="L11" s="805"/>
      <c r="M11" s="739"/>
      <c r="N11" s="741"/>
      <c r="O11" s="743"/>
      <c r="P11" s="743"/>
      <c r="Q11" s="792"/>
      <c r="R11" s="780"/>
      <c r="S11" s="794"/>
      <c r="T11" s="779"/>
      <c r="U11" s="779"/>
      <c r="V11" s="780"/>
    </row>
    <row r="12" spans="1:22" ht="22.5" customHeight="1">
      <c r="A12" s="781">
        <v>3</v>
      </c>
      <c r="B12" s="783"/>
      <c r="C12" s="787"/>
      <c r="D12" s="785"/>
      <c r="E12" s="789"/>
      <c r="F12" s="780"/>
      <c r="G12" s="797"/>
      <c r="H12" s="798"/>
      <c r="I12" s="801"/>
      <c r="J12" s="802"/>
      <c r="K12" s="798"/>
      <c r="L12" s="805"/>
      <c r="M12" s="739"/>
      <c r="N12" s="741"/>
      <c r="O12" s="743" t="s">
        <v>75</v>
      </c>
      <c r="P12" s="743" t="s">
        <v>35</v>
      </c>
      <c r="Q12" s="792"/>
      <c r="R12" s="780"/>
      <c r="S12" s="794"/>
      <c r="T12" s="779"/>
      <c r="U12" s="779"/>
      <c r="V12" s="780"/>
    </row>
    <row r="13" spans="1:22" ht="22.5" customHeight="1">
      <c r="A13" s="781"/>
      <c r="B13" s="783"/>
      <c r="C13" s="787"/>
      <c r="D13" s="785"/>
      <c r="E13" s="789"/>
      <c r="F13" s="780"/>
      <c r="G13" s="797"/>
      <c r="H13" s="798"/>
      <c r="I13" s="801"/>
      <c r="J13" s="802"/>
      <c r="K13" s="798"/>
      <c r="L13" s="805"/>
      <c r="M13" s="739"/>
      <c r="N13" s="741"/>
      <c r="O13" s="743"/>
      <c r="P13" s="743"/>
      <c r="Q13" s="792"/>
      <c r="R13" s="780"/>
      <c r="S13" s="794"/>
      <c r="T13" s="779"/>
      <c r="U13" s="779"/>
      <c r="V13" s="780"/>
    </row>
    <row r="14" spans="1:22" ht="22.5" customHeight="1">
      <c r="A14" s="781">
        <v>4</v>
      </c>
      <c r="B14" s="783"/>
      <c r="C14" s="787"/>
      <c r="D14" s="785"/>
      <c r="E14" s="789"/>
      <c r="F14" s="780"/>
      <c r="G14" s="797"/>
      <c r="H14" s="798"/>
      <c r="I14" s="801"/>
      <c r="J14" s="802"/>
      <c r="K14" s="798"/>
      <c r="L14" s="805"/>
      <c r="M14" s="739"/>
      <c r="N14" s="741"/>
      <c r="O14" s="743" t="s">
        <v>75</v>
      </c>
      <c r="P14" s="743" t="s">
        <v>35</v>
      </c>
      <c r="Q14" s="792"/>
      <c r="R14" s="780"/>
      <c r="S14" s="794"/>
      <c r="T14" s="779"/>
      <c r="U14" s="779"/>
      <c r="V14" s="780"/>
    </row>
    <row r="15" spans="1:22" ht="22.5" customHeight="1">
      <c r="A15" s="781"/>
      <c r="B15" s="783"/>
      <c r="C15" s="787"/>
      <c r="D15" s="785"/>
      <c r="E15" s="789"/>
      <c r="F15" s="780"/>
      <c r="G15" s="797"/>
      <c r="H15" s="798"/>
      <c r="I15" s="801"/>
      <c r="J15" s="802"/>
      <c r="K15" s="798"/>
      <c r="L15" s="805"/>
      <c r="M15" s="739"/>
      <c r="N15" s="741"/>
      <c r="O15" s="743"/>
      <c r="P15" s="743"/>
      <c r="Q15" s="792"/>
      <c r="R15" s="780"/>
      <c r="S15" s="794"/>
      <c r="T15" s="779"/>
      <c r="U15" s="779"/>
      <c r="V15" s="780"/>
    </row>
    <row r="16" spans="1:22" ht="22.5" customHeight="1">
      <c r="A16" s="781">
        <v>5</v>
      </c>
      <c r="B16" s="783"/>
      <c r="C16" s="787"/>
      <c r="D16" s="785"/>
      <c r="E16" s="789"/>
      <c r="F16" s="780"/>
      <c r="G16" s="797"/>
      <c r="H16" s="798"/>
      <c r="I16" s="801"/>
      <c r="J16" s="802"/>
      <c r="K16" s="798"/>
      <c r="L16" s="805"/>
      <c r="M16" s="739"/>
      <c r="N16" s="741"/>
      <c r="O16" s="743" t="s">
        <v>75</v>
      </c>
      <c r="P16" s="743" t="s">
        <v>35</v>
      </c>
      <c r="Q16" s="792"/>
      <c r="R16" s="780"/>
      <c r="S16" s="794"/>
      <c r="T16" s="779"/>
      <c r="U16" s="779"/>
      <c r="V16" s="780"/>
    </row>
    <row r="17" spans="1:22" ht="22.5" customHeight="1">
      <c r="A17" s="781"/>
      <c r="B17" s="783"/>
      <c r="C17" s="787"/>
      <c r="D17" s="785"/>
      <c r="E17" s="789"/>
      <c r="F17" s="780"/>
      <c r="G17" s="797"/>
      <c r="H17" s="798"/>
      <c r="I17" s="801"/>
      <c r="J17" s="802"/>
      <c r="K17" s="798"/>
      <c r="L17" s="805"/>
      <c r="M17" s="739"/>
      <c r="N17" s="741"/>
      <c r="O17" s="743"/>
      <c r="P17" s="743"/>
      <c r="Q17" s="792"/>
      <c r="R17" s="780"/>
      <c r="S17" s="794"/>
      <c r="T17" s="779"/>
      <c r="U17" s="779"/>
      <c r="V17" s="780"/>
    </row>
    <row r="18" spans="1:22" ht="22.5" customHeight="1">
      <c r="A18" s="781">
        <v>6</v>
      </c>
      <c r="B18" s="783"/>
      <c r="C18" s="787"/>
      <c r="D18" s="785"/>
      <c r="E18" s="789"/>
      <c r="F18" s="780"/>
      <c r="G18" s="797"/>
      <c r="H18" s="798"/>
      <c r="I18" s="801"/>
      <c r="J18" s="802"/>
      <c r="K18" s="798"/>
      <c r="L18" s="805"/>
      <c r="M18" s="739"/>
      <c r="N18" s="741"/>
      <c r="O18" s="743" t="s">
        <v>75</v>
      </c>
      <c r="P18" s="743" t="s">
        <v>35</v>
      </c>
      <c r="Q18" s="792"/>
      <c r="R18" s="780"/>
      <c r="S18" s="794"/>
      <c r="T18" s="779"/>
      <c r="U18" s="779"/>
      <c r="V18" s="780"/>
    </row>
    <row r="19" spans="1:22" ht="22.5" customHeight="1">
      <c r="A19" s="781"/>
      <c r="B19" s="783"/>
      <c r="C19" s="787"/>
      <c r="D19" s="785"/>
      <c r="E19" s="789"/>
      <c r="F19" s="780"/>
      <c r="G19" s="797"/>
      <c r="H19" s="798"/>
      <c r="I19" s="801"/>
      <c r="J19" s="802"/>
      <c r="K19" s="798"/>
      <c r="L19" s="805"/>
      <c r="M19" s="739"/>
      <c r="N19" s="741"/>
      <c r="O19" s="743"/>
      <c r="P19" s="743"/>
      <c r="Q19" s="792"/>
      <c r="R19" s="780"/>
      <c r="S19" s="794"/>
      <c r="T19" s="779"/>
      <c r="U19" s="779"/>
      <c r="V19" s="780"/>
    </row>
    <row r="20" spans="1:22" ht="22.5" customHeight="1">
      <c r="A20" s="781">
        <v>7</v>
      </c>
      <c r="B20" s="783"/>
      <c r="C20" s="787"/>
      <c r="D20" s="785"/>
      <c r="E20" s="789"/>
      <c r="F20" s="780"/>
      <c r="G20" s="797"/>
      <c r="H20" s="798"/>
      <c r="I20" s="801"/>
      <c r="J20" s="802"/>
      <c r="K20" s="798"/>
      <c r="L20" s="805"/>
      <c r="M20" s="739"/>
      <c r="N20" s="741"/>
      <c r="O20" s="743" t="s">
        <v>75</v>
      </c>
      <c r="P20" s="743" t="s">
        <v>35</v>
      </c>
      <c r="Q20" s="792"/>
      <c r="R20" s="780"/>
      <c r="S20" s="794"/>
      <c r="T20" s="779"/>
      <c r="U20" s="779"/>
      <c r="V20" s="780"/>
    </row>
    <row r="21" spans="1:22" ht="22.5" customHeight="1">
      <c r="A21" s="781"/>
      <c r="B21" s="783"/>
      <c r="C21" s="787"/>
      <c r="D21" s="785"/>
      <c r="E21" s="789"/>
      <c r="F21" s="780"/>
      <c r="G21" s="797"/>
      <c r="H21" s="798"/>
      <c r="I21" s="801"/>
      <c r="J21" s="802"/>
      <c r="K21" s="798"/>
      <c r="L21" s="805"/>
      <c r="M21" s="739"/>
      <c r="N21" s="741"/>
      <c r="O21" s="743"/>
      <c r="P21" s="743"/>
      <c r="Q21" s="792"/>
      <c r="R21" s="780"/>
      <c r="S21" s="794"/>
      <c r="T21" s="779"/>
      <c r="U21" s="779"/>
      <c r="V21" s="780"/>
    </row>
    <row r="22" spans="1:22" ht="22.5" customHeight="1">
      <c r="A22" s="781">
        <v>8</v>
      </c>
      <c r="B22" s="783"/>
      <c r="C22" s="787"/>
      <c r="D22" s="785"/>
      <c r="E22" s="789"/>
      <c r="F22" s="780"/>
      <c r="G22" s="797"/>
      <c r="H22" s="798"/>
      <c r="I22" s="801"/>
      <c r="J22" s="802"/>
      <c r="K22" s="798"/>
      <c r="L22" s="805"/>
      <c r="M22" s="739"/>
      <c r="N22" s="741"/>
      <c r="O22" s="743" t="s">
        <v>75</v>
      </c>
      <c r="P22" s="743" t="s">
        <v>35</v>
      </c>
      <c r="Q22" s="792"/>
      <c r="R22" s="780"/>
      <c r="S22" s="794"/>
      <c r="T22" s="779"/>
      <c r="U22" s="779"/>
      <c r="V22" s="780"/>
    </row>
    <row r="23" spans="1:22" ht="22.5" customHeight="1">
      <c r="A23" s="781"/>
      <c r="B23" s="783"/>
      <c r="C23" s="787"/>
      <c r="D23" s="785"/>
      <c r="E23" s="789"/>
      <c r="F23" s="780"/>
      <c r="G23" s="797"/>
      <c r="H23" s="798"/>
      <c r="I23" s="801"/>
      <c r="J23" s="802"/>
      <c r="K23" s="798"/>
      <c r="L23" s="805"/>
      <c r="M23" s="739"/>
      <c r="N23" s="741"/>
      <c r="O23" s="743"/>
      <c r="P23" s="743"/>
      <c r="Q23" s="792"/>
      <c r="R23" s="780"/>
      <c r="S23" s="794"/>
      <c r="T23" s="779"/>
      <c r="U23" s="779"/>
      <c r="V23" s="780"/>
    </row>
    <row r="24" spans="1:22" ht="22.5" customHeight="1">
      <c r="A24" s="781">
        <v>9</v>
      </c>
      <c r="B24" s="783"/>
      <c r="C24" s="787"/>
      <c r="D24" s="785"/>
      <c r="E24" s="789"/>
      <c r="F24" s="780"/>
      <c r="G24" s="797"/>
      <c r="H24" s="798"/>
      <c r="I24" s="801"/>
      <c r="J24" s="802"/>
      <c r="K24" s="798"/>
      <c r="L24" s="805"/>
      <c r="M24" s="739"/>
      <c r="N24" s="741"/>
      <c r="O24" s="743" t="s">
        <v>75</v>
      </c>
      <c r="P24" s="743" t="s">
        <v>35</v>
      </c>
      <c r="Q24" s="792"/>
      <c r="R24" s="780"/>
      <c r="S24" s="794"/>
      <c r="T24" s="779"/>
      <c r="U24" s="779"/>
      <c r="V24" s="780"/>
    </row>
    <row r="25" spans="1:22" ht="22.5" customHeight="1">
      <c r="A25" s="781"/>
      <c r="B25" s="783"/>
      <c r="C25" s="787"/>
      <c r="D25" s="785"/>
      <c r="E25" s="789"/>
      <c r="F25" s="780"/>
      <c r="G25" s="797"/>
      <c r="H25" s="798"/>
      <c r="I25" s="801"/>
      <c r="J25" s="802"/>
      <c r="K25" s="798"/>
      <c r="L25" s="805"/>
      <c r="M25" s="739"/>
      <c r="N25" s="741"/>
      <c r="O25" s="743"/>
      <c r="P25" s="743"/>
      <c r="Q25" s="792"/>
      <c r="R25" s="780"/>
      <c r="S25" s="794"/>
      <c r="T25" s="779"/>
      <c r="U25" s="779"/>
      <c r="V25" s="780"/>
    </row>
    <row r="26" spans="1:22" ht="22.5" customHeight="1">
      <c r="A26" s="781">
        <v>10</v>
      </c>
      <c r="B26" s="783"/>
      <c r="C26" s="787"/>
      <c r="D26" s="785"/>
      <c r="E26" s="789"/>
      <c r="F26" s="780"/>
      <c r="G26" s="797"/>
      <c r="H26" s="798"/>
      <c r="I26" s="801"/>
      <c r="J26" s="802"/>
      <c r="K26" s="798"/>
      <c r="L26" s="805"/>
      <c r="M26" s="739"/>
      <c r="N26" s="741"/>
      <c r="O26" s="743" t="s">
        <v>75</v>
      </c>
      <c r="P26" s="743" t="s">
        <v>35</v>
      </c>
      <c r="Q26" s="792"/>
      <c r="R26" s="780"/>
      <c r="S26" s="794"/>
      <c r="T26" s="779"/>
      <c r="U26" s="779"/>
      <c r="V26" s="780"/>
    </row>
    <row r="27" spans="1:22" ht="22.5" customHeight="1" thickBot="1">
      <c r="A27" s="782"/>
      <c r="B27" s="784"/>
      <c r="C27" s="788"/>
      <c r="D27" s="786"/>
      <c r="E27" s="790"/>
      <c r="F27" s="791"/>
      <c r="G27" s="799"/>
      <c r="H27" s="800"/>
      <c r="I27" s="803"/>
      <c r="J27" s="804"/>
      <c r="K27" s="800"/>
      <c r="L27" s="806"/>
      <c r="M27" s="740"/>
      <c r="N27" s="742"/>
      <c r="O27" s="744"/>
      <c r="P27" s="744"/>
      <c r="Q27" s="793"/>
      <c r="R27" s="791"/>
      <c r="S27" s="795"/>
      <c r="T27" s="796"/>
      <c r="U27" s="796"/>
      <c r="V27" s="791"/>
    </row>
    <row r="28" spans="1:22" ht="22.5" customHeight="1">
      <c r="A28" s="761"/>
      <c r="B28" s="763" t="s">
        <v>58</v>
      </c>
      <c r="C28" s="767"/>
      <c r="D28" s="765"/>
      <c r="E28" s="753"/>
      <c r="F28" s="749" t="e">
        <f t="shared" ref="F28:K28" si="0">SUM(F8:F27)</f>
        <v>#REF!</v>
      </c>
      <c r="G28" s="769" t="e">
        <f t="shared" si="0"/>
        <v>#REF!</v>
      </c>
      <c r="H28" s="770">
        <f t="shared" si="0"/>
        <v>0</v>
      </c>
      <c r="I28" s="773" t="e">
        <f t="shared" si="0"/>
        <v>#REF!</v>
      </c>
      <c r="J28" s="774">
        <f t="shared" si="0"/>
        <v>0</v>
      </c>
      <c r="K28" s="770">
        <f t="shared" si="0"/>
        <v>0</v>
      </c>
      <c r="L28" s="777"/>
      <c r="M28" s="751"/>
      <c r="N28" s="753"/>
      <c r="O28" s="755"/>
      <c r="P28" s="755"/>
      <c r="Q28" s="757"/>
      <c r="R28" s="759"/>
      <c r="S28" s="745"/>
      <c r="T28" s="747"/>
      <c r="U28" s="747"/>
      <c r="V28" s="749">
        <f>SUM(V8:V27)</f>
        <v>0</v>
      </c>
    </row>
    <row r="29" spans="1:22" ht="22.5" customHeight="1" thickBot="1">
      <c r="A29" s="762"/>
      <c r="B29" s="764"/>
      <c r="C29" s="768"/>
      <c r="D29" s="766"/>
      <c r="E29" s="754"/>
      <c r="F29" s="750"/>
      <c r="G29" s="771"/>
      <c r="H29" s="772"/>
      <c r="I29" s="775"/>
      <c r="J29" s="776"/>
      <c r="K29" s="772"/>
      <c r="L29" s="778"/>
      <c r="M29" s="752"/>
      <c r="N29" s="754"/>
      <c r="O29" s="756"/>
      <c r="P29" s="756"/>
      <c r="Q29" s="758"/>
      <c r="R29" s="760"/>
      <c r="S29" s="746"/>
      <c r="T29" s="748"/>
      <c r="U29" s="748"/>
      <c r="V29" s="750"/>
    </row>
    <row r="30" spans="1:22" ht="30" customHeight="1"/>
  </sheetData>
  <mergeCells count="231">
    <mergeCell ref="G7:H7"/>
    <mergeCell ref="I7:K7"/>
    <mergeCell ref="G6:K6"/>
    <mergeCell ref="T6:T7"/>
    <mergeCell ref="U6:U7"/>
    <mergeCell ref="V6:V7"/>
    <mergeCell ref="N6:N7"/>
    <mergeCell ref="O6:O7"/>
    <mergeCell ref="B8:B9"/>
    <mergeCell ref="L8:L9"/>
    <mergeCell ref="M8:M9"/>
    <mergeCell ref="N8:N9"/>
    <mergeCell ref="O8:O9"/>
    <mergeCell ref="P8:P9"/>
    <mergeCell ref="Q8:Q9"/>
    <mergeCell ref="D8:D9"/>
    <mergeCell ref="C8:C9"/>
    <mergeCell ref="E8:E9"/>
    <mergeCell ref="F8:F9"/>
    <mergeCell ref="G8:H9"/>
    <mergeCell ref="I8:K9"/>
    <mergeCell ref="A5:A7"/>
    <mergeCell ref="A8:A9"/>
    <mergeCell ref="A10:A11"/>
    <mergeCell ref="B10:B11"/>
    <mergeCell ref="D10:D11"/>
    <mergeCell ref="C10:C11"/>
    <mergeCell ref="R8:R9"/>
    <mergeCell ref="S8:S9"/>
    <mergeCell ref="T8:T9"/>
    <mergeCell ref="P6:P7"/>
    <mergeCell ref="Q6:Q7"/>
    <mergeCell ref="R6:R7"/>
    <mergeCell ref="S6:S7"/>
    <mergeCell ref="D5:D7"/>
    <mergeCell ref="C5:C7"/>
    <mergeCell ref="E5:E7"/>
    <mergeCell ref="F5:F7"/>
    <mergeCell ref="G5:L5"/>
    <mergeCell ref="M5:V5"/>
    <mergeCell ref="L6:L7"/>
    <mergeCell ref="M6:M7"/>
    <mergeCell ref="U8:U9"/>
    <mergeCell ref="V8:V9"/>
    <mergeCell ref="B5:B7"/>
    <mergeCell ref="A12:A13"/>
    <mergeCell ref="B12:B13"/>
    <mergeCell ref="D12:D13"/>
    <mergeCell ref="C12:C13"/>
    <mergeCell ref="E12:E13"/>
    <mergeCell ref="F12:F13"/>
    <mergeCell ref="G12:H13"/>
    <mergeCell ref="N10:N11"/>
    <mergeCell ref="O10:O11"/>
    <mergeCell ref="E10:E11"/>
    <mergeCell ref="F10:F11"/>
    <mergeCell ref="G10:H11"/>
    <mergeCell ref="I10:K11"/>
    <mergeCell ref="L10:L11"/>
    <mergeCell ref="M10:M11"/>
    <mergeCell ref="V12:V13"/>
    <mergeCell ref="I12:K13"/>
    <mergeCell ref="L12:L13"/>
    <mergeCell ref="M12:M13"/>
    <mergeCell ref="N12:N13"/>
    <mergeCell ref="O12:O13"/>
    <mergeCell ref="P12:P13"/>
    <mergeCell ref="T10:T11"/>
    <mergeCell ref="U10:U11"/>
    <mergeCell ref="V10:V11"/>
    <mergeCell ref="P10:P11"/>
    <mergeCell ref="Q10:Q11"/>
    <mergeCell ref="R10:R11"/>
    <mergeCell ref="S10:S11"/>
    <mergeCell ref="D14:D15"/>
    <mergeCell ref="C14:C15"/>
    <mergeCell ref="E14:E15"/>
    <mergeCell ref="F14:F15"/>
    <mergeCell ref="Q12:Q13"/>
    <mergeCell ref="R12:R13"/>
    <mergeCell ref="S12:S13"/>
    <mergeCell ref="T12:T13"/>
    <mergeCell ref="U12:U13"/>
    <mergeCell ref="V14:V15"/>
    <mergeCell ref="A16:A17"/>
    <mergeCell ref="B16:B17"/>
    <mergeCell ref="D16:D17"/>
    <mergeCell ref="C16:C17"/>
    <mergeCell ref="E16:E17"/>
    <mergeCell ref="F16:F17"/>
    <mergeCell ref="G16:H17"/>
    <mergeCell ref="I16:K17"/>
    <mergeCell ref="L16:L17"/>
    <mergeCell ref="P14:P15"/>
    <mergeCell ref="Q14:Q15"/>
    <mergeCell ref="R14:R15"/>
    <mergeCell ref="S14:S15"/>
    <mergeCell ref="T14:T15"/>
    <mergeCell ref="U14:U15"/>
    <mergeCell ref="G14:H15"/>
    <mergeCell ref="I14:K15"/>
    <mergeCell ref="L14:L15"/>
    <mergeCell ref="M14:M15"/>
    <mergeCell ref="N14:N15"/>
    <mergeCell ref="O14:O15"/>
    <mergeCell ref="A14:A15"/>
    <mergeCell ref="B14:B15"/>
    <mergeCell ref="S16:S17"/>
    <mergeCell ref="T16:T17"/>
    <mergeCell ref="U16:U17"/>
    <mergeCell ref="V16:V17"/>
    <mergeCell ref="A18:A19"/>
    <mergeCell ref="B18:B19"/>
    <mergeCell ref="D18:D19"/>
    <mergeCell ref="C18:C19"/>
    <mergeCell ref="E18:E19"/>
    <mergeCell ref="F18:F19"/>
    <mergeCell ref="M16:M17"/>
    <mergeCell ref="N16:N17"/>
    <mergeCell ref="O16:O17"/>
    <mergeCell ref="P16:P17"/>
    <mergeCell ref="Q16:Q17"/>
    <mergeCell ref="R16:R17"/>
    <mergeCell ref="V18:V19"/>
    <mergeCell ref="P18:P19"/>
    <mergeCell ref="Q18:Q19"/>
    <mergeCell ref="R18:R19"/>
    <mergeCell ref="S18:S19"/>
    <mergeCell ref="T18:T19"/>
    <mergeCell ref="U18:U19"/>
    <mergeCell ref="G18:H19"/>
    <mergeCell ref="I18:K19"/>
    <mergeCell ref="L18:L19"/>
    <mergeCell ref="M18:M19"/>
    <mergeCell ref="N18:N19"/>
    <mergeCell ref="O18:O19"/>
    <mergeCell ref="S20:S21"/>
    <mergeCell ref="T20:T21"/>
    <mergeCell ref="U20:U21"/>
    <mergeCell ref="V20:V21"/>
    <mergeCell ref="P20:P21"/>
    <mergeCell ref="Q20:Q21"/>
    <mergeCell ref="R20:R21"/>
    <mergeCell ref="I20:K21"/>
    <mergeCell ref="L20:L21"/>
    <mergeCell ref="A22:A23"/>
    <mergeCell ref="B22:B23"/>
    <mergeCell ref="D22:D23"/>
    <mergeCell ref="C22:C23"/>
    <mergeCell ref="E22:E23"/>
    <mergeCell ref="F22:F23"/>
    <mergeCell ref="M20:M21"/>
    <mergeCell ref="N20:N21"/>
    <mergeCell ref="O20:O21"/>
    <mergeCell ref="A20:A21"/>
    <mergeCell ref="B20:B21"/>
    <mergeCell ref="D20:D21"/>
    <mergeCell ref="C20:C21"/>
    <mergeCell ref="E20:E21"/>
    <mergeCell ref="F20:F21"/>
    <mergeCell ref="G20:H21"/>
    <mergeCell ref="V22:V23"/>
    <mergeCell ref="A24:A25"/>
    <mergeCell ref="B24:B25"/>
    <mergeCell ref="D24:D25"/>
    <mergeCell ref="C24:C25"/>
    <mergeCell ref="E24:E25"/>
    <mergeCell ref="F24:F25"/>
    <mergeCell ref="G24:H25"/>
    <mergeCell ref="I24:K25"/>
    <mergeCell ref="L24:L25"/>
    <mergeCell ref="P22:P23"/>
    <mergeCell ref="Q22:Q23"/>
    <mergeCell ref="R22:R23"/>
    <mergeCell ref="S22:S23"/>
    <mergeCell ref="T22:T23"/>
    <mergeCell ref="U22:U23"/>
    <mergeCell ref="G22:H23"/>
    <mergeCell ref="I22:K23"/>
    <mergeCell ref="L22:L23"/>
    <mergeCell ref="M22:M23"/>
    <mergeCell ref="N22:N23"/>
    <mergeCell ref="O22:O23"/>
    <mergeCell ref="S24:S25"/>
    <mergeCell ref="T24:T25"/>
    <mergeCell ref="U24:U25"/>
    <mergeCell ref="V24:V25"/>
    <mergeCell ref="A26:A27"/>
    <mergeCell ref="B26:B27"/>
    <mergeCell ref="D26:D27"/>
    <mergeCell ref="C26:C27"/>
    <mergeCell ref="E26:E27"/>
    <mergeCell ref="F26:F27"/>
    <mergeCell ref="M24:M25"/>
    <mergeCell ref="N24:N25"/>
    <mergeCell ref="O24:O25"/>
    <mergeCell ref="P24:P25"/>
    <mergeCell ref="Q24:Q25"/>
    <mergeCell ref="R24:R25"/>
    <mergeCell ref="V26:V27"/>
    <mergeCell ref="P26:P27"/>
    <mergeCell ref="Q26:Q27"/>
    <mergeCell ref="R26:R27"/>
    <mergeCell ref="S26:S27"/>
    <mergeCell ref="T26:T27"/>
    <mergeCell ref="U26:U27"/>
    <mergeCell ref="G26:H27"/>
    <mergeCell ref="I26:K27"/>
    <mergeCell ref="L26:L27"/>
    <mergeCell ref="A28:A29"/>
    <mergeCell ref="B28:B29"/>
    <mergeCell ref="D28:D29"/>
    <mergeCell ref="C28:C29"/>
    <mergeCell ref="E28:E29"/>
    <mergeCell ref="F28:F29"/>
    <mergeCell ref="G28:H29"/>
    <mergeCell ref="I28:K29"/>
    <mergeCell ref="L28:L29"/>
    <mergeCell ref="M26:M27"/>
    <mergeCell ref="N26:N27"/>
    <mergeCell ref="O26:O27"/>
    <mergeCell ref="S28:S29"/>
    <mergeCell ref="T28:T29"/>
    <mergeCell ref="U28:U29"/>
    <mergeCell ref="V28:V29"/>
    <mergeCell ref="M28:M29"/>
    <mergeCell ref="N28:N29"/>
    <mergeCell ref="O28:O29"/>
    <mergeCell ref="P28:P29"/>
    <mergeCell ref="Q28:Q29"/>
    <mergeCell ref="R28:R29"/>
  </mergeCells>
  <phoneticPr fontId="1"/>
  <conditionalFormatting sqref="C10:C11">
    <cfRule type="cellIs" dxfId="2" priority="1" stopIfTrue="1" operator="equal">
      <formula>0</formula>
    </cfRule>
    <cfRule type="cellIs" dxfId="1" priority="2" stopIfTrue="1" operator="equal">
      <formula>0</formula>
    </cfRule>
  </conditionalFormatting>
  <pageMargins left="0.51181102362204722" right="0.11811023622047245" top="0.74803149606299213" bottom="0.55118110236220474" header="0.31496062992125984" footer="0.31496062992125984"/>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00000"/>
  </sheetPr>
  <dimension ref="A1:P163"/>
  <sheetViews>
    <sheetView workbookViewId="0"/>
  </sheetViews>
  <sheetFormatPr defaultColWidth="12.625" defaultRowHeight="13.5"/>
  <cols>
    <col min="1" max="2" width="3.625" style="2" customWidth="1"/>
    <col min="3" max="3" width="18.625" style="2" customWidth="1"/>
    <col min="4"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customWidth="1"/>
    <col min="15" max="15" width="12.625" style="2" customWidth="1"/>
    <col min="16" max="16" width="3.625" style="2" customWidth="1"/>
    <col min="17" max="22" width="12.625" style="2" customWidth="1"/>
    <col min="23" max="16384" width="12.625" style="2"/>
  </cols>
  <sheetData>
    <row r="1" spans="1:16" ht="30" customHeight="1">
      <c r="A1" s="2" t="s">
        <v>55</v>
      </c>
    </row>
    <row r="2" spans="1:16" ht="25.5" customHeight="1">
      <c r="A2" s="2" t="s">
        <v>46</v>
      </c>
    </row>
    <row r="3" spans="1:16" ht="12.75" customHeight="1"/>
    <row r="4" spans="1:16" ht="23.25" customHeight="1">
      <c r="B4" s="27" t="s">
        <v>76</v>
      </c>
      <c r="C4" s="26"/>
      <c r="D4" s="886" t="e">
        <f>#REF!</f>
        <v>#REF!</v>
      </c>
      <c r="E4" s="886"/>
      <c r="F4" s="886"/>
      <c r="G4" s="886"/>
      <c r="H4" s="886"/>
      <c r="I4" s="886"/>
      <c r="J4" s="886"/>
      <c r="K4" s="4"/>
      <c r="L4" s="3"/>
    </row>
    <row r="5" spans="1:16" ht="12" customHeight="1">
      <c r="B5" s="29"/>
      <c r="C5" s="30"/>
      <c r="D5" s="885"/>
      <c r="E5" s="885"/>
      <c r="F5" s="885"/>
      <c r="G5" s="885"/>
      <c r="H5" s="885"/>
      <c r="I5" s="885"/>
      <c r="J5" s="885"/>
      <c r="K5" s="21"/>
      <c r="L5" s="21"/>
      <c r="M5" s="21"/>
    </row>
    <row r="6" spans="1:16" ht="32.25" customHeight="1">
      <c r="C6" s="887" t="s">
        <v>42</v>
      </c>
      <c r="D6" s="888"/>
      <c r="E6" s="889"/>
      <c r="F6" s="58" t="e">
        <f>IF(#REF!="",0,#REF!)</f>
        <v>#REF!</v>
      </c>
      <c r="G6" s="10" t="s">
        <v>11</v>
      </c>
      <c r="H6" s="3"/>
      <c r="I6" s="4"/>
      <c r="J6" s="4"/>
      <c r="K6" s="4"/>
      <c r="L6" s="3"/>
    </row>
    <row r="7" spans="1:16" ht="20.25" customHeight="1">
      <c r="C7" s="885"/>
      <c r="D7" s="885"/>
      <c r="E7" s="885"/>
      <c r="F7" s="31"/>
      <c r="G7" s="32"/>
      <c r="H7" s="3"/>
      <c r="I7" s="4"/>
      <c r="J7" s="4"/>
      <c r="K7" s="4"/>
      <c r="L7" s="3"/>
    </row>
    <row r="8" spans="1:16" ht="30" customHeight="1">
      <c r="C8" s="5"/>
      <c r="D8" s="890" t="s">
        <v>37</v>
      </c>
      <c r="E8" s="891"/>
      <c r="F8" s="890" t="s">
        <v>38</v>
      </c>
      <c r="G8" s="891"/>
      <c r="H8" s="892" t="s">
        <v>39</v>
      </c>
      <c r="I8" s="892"/>
      <c r="J8" s="892"/>
      <c r="K8" s="4"/>
      <c r="L8" s="3"/>
    </row>
    <row r="9" spans="1:16" ht="30" customHeight="1">
      <c r="C9" s="6" t="s">
        <v>43</v>
      </c>
      <c r="D9" s="7">
        <v>2060</v>
      </c>
      <c r="E9" s="8" t="s">
        <v>40</v>
      </c>
      <c r="F9" s="13" t="e">
        <f>IF(F6&gt;=1000,1000,F6)</f>
        <v>#REF!</v>
      </c>
      <c r="G9" s="9" t="s">
        <v>41</v>
      </c>
      <c r="H9" s="877" t="e">
        <f>ROUNDDOWN(D9*F9,0)</f>
        <v>#REF!</v>
      </c>
      <c r="I9" s="878"/>
      <c r="J9" s="10" t="s">
        <v>40</v>
      </c>
      <c r="K9" s="3"/>
    </row>
    <row r="10" spans="1:16" ht="30" customHeight="1">
      <c r="C10" s="59" t="s">
        <v>99</v>
      </c>
      <c r="D10" s="7">
        <v>1540</v>
      </c>
      <c r="E10" s="8" t="s">
        <v>40</v>
      </c>
      <c r="F10" s="13" t="e">
        <f>IF(F6&lt;=1000,0,IF(F6&lt;=2000,F6-1000,1000))</f>
        <v>#REF!</v>
      </c>
      <c r="G10" s="9" t="s">
        <v>41</v>
      </c>
      <c r="H10" s="877" t="e">
        <f>ROUNDDOWN(D10*F10,0)</f>
        <v>#REF!</v>
      </c>
      <c r="I10" s="878"/>
      <c r="J10" s="10" t="s">
        <v>40</v>
      </c>
      <c r="K10" s="3"/>
    </row>
    <row r="11" spans="1:16" ht="30" customHeight="1">
      <c r="C11" s="6" t="s">
        <v>44</v>
      </c>
      <c r="D11" s="7">
        <v>1030</v>
      </c>
      <c r="E11" s="8" t="s">
        <v>40</v>
      </c>
      <c r="F11" s="13" t="e">
        <f>IF(F6&gt;2000,F6-2000,0)</f>
        <v>#REF!</v>
      </c>
      <c r="G11" s="9" t="s">
        <v>41</v>
      </c>
      <c r="H11" s="877" t="e">
        <f>ROUNDDOWN(D11*F11,0)</f>
        <v>#REF!</v>
      </c>
      <c r="I11" s="878"/>
      <c r="J11" s="10" t="s">
        <v>40</v>
      </c>
      <c r="K11" s="3"/>
    </row>
    <row r="12" spans="1:16" ht="30" customHeight="1">
      <c r="C12" s="60" t="s">
        <v>100</v>
      </c>
      <c r="D12" s="7"/>
      <c r="E12" s="8"/>
      <c r="F12" s="14" t="e">
        <f>SUM(F9:F11)</f>
        <v>#REF!</v>
      </c>
      <c r="G12" s="9" t="s">
        <v>41</v>
      </c>
      <c r="H12" s="877" t="e">
        <f>IF(F6=0,0,SUM(H9:J11))</f>
        <v>#REF!</v>
      </c>
      <c r="I12" s="878"/>
      <c r="J12" s="10" t="s">
        <v>40</v>
      </c>
      <c r="K12" s="3"/>
    </row>
    <row r="13" spans="1:16" ht="30" customHeight="1">
      <c r="C13" s="15"/>
      <c r="D13" s="17"/>
      <c r="E13" s="17"/>
      <c r="F13" s="18"/>
      <c r="G13" s="19"/>
      <c r="H13" s="16"/>
      <c r="I13" s="16"/>
      <c r="J13" s="3"/>
      <c r="K13" s="3"/>
      <c r="L13" s="20"/>
      <c r="M13" s="20"/>
      <c r="N13" s="20"/>
      <c r="O13" s="17"/>
      <c r="P13" s="17"/>
    </row>
    <row r="14" spans="1:16" ht="30" customHeight="1">
      <c r="C14" s="880" t="s">
        <v>64</v>
      </c>
      <c r="D14" s="883" t="s">
        <v>112</v>
      </c>
      <c r="E14" s="884"/>
      <c r="F14" s="11" t="e">
        <f>H12</f>
        <v>#REF!</v>
      </c>
      <c r="G14" s="12" t="s">
        <v>40</v>
      </c>
      <c r="H14" s="16"/>
      <c r="I14" s="16"/>
      <c r="J14" s="3"/>
      <c r="K14" s="3"/>
      <c r="L14" s="20"/>
      <c r="M14" s="20"/>
      <c r="N14" s="20"/>
      <c r="O14" s="17"/>
      <c r="P14" s="17"/>
    </row>
    <row r="15" spans="1:16" ht="30" customHeight="1">
      <c r="C15" s="881"/>
      <c r="D15" s="883" t="s">
        <v>113</v>
      </c>
      <c r="E15" s="884"/>
      <c r="F15" s="11" t="e">
        <f>IF(#REF!="",0,MIN(1540000,#REF!))</f>
        <v>#REF!</v>
      </c>
      <c r="G15" s="12" t="s">
        <v>117</v>
      </c>
      <c r="H15" s="16"/>
      <c r="I15" s="16"/>
      <c r="J15" s="3"/>
      <c r="K15" s="3"/>
      <c r="L15" s="20"/>
      <c r="M15" s="20"/>
      <c r="N15" s="20"/>
      <c r="O15" s="17"/>
      <c r="P15" s="17"/>
    </row>
    <row r="16" spans="1:16" ht="30" customHeight="1">
      <c r="C16" s="882"/>
      <c r="D16" s="883" t="s">
        <v>114</v>
      </c>
      <c r="E16" s="884"/>
      <c r="F16" s="11" t="e">
        <f>SUM(F14:F15)</f>
        <v>#REF!</v>
      </c>
      <c r="G16" s="12" t="s">
        <v>117</v>
      </c>
      <c r="H16" s="16"/>
      <c r="I16" s="16"/>
      <c r="J16" s="3"/>
      <c r="K16" s="3"/>
      <c r="L16" s="20"/>
      <c r="M16" s="20"/>
      <c r="N16" s="20"/>
      <c r="O16" s="17"/>
      <c r="P16" s="17"/>
    </row>
    <row r="17" spans="1:16" ht="30" customHeight="1">
      <c r="C17" s="879" t="s">
        <v>115</v>
      </c>
      <c r="D17" s="879"/>
      <c r="E17" s="879"/>
      <c r="F17" s="57" t="e">
        <f>#REF!</f>
        <v>#REF!</v>
      </c>
      <c r="G17" s="9" t="s">
        <v>40</v>
      </c>
      <c r="H17" s="16"/>
      <c r="I17" s="16"/>
      <c r="J17" s="3"/>
      <c r="K17" s="3"/>
      <c r="L17" s="20"/>
      <c r="M17" s="20"/>
      <c r="N17" s="20"/>
      <c r="O17" s="17"/>
      <c r="P17" s="17"/>
    </row>
    <row r="18" spans="1:16" ht="30" customHeight="1">
      <c r="C18" s="874" t="s">
        <v>116</v>
      </c>
      <c r="D18" s="875"/>
      <c r="E18" s="876"/>
      <c r="F18" s="7" t="e">
        <f>IF((F17&lt;=F16),F17,F16)</f>
        <v>#REF!</v>
      </c>
      <c r="G18" s="8" t="s">
        <v>40</v>
      </c>
      <c r="H18" s="16"/>
      <c r="I18" s="16"/>
      <c r="J18" s="3"/>
      <c r="K18" s="3"/>
      <c r="L18" s="20"/>
      <c r="M18" s="20"/>
      <c r="N18" s="20"/>
      <c r="O18" s="17"/>
      <c r="P18" s="17"/>
    </row>
    <row r="19" spans="1:16" ht="30" customHeight="1">
      <c r="C19" s="15"/>
      <c r="D19" s="17"/>
      <c r="E19" s="17"/>
      <c r="F19" s="18"/>
      <c r="G19" s="19"/>
      <c r="H19" s="16"/>
      <c r="I19" s="16"/>
      <c r="J19" s="3"/>
      <c r="K19" s="3"/>
      <c r="L19" s="20"/>
      <c r="M19" s="20"/>
      <c r="N19" s="20"/>
      <c r="O19" s="17"/>
      <c r="P19" s="17"/>
    </row>
    <row r="20" spans="1:16" ht="24" customHeight="1">
      <c r="A20" s="2" t="s">
        <v>48</v>
      </c>
      <c r="B20"/>
      <c r="C20"/>
      <c r="D20"/>
      <c r="E20"/>
      <c r="F20"/>
      <c r="G20"/>
      <c r="H20" s="3"/>
      <c r="I20" s="3"/>
      <c r="J20" s="3"/>
      <c r="K20" s="3"/>
      <c r="L20" s="3"/>
      <c r="M20"/>
    </row>
    <row r="21" spans="1:16" ht="15" customHeight="1">
      <c r="A21"/>
      <c r="B21" s="2" t="s">
        <v>49</v>
      </c>
      <c r="C21"/>
      <c r="D21"/>
      <c r="E21"/>
      <c r="F21"/>
      <c r="G21"/>
      <c r="H21" s="3"/>
      <c r="I21" s="3"/>
      <c r="J21" s="3"/>
      <c r="K21" s="3"/>
      <c r="L21" s="3"/>
      <c r="M21"/>
    </row>
    <row r="22" spans="1:16" ht="15" customHeight="1">
      <c r="A22"/>
      <c r="B22" s="2" t="s">
        <v>61</v>
      </c>
      <c r="C22"/>
      <c r="D22"/>
      <c r="E22"/>
      <c r="F22"/>
      <c r="G22"/>
      <c r="H22" s="3"/>
      <c r="I22" s="3"/>
      <c r="J22" s="3"/>
      <c r="K22" s="3"/>
      <c r="L22" s="3"/>
      <c r="M22"/>
    </row>
    <row r="23" spans="1:16" ht="15" customHeight="1">
      <c r="B23" s="2" t="s">
        <v>82</v>
      </c>
      <c r="H23" s="3"/>
      <c r="I23" s="3"/>
      <c r="J23" s="3"/>
      <c r="K23" s="3"/>
      <c r="L23" s="3"/>
    </row>
    <row r="24" spans="1:16" ht="15" customHeight="1">
      <c r="B24" s="2" t="s">
        <v>50</v>
      </c>
    </row>
    <row r="25" spans="1:16" ht="15" customHeight="1">
      <c r="B25" s="2" t="s">
        <v>51</v>
      </c>
    </row>
    <row r="26" spans="1:16" ht="15" customHeight="1">
      <c r="B26" s="2" t="s">
        <v>52</v>
      </c>
    </row>
    <row r="27" spans="1:16" ht="15" customHeight="1">
      <c r="B27" s="2" t="s">
        <v>53</v>
      </c>
    </row>
    <row r="28" spans="1:16" ht="15" customHeight="1">
      <c r="B28" s="2" t="s">
        <v>54</v>
      </c>
    </row>
    <row r="29" spans="1:16" ht="30" customHeight="1"/>
    <row r="30" spans="1:16" ht="30" customHeight="1">
      <c r="N30" s="20"/>
      <c r="O30" s="17"/>
      <c r="P30" s="17"/>
    </row>
    <row r="31" spans="1:16" ht="30" customHeight="1">
      <c r="N31" s="20"/>
      <c r="O31" s="17"/>
      <c r="P31" s="17"/>
    </row>
    <row r="32" spans="1:16" ht="30" customHeight="1">
      <c r="N32" s="20"/>
      <c r="O32" s="17"/>
      <c r="P32" s="17"/>
    </row>
    <row r="33" spans="14:16" ht="30" customHeight="1">
      <c r="N33" s="20"/>
      <c r="O33" s="17"/>
      <c r="P33" s="17"/>
    </row>
    <row r="34" spans="14:16" ht="30" customHeight="1">
      <c r="N34" s="20"/>
      <c r="O34" s="17"/>
      <c r="P34" s="17"/>
    </row>
    <row r="36" spans="14:16" ht="30" customHeight="1"/>
    <row r="38" spans="14:16" ht="30" customHeight="1"/>
    <row r="39" spans="14:16" ht="30" customHeight="1"/>
    <row r="40" spans="14:16" ht="30" customHeight="1"/>
    <row r="41" spans="14:16" ht="30" customHeight="1"/>
    <row r="42" spans="14:16" ht="30" customHeight="1"/>
    <row r="43" spans="14:16" ht="30" customHeight="1"/>
    <row r="44" spans="14:16" ht="30" customHeight="1"/>
    <row r="45" spans="14:16" ht="30" customHeight="1">
      <c r="N45" s="20"/>
      <c r="O45" s="17"/>
      <c r="P45" s="17"/>
    </row>
    <row r="46" spans="14:16" ht="30" customHeight="1">
      <c r="N46" s="20"/>
      <c r="O46" s="17"/>
      <c r="P46" s="17"/>
    </row>
    <row r="47" spans="14:16" ht="30" customHeight="1">
      <c r="N47" s="20"/>
      <c r="O47" s="17"/>
      <c r="P47" s="17"/>
    </row>
    <row r="48" spans="14:16" ht="30" customHeight="1">
      <c r="N48" s="20"/>
      <c r="O48" s="17"/>
      <c r="P48" s="17"/>
    </row>
    <row r="49" spans="14:16" ht="30" customHeight="1">
      <c r="N49" s="20"/>
      <c r="O49" s="17"/>
      <c r="P49" s="17"/>
    </row>
    <row r="51" spans="14:16" ht="30" customHeight="1"/>
    <row r="53" spans="14:16" ht="30" customHeight="1"/>
    <row r="54" spans="14:16" ht="30" customHeight="1"/>
    <row r="55" spans="14:16" ht="30" customHeight="1"/>
    <row r="56" spans="14:16" ht="30" customHeight="1"/>
    <row r="57" spans="14:16" ht="30" customHeight="1"/>
    <row r="58" spans="14:16" ht="30" customHeight="1"/>
    <row r="59" spans="14:16" ht="30" customHeight="1"/>
    <row r="60" spans="14:16" ht="30" customHeight="1">
      <c r="N60" s="20"/>
      <c r="O60" s="17"/>
      <c r="P60" s="17"/>
    </row>
    <row r="61" spans="14:16" ht="30" customHeight="1">
      <c r="N61" s="20"/>
      <c r="O61" s="17"/>
      <c r="P61" s="17"/>
    </row>
    <row r="62" spans="14:16" ht="30" customHeight="1">
      <c r="N62" s="20"/>
      <c r="O62" s="17"/>
      <c r="P62" s="17"/>
    </row>
    <row r="63" spans="14:16" ht="30" customHeight="1">
      <c r="N63" s="20"/>
      <c r="O63" s="17"/>
      <c r="P63" s="17"/>
    </row>
    <row r="64" spans="14:16" ht="30" customHeight="1">
      <c r="N64" s="20"/>
      <c r="O64" s="17"/>
      <c r="P64" s="17"/>
    </row>
    <row r="66" spans="14:16" ht="30" customHeight="1"/>
    <row r="68" spans="14:16" ht="30" customHeight="1"/>
    <row r="69" spans="14:16" ht="30" customHeight="1"/>
    <row r="70" spans="14:16" ht="30" customHeight="1"/>
    <row r="71" spans="14:16" ht="30" customHeight="1"/>
    <row r="72" spans="14:16" ht="30" customHeight="1"/>
    <row r="73" spans="14:16" ht="30" customHeight="1"/>
    <row r="74" spans="14:16" ht="30" customHeight="1"/>
    <row r="75" spans="14:16" ht="30" customHeight="1">
      <c r="N75" s="20"/>
      <c r="O75" s="17"/>
      <c r="P75" s="17"/>
    </row>
    <row r="76" spans="14:16" ht="30" customHeight="1">
      <c r="N76" s="20"/>
      <c r="O76" s="17"/>
      <c r="P76" s="17"/>
    </row>
    <row r="77" spans="14:16" ht="30" customHeight="1">
      <c r="N77" s="20"/>
      <c r="O77" s="17"/>
      <c r="P77" s="17"/>
    </row>
    <row r="78" spans="14:16" ht="30" customHeight="1">
      <c r="N78" s="20"/>
      <c r="O78" s="17"/>
      <c r="P78" s="17"/>
    </row>
    <row r="79" spans="14:16" ht="30" customHeight="1">
      <c r="N79" s="20"/>
      <c r="O79" s="17"/>
      <c r="P79" s="17"/>
    </row>
    <row r="81" spans="14:16" ht="30" customHeight="1"/>
    <row r="83" spans="14:16" ht="30" customHeight="1"/>
    <row r="84" spans="14:16" ht="30" customHeight="1"/>
    <row r="85" spans="14:16" ht="30" customHeight="1"/>
    <row r="86" spans="14:16" ht="30" customHeight="1"/>
    <row r="87" spans="14:16" ht="30" customHeight="1"/>
    <row r="88" spans="14:16" ht="30" customHeight="1"/>
    <row r="89" spans="14:16" ht="30" customHeight="1"/>
    <row r="90" spans="14:16" ht="30" customHeight="1">
      <c r="N90" s="20"/>
      <c r="O90" s="17"/>
      <c r="P90" s="17"/>
    </row>
    <row r="91" spans="14:16" ht="30" customHeight="1">
      <c r="N91" s="20"/>
      <c r="O91" s="17"/>
      <c r="P91" s="17"/>
    </row>
    <row r="92" spans="14:16" ht="30" customHeight="1">
      <c r="N92" s="20"/>
      <c r="O92" s="17"/>
      <c r="P92" s="17"/>
    </row>
    <row r="93" spans="14:16" ht="30" customHeight="1">
      <c r="N93" s="20"/>
      <c r="O93" s="17"/>
      <c r="P93" s="17"/>
    </row>
    <row r="94" spans="14:16" ht="30" customHeight="1">
      <c r="N94" s="20"/>
      <c r="O94" s="17"/>
      <c r="P94" s="17"/>
    </row>
    <row r="96" spans="14:16" ht="30" customHeight="1"/>
    <row r="98" spans="14:16" ht="30" customHeight="1"/>
    <row r="99" spans="14:16" ht="30" customHeight="1"/>
    <row r="100" spans="14:16" ht="30" customHeight="1"/>
    <row r="101" spans="14:16" ht="30" customHeight="1"/>
    <row r="102" spans="14:16" ht="30" customHeight="1"/>
    <row r="103" spans="14:16" ht="30" customHeight="1"/>
    <row r="104" spans="14:16" ht="30" customHeight="1"/>
    <row r="105" spans="14:16" ht="30" customHeight="1">
      <c r="N105" s="20"/>
      <c r="O105" s="17"/>
      <c r="P105" s="17"/>
    </row>
    <row r="106" spans="14:16" ht="30" customHeight="1">
      <c r="N106" s="20"/>
      <c r="O106" s="17"/>
      <c r="P106" s="17"/>
    </row>
    <row r="107" spans="14:16" ht="30" customHeight="1">
      <c r="N107" s="20"/>
      <c r="O107" s="17"/>
      <c r="P107" s="17"/>
    </row>
    <row r="108" spans="14:16" ht="30" customHeight="1">
      <c r="N108" s="20"/>
      <c r="O108" s="17"/>
      <c r="P108" s="17"/>
    </row>
    <row r="109" spans="14:16" ht="30" customHeight="1">
      <c r="N109" s="20"/>
      <c r="O109" s="17"/>
      <c r="P109" s="17"/>
    </row>
    <row r="111" spans="14:16" ht="30" customHeight="1"/>
    <row r="113" spans="14:16" ht="30" customHeight="1"/>
    <row r="114" spans="14:16" ht="30" customHeight="1"/>
    <row r="115" spans="14:16" ht="30" customHeight="1"/>
    <row r="116" spans="14:16" ht="30" customHeight="1"/>
    <row r="117" spans="14:16" ht="30" customHeight="1"/>
    <row r="118" spans="14:16" ht="30" customHeight="1"/>
    <row r="119" spans="14:16" ht="30" customHeight="1"/>
    <row r="120" spans="14:16" ht="30" customHeight="1">
      <c r="N120" s="20"/>
      <c r="O120" s="17"/>
      <c r="P120" s="17"/>
    </row>
    <row r="121" spans="14:16" ht="30" customHeight="1">
      <c r="N121" s="20"/>
      <c r="O121" s="17"/>
      <c r="P121" s="17"/>
    </row>
    <row r="122" spans="14:16" ht="30" customHeight="1">
      <c r="N122" s="20"/>
      <c r="O122" s="17"/>
      <c r="P122" s="17"/>
    </row>
    <row r="123" spans="14:16" ht="30" customHeight="1">
      <c r="N123" s="20"/>
      <c r="O123" s="17"/>
      <c r="P123" s="17"/>
    </row>
    <row r="124" spans="14:16" ht="30" customHeight="1">
      <c r="N124" s="20"/>
      <c r="O124" s="17"/>
      <c r="P124" s="17"/>
    </row>
    <row r="126" spans="14:16" ht="30" customHeight="1"/>
    <row r="128" spans="14:16" ht="30" customHeight="1"/>
    <row r="129" spans="14:16" ht="30" customHeight="1"/>
    <row r="130" spans="14:16" ht="30" customHeight="1"/>
    <row r="131" spans="14:16" ht="30" customHeight="1"/>
    <row r="132" spans="14:16" ht="30" customHeight="1"/>
    <row r="133" spans="14:16" ht="30" customHeight="1"/>
    <row r="134" spans="14:16" ht="30" customHeight="1"/>
    <row r="135" spans="14:16" ht="30" customHeight="1">
      <c r="N135" s="20"/>
      <c r="O135" s="17"/>
      <c r="P135" s="17"/>
    </row>
    <row r="136" spans="14:16" ht="30" customHeight="1">
      <c r="N136" s="20"/>
      <c r="O136" s="17"/>
      <c r="P136" s="17"/>
    </row>
    <row r="137" spans="14:16" ht="30" customHeight="1">
      <c r="N137" s="20"/>
      <c r="O137" s="17"/>
      <c r="P137" s="17"/>
    </row>
    <row r="138" spans="14:16" ht="30" customHeight="1">
      <c r="N138" s="20"/>
      <c r="O138" s="17"/>
      <c r="P138" s="17"/>
    </row>
    <row r="139" spans="14:16" ht="30" customHeight="1">
      <c r="N139" s="20"/>
      <c r="O139" s="17"/>
      <c r="P139" s="17"/>
    </row>
    <row r="141" spans="14:16" ht="30" customHeight="1"/>
    <row r="143" spans="14:16" ht="30" customHeight="1"/>
    <row r="144" spans="14:16" ht="30" customHeight="1"/>
    <row r="145" spans="14:16" ht="30" customHeight="1"/>
    <row r="146" spans="14:16" ht="30" customHeight="1"/>
    <row r="147" spans="14:16" ht="30" customHeight="1"/>
    <row r="148" spans="14:16" ht="30" customHeight="1"/>
    <row r="149" spans="14:16" ht="30" customHeight="1"/>
    <row r="150" spans="14:16" ht="30" customHeight="1">
      <c r="N150" s="20"/>
      <c r="O150" s="17"/>
      <c r="P150" s="17"/>
    </row>
    <row r="151" spans="14:16" ht="30" customHeight="1">
      <c r="N151" s="20"/>
      <c r="O151" s="17"/>
      <c r="P151" s="17"/>
    </row>
    <row r="152" spans="14:16" ht="30" customHeight="1">
      <c r="N152" s="20"/>
      <c r="O152" s="17"/>
      <c r="P152" s="17"/>
    </row>
    <row r="153" spans="14:16" ht="30" customHeight="1">
      <c r="N153" s="20"/>
      <c r="O153" s="17"/>
      <c r="P153" s="17"/>
    </row>
    <row r="154" spans="14:16" ht="30" customHeight="1">
      <c r="N154" s="20"/>
      <c r="O154" s="17"/>
      <c r="P154" s="17"/>
    </row>
    <row r="155" spans="14:16" ht="30" customHeight="1"/>
    <row r="156" spans="14:16" ht="15" customHeight="1"/>
    <row r="157" spans="14:16" ht="15" customHeight="1"/>
    <row r="158" spans="14:16" ht="15" customHeight="1"/>
    <row r="159" spans="14:16" ht="15" customHeight="1"/>
    <row r="160" spans="14:16" ht="15" customHeight="1"/>
    <row r="161" ht="15" customHeight="1"/>
    <row r="162" ht="15" customHeight="1"/>
    <row r="163" ht="15" customHeight="1"/>
  </sheetData>
  <mergeCells count="17">
    <mergeCell ref="D5:J5"/>
    <mergeCell ref="D4:J4"/>
    <mergeCell ref="C6:E6"/>
    <mergeCell ref="D8:E8"/>
    <mergeCell ref="F8:G8"/>
    <mergeCell ref="H8:J8"/>
    <mergeCell ref="C7:E7"/>
    <mergeCell ref="C18:E18"/>
    <mergeCell ref="H9:I9"/>
    <mergeCell ref="H10:I10"/>
    <mergeCell ref="C17:E17"/>
    <mergeCell ref="H11:I11"/>
    <mergeCell ref="H12:I12"/>
    <mergeCell ref="C14:C16"/>
    <mergeCell ref="D14:E14"/>
    <mergeCell ref="D15:E15"/>
    <mergeCell ref="D16:E16"/>
  </mergeCells>
  <phoneticPr fontId="9"/>
  <conditionalFormatting sqref="F10">
    <cfRule type="cellIs" dxfId="0" priority="2" stopIfTrue="1" operator="equal">
      <formula>-1000</formula>
    </cfRule>
  </conditionalFormatting>
  <pageMargins left="0.51181102362204722" right="0.11811023622047245" top="0.74803149606299213" bottom="0.55118110236220474" header="0.31496062992125984" footer="0.31496062992125984"/>
  <pageSetup paperSize="9" scale="91" orientation="portrait" r:id="rId1"/>
  <colBreaks count="1" manualBreakCount="1">
    <brk id="13" max="30"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sheetPr>
  <dimension ref="A1:V30"/>
  <sheetViews>
    <sheetView workbookViewId="0"/>
  </sheetViews>
  <sheetFormatPr defaultColWidth="12.625" defaultRowHeight="13.5"/>
  <cols>
    <col min="1" max="1" width="3.625" style="2" customWidth="1"/>
    <col min="2" max="2" width="15.625" style="2" customWidth="1"/>
    <col min="3"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hidden="1" customWidth="1"/>
    <col min="15" max="15" width="12.625" style="2" customWidth="1"/>
    <col min="16" max="16" width="3.625" style="2" customWidth="1"/>
    <col min="17" max="22" width="12.625" style="2" customWidth="1"/>
    <col min="23" max="16384" width="12.625" style="2"/>
  </cols>
  <sheetData>
    <row r="1" spans="1:22" ht="30" customHeight="1">
      <c r="A1" s="2" t="s">
        <v>77</v>
      </c>
    </row>
    <row r="2" spans="1:22" ht="15" customHeight="1"/>
    <row r="3" spans="1:22" ht="30" customHeight="1">
      <c r="A3" s="2" t="s">
        <v>65</v>
      </c>
    </row>
    <row r="4" spans="1:22" ht="15" customHeight="1" thickBot="1">
      <c r="V4" s="22" t="s">
        <v>0</v>
      </c>
    </row>
    <row r="5" spans="1:22" ht="30" customHeight="1" thickBot="1">
      <c r="A5" s="807" t="s">
        <v>57</v>
      </c>
      <c r="B5" s="838" t="s">
        <v>56</v>
      </c>
      <c r="C5" s="825" t="s">
        <v>101</v>
      </c>
      <c r="D5" s="814" t="s">
        <v>108</v>
      </c>
      <c r="E5" s="814"/>
      <c r="F5" s="827" t="s">
        <v>109</v>
      </c>
      <c r="G5" s="830" t="s">
        <v>86</v>
      </c>
      <c r="H5" s="831"/>
      <c r="I5" s="831"/>
      <c r="J5" s="831"/>
      <c r="K5" s="831"/>
      <c r="L5" s="832"/>
      <c r="M5" s="833" t="s">
        <v>32</v>
      </c>
      <c r="N5" s="834"/>
      <c r="O5" s="834"/>
      <c r="P5" s="834"/>
      <c r="Q5" s="834"/>
      <c r="R5" s="834"/>
      <c r="S5" s="834"/>
      <c r="T5" s="834"/>
      <c r="U5" s="834"/>
      <c r="V5" s="835"/>
    </row>
    <row r="6" spans="1:22" ht="22.5" customHeight="1">
      <c r="A6" s="808"/>
      <c r="B6" s="839"/>
      <c r="C6" s="808"/>
      <c r="D6" s="826"/>
      <c r="E6" s="826"/>
      <c r="F6" s="828"/>
      <c r="G6" s="845" t="s">
        <v>33</v>
      </c>
      <c r="H6" s="846"/>
      <c r="I6" s="846"/>
      <c r="J6" s="846"/>
      <c r="K6" s="847"/>
      <c r="L6" s="827" t="s">
        <v>89</v>
      </c>
      <c r="M6" s="929" t="s">
        <v>110</v>
      </c>
      <c r="N6" s="931"/>
      <c r="O6" s="933" t="s">
        <v>102</v>
      </c>
      <c r="P6" s="933"/>
      <c r="Q6" s="935" t="s">
        <v>103</v>
      </c>
      <c r="R6" s="937" t="s">
        <v>104</v>
      </c>
      <c r="S6" s="920" t="s">
        <v>105</v>
      </c>
      <c r="T6" s="922" t="s">
        <v>111</v>
      </c>
      <c r="U6" s="924" t="s">
        <v>106</v>
      </c>
      <c r="V6" s="927" t="s">
        <v>107</v>
      </c>
    </row>
    <row r="7" spans="1:22" ht="22.5" customHeight="1" thickBot="1">
      <c r="A7" s="809"/>
      <c r="B7" s="764"/>
      <c r="C7" s="809"/>
      <c r="D7" s="815"/>
      <c r="E7" s="815"/>
      <c r="F7" s="829"/>
      <c r="G7" s="840"/>
      <c r="H7" s="841"/>
      <c r="I7" s="842" t="s">
        <v>34</v>
      </c>
      <c r="J7" s="843"/>
      <c r="K7" s="844"/>
      <c r="L7" s="829"/>
      <c r="M7" s="930"/>
      <c r="N7" s="932"/>
      <c r="O7" s="934"/>
      <c r="P7" s="934"/>
      <c r="Q7" s="936"/>
      <c r="R7" s="938"/>
      <c r="S7" s="921"/>
      <c r="T7" s="923"/>
      <c r="U7" s="925"/>
      <c r="V7" s="928"/>
    </row>
    <row r="8" spans="1:22" ht="22.5" customHeight="1">
      <c r="A8" s="810">
        <v>1</v>
      </c>
      <c r="B8" s="856" t="e">
        <f>IF(#REF!="","",#REF!)</f>
        <v>#REF!</v>
      </c>
      <c r="C8" s="868" t="e">
        <f>ROUNDDOWN(#REF!/1000,0)</f>
        <v>#REF!</v>
      </c>
      <c r="D8" s="918" t="e">
        <f>ROUNDDOWN(#REF!/1000,0)</f>
        <v>#REF!</v>
      </c>
      <c r="E8" s="869" t="s">
        <v>35</v>
      </c>
      <c r="F8" s="811" t="e">
        <f>IF((D8&lt;=C8),D8,C8)</f>
        <v>#REF!</v>
      </c>
      <c r="G8" s="870" t="e">
        <f>ROUNDDOWN(#REF!/1000,0)</f>
        <v>#REF!</v>
      </c>
      <c r="H8" s="871"/>
      <c r="I8" s="872" t="e">
        <f>ROUNDDOWN(#REF!/1000,0)</f>
        <v>#REF!</v>
      </c>
      <c r="J8" s="873"/>
      <c r="K8" s="871"/>
      <c r="L8" s="858" t="str">
        <f>IF(ISERROR(ROUNDDOWN(G8/F8,6)),"",ROUNDDOWN((G8/F8),6))</f>
        <v/>
      </c>
      <c r="M8" s="916" t="str">
        <f>IF(ISERROR(L8/10),"",(L8/10))</f>
        <v/>
      </c>
      <c r="N8" s="909" t="s">
        <v>59</v>
      </c>
      <c r="O8" s="61">
        <v>6.6666000000000003E-2</v>
      </c>
      <c r="P8" s="910" t="s">
        <v>63</v>
      </c>
      <c r="Q8" s="926">
        <f>IF(M8&lt;=O8,M8,O8)</f>
        <v>6.6666000000000003E-2</v>
      </c>
      <c r="R8" s="907" t="str">
        <f>IF(ISERROR(ROUNDDOWN(F8*G8/F8/10,0)),"",(ROUNDDOWN(F8*G8/F8/10,0)))</f>
        <v/>
      </c>
      <c r="S8" s="905" t="e">
        <f>SUM(I8,R8)</f>
        <v>#REF!</v>
      </c>
      <c r="T8" s="905" t="e">
        <f>ROUNDDOWN(F8*2/5,0)</f>
        <v>#REF!</v>
      </c>
      <c r="U8" s="906" t="e">
        <f>IF(0&lt;=S8-T8,S8-T8,0)</f>
        <v>#REF!</v>
      </c>
      <c r="V8" s="915" t="str">
        <f>IF(ISERROR(IF(0&lt;=R8-U8,R8-U8,0)),"",(IF(0&lt;=R8-U8,R8-U8,0)))</f>
        <v/>
      </c>
    </row>
    <row r="9" spans="1:22" ht="22.5" customHeight="1">
      <c r="A9" s="781"/>
      <c r="B9" s="857"/>
      <c r="C9" s="787"/>
      <c r="D9" s="919"/>
      <c r="E9" s="789"/>
      <c r="F9" s="780"/>
      <c r="G9" s="797"/>
      <c r="H9" s="798"/>
      <c r="I9" s="801"/>
      <c r="J9" s="802"/>
      <c r="K9" s="798"/>
      <c r="L9" s="859"/>
      <c r="M9" s="917"/>
      <c r="N9" s="909"/>
      <c r="O9" s="24">
        <f>O8</f>
        <v>6.6666000000000003E-2</v>
      </c>
      <c r="P9" s="910"/>
      <c r="Q9" s="926"/>
      <c r="R9" s="907"/>
      <c r="S9" s="899"/>
      <c r="T9" s="899"/>
      <c r="U9" s="906"/>
      <c r="V9" s="907"/>
    </row>
    <row r="10" spans="1:22" ht="22.5" customHeight="1">
      <c r="A10" s="781">
        <v>2</v>
      </c>
      <c r="B10" s="783"/>
      <c r="C10" s="787"/>
      <c r="D10" s="785"/>
      <c r="E10" s="789"/>
      <c r="F10" s="780"/>
      <c r="G10" s="797"/>
      <c r="H10" s="798"/>
      <c r="I10" s="801"/>
      <c r="J10" s="802"/>
      <c r="K10" s="798"/>
      <c r="L10" s="805"/>
      <c r="M10" s="901"/>
      <c r="N10" s="893" t="s">
        <v>62</v>
      </c>
      <c r="O10" s="62">
        <v>6.6666000000000003E-2</v>
      </c>
      <c r="P10" s="903" t="s">
        <v>63</v>
      </c>
      <c r="Q10" s="893"/>
      <c r="R10" s="895"/>
      <c r="S10" s="897"/>
      <c r="T10" s="897"/>
      <c r="U10" s="899"/>
      <c r="V10" s="895"/>
    </row>
    <row r="11" spans="1:22" ht="22.5" customHeight="1">
      <c r="A11" s="781"/>
      <c r="B11" s="783"/>
      <c r="C11" s="787"/>
      <c r="D11" s="785"/>
      <c r="E11" s="789"/>
      <c r="F11" s="780"/>
      <c r="G11" s="797"/>
      <c r="H11" s="798"/>
      <c r="I11" s="801"/>
      <c r="J11" s="802"/>
      <c r="K11" s="798"/>
      <c r="L11" s="805"/>
      <c r="M11" s="913"/>
      <c r="N11" s="911"/>
      <c r="O11" s="25">
        <f>O10</f>
        <v>6.6666000000000003E-2</v>
      </c>
      <c r="P11" s="914"/>
      <c r="Q11" s="911"/>
      <c r="R11" s="912"/>
      <c r="S11" s="897"/>
      <c r="T11" s="897"/>
      <c r="U11" s="905"/>
      <c r="V11" s="912"/>
    </row>
    <row r="12" spans="1:22" ht="22.5" customHeight="1">
      <c r="A12" s="781">
        <v>3</v>
      </c>
      <c r="B12" s="783"/>
      <c r="C12" s="787"/>
      <c r="D12" s="785"/>
      <c r="E12" s="789"/>
      <c r="F12" s="780"/>
      <c r="G12" s="797"/>
      <c r="H12" s="798"/>
      <c r="I12" s="801"/>
      <c r="J12" s="802"/>
      <c r="K12" s="798"/>
      <c r="L12" s="805"/>
      <c r="M12" s="908"/>
      <c r="N12" s="909" t="s">
        <v>62</v>
      </c>
      <c r="O12" s="62">
        <v>6.6666000000000003E-2</v>
      </c>
      <c r="P12" s="910" t="s">
        <v>63</v>
      </c>
      <c r="Q12" s="909"/>
      <c r="R12" s="907"/>
      <c r="S12" s="905"/>
      <c r="T12" s="905"/>
      <c r="U12" s="906"/>
      <c r="V12" s="907"/>
    </row>
    <row r="13" spans="1:22" ht="22.5" customHeight="1">
      <c r="A13" s="781"/>
      <c r="B13" s="783"/>
      <c r="C13" s="787"/>
      <c r="D13" s="785"/>
      <c r="E13" s="789"/>
      <c r="F13" s="780"/>
      <c r="G13" s="797"/>
      <c r="H13" s="798"/>
      <c r="I13" s="801"/>
      <c r="J13" s="802"/>
      <c r="K13" s="798"/>
      <c r="L13" s="805"/>
      <c r="M13" s="908"/>
      <c r="N13" s="909"/>
      <c r="O13" s="24">
        <f>O12</f>
        <v>6.6666000000000003E-2</v>
      </c>
      <c r="P13" s="910"/>
      <c r="Q13" s="909"/>
      <c r="R13" s="907"/>
      <c r="S13" s="899"/>
      <c r="T13" s="899"/>
      <c r="U13" s="906"/>
      <c r="V13" s="907"/>
    </row>
    <row r="14" spans="1:22" ht="22.5" customHeight="1">
      <c r="A14" s="781">
        <v>4</v>
      </c>
      <c r="B14" s="783"/>
      <c r="C14" s="787"/>
      <c r="D14" s="785"/>
      <c r="E14" s="789"/>
      <c r="F14" s="780"/>
      <c r="G14" s="797"/>
      <c r="H14" s="798"/>
      <c r="I14" s="801"/>
      <c r="J14" s="802"/>
      <c r="K14" s="798"/>
      <c r="L14" s="805"/>
      <c r="M14" s="901"/>
      <c r="N14" s="893" t="s">
        <v>62</v>
      </c>
      <c r="O14" s="62">
        <v>6.6666000000000003E-2</v>
      </c>
      <c r="P14" s="903" t="s">
        <v>63</v>
      </c>
      <c r="Q14" s="893"/>
      <c r="R14" s="895"/>
      <c r="S14" s="897"/>
      <c r="T14" s="897"/>
      <c r="U14" s="899"/>
      <c r="V14" s="895"/>
    </row>
    <row r="15" spans="1:22" ht="22.5" customHeight="1">
      <c r="A15" s="781"/>
      <c r="B15" s="783"/>
      <c r="C15" s="787"/>
      <c r="D15" s="785"/>
      <c r="E15" s="789"/>
      <c r="F15" s="780"/>
      <c r="G15" s="797"/>
      <c r="H15" s="798"/>
      <c r="I15" s="801"/>
      <c r="J15" s="802"/>
      <c r="K15" s="798"/>
      <c r="L15" s="805"/>
      <c r="M15" s="913"/>
      <c r="N15" s="911"/>
      <c r="O15" s="25">
        <f>O14</f>
        <v>6.6666000000000003E-2</v>
      </c>
      <c r="P15" s="914"/>
      <c r="Q15" s="911"/>
      <c r="R15" s="912"/>
      <c r="S15" s="897"/>
      <c r="T15" s="897"/>
      <c r="U15" s="905"/>
      <c r="V15" s="912"/>
    </row>
    <row r="16" spans="1:22" ht="22.5" customHeight="1">
      <c r="A16" s="781">
        <v>5</v>
      </c>
      <c r="B16" s="783"/>
      <c r="C16" s="787"/>
      <c r="D16" s="785"/>
      <c r="E16" s="789"/>
      <c r="F16" s="780"/>
      <c r="G16" s="797"/>
      <c r="H16" s="798"/>
      <c r="I16" s="801"/>
      <c r="J16" s="802"/>
      <c r="K16" s="798"/>
      <c r="L16" s="805"/>
      <c r="M16" s="908"/>
      <c r="N16" s="909" t="s">
        <v>62</v>
      </c>
      <c r="O16" s="62">
        <v>6.6666000000000003E-2</v>
      </c>
      <c r="P16" s="910" t="s">
        <v>63</v>
      </c>
      <c r="Q16" s="909"/>
      <c r="R16" s="907"/>
      <c r="S16" s="905"/>
      <c r="T16" s="905"/>
      <c r="U16" s="906"/>
      <c r="V16" s="907"/>
    </row>
    <row r="17" spans="1:22" ht="22.5" customHeight="1">
      <c r="A17" s="781"/>
      <c r="B17" s="783"/>
      <c r="C17" s="787"/>
      <c r="D17" s="785"/>
      <c r="E17" s="789"/>
      <c r="F17" s="780"/>
      <c r="G17" s="797"/>
      <c r="H17" s="798"/>
      <c r="I17" s="801"/>
      <c r="J17" s="802"/>
      <c r="K17" s="798"/>
      <c r="L17" s="805"/>
      <c r="M17" s="908"/>
      <c r="N17" s="909"/>
      <c r="O17" s="24">
        <f>O16</f>
        <v>6.6666000000000003E-2</v>
      </c>
      <c r="P17" s="910"/>
      <c r="Q17" s="909"/>
      <c r="R17" s="907"/>
      <c r="S17" s="899"/>
      <c r="T17" s="899"/>
      <c r="U17" s="906"/>
      <c r="V17" s="907"/>
    </row>
    <row r="18" spans="1:22" ht="22.5" customHeight="1">
      <c r="A18" s="781">
        <v>6</v>
      </c>
      <c r="B18" s="783"/>
      <c r="C18" s="787"/>
      <c r="D18" s="785"/>
      <c r="E18" s="789"/>
      <c r="F18" s="780"/>
      <c r="G18" s="797"/>
      <c r="H18" s="798"/>
      <c r="I18" s="801"/>
      <c r="J18" s="802"/>
      <c r="K18" s="798"/>
      <c r="L18" s="805"/>
      <c r="M18" s="901"/>
      <c r="N18" s="893" t="s">
        <v>62</v>
      </c>
      <c r="O18" s="62">
        <v>6.6666000000000003E-2</v>
      </c>
      <c r="P18" s="903" t="s">
        <v>63</v>
      </c>
      <c r="Q18" s="893"/>
      <c r="R18" s="895"/>
      <c r="S18" s="897"/>
      <c r="T18" s="897"/>
      <c r="U18" s="899"/>
      <c r="V18" s="895"/>
    </row>
    <row r="19" spans="1:22" ht="22.5" customHeight="1">
      <c r="A19" s="781"/>
      <c r="B19" s="783"/>
      <c r="C19" s="787"/>
      <c r="D19" s="785"/>
      <c r="E19" s="789"/>
      <c r="F19" s="780"/>
      <c r="G19" s="797"/>
      <c r="H19" s="798"/>
      <c r="I19" s="801"/>
      <c r="J19" s="802"/>
      <c r="K19" s="798"/>
      <c r="L19" s="805"/>
      <c r="M19" s="913"/>
      <c r="N19" s="911"/>
      <c r="O19" s="25">
        <f>O18</f>
        <v>6.6666000000000003E-2</v>
      </c>
      <c r="P19" s="914"/>
      <c r="Q19" s="911"/>
      <c r="R19" s="912"/>
      <c r="S19" s="897"/>
      <c r="T19" s="897"/>
      <c r="U19" s="905"/>
      <c r="V19" s="912"/>
    </row>
    <row r="20" spans="1:22" ht="22.5" customHeight="1">
      <c r="A20" s="781">
        <v>7</v>
      </c>
      <c r="B20" s="783"/>
      <c r="C20" s="787"/>
      <c r="D20" s="785"/>
      <c r="E20" s="789"/>
      <c r="F20" s="780"/>
      <c r="G20" s="797"/>
      <c r="H20" s="798"/>
      <c r="I20" s="801"/>
      <c r="J20" s="802"/>
      <c r="K20" s="798"/>
      <c r="L20" s="805"/>
      <c r="M20" s="908"/>
      <c r="N20" s="909" t="s">
        <v>62</v>
      </c>
      <c r="O20" s="62">
        <v>6.6666000000000003E-2</v>
      </c>
      <c r="P20" s="910" t="s">
        <v>63</v>
      </c>
      <c r="Q20" s="909"/>
      <c r="R20" s="907"/>
      <c r="S20" s="905"/>
      <c r="T20" s="905"/>
      <c r="U20" s="906"/>
      <c r="V20" s="907"/>
    </row>
    <row r="21" spans="1:22" ht="22.5" customHeight="1">
      <c r="A21" s="781"/>
      <c r="B21" s="783"/>
      <c r="C21" s="787"/>
      <c r="D21" s="785"/>
      <c r="E21" s="789"/>
      <c r="F21" s="780"/>
      <c r="G21" s="797"/>
      <c r="H21" s="798"/>
      <c r="I21" s="801"/>
      <c r="J21" s="802"/>
      <c r="K21" s="798"/>
      <c r="L21" s="805"/>
      <c r="M21" s="908"/>
      <c r="N21" s="909"/>
      <c r="O21" s="24">
        <f>O20</f>
        <v>6.6666000000000003E-2</v>
      </c>
      <c r="P21" s="910"/>
      <c r="Q21" s="909"/>
      <c r="R21" s="907"/>
      <c r="S21" s="899"/>
      <c r="T21" s="899"/>
      <c r="U21" s="906"/>
      <c r="V21" s="907"/>
    </row>
    <row r="22" spans="1:22" ht="22.5" customHeight="1">
      <c r="A22" s="781">
        <v>8</v>
      </c>
      <c r="B22" s="783"/>
      <c r="C22" s="787"/>
      <c r="D22" s="785"/>
      <c r="E22" s="789"/>
      <c r="F22" s="780"/>
      <c r="G22" s="797"/>
      <c r="H22" s="798"/>
      <c r="I22" s="801"/>
      <c r="J22" s="802"/>
      <c r="K22" s="798"/>
      <c r="L22" s="805"/>
      <c r="M22" s="901"/>
      <c r="N22" s="893" t="s">
        <v>62</v>
      </c>
      <c r="O22" s="62">
        <v>6.6666000000000003E-2</v>
      </c>
      <c r="P22" s="903" t="s">
        <v>63</v>
      </c>
      <c r="Q22" s="893"/>
      <c r="R22" s="895"/>
      <c r="S22" s="897"/>
      <c r="T22" s="897"/>
      <c r="U22" s="899"/>
      <c r="V22" s="895"/>
    </row>
    <row r="23" spans="1:22" ht="22.5" customHeight="1">
      <c r="A23" s="781"/>
      <c r="B23" s="783"/>
      <c r="C23" s="787"/>
      <c r="D23" s="785"/>
      <c r="E23" s="789"/>
      <c r="F23" s="780"/>
      <c r="G23" s="797"/>
      <c r="H23" s="798"/>
      <c r="I23" s="801"/>
      <c r="J23" s="802"/>
      <c r="K23" s="798"/>
      <c r="L23" s="805"/>
      <c r="M23" s="913"/>
      <c r="N23" s="911"/>
      <c r="O23" s="25">
        <f>O22</f>
        <v>6.6666000000000003E-2</v>
      </c>
      <c r="P23" s="914"/>
      <c r="Q23" s="911"/>
      <c r="R23" s="912"/>
      <c r="S23" s="897"/>
      <c r="T23" s="897"/>
      <c r="U23" s="905"/>
      <c r="V23" s="912"/>
    </row>
    <row r="24" spans="1:22" ht="22.5" customHeight="1">
      <c r="A24" s="781">
        <v>9</v>
      </c>
      <c r="B24" s="783"/>
      <c r="C24" s="787"/>
      <c r="D24" s="785"/>
      <c r="E24" s="789"/>
      <c r="F24" s="780"/>
      <c r="G24" s="797"/>
      <c r="H24" s="798"/>
      <c r="I24" s="801"/>
      <c r="J24" s="802"/>
      <c r="K24" s="798"/>
      <c r="L24" s="805"/>
      <c r="M24" s="908"/>
      <c r="N24" s="909" t="s">
        <v>62</v>
      </c>
      <c r="O24" s="62">
        <v>6.6666000000000003E-2</v>
      </c>
      <c r="P24" s="910" t="s">
        <v>63</v>
      </c>
      <c r="Q24" s="909"/>
      <c r="R24" s="907"/>
      <c r="S24" s="905"/>
      <c r="T24" s="905"/>
      <c r="U24" s="906"/>
      <c r="V24" s="907"/>
    </row>
    <row r="25" spans="1:22" ht="22.5" customHeight="1">
      <c r="A25" s="781"/>
      <c r="B25" s="783"/>
      <c r="C25" s="787"/>
      <c r="D25" s="785"/>
      <c r="E25" s="789"/>
      <c r="F25" s="780"/>
      <c r="G25" s="797"/>
      <c r="H25" s="798"/>
      <c r="I25" s="801"/>
      <c r="J25" s="802"/>
      <c r="K25" s="798"/>
      <c r="L25" s="805"/>
      <c r="M25" s="908"/>
      <c r="N25" s="909"/>
      <c r="O25" s="24">
        <f>O24</f>
        <v>6.6666000000000003E-2</v>
      </c>
      <c r="P25" s="910"/>
      <c r="Q25" s="909"/>
      <c r="R25" s="907"/>
      <c r="S25" s="899"/>
      <c r="T25" s="899"/>
      <c r="U25" s="906"/>
      <c r="V25" s="907"/>
    </row>
    <row r="26" spans="1:22" ht="22.5" customHeight="1">
      <c r="A26" s="781">
        <v>10</v>
      </c>
      <c r="B26" s="783"/>
      <c r="C26" s="787"/>
      <c r="D26" s="785"/>
      <c r="E26" s="789"/>
      <c r="F26" s="780"/>
      <c r="G26" s="797"/>
      <c r="H26" s="798"/>
      <c r="I26" s="801"/>
      <c r="J26" s="802"/>
      <c r="K26" s="798"/>
      <c r="L26" s="805"/>
      <c r="M26" s="901"/>
      <c r="N26" s="893" t="s">
        <v>62</v>
      </c>
      <c r="O26" s="62">
        <v>6.6666000000000003E-2</v>
      </c>
      <c r="P26" s="903" t="s">
        <v>63</v>
      </c>
      <c r="Q26" s="893"/>
      <c r="R26" s="895"/>
      <c r="S26" s="897"/>
      <c r="T26" s="897"/>
      <c r="U26" s="899"/>
      <c r="V26" s="895"/>
    </row>
    <row r="27" spans="1:22" ht="22.5" customHeight="1" thickBot="1">
      <c r="A27" s="782"/>
      <c r="B27" s="784"/>
      <c r="C27" s="788"/>
      <c r="D27" s="786"/>
      <c r="E27" s="790"/>
      <c r="F27" s="791"/>
      <c r="G27" s="799"/>
      <c r="H27" s="800"/>
      <c r="I27" s="803"/>
      <c r="J27" s="804"/>
      <c r="K27" s="800"/>
      <c r="L27" s="806"/>
      <c r="M27" s="902"/>
      <c r="N27" s="894"/>
      <c r="O27" s="23">
        <f>O26</f>
        <v>6.6666000000000003E-2</v>
      </c>
      <c r="P27" s="904"/>
      <c r="Q27" s="894"/>
      <c r="R27" s="896"/>
      <c r="S27" s="898"/>
      <c r="T27" s="898"/>
      <c r="U27" s="900"/>
      <c r="V27" s="896"/>
    </row>
    <row r="28" spans="1:22" ht="22.5" customHeight="1">
      <c r="A28" s="761"/>
      <c r="B28" s="763" t="s">
        <v>58</v>
      </c>
      <c r="C28" s="767"/>
      <c r="D28" s="765"/>
      <c r="E28" s="753"/>
      <c r="F28" s="749" t="e">
        <f t="shared" ref="F28:K28" si="0">SUM(F8:F27)</f>
        <v>#REF!</v>
      </c>
      <c r="G28" s="769" t="e">
        <f t="shared" si="0"/>
        <v>#REF!</v>
      </c>
      <c r="H28" s="770">
        <f t="shared" si="0"/>
        <v>0</v>
      </c>
      <c r="I28" s="773" t="e">
        <f t="shared" si="0"/>
        <v>#REF!</v>
      </c>
      <c r="J28" s="774">
        <f t="shared" si="0"/>
        <v>0</v>
      </c>
      <c r="K28" s="770">
        <f t="shared" si="0"/>
        <v>0</v>
      </c>
      <c r="L28" s="777"/>
      <c r="M28" s="751"/>
      <c r="N28" s="753"/>
      <c r="O28" s="755"/>
      <c r="P28" s="755"/>
      <c r="Q28" s="757"/>
      <c r="R28" s="759"/>
      <c r="S28" s="745"/>
      <c r="T28" s="747"/>
      <c r="U28" s="747"/>
      <c r="V28" s="749">
        <f>SUM(V8:V27)</f>
        <v>0</v>
      </c>
    </row>
    <row r="29" spans="1:22" ht="22.5" customHeight="1" thickBot="1">
      <c r="A29" s="762"/>
      <c r="B29" s="764"/>
      <c r="C29" s="768"/>
      <c r="D29" s="766"/>
      <c r="E29" s="754"/>
      <c r="F29" s="750"/>
      <c r="G29" s="771"/>
      <c r="H29" s="772"/>
      <c r="I29" s="775"/>
      <c r="J29" s="776"/>
      <c r="K29" s="772"/>
      <c r="L29" s="778"/>
      <c r="M29" s="752"/>
      <c r="N29" s="754"/>
      <c r="O29" s="756"/>
      <c r="P29" s="756"/>
      <c r="Q29" s="758"/>
      <c r="R29" s="760"/>
      <c r="S29" s="746"/>
      <c r="T29" s="748"/>
      <c r="U29" s="748"/>
      <c r="V29" s="750"/>
    </row>
    <row r="30" spans="1:22" ht="30" customHeight="1"/>
  </sheetData>
  <mergeCells count="221">
    <mergeCell ref="V6:V7"/>
    <mergeCell ref="G7:H7"/>
    <mergeCell ref="I7:K7"/>
    <mergeCell ref="G5:L5"/>
    <mergeCell ref="M5:V5"/>
    <mergeCell ref="G6:K6"/>
    <mergeCell ref="L6:L7"/>
    <mergeCell ref="M6:M7"/>
    <mergeCell ref="N6:N7"/>
    <mergeCell ref="O6:O7"/>
    <mergeCell ref="P6:P7"/>
    <mergeCell ref="Q6:Q7"/>
    <mergeCell ref="R6:R7"/>
    <mergeCell ref="A8:A9"/>
    <mergeCell ref="B8:B9"/>
    <mergeCell ref="C8:C9"/>
    <mergeCell ref="D8:D9"/>
    <mergeCell ref="E8:E9"/>
    <mergeCell ref="F8:F9"/>
    <mergeCell ref="S6:S7"/>
    <mergeCell ref="T6:T7"/>
    <mergeCell ref="U6:U7"/>
    <mergeCell ref="A5:A7"/>
    <mergeCell ref="B5:B7"/>
    <mergeCell ref="C5:C7"/>
    <mergeCell ref="D5:D7"/>
    <mergeCell ref="E5:E7"/>
    <mergeCell ref="F5:F7"/>
    <mergeCell ref="Q8:Q9"/>
    <mergeCell ref="R8:R9"/>
    <mergeCell ref="S8:S9"/>
    <mergeCell ref="T8:T9"/>
    <mergeCell ref="U8:U9"/>
    <mergeCell ref="V8:V9"/>
    <mergeCell ref="G8:H9"/>
    <mergeCell ref="I8:K9"/>
    <mergeCell ref="L8:L9"/>
    <mergeCell ref="M8:M9"/>
    <mergeCell ref="N8:N9"/>
    <mergeCell ref="P8:P9"/>
    <mergeCell ref="T10:T11"/>
    <mergeCell ref="U10:U11"/>
    <mergeCell ref="V10:V11"/>
    <mergeCell ref="G10:H11"/>
    <mergeCell ref="I10:K11"/>
    <mergeCell ref="L10:L11"/>
    <mergeCell ref="M10:M11"/>
    <mergeCell ref="N10:N11"/>
    <mergeCell ref="P10:P11"/>
    <mergeCell ref="A12:A13"/>
    <mergeCell ref="B12:B13"/>
    <mergeCell ref="C12:C13"/>
    <mergeCell ref="D12:D13"/>
    <mergeCell ref="E12:E13"/>
    <mergeCell ref="F12:F13"/>
    <mergeCell ref="Q10:Q11"/>
    <mergeCell ref="R10:R11"/>
    <mergeCell ref="S10:S11"/>
    <mergeCell ref="A10:A11"/>
    <mergeCell ref="B10:B11"/>
    <mergeCell ref="C10:C11"/>
    <mergeCell ref="D10:D11"/>
    <mergeCell ref="E10:E11"/>
    <mergeCell ref="F10:F11"/>
    <mergeCell ref="Q12:Q13"/>
    <mergeCell ref="R12:R13"/>
    <mergeCell ref="S12:S13"/>
    <mergeCell ref="T12:T13"/>
    <mergeCell ref="U12:U13"/>
    <mergeCell ref="V12:V13"/>
    <mergeCell ref="G12:H13"/>
    <mergeCell ref="I12:K13"/>
    <mergeCell ref="L12:L13"/>
    <mergeCell ref="M12:M13"/>
    <mergeCell ref="N12:N13"/>
    <mergeCell ref="P12:P13"/>
    <mergeCell ref="T14:T15"/>
    <mergeCell ref="U14:U15"/>
    <mergeCell ref="V14:V15"/>
    <mergeCell ref="G14:H15"/>
    <mergeCell ref="I14:K15"/>
    <mergeCell ref="L14:L15"/>
    <mergeCell ref="M14:M15"/>
    <mergeCell ref="N14:N15"/>
    <mergeCell ref="P14:P15"/>
    <mergeCell ref="A16:A17"/>
    <mergeCell ref="B16:B17"/>
    <mergeCell ref="C16:C17"/>
    <mergeCell ref="D16:D17"/>
    <mergeCell ref="E16:E17"/>
    <mergeCell ref="F16:F17"/>
    <mergeCell ref="Q14:Q15"/>
    <mergeCell ref="R14:R15"/>
    <mergeCell ref="S14:S15"/>
    <mergeCell ref="A14:A15"/>
    <mergeCell ref="B14:B15"/>
    <mergeCell ref="C14:C15"/>
    <mergeCell ref="D14:D15"/>
    <mergeCell ref="E14:E15"/>
    <mergeCell ref="F14:F15"/>
    <mergeCell ref="Q16:Q17"/>
    <mergeCell ref="R16:R17"/>
    <mergeCell ref="S16:S17"/>
    <mergeCell ref="T16:T17"/>
    <mergeCell ref="U16:U17"/>
    <mergeCell ref="V16:V17"/>
    <mergeCell ref="G16:H17"/>
    <mergeCell ref="I16:K17"/>
    <mergeCell ref="L16:L17"/>
    <mergeCell ref="M16:M17"/>
    <mergeCell ref="N16:N17"/>
    <mergeCell ref="P16:P17"/>
    <mergeCell ref="T18:T19"/>
    <mergeCell ref="U18:U19"/>
    <mergeCell ref="V18:V19"/>
    <mergeCell ref="G18:H19"/>
    <mergeCell ref="I18:K19"/>
    <mergeCell ref="L18:L19"/>
    <mergeCell ref="M18:M19"/>
    <mergeCell ref="N18:N19"/>
    <mergeCell ref="P18:P19"/>
    <mergeCell ref="A20:A21"/>
    <mergeCell ref="B20:B21"/>
    <mergeCell ref="C20:C21"/>
    <mergeCell ref="D20:D21"/>
    <mergeCell ref="E20:E21"/>
    <mergeCell ref="F20:F21"/>
    <mergeCell ref="Q18:Q19"/>
    <mergeCell ref="R18:R19"/>
    <mergeCell ref="S18:S19"/>
    <mergeCell ref="A18:A19"/>
    <mergeCell ref="B18:B19"/>
    <mergeCell ref="C18:C19"/>
    <mergeCell ref="D18:D19"/>
    <mergeCell ref="E18:E19"/>
    <mergeCell ref="F18:F19"/>
    <mergeCell ref="Q20:Q21"/>
    <mergeCell ref="R20:R21"/>
    <mergeCell ref="S20:S21"/>
    <mergeCell ref="T20:T21"/>
    <mergeCell ref="U20:U21"/>
    <mergeCell ref="V20:V21"/>
    <mergeCell ref="G20:H21"/>
    <mergeCell ref="I20:K21"/>
    <mergeCell ref="L20:L21"/>
    <mergeCell ref="M20:M21"/>
    <mergeCell ref="N20:N21"/>
    <mergeCell ref="P20:P21"/>
    <mergeCell ref="T22:T23"/>
    <mergeCell ref="U22:U23"/>
    <mergeCell ref="V22:V23"/>
    <mergeCell ref="G22:H23"/>
    <mergeCell ref="I22:K23"/>
    <mergeCell ref="L22:L23"/>
    <mergeCell ref="M22:M23"/>
    <mergeCell ref="N22:N23"/>
    <mergeCell ref="P22:P23"/>
    <mergeCell ref="A24:A25"/>
    <mergeCell ref="B24:B25"/>
    <mergeCell ref="C24:C25"/>
    <mergeCell ref="D24:D25"/>
    <mergeCell ref="E24:E25"/>
    <mergeCell ref="F24:F25"/>
    <mergeCell ref="Q22:Q23"/>
    <mergeCell ref="R22:R23"/>
    <mergeCell ref="S22:S23"/>
    <mergeCell ref="A22:A23"/>
    <mergeCell ref="B22:B23"/>
    <mergeCell ref="C22:C23"/>
    <mergeCell ref="D22:D23"/>
    <mergeCell ref="E22:E23"/>
    <mergeCell ref="F22:F23"/>
    <mergeCell ref="Q24:Q25"/>
    <mergeCell ref="R24:R25"/>
    <mergeCell ref="S24:S25"/>
    <mergeCell ref="T24:T25"/>
    <mergeCell ref="U24:U25"/>
    <mergeCell ref="V24:V25"/>
    <mergeCell ref="G24:H25"/>
    <mergeCell ref="I24:K25"/>
    <mergeCell ref="L24:L25"/>
    <mergeCell ref="M24:M25"/>
    <mergeCell ref="N24:N25"/>
    <mergeCell ref="P24:P25"/>
    <mergeCell ref="T26:T27"/>
    <mergeCell ref="U26:U27"/>
    <mergeCell ref="V26:V27"/>
    <mergeCell ref="G26:H27"/>
    <mergeCell ref="I26:K27"/>
    <mergeCell ref="L26:L27"/>
    <mergeCell ref="M26:M27"/>
    <mergeCell ref="N26:N27"/>
    <mergeCell ref="P26:P27"/>
    <mergeCell ref="A28:A29"/>
    <mergeCell ref="B28:B29"/>
    <mergeCell ref="C28:C29"/>
    <mergeCell ref="D28:D29"/>
    <mergeCell ref="E28:E29"/>
    <mergeCell ref="F28:F29"/>
    <mergeCell ref="Q26:Q27"/>
    <mergeCell ref="R26:R27"/>
    <mergeCell ref="S26:S27"/>
    <mergeCell ref="A26:A27"/>
    <mergeCell ref="B26:B27"/>
    <mergeCell ref="C26:C27"/>
    <mergeCell ref="D26:D27"/>
    <mergeCell ref="E26:E27"/>
    <mergeCell ref="F26:F27"/>
    <mergeCell ref="V28:V29"/>
    <mergeCell ref="P28:P29"/>
    <mergeCell ref="Q28:Q29"/>
    <mergeCell ref="R28:R29"/>
    <mergeCell ref="S28:S29"/>
    <mergeCell ref="T28:T29"/>
    <mergeCell ref="U28:U29"/>
    <mergeCell ref="G28:H29"/>
    <mergeCell ref="I28:K29"/>
    <mergeCell ref="L28:L29"/>
    <mergeCell ref="M28:M29"/>
    <mergeCell ref="N28:N29"/>
    <mergeCell ref="O28:O29"/>
  </mergeCells>
  <phoneticPr fontId="15"/>
  <pageMargins left="0.51181102362204722" right="0.11811023622047245" top="0.74803149606299213" bottom="0.55118110236220474" header="0.31496062992125984" footer="0.31496062992125984"/>
  <pageSetup paperSize="9" scale="6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O40"/>
  <sheetViews>
    <sheetView showGridLines="0" view="pageBreakPreview" zoomScaleNormal="90" zoomScaleSheetLayoutView="100" workbookViewId="0"/>
  </sheetViews>
  <sheetFormatPr defaultRowHeight="13.5"/>
  <cols>
    <col min="1" max="1" width="2.125" style="51" customWidth="1"/>
    <col min="2" max="3" width="7.625" style="51" customWidth="1"/>
    <col min="4" max="9" width="8.625" style="51" customWidth="1"/>
    <col min="10" max="10" width="9.125" style="51" customWidth="1"/>
    <col min="11" max="11" width="4" style="51" customWidth="1"/>
    <col min="12" max="12" width="2.125" style="51" customWidth="1"/>
    <col min="14" max="14" width="12.25" customWidth="1"/>
  </cols>
  <sheetData>
    <row r="1" spans="1:15" ht="15.95" customHeight="1">
      <c r="B1" s="100" t="s">
        <v>178</v>
      </c>
    </row>
    <row r="2" spans="1:15" ht="15.95" customHeight="1"/>
    <row r="3" spans="1:15" ht="15.95" customHeight="1">
      <c r="A3" s="290" t="s">
        <v>148</v>
      </c>
      <c r="B3" s="290"/>
      <c r="C3" s="290"/>
      <c r="D3" s="290"/>
      <c r="E3" s="290"/>
      <c r="F3" s="290"/>
      <c r="G3" s="290"/>
      <c r="H3" s="290"/>
      <c r="I3" s="290"/>
      <c r="J3" s="290"/>
      <c r="K3" s="290"/>
      <c r="L3" s="290"/>
      <c r="N3" s="28" t="s">
        <v>129</v>
      </c>
      <c r="O3" s="212" t="s">
        <v>130</v>
      </c>
    </row>
    <row r="4" spans="1:15" ht="15.95" customHeight="1">
      <c r="N4" s="28" t="s">
        <v>219</v>
      </c>
      <c r="O4" s="212" t="s">
        <v>220</v>
      </c>
    </row>
    <row r="5" spans="1:15" ht="15.95" customHeight="1">
      <c r="B5" s="79" t="s">
        <v>119</v>
      </c>
      <c r="C5" s="79"/>
      <c r="D5" s="79"/>
      <c r="E5" s="79"/>
      <c r="F5" s="79"/>
      <c r="G5" s="79"/>
      <c r="H5" s="79"/>
      <c r="I5" s="79"/>
      <c r="J5" s="79"/>
      <c r="K5" s="79"/>
      <c r="L5" s="79"/>
    </row>
    <row r="6" spans="1:15" ht="15.95" customHeight="1" thickBot="1">
      <c r="B6" s="79" t="s">
        <v>135</v>
      </c>
      <c r="C6" s="79"/>
      <c r="D6" s="79"/>
      <c r="E6" s="79"/>
      <c r="F6" s="79"/>
      <c r="G6" s="79"/>
      <c r="H6" s="79"/>
      <c r="I6" s="79"/>
      <c r="J6" s="79"/>
      <c r="K6" s="79"/>
      <c r="L6" s="79"/>
    </row>
    <row r="7" spans="1:15" ht="15.95" customHeight="1">
      <c r="B7" s="278" t="s">
        <v>144</v>
      </c>
      <c r="C7" s="279"/>
      <c r="D7" s="279"/>
      <c r="E7" s="279" t="s">
        <v>121</v>
      </c>
      <c r="F7" s="279"/>
      <c r="G7" s="279"/>
      <c r="H7" s="279"/>
      <c r="I7" s="314" t="s">
        <v>145</v>
      </c>
      <c r="J7" s="315"/>
      <c r="K7" s="316"/>
      <c r="L7" s="79"/>
    </row>
    <row r="8" spans="1:15" ht="15.95" customHeight="1">
      <c r="B8" s="281" t="s">
        <v>122</v>
      </c>
      <c r="C8" s="292"/>
      <c r="D8" s="292"/>
      <c r="E8" s="263" t="s">
        <v>331</v>
      </c>
      <c r="F8" s="263"/>
      <c r="G8" s="263"/>
      <c r="H8" s="263"/>
      <c r="I8" s="312"/>
      <c r="J8" s="312"/>
      <c r="K8" s="104" t="s">
        <v>209</v>
      </c>
      <c r="L8" s="79"/>
    </row>
    <row r="9" spans="1:15" ht="15.95" customHeight="1">
      <c r="B9" s="267" t="s">
        <v>131</v>
      </c>
      <c r="C9" s="268"/>
      <c r="D9" s="268"/>
      <c r="E9" s="263" t="s">
        <v>332</v>
      </c>
      <c r="F9" s="263"/>
      <c r="G9" s="263"/>
      <c r="H9" s="263"/>
      <c r="I9" s="310"/>
      <c r="J9" s="311"/>
      <c r="K9" s="105" t="s">
        <v>209</v>
      </c>
      <c r="L9" s="79"/>
    </row>
    <row r="10" spans="1:15" ht="15.95" customHeight="1">
      <c r="B10" s="267" t="s">
        <v>143</v>
      </c>
      <c r="C10" s="268"/>
      <c r="D10" s="268"/>
      <c r="E10" s="263" t="s">
        <v>246</v>
      </c>
      <c r="F10" s="263"/>
      <c r="G10" s="263"/>
      <c r="H10" s="263"/>
      <c r="I10" s="300" t="str">
        <f>IF(I9="","",I9*2/3)</f>
        <v/>
      </c>
      <c r="J10" s="300"/>
      <c r="K10" s="106" t="s">
        <v>209</v>
      </c>
      <c r="L10" s="79"/>
    </row>
    <row r="11" spans="1:15" ht="15.95" customHeight="1">
      <c r="B11" s="267"/>
      <c r="C11" s="268"/>
      <c r="D11" s="268"/>
      <c r="E11" s="263" t="s">
        <v>344</v>
      </c>
      <c r="F11" s="263"/>
      <c r="G11" s="263"/>
      <c r="H11" s="263"/>
      <c r="I11" s="317" t="str">
        <f>IF(I9="","",IF(O4="木造",200000,3600000))</f>
        <v/>
      </c>
      <c r="J11" s="317"/>
      <c r="K11" s="83" t="s">
        <v>209</v>
      </c>
      <c r="L11" s="79"/>
    </row>
    <row r="12" spans="1:15" ht="15.95" customHeight="1" thickBot="1">
      <c r="B12" s="272" t="s">
        <v>175</v>
      </c>
      <c r="C12" s="273"/>
      <c r="D12" s="273"/>
      <c r="E12" s="266" t="s">
        <v>235</v>
      </c>
      <c r="F12" s="266"/>
      <c r="G12" s="266"/>
      <c r="H12" s="266"/>
      <c r="I12" s="293" t="str">
        <f>IF(I9="","",MIN(I10,I11))</f>
        <v/>
      </c>
      <c r="J12" s="293"/>
      <c r="K12" s="98" t="s">
        <v>123</v>
      </c>
      <c r="L12" s="79"/>
    </row>
    <row r="13" spans="1:15" ht="15.95" customHeight="1">
      <c r="B13" s="107"/>
      <c r="C13" s="107"/>
      <c r="D13" s="107"/>
      <c r="E13" s="107"/>
      <c r="F13" s="107"/>
      <c r="G13" s="107"/>
      <c r="H13" s="107"/>
      <c r="I13" s="107"/>
      <c r="J13" s="107"/>
      <c r="K13" s="107"/>
      <c r="L13" s="79"/>
    </row>
    <row r="14" spans="1:15" ht="15.95" customHeight="1" thickBot="1">
      <c r="B14" s="79" t="s">
        <v>149</v>
      </c>
      <c r="C14" s="79"/>
      <c r="D14" s="79"/>
      <c r="E14" s="79"/>
      <c r="F14" s="79"/>
      <c r="G14" s="79"/>
      <c r="H14" s="79"/>
      <c r="I14" s="79"/>
      <c r="J14" s="79"/>
      <c r="K14" s="79"/>
      <c r="L14" s="79"/>
    </row>
    <row r="15" spans="1:15" ht="15.95" customHeight="1">
      <c r="B15" s="278" t="s">
        <v>144</v>
      </c>
      <c r="C15" s="279"/>
      <c r="D15" s="279"/>
      <c r="E15" s="280" t="s">
        <v>121</v>
      </c>
      <c r="F15" s="280"/>
      <c r="G15" s="280"/>
      <c r="H15" s="280"/>
      <c r="I15" s="297" t="s">
        <v>145</v>
      </c>
      <c r="J15" s="298"/>
      <c r="K15" s="299"/>
      <c r="L15" s="79"/>
    </row>
    <row r="16" spans="1:15" ht="15.95" customHeight="1">
      <c r="B16" s="281" t="s">
        <v>336</v>
      </c>
      <c r="C16" s="268"/>
      <c r="D16" s="268"/>
      <c r="E16" s="263" t="s">
        <v>247</v>
      </c>
      <c r="F16" s="263"/>
      <c r="G16" s="263"/>
      <c r="H16" s="263"/>
      <c r="I16" s="296" t="str">
        <f>IF(I9="","",IF(O3="A",I12/I9,"-"))</f>
        <v/>
      </c>
      <c r="J16" s="296"/>
      <c r="K16" s="108"/>
      <c r="L16" s="79"/>
    </row>
    <row r="17" spans="1:13" ht="15.95" customHeight="1">
      <c r="B17" s="267"/>
      <c r="C17" s="268"/>
      <c r="D17" s="268"/>
      <c r="E17" s="263" t="s">
        <v>248</v>
      </c>
      <c r="F17" s="263"/>
      <c r="G17" s="263"/>
      <c r="H17" s="263"/>
      <c r="I17" s="295" t="str">
        <f>IF(I16="","",IF(O3="A",1/3-I16/4,"-"))</f>
        <v/>
      </c>
      <c r="J17" s="295"/>
      <c r="K17" s="83"/>
      <c r="L17" s="79"/>
    </row>
    <row r="18" spans="1:13" ht="15.95" customHeight="1">
      <c r="B18" s="267"/>
      <c r="C18" s="268"/>
      <c r="D18" s="268"/>
      <c r="E18" s="263" t="s">
        <v>249</v>
      </c>
      <c r="F18" s="263"/>
      <c r="G18" s="263"/>
      <c r="H18" s="263"/>
      <c r="I18" s="313">
        <f>1/6</f>
        <v>0.16666666666666666</v>
      </c>
      <c r="J18" s="295"/>
      <c r="K18" s="83"/>
      <c r="L18" s="79"/>
    </row>
    <row r="19" spans="1:13" ht="15.95" customHeight="1">
      <c r="B19" s="267"/>
      <c r="C19" s="268"/>
      <c r="D19" s="268"/>
      <c r="E19" s="263" t="s">
        <v>250</v>
      </c>
      <c r="F19" s="263"/>
      <c r="G19" s="263"/>
      <c r="H19" s="263"/>
      <c r="I19" s="294" t="str">
        <f>IF(I17="","",IF(O3="A",MAX(I17,I18),"-"))</f>
        <v/>
      </c>
      <c r="J19" s="294"/>
      <c r="K19" s="83"/>
      <c r="L19" s="79"/>
    </row>
    <row r="20" spans="1:13" ht="15.95" customHeight="1" thickBot="1">
      <c r="B20" s="272" t="s">
        <v>180</v>
      </c>
      <c r="C20" s="273"/>
      <c r="D20" s="273"/>
      <c r="E20" s="266" t="s">
        <v>345</v>
      </c>
      <c r="F20" s="266"/>
      <c r="G20" s="266"/>
      <c r="H20" s="266"/>
      <c r="I20" s="293" t="str">
        <f>IF(I19="","",IF(O3="A",I9*I19,""))</f>
        <v/>
      </c>
      <c r="J20" s="293"/>
      <c r="K20" s="98" t="s">
        <v>123</v>
      </c>
      <c r="L20" s="79"/>
    </row>
    <row r="21" spans="1:13" ht="15.95" customHeight="1">
      <c r="B21" s="107"/>
      <c r="C21" s="107"/>
      <c r="D21" s="107"/>
      <c r="E21" s="107"/>
      <c r="F21" s="107"/>
      <c r="G21" s="107"/>
      <c r="H21" s="107"/>
      <c r="I21" s="107"/>
      <c r="J21" s="107"/>
      <c r="K21" s="79"/>
      <c r="L21" s="79"/>
    </row>
    <row r="22" spans="1:13" ht="15.95" customHeight="1" thickBot="1">
      <c r="B22" s="79" t="s">
        <v>136</v>
      </c>
      <c r="C22" s="79"/>
      <c r="D22" s="109"/>
      <c r="E22" s="79"/>
      <c r="F22" s="79"/>
      <c r="G22" s="79"/>
      <c r="H22" s="79"/>
      <c r="I22" s="79"/>
      <c r="J22" s="79"/>
      <c r="K22" s="79"/>
      <c r="L22" s="79"/>
    </row>
    <row r="23" spans="1:13" ht="15.95" customHeight="1">
      <c r="B23" s="257" t="s">
        <v>144</v>
      </c>
      <c r="C23" s="245"/>
      <c r="D23" s="322"/>
      <c r="E23" s="245" t="s">
        <v>121</v>
      </c>
      <c r="F23" s="245"/>
      <c r="G23" s="245"/>
      <c r="H23" s="245"/>
      <c r="I23" s="245" t="s">
        <v>145</v>
      </c>
      <c r="J23" s="245"/>
      <c r="K23" s="246"/>
      <c r="L23" s="79"/>
    </row>
    <row r="24" spans="1:13" ht="15.95" customHeight="1" thickBot="1">
      <c r="B24" s="252" t="s">
        <v>181</v>
      </c>
      <c r="C24" s="253"/>
      <c r="D24" s="321"/>
      <c r="E24" s="266" t="s">
        <v>346</v>
      </c>
      <c r="F24" s="266"/>
      <c r="G24" s="266"/>
      <c r="H24" s="266"/>
      <c r="I24" s="304" t="str">
        <f>IF(I12="","",IF(O3="A",ROUNDDOWN((I12+I20),-3),ROUNDDOWN(I12,-3)))</f>
        <v/>
      </c>
      <c r="J24" s="305"/>
      <c r="K24" s="110" t="s">
        <v>123</v>
      </c>
      <c r="L24" s="79"/>
    </row>
    <row r="25" spans="1:13" ht="15.95" customHeight="1">
      <c r="B25" s="160"/>
      <c r="C25" s="160"/>
      <c r="D25" s="188"/>
      <c r="E25" s="114"/>
      <c r="F25" s="114"/>
      <c r="G25" s="114"/>
      <c r="H25" s="114"/>
      <c r="I25" s="189"/>
      <c r="J25" s="189"/>
      <c r="K25" s="190"/>
      <c r="L25" s="79"/>
    </row>
    <row r="26" spans="1:13" s="174" customFormat="1" ht="15.95" customHeight="1">
      <c r="A26" s="51"/>
      <c r="B26" s="114" t="s">
        <v>321</v>
      </c>
      <c r="C26" s="160"/>
      <c r="D26" s="114"/>
      <c r="E26" s="114"/>
      <c r="F26" s="114"/>
      <c r="G26" s="114"/>
      <c r="H26" s="114"/>
      <c r="I26" s="114"/>
      <c r="J26" s="114"/>
      <c r="K26" s="189"/>
      <c r="L26" s="79"/>
      <c r="M26" s="175"/>
    </row>
    <row r="27" spans="1:13" ht="15.95" customHeight="1">
      <c r="B27" s="114" t="s">
        <v>339</v>
      </c>
      <c r="C27" s="79"/>
      <c r="D27" s="79"/>
      <c r="E27" s="79"/>
      <c r="F27" s="79"/>
      <c r="G27" s="79"/>
      <c r="H27" s="79"/>
      <c r="I27" s="79"/>
      <c r="J27" s="79"/>
      <c r="K27" s="79"/>
      <c r="L27" s="79"/>
    </row>
    <row r="28" spans="1:13" ht="15.95" customHeight="1">
      <c r="B28" s="114" t="s">
        <v>347</v>
      </c>
      <c r="C28" s="79"/>
      <c r="D28" s="79"/>
      <c r="E28" s="79"/>
      <c r="F28" s="79"/>
      <c r="G28" s="79"/>
      <c r="H28" s="79"/>
      <c r="I28" s="79"/>
      <c r="J28" s="79"/>
      <c r="K28" s="79"/>
      <c r="L28" s="79"/>
    </row>
    <row r="29" spans="1:13" ht="15.95" customHeight="1">
      <c r="B29" s="114" t="s">
        <v>340</v>
      </c>
      <c r="C29" s="99"/>
      <c r="D29" s="100"/>
      <c r="E29" s="100"/>
      <c r="F29" s="100"/>
      <c r="G29" s="100"/>
      <c r="H29" s="100"/>
      <c r="I29" s="100"/>
      <c r="J29" s="100"/>
      <c r="K29" s="101"/>
      <c r="L29" s="102"/>
      <c r="M29" s="64"/>
    </row>
    <row r="30" spans="1:13" ht="15.95" customHeight="1">
      <c r="B30" s="114" t="s">
        <v>341</v>
      </c>
      <c r="C30" s="99"/>
      <c r="D30" s="100"/>
      <c r="E30" s="100"/>
      <c r="F30" s="100"/>
      <c r="G30" s="100"/>
      <c r="H30" s="100"/>
      <c r="I30" s="100"/>
      <c r="J30" s="100"/>
      <c r="K30" s="101"/>
      <c r="L30" s="102"/>
      <c r="M30" s="64"/>
    </row>
    <row r="31" spans="1:13" ht="15.95" customHeight="1">
      <c r="B31" s="114" t="s">
        <v>342</v>
      </c>
      <c r="C31" s="79"/>
      <c r="D31" s="79"/>
      <c r="E31" s="79"/>
      <c r="F31" s="79"/>
      <c r="G31" s="79"/>
      <c r="H31" s="79"/>
      <c r="I31" s="79"/>
      <c r="J31" s="79"/>
      <c r="K31" s="79"/>
      <c r="L31" s="79"/>
    </row>
    <row r="32" spans="1:13" ht="15.95" customHeight="1">
      <c r="B32" s="114"/>
      <c r="C32" s="79"/>
      <c r="D32" s="79"/>
      <c r="E32" s="79"/>
      <c r="F32" s="79"/>
      <c r="G32" s="79"/>
      <c r="H32" s="79"/>
      <c r="I32" s="79"/>
      <c r="J32" s="79"/>
      <c r="K32" s="79"/>
      <c r="L32" s="79"/>
    </row>
    <row r="33" spans="2:12" ht="15.95" customHeight="1" thickBot="1">
      <c r="B33" s="114" t="s">
        <v>139</v>
      </c>
      <c r="C33" s="79"/>
      <c r="D33" s="109"/>
      <c r="E33" s="79"/>
      <c r="F33" s="79"/>
      <c r="G33" s="79"/>
      <c r="H33" s="79"/>
      <c r="I33" s="79"/>
      <c r="J33" s="79"/>
      <c r="K33" s="79"/>
      <c r="L33" s="79"/>
    </row>
    <row r="34" spans="2:12" ht="15.95" customHeight="1">
      <c r="B34" s="308"/>
      <c r="C34" s="309"/>
      <c r="D34" s="280" t="s">
        <v>140</v>
      </c>
      <c r="E34" s="280"/>
      <c r="F34" s="280" t="s">
        <v>140</v>
      </c>
      <c r="G34" s="280"/>
      <c r="H34" s="280" t="s">
        <v>140</v>
      </c>
      <c r="I34" s="280"/>
      <c r="J34" s="280" t="s">
        <v>203</v>
      </c>
      <c r="K34" s="303"/>
      <c r="L34" s="79"/>
    </row>
    <row r="35" spans="2:12" ht="15.95" customHeight="1">
      <c r="B35" s="306" t="s">
        <v>343</v>
      </c>
      <c r="C35" s="307"/>
      <c r="D35" s="320"/>
      <c r="E35" s="302"/>
      <c r="F35" s="302"/>
      <c r="G35" s="302"/>
      <c r="H35" s="302"/>
      <c r="I35" s="302"/>
      <c r="J35" s="325"/>
      <c r="K35" s="326"/>
      <c r="L35" s="79"/>
    </row>
    <row r="36" spans="2:12" ht="15.95" customHeight="1">
      <c r="B36" s="306" t="s">
        <v>182</v>
      </c>
      <c r="C36" s="307"/>
      <c r="D36" s="302"/>
      <c r="E36" s="302"/>
      <c r="F36" s="302"/>
      <c r="G36" s="302"/>
      <c r="H36" s="302"/>
      <c r="I36" s="302"/>
      <c r="J36" s="325"/>
      <c r="K36" s="326"/>
      <c r="L36" s="79"/>
    </row>
    <row r="37" spans="2:12" ht="15.95" customHeight="1">
      <c r="B37" s="306" t="s">
        <v>183</v>
      </c>
      <c r="C37" s="307"/>
      <c r="D37" s="302"/>
      <c r="E37" s="302"/>
      <c r="F37" s="302"/>
      <c r="G37" s="302"/>
      <c r="H37" s="302"/>
      <c r="I37" s="302"/>
      <c r="J37" s="325"/>
      <c r="K37" s="326"/>
      <c r="L37" s="79"/>
    </row>
    <row r="38" spans="2:12" ht="15.95" customHeight="1">
      <c r="B38" s="306" t="s">
        <v>181</v>
      </c>
      <c r="C38" s="307"/>
      <c r="D38" s="302"/>
      <c r="E38" s="302"/>
      <c r="F38" s="302"/>
      <c r="G38" s="302"/>
      <c r="H38" s="302"/>
      <c r="I38" s="302"/>
      <c r="J38" s="325"/>
      <c r="K38" s="326"/>
      <c r="L38" s="79"/>
    </row>
    <row r="39" spans="2:12" ht="15.95" customHeight="1" thickBot="1">
      <c r="B39" s="318" t="s">
        <v>184</v>
      </c>
      <c r="C39" s="319"/>
      <c r="D39" s="301"/>
      <c r="E39" s="301"/>
      <c r="F39" s="301"/>
      <c r="G39" s="301"/>
      <c r="H39" s="301"/>
      <c r="I39" s="301"/>
      <c r="J39" s="323"/>
      <c r="K39" s="324"/>
      <c r="L39" s="79"/>
    </row>
    <row r="40" spans="2:12">
      <c r="B40" s="92"/>
      <c r="C40" s="92"/>
      <c r="D40" s="92"/>
      <c r="E40" s="92"/>
      <c r="F40" s="92"/>
      <c r="G40" s="92"/>
      <c r="H40" s="92"/>
      <c r="I40" s="92"/>
      <c r="J40" s="92"/>
      <c r="K40" s="92"/>
      <c r="L40" s="92"/>
    </row>
  </sheetData>
  <sheetProtection sheet="1" objects="1" scenarios="1"/>
  <mergeCells count="69">
    <mergeCell ref="J39:K39"/>
    <mergeCell ref="J38:K38"/>
    <mergeCell ref="J37:K37"/>
    <mergeCell ref="J36:K36"/>
    <mergeCell ref="J35:K35"/>
    <mergeCell ref="B39:C39"/>
    <mergeCell ref="B38:C38"/>
    <mergeCell ref="D35:E35"/>
    <mergeCell ref="E8:H8"/>
    <mergeCell ref="E12:H12"/>
    <mergeCell ref="E11:H11"/>
    <mergeCell ref="E10:H10"/>
    <mergeCell ref="E9:H9"/>
    <mergeCell ref="E24:H24"/>
    <mergeCell ref="B24:D24"/>
    <mergeCell ref="B23:D23"/>
    <mergeCell ref="E15:H15"/>
    <mergeCell ref="E20:H20"/>
    <mergeCell ref="E19:H19"/>
    <mergeCell ref="E17:H17"/>
    <mergeCell ref="E16:H16"/>
    <mergeCell ref="D38:E38"/>
    <mergeCell ref="F38:G38"/>
    <mergeCell ref="H38:I38"/>
    <mergeCell ref="B37:C37"/>
    <mergeCell ref="B36:C36"/>
    <mergeCell ref="F34:G34"/>
    <mergeCell ref="H39:I39"/>
    <mergeCell ref="A3:L3"/>
    <mergeCell ref="H36:I36"/>
    <mergeCell ref="D37:E37"/>
    <mergeCell ref="F37:G37"/>
    <mergeCell ref="H37:I37"/>
    <mergeCell ref="B35:C35"/>
    <mergeCell ref="B34:C34"/>
    <mergeCell ref="I9:J9"/>
    <mergeCell ref="I8:J8"/>
    <mergeCell ref="E18:H18"/>
    <mergeCell ref="I18:J18"/>
    <mergeCell ref="I7:K7"/>
    <mergeCell ref="B8:D8"/>
    <mergeCell ref="I11:J11"/>
    <mergeCell ref="B7:D7"/>
    <mergeCell ref="B15:D15"/>
    <mergeCell ref="D39:E39"/>
    <mergeCell ref="F39:G39"/>
    <mergeCell ref="I12:J12"/>
    <mergeCell ref="H34:I34"/>
    <mergeCell ref="H35:I35"/>
    <mergeCell ref="E23:H23"/>
    <mergeCell ref="I23:K23"/>
    <mergeCell ref="J34:K34"/>
    <mergeCell ref="I24:J24"/>
    <mergeCell ref="F35:G35"/>
    <mergeCell ref="D36:E36"/>
    <mergeCell ref="F36:G36"/>
    <mergeCell ref="B16:D19"/>
    <mergeCell ref="D34:E34"/>
    <mergeCell ref="E7:H7"/>
    <mergeCell ref="I19:J19"/>
    <mergeCell ref="I17:J17"/>
    <mergeCell ref="I16:J16"/>
    <mergeCell ref="I15:K15"/>
    <mergeCell ref="I10:J10"/>
    <mergeCell ref="B20:D20"/>
    <mergeCell ref="B12:D12"/>
    <mergeCell ref="B10:D11"/>
    <mergeCell ref="B9:D9"/>
    <mergeCell ref="I20:J20"/>
  </mergeCells>
  <phoneticPr fontId="26"/>
  <dataValidations count="2">
    <dataValidation type="list" allowBlank="1" showInputMessage="1" sqref="O3" xr:uid="{00000000-0002-0000-0100-000000000000}">
      <formula1>"A,C"</formula1>
    </dataValidation>
    <dataValidation type="list" allowBlank="1" showInputMessage="1" sqref="O4" xr:uid="{00000000-0002-0000-0100-000001000000}">
      <formula1>"木造,木造以外"</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Q40"/>
  <sheetViews>
    <sheetView showGridLines="0" view="pageBreakPreview" zoomScaleNormal="90" zoomScaleSheetLayoutView="100" workbookViewId="0"/>
  </sheetViews>
  <sheetFormatPr defaultRowHeight="13.5"/>
  <cols>
    <col min="1" max="1" width="2.125" style="51" customWidth="1"/>
    <col min="2" max="3" width="7.625" style="51" customWidth="1"/>
    <col min="4" max="9" width="8.625" style="51" customWidth="1"/>
    <col min="10" max="10" width="9.125" style="51" customWidth="1"/>
    <col min="11" max="11" width="4" style="51" customWidth="1"/>
    <col min="12" max="12" width="2.125" style="51" customWidth="1"/>
  </cols>
  <sheetData>
    <row r="1" spans="1:17" ht="15.95" customHeight="1">
      <c r="B1" s="100" t="s">
        <v>204</v>
      </c>
    </row>
    <row r="2" spans="1:17" ht="15.95" customHeight="1"/>
    <row r="3" spans="1:17" ht="15.95" customHeight="1">
      <c r="A3" s="290" t="s">
        <v>185</v>
      </c>
      <c r="B3" s="290"/>
      <c r="C3" s="290"/>
      <c r="D3" s="290"/>
      <c r="E3" s="290"/>
      <c r="F3" s="290"/>
      <c r="G3" s="290"/>
      <c r="H3" s="290"/>
      <c r="I3" s="290"/>
      <c r="J3" s="290"/>
      <c r="K3" s="290"/>
      <c r="L3" s="290"/>
      <c r="N3" s="28" t="s">
        <v>129</v>
      </c>
      <c r="O3" s="212" t="s">
        <v>221</v>
      </c>
      <c r="Q3" s="75"/>
    </row>
    <row r="4" spans="1:17" ht="15.95" customHeight="1">
      <c r="N4" s="28" t="s">
        <v>219</v>
      </c>
      <c r="O4" s="212" t="s">
        <v>220</v>
      </c>
      <c r="Q4" s="75"/>
    </row>
    <row r="5" spans="1:17" ht="15.95" customHeight="1">
      <c r="B5" s="79" t="s">
        <v>119</v>
      </c>
      <c r="C5" s="79"/>
      <c r="D5" s="79"/>
      <c r="E5" s="79"/>
      <c r="F5" s="79"/>
      <c r="G5" s="79"/>
      <c r="H5" s="79"/>
      <c r="I5" s="79"/>
      <c r="J5" s="79"/>
      <c r="K5" s="79"/>
      <c r="L5" s="79"/>
    </row>
    <row r="6" spans="1:17" ht="15.95" customHeight="1" thickBot="1">
      <c r="B6" s="79" t="s">
        <v>135</v>
      </c>
      <c r="C6" s="79"/>
      <c r="D6" s="79"/>
      <c r="E6" s="79"/>
      <c r="F6" s="79"/>
      <c r="G6" s="79"/>
      <c r="H6" s="79"/>
      <c r="I6" s="79"/>
      <c r="J6" s="79"/>
      <c r="K6" s="79"/>
      <c r="L6" s="79"/>
    </row>
    <row r="7" spans="1:17" ht="15.95" customHeight="1">
      <c r="B7" s="278" t="s">
        <v>144</v>
      </c>
      <c r="C7" s="279"/>
      <c r="D7" s="279"/>
      <c r="E7" s="279" t="s">
        <v>121</v>
      </c>
      <c r="F7" s="279"/>
      <c r="G7" s="279"/>
      <c r="H7" s="279"/>
      <c r="I7" s="279" t="s">
        <v>145</v>
      </c>
      <c r="J7" s="279"/>
      <c r="K7" s="291"/>
      <c r="L7" s="79"/>
    </row>
    <row r="8" spans="1:17" ht="15.95" customHeight="1">
      <c r="B8" s="281" t="s">
        <v>122</v>
      </c>
      <c r="C8" s="292"/>
      <c r="D8" s="292"/>
      <c r="E8" s="263" t="s">
        <v>331</v>
      </c>
      <c r="F8" s="263"/>
      <c r="G8" s="263"/>
      <c r="H8" s="263"/>
      <c r="I8" s="312"/>
      <c r="J8" s="312"/>
      <c r="K8" s="80" t="s">
        <v>123</v>
      </c>
      <c r="L8" s="79"/>
    </row>
    <row r="9" spans="1:17" ht="15.95" customHeight="1">
      <c r="B9" s="267" t="s">
        <v>131</v>
      </c>
      <c r="C9" s="268"/>
      <c r="D9" s="268"/>
      <c r="E9" s="263" t="s">
        <v>332</v>
      </c>
      <c r="F9" s="263"/>
      <c r="G9" s="263"/>
      <c r="H9" s="263"/>
      <c r="I9" s="310"/>
      <c r="J9" s="311"/>
      <c r="K9" s="80" t="s">
        <v>123</v>
      </c>
      <c r="L9" s="79"/>
    </row>
    <row r="10" spans="1:17" ht="15.95" customHeight="1">
      <c r="B10" s="267" t="s">
        <v>143</v>
      </c>
      <c r="C10" s="268"/>
      <c r="D10" s="268"/>
      <c r="E10" s="263" t="s">
        <v>246</v>
      </c>
      <c r="F10" s="263"/>
      <c r="G10" s="263"/>
      <c r="H10" s="263"/>
      <c r="I10" s="300" t="str">
        <f>IF(I9="","",I9*2/3)</f>
        <v/>
      </c>
      <c r="J10" s="300"/>
      <c r="K10" s="80" t="s">
        <v>123</v>
      </c>
      <c r="L10" s="79"/>
    </row>
    <row r="11" spans="1:17" ht="15.95" customHeight="1">
      <c r="B11" s="267"/>
      <c r="C11" s="268"/>
      <c r="D11" s="268"/>
      <c r="E11" s="263" t="s">
        <v>344</v>
      </c>
      <c r="F11" s="263"/>
      <c r="G11" s="263"/>
      <c r="H11" s="263"/>
      <c r="I11" s="317" t="str">
        <f>IF(I9="","",IF(O4="木造",200000,3600000))</f>
        <v/>
      </c>
      <c r="J11" s="317"/>
      <c r="K11" s="80" t="s">
        <v>123</v>
      </c>
      <c r="L11" s="79"/>
    </row>
    <row r="12" spans="1:17" ht="15.95" customHeight="1" thickBot="1">
      <c r="B12" s="272" t="s">
        <v>175</v>
      </c>
      <c r="C12" s="273"/>
      <c r="D12" s="273"/>
      <c r="E12" s="266" t="s">
        <v>235</v>
      </c>
      <c r="F12" s="266"/>
      <c r="G12" s="266"/>
      <c r="H12" s="266"/>
      <c r="I12" s="293" t="str">
        <f>IF(I9="","",MIN(I10,I11))</f>
        <v/>
      </c>
      <c r="J12" s="293"/>
      <c r="K12" s="98" t="s">
        <v>123</v>
      </c>
      <c r="L12" s="79"/>
    </row>
    <row r="13" spans="1:17" ht="15.95" customHeight="1">
      <c r="B13" s="107"/>
      <c r="C13" s="107"/>
      <c r="D13" s="107"/>
      <c r="E13" s="107"/>
      <c r="F13" s="107"/>
      <c r="G13" s="107"/>
      <c r="H13" s="107"/>
      <c r="I13" s="107"/>
      <c r="J13" s="107"/>
      <c r="K13" s="107"/>
      <c r="L13" s="107"/>
    </row>
    <row r="14" spans="1:17" ht="15.95" customHeight="1" thickBot="1">
      <c r="B14" s="79" t="s">
        <v>150</v>
      </c>
      <c r="C14" s="79"/>
      <c r="D14" s="79"/>
      <c r="E14" s="79"/>
      <c r="F14" s="79"/>
      <c r="G14" s="79"/>
      <c r="H14" s="79"/>
      <c r="I14" s="79"/>
      <c r="J14" s="79"/>
      <c r="K14" s="79"/>
      <c r="L14" s="79"/>
    </row>
    <row r="15" spans="1:17" ht="15.95" customHeight="1">
      <c r="B15" s="278" t="s">
        <v>144</v>
      </c>
      <c r="C15" s="279"/>
      <c r="D15" s="279"/>
      <c r="E15" s="280" t="s">
        <v>121</v>
      </c>
      <c r="F15" s="280"/>
      <c r="G15" s="280"/>
      <c r="H15" s="280"/>
      <c r="I15" s="314" t="s">
        <v>145</v>
      </c>
      <c r="J15" s="315"/>
      <c r="K15" s="316"/>
      <c r="L15" s="79"/>
    </row>
    <row r="16" spans="1:17" ht="15.95" customHeight="1">
      <c r="B16" s="281" t="s">
        <v>336</v>
      </c>
      <c r="C16" s="268"/>
      <c r="D16" s="268"/>
      <c r="E16" s="263" t="s">
        <v>247</v>
      </c>
      <c r="F16" s="263"/>
      <c r="G16" s="263"/>
      <c r="H16" s="263"/>
      <c r="I16" s="296" t="str">
        <f>IF(I9="","",IF(O3="B",I12/I9,"-"))</f>
        <v/>
      </c>
      <c r="J16" s="296"/>
      <c r="K16" s="111"/>
      <c r="L16" s="79"/>
    </row>
    <row r="17" spans="1:13" ht="15.95" customHeight="1">
      <c r="B17" s="267"/>
      <c r="C17" s="268"/>
      <c r="D17" s="268"/>
      <c r="E17" s="263" t="s">
        <v>251</v>
      </c>
      <c r="F17" s="263"/>
      <c r="G17" s="263"/>
      <c r="H17" s="263"/>
      <c r="I17" s="295" t="str">
        <f>IF(I16="","",IF(O3="B",I16/4,"-"))</f>
        <v/>
      </c>
      <c r="J17" s="295"/>
      <c r="K17" s="112"/>
      <c r="L17" s="79"/>
    </row>
    <row r="18" spans="1:13" ht="15.95" customHeight="1">
      <c r="B18" s="267"/>
      <c r="C18" s="268"/>
      <c r="D18" s="268"/>
      <c r="E18" s="263" t="s">
        <v>249</v>
      </c>
      <c r="F18" s="263"/>
      <c r="G18" s="263"/>
      <c r="H18" s="263"/>
      <c r="I18" s="313">
        <f>1/6</f>
        <v>0.16666666666666666</v>
      </c>
      <c r="J18" s="295"/>
      <c r="K18" s="112"/>
      <c r="L18" s="79"/>
    </row>
    <row r="19" spans="1:13" ht="15.95" customHeight="1">
      <c r="B19" s="267"/>
      <c r="C19" s="268"/>
      <c r="D19" s="268"/>
      <c r="E19" s="263" t="s">
        <v>271</v>
      </c>
      <c r="F19" s="263"/>
      <c r="G19" s="263"/>
      <c r="H19" s="263"/>
      <c r="I19" s="294" t="str">
        <f>IF(I17="","",IF(O3="B",MIN(I17,I18),"-"))</f>
        <v/>
      </c>
      <c r="J19" s="294"/>
      <c r="K19" s="112"/>
      <c r="L19" s="79"/>
    </row>
    <row r="20" spans="1:13" ht="15.95" customHeight="1" thickBot="1">
      <c r="B20" s="272" t="s">
        <v>180</v>
      </c>
      <c r="C20" s="273"/>
      <c r="D20" s="273"/>
      <c r="E20" s="266" t="s">
        <v>345</v>
      </c>
      <c r="F20" s="266"/>
      <c r="G20" s="266"/>
      <c r="H20" s="266"/>
      <c r="I20" s="293" t="str">
        <f>IF(I19="","",IF(O3="B",I9*I19,""))</f>
        <v/>
      </c>
      <c r="J20" s="293"/>
      <c r="K20" s="113" t="s">
        <v>123</v>
      </c>
      <c r="L20" s="79"/>
    </row>
    <row r="21" spans="1:13" ht="15.95" customHeight="1">
      <c r="B21" s="114"/>
      <c r="C21" s="79"/>
      <c r="D21" s="79"/>
      <c r="E21" s="79"/>
      <c r="F21" s="79"/>
      <c r="G21" s="79"/>
      <c r="H21" s="79"/>
      <c r="I21" s="79"/>
      <c r="J21" s="79"/>
      <c r="K21" s="79"/>
      <c r="L21" s="79"/>
    </row>
    <row r="22" spans="1:13" ht="15.95" customHeight="1" thickBot="1">
      <c r="B22" s="79" t="s">
        <v>136</v>
      </c>
      <c r="C22" s="79"/>
      <c r="D22" s="109"/>
      <c r="E22" s="79"/>
      <c r="F22" s="79"/>
      <c r="G22" s="79"/>
      <c r="H22" s="79"/>
      <c r="I22" s="79"/>
      <c r="J22" s="79"/>
      <c r="K22" s="79"/>
      <c r="L22" s="79"/>
    </row>
    <row r="23" spans="1:13" ht="15.95" customHeight="1">
      <c r="B23" s="257" t="s">
        <v>144</v>
      </c>
      <c r="C23" s="245"/>
      <c r="D23" s="322"/>
      <c r="E23" s="245" t="s">
        <v>121</v>
      </c>
      <c r="F23" s="245"/>
      <c r="G23" s="245"/>
      <c r="H23" s="245"/>
      <c r="I23" s="245" t="s">
        <v>145</v>
      </c>
      <c r="J23" s="245"/>
      <c r="K23" s="246"/>
      <c r="L23" s="79"/>
    </row>
    <row r="24" spans="1:13" ht="15.95" customHeight="1" thickBot="1">
      <c r="B24" s="252" t="s">
        <v>181</v>
      </c>
      <c r="C24" s="253"/>
      <c r="D24" s="321"/>
      <c r="E24" s="266" t="s">
        <v>346</v>
      </c>
      <c r="F24" s="266"/>
      <c r="G24" s="266"/>
      <c r="H24" s="266"/>
      <c r="I24" s="304" t="str">
        <f>IF(I12="","",IF(O3="B",ROUNDDOWN((I12+I20),-3),ROUNDDOWN(I12,-3)))</f>
        <v/>
      </c>
      <c r="J24" s="305"/>
      <c r="K24" s="115" t="s">
        <v>123</v>
      </c>
      <c r="L24" s="79"/>
    </row>
    <row r="25" spans="1:13" ht="15.95" customHeight="1">
      <c r="B25" s="160"/>
      <c r="C25" s="160"/>
      <c r="D25" s="188"/>
      <c r="E25" s="114"/>
      <c r="F25" s="114"/>
      <c r="G25" s="114"/>
      <c r="H25" s="114"/>
      <c r="I25" s="189"/>
      <c r="J25" s="189"/>
      <c r="K25" s="186"/>
      <c r="L25" s="79"/>
    </row>
    <row r="26" spans="1:13" s="174" customFormat="1" ht="15.95" customHeight="1">
      <c r="A26" s="51"/>
      <c r="B26" s="114" t="s">
        <v>321</v>
      </c>
      <c r="C26" s="160"/>
      <c r="D26" s="114"/>
      <c r="E26" s="114"/>
      <c r="F26" s="114"/>
      <c r="G26" s="114"/>
      <c r="H26" s="114"/>
      <c r="I26" s="114"/>
      <c r="J26" s="114"/>
      <c r="K26" s="189"/>
      <c r="L26" s="79"/>
      <c r="M26" s="175"/>
    </row>
    <row r="27" spans="1:13" ht="15.95" customHeight="1">
      <c r="B27" s="114" t="s">
        <v>339</v>
      </c>
      <c r="C27" s="79"/>
      <c r="D27" s="79"/>
      <c r="E27" s="79"/>
      <c r="F27" s="79"/>
      <c r="G27" s="79"/>
      <c r="H27" s="79"/>
      <c r="I27" s="79"/>
      <c r="J27" s="79"/>
      <c r="K27" s="79"/>
      <c r="L27" s="79"/>
    </row>
    <row r="28" spans="1:13" ht="15.95" customHeight="1">
      <c r="B28" s="114" t="s">
        <v>347</v>
      </c>
      <c r="C28" s="79"/>
      <c r="D28" s="79"/>
      <c r="E28" s="79"/>
      <c r="F28" s="79"/>
      <c r="G28" s="79"/>
      <c r="H28" s="79"/>
      <c r="I28" s="79"/>
      <c r="J28" s="79"/>
      <c r="K28" s="79"/>
      <c r="L28" s="79"/>
    </row>
    <row r="29" spans="1:13" ht="15.95" customHeight="1">
      <c r="B29" s="114" t="s">
        <v>340</v>
      </c>
      <c r="C29" s="99"/>
      <c r="D29" s="100"/>
      <c r="E29" s="100"/>
      <c r="F29" s="100"/>
      <c r="G29" s="100"/>
      <c r="H29" s="100"/>
      <c r="I29" s="100"/>
      <c r="J29" s="100"/>
      <c r="K29" s="101"/>
      <c r="L29" s="102"/>
      <c r="M29" s="64"/>
    </row>
    <row r="30" spans="1:13" ht="15.95" customHeight="1">
      <c r="B30" s="114" t="s">
        <v>341</v>
      </c>
      <c r="C30" s="99"/>
      <c r="D30" s="100"/>
      <c r="E30" s="100"/>
      <c r="F30" s="100"/>
      <c r="G30" s="100"/>
      <c r="H30" s="100"/>
      <c r="I30" s="100"/>
      <c r="J30" s="100"/>
      <c r="K30" s="101"/>
      <c r="L30" s="102"/>
      <c r="M30" s="64"/>
    </row>
    <row r="31" spans="1:13" ht="15.95" customHeight="1">
      <c r="B31" s="114" t="s">
        <v>342</v>
      </c>
      <c r="C31" s="79"/>
      <c r="D31" s="79"/>
      <c r="E31" s="79"/>
      <c r="F31" s="79"/>
      <c r="G31" s="79"/>
      <c r="H31" s="79"/>
      <c r="I31" s="79"/>
      <c r="J31" s="79"/>
      <c r="K31" s="79"/>
      <c r="L31" s="79"/>
    </row>
    <row r="32" spans="1:13" ht="15.95" customHeight="1">
      <c r="B32" s="114"/>
      <c r="C32" s="79"/>
      <c r="D32" s="79"/>
      <c r="E32" s="79"/>
      <c r="F32" s="79"/>
      <c r="G32" s="79"/>
      <c r="H32" s="79"/>
      <c r="I32" s="79"/>
      <c r="J32" s="79"/>
      <c r="K32" s="79"/>
      <c r="L32" s="79"/>
    </row>
    <row r="33" spans="2:12" ht="15.95" customHeight="1" thickBot="1">
      <c r="B33" s="114" t="s">
        <v>139</v>
      </c>
      <c r="C33" s="79"/>
      <c r="D33" s="109"/>
      <c r="E33" s="79"/>
      <c r="F33" s="79"/>
      <c r="G33" s="79"/>
      <c r="H33" s="79"/>
      <c r="I33" s="79"/>
      <c r="J33" s="79"/>
      <c r="K33" s="79"/>
      <c r="L33" s="79"/>
    </row>
    <row r="34" spans="2:12" ht="15.95" customHeight="1">
      <c r="B34" s="308"/>
      <c r="C34" s="309"/>
      <c r="D34" s="280" t="s">
        <v>140</v>
      </c>
      <c r="E34" s="280"/>
      <c r="F34" s="280" t="s">
        <v>140</v>
      </c>
      <c r="G34" s="280"/>
      <c r="H34" s="280" t="s">
        <v>140</v>
      </c>
      <c r="I34" s="280"/>
      <c r="J34" s="280" t="s">
        <v>203</v>
      </c>
      <c r="K34" s="303"/>
      <c r="L34" s="79"/>
    </row>
    <row r="35" spans="2:12" ht="15.95" customHeight="1">
      <c r="B35" s="306" t="s">
        <v>343</v>
      </c>
      <c r="C35" s="307"/>
      <c r="D35" s="320"/>
      <c r="E35" s="302"/>
      <c r="F35" s="302"/>
      <c r="G35" s="302"/>
      <c r="H35" s="302"/>
      <c r="I35" s="302"/>
      <c r="J35" s="202"/>
      <c r="K35" s="203"/>
      <c r="L35" s="79"/>
    </row>
    <row r="36" spans="2:12" ht="15.95" customHeight="1">
      <c r="B36" s="306" t="s">
        <v>182</v>
      </c>
      <c r="C36" s="307"/>
      <c r="D36" s="302"/>
      <c r="E36" s="302"/>
      <c r="F36" s="302"/>
      <c r="G36" s="302"/>
      <c r="H36" s="302"/>
      <c r="I36" s="302"/>
      <c r="J36" s="202"/>
      <c r="K36" s="203"/>
      <c r="L36" s="79"/>
    </row>
    <row r="37" spans="2:12" ht="15.95" customHeight="1">
      <c r="B37" s="306" t="s">
        <v>183</v>
      </c>
      <c r="C37" s="307"/>
      <c r="D37" s="302"/>
      <c r="E37" s="302"/>
      <c r="F37" s="302"/>
      <c r="G37" s="302"/>
      <c r="H37" s="302"/>
      <c r="I37" s="302"/>
      <c r="J37" s="202"/>
      <c r="K37" s="203"/>
      <c r="L37" s="79"/>
    </row>
    <row r="38" spans="2:12" ht="15.95" customHeight="1">
      <c r="B38" s="306" t="s">
        <v>181</v>
      </c>
      <c r="C38" s="307"/>
      <c r="D38" s="302"/>
      <c r="E38" s="302"/>
      <c r="F38" s="302"/>
      <c r="G38" s="302"/>
      <c r="H38" s="302"/>
      <c r="I38" s="302"/>
      <c r="J38" s="202"/>
      <c r="K38" s="203"/>
      <c r="L38" s="79"/>
    </row>
    <row r="39" spans="2:12" ht="15.95" customHeight="1" thickBot="1">
      <c r="B39" s="318" t="s">
        <v>184</v>
      </c>
      <c r="C39" s="319"/>
      <c r="D39" s="301"/>
      <c r="E39" s="301"/>
      <c r="F39" s="301"/>
      <c r="G39" s="301"/>
      <c r="H39" s="301"/>
      <c r="I39" s="301"/>
      <c r="J39" s="204"/>
      <c r="K39" s="205"/>
      <c r="L39" s="79"/>
    </row>
    <row r="40" spans="2:12">
      <c r="B40" s="107"/>
      <c r="C40" s="107"/>
      <c r="D40" s="107"/>
      <c r="E40" s="107"/>
      <c r="F40" s="107"/>
      <c r="G40" s="107"/>
      <c r="H40" s="107"/>
      <c r="I40" s="107"/>
      <c r="J40" s="107"/>
      <c r="K40" s="107"/>
      <c r="L40" s="107"/>
    </row>
  </sheetData>
  <sheetProtection sheet="1" objects="1" scenarios="1"/>
  <mergeCells count="64">
    <mergeCell ref="I12:J12"/>
    <mergeCell ref="I11:J11"/>
    <mergeCell ref="I10:J10"/>
    <mergeCell ref="I9:J9"/>
    <mergeCell ref="I8:J8"/>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5:C35"/>
    <mergeCell ref="D35:E35"/>
    <mergeCell ref="F35:G35"/>
    <mergeCell ref="H35:I35"/>
    <mergeCell ref="B20:D20"/>
    <mergeCell ref="I20:J20"/>
    <mergeCell ref="B23:D23"/>
    <mergeCell ref="E23:H23"/>
    <mergeCell ref="I23:K23"/>
    <mergeCell ref="B24:D24"/>
    <mergeCell ref="I24:J24"/>
    <mergeCell ref="B34:C34"/>
    <mergeCell ref="D34:E34"/>
    <mergeCell ref="F34:G34"/>
    <mergeCell ref="H34:I34"/>
    <mergeCell ref="J34:K34"/>
    <mergeCell ref="A3:L3"/>
    <mergeCell ref="B15:D15"/>
    <mergeCell ref="I15:K15"/>
    <mergeCell ref="B7:D7"/>
    <mergeCell ref="E7:H7"/>
    <mergeCell ref="I7:K7"/>
    <mergeCell ref="B8:D8"/>
    <mergeCell ref="B9:D9"/>
    <mergeCell ref="B10:D11"/>
    <mergeCell ref="B12:D12"/>
    <mergeCell ref="E12:H12"/>
    <mergeCell ref="E11:H11"/>
    <mergeCell ref="E9:H9"/>
    <mergeCell ref="E8:H8"/>
    <mergeCell ref="E15:H15"/>
    <mergeCell ref="E10:H10"/>
    <mergeCell ref="E24:H24"/>
    <mergeCell ref="E20:H20"/>
    <mergeCell ref="E19:H19"/>
    <mergeCell ref="E17:H17"/>
    <mergeCell ref="E16:H16"/>
    <mergeCell ref="E18:H18"/>
    <mergeCell ref="B16:D19"/>
    <mergeCell ref="I16:J16"/>
    <mergeCell ref="I17:J17"/>
    <mergeCell ref="I19:J19"/>
    <mergeCell ref="I18:J18"/>
  </mergeCells>
  <phoneticPr fontId="26"/>
  <dataValidations count="3">
    <dataValidation type="list" allowBlank="1" showInputMessage="1" sqref="O3" xr:uid="{00000000-0002-0000-0200-000000000000}">
      <formula1>"B,D"</formula1>
    </dataValidation>
    <dataValidation type="list" allowBlank="1" showInputMessage="1" sqref="O4 Q4" xr:uid="{00000000-0002-0000-0200-000001000000}">
      <formula1>"木造,木造以外"</formula1>
    </dataValidation>
    <dataValidation type="list" allowBlank="1" showInputMessage="1" sqref="Q3" xr:uid="{00000000-0002-0000-0200-000002000000}">
      <formula1>"A,C"</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Y69"/>
  <sheetViews>
    <sheetView showGridLines="0" view="pageBreakPreview" zoomScaleNormal="90" zoomScaleSheetLayoutView="100" workbookViewId="0"/>
  </sheetViews>
  <sheetFormatPr defaultRowHeight="13.5"/>
  <cols>
    <col min="1" max="1" width="2.125" style="51" customWidth="1"/>
    <col min="2" max="3" width="6.625" style="51" customWidth="1"/>
    <col min="4" max="8" width="6.875" style="51" customWidth="1"/>
    <col min="9" max="12" width="3.75" style="51" customWidth="1"/>
    <col min="13" max="13" width="4.125" style="51" customWidth="1"/>
    <col min="14" max="17" width="3.75" style="51" customWidth="1"/>
    <col min="18" max="18" width="4.125" style="51" customWidth="1"/>
    <col min="19" max="19" width="2.125" style="51" customWidth="1"/>
    <col min="21" max="21" width="25.625" customWidth="1"/>
    <col min="22" max="22" width="15.625" customWidth="1"/>
    <col min="23" max="23" width="7.625" bestFit="1" customWidth="1"/>
    <col min="24" max="25" width="16.75" customWidth="1"/>
  </cols>
  <sheetData>
    <row r="1" spans="1:23" ht="15.95" customHeight="1">
      <c r="B1" s="100" t="s">
        <v>179</v>
      </c>
    </row>
    <row r="2" spans="1:23" ht="15.95" customHeight="1"/>
    <row r="3" spans="1:23" ht="15.95" customHeight="1">
      <c r="A3" s="290" t="s">
        <v>151</v>
      </c>
      <c r="B3" s="290"/>
      <c r="C3" s="290"/>
      <c r="D3" s="290"/>
      <c r="E3" s="290"/>
      <c r="F3" s="290"/>
      <c r="G3" s="290"/>
      <c r="H3" s="290"/>
      <c r="I3" s="290"/>
      <c r="J3" s="290"/>
      <c r="K3" s="290"/>
      <c r="L3" s="290"/>
      <c r="M3" s="290"/>
      <c r="N3" s="290"/>
      <c r="O3" s="290"/>
      <c r="P3" s="290"/>
      <c r="Q3" s="290"/>
      <c r="R3" s="290"/>
      <c r="S3" s="290"/>
      <c r="U3" s="28" t="s">
        <v>129</v>
      </c>
      <c r="V3" s="210" t="s">
        <v>130</v>
      </c>
    </row>
    <row r="4" spans="1:23" ht="15.95" customHeight="1">
      <c r="W4" s="76"/>
    </row>
    <row r="5" spans="1:23" ht="15.95" customHeight="1">
      <c r="B5" s="79" t="s">
        <v>119</v>
      </c>
      <c r="C5" s="79"/>
      <c r="D5" s="79"/>
      <c r="E5" s="79"/>
      <c r="F5" s="79"/>
      <c r="G5" s="79"/>
      <c r="H5" s="79"/>
      <c r="I5" s="79"/>
      <c r="J5" s="79"/>
      <c r="K5" s="79"/>
      <c r="L5" s="79"/>
      <c r="M5" s="79"/>
      <c r="N5" s="79"/>
      <c r="O5" s="79"/>
      <c r="P5" s="79"/>
      <c r="Q5" s="79"/>
      <c r="R5" s="79"/>
      <c r="S5" s="107"/>
    </row>
    <row r="6" spans="1:23" ht="15.95" customHeight="1" thickBot="1">
      <c r="B6" s="79" t="s">
        <v>135</v>
      </c>
      <c r="C6" s="79"/>
      <c r="D6" s="79"/>
      <c r="E6" s="79"/>
      <c r="F6" s="79"/>
      <c r="G6" s="79"/>
      <c r="H6" s="79"/>
      <c r="I6" s="79"/>
      <c r="J6" s="79"/>
      <c r="K6" s="79"/>
      <c r="L6" s="79"/>
      <c r="M6" s="79"/>
      <c r="N6" s="79"/>
      <c r="O6" s="79"/>
      <c r="P6" s="79"/>
      <c r="Q6" s="79"/>
      <c r="R6" s="79"/>
      <c r="S6" s="107"/>
    </row>
    <row r="7" spans="1:23" ht="15.95" customHeight="1">
      <c r="B7" s="327" t="s">
        <v>144</v>
      </c>
      <c r="C7" s="328"/>
      <c r="D7" s="364" t="s">
        <v>121</v>
      </c>
      <c r="E7" s="364"/>
      <c r="F7" s="364"/>
      <c r="G7" s="364"/>
      <c r="H7" s="328"/>
      <c r="I7" s="375" t="s">
        <v>145</v>
      </c>
      <c r="J7" s="375"/>
      <c r="K7" s="375"/>
      <c r="L7" s="347"/>
      <c r="M7" s="347"/>
      <c r="N7" s="347"/>
      <c r="O7" s="347"/>
      <c r="P7" s="347"/>
      <c r="Q7" s="347"/>
      <c r="R7" s="348"/>
      <c r="S7" s="107"/>
    </row>
    <row r="8" spans="1:23" ht="15.95" customHeight="1">
      <c r="B8" s="329"/>
      <c r="C8" s="330"/>
      <c r="D8" s="365"/>
      <c r="E8" s="365"/>
      <c r="F8" s="365"/>
      <c r="G8" s="365"/>
      <c r="H8" s="330"/>
      <c r="I8" s="390" t="s">
        <v>212</v>
      </c>
      <c r="J8" s="390"/>
      <c r="K8" s="390"/>
      <c r="L8" s="391"/>
      <c r="M8" s="391"/>
      <c r="N8" s="373" t="s">
        <v>152</v>
      </c>
      <c r="O8" s="373"/>
      <c r="P8" s="373"/>
      <c r="Q8" s="373"/>
      <c r="R8" s="374"/>
      <c r="S8" s="107"/>
    </row>
    <row r="9" spans="1:23" ht="15.95" customHeight="1">
      <c r="B9" s="415" t="s">
        <v>122</v>
      </c>
      <c r="C9" s="416"/>
      <c r="D9" s="352" t="s">
        <v>331</v>
      </c>
      <c r="E9" s="353"/>
      <c r="F9" s="353"/>
      <c r="G9" s="353"/>
      <c r="H9" s="354"/>
      <c r="I9" s="383"/>
      <c r="J9" s="383"/>
      <c r="K9" s="383"/>
      <c r="L9" s="383"/>
      <c r="M9" s="117" t="s">
        <v>123</v>
      </c>
      <c r="N9" s="382"/>
      <c r="O9" s="382"/>
      <c r="P9" s="382"/>
      <c r="Q9" s="382"/>
      <c r="R9" s="108" t="s">
        <v>123</v>
      </c>
      <c r="S9" s="107"/>
      <c r="U9" s="224" t="s">
        <v>318</v>
      </c>
    </row>
    <row r="10" spans="1:23" ht="15.95" customHeight="1">
      <c r="B10" s="329" t="s">
        <v>131</v>
      </c>
      <c r="C10" s="330"/>
      <c r="D10" s="352" t="s">
        <v>332</v>
      </c>
      <c r="E10" s="353"/>
      <c r="F10" s="353"/>
      <c r="G10" s="353"/>
      <c r="H10" s="354"/>
      <c r="I10" s="381"/>
      <c r="J10" s="381"/>
      <c r="K10" s="381"/>
      <c r="L10" s="381"/>
      <c r="M10" s="221" t="s">
        <v>123</v>
      </c>
      <c r="N10" s="382"/>
      <c r="O10" s="382"/>
      <c r="P10" s="382"/>
      <c r="Q10" s="382"/>
      <c r="R10" s="108" t="s">
        <v>123</v>
      </c>
      <c r="S10" s="107"/>
      <c r="U10" s="207" t="s">
        <v>222</v>
      </c>
      <c r="V10" s="207"/>
      <c r="W10" s="208">
        <v>0.2</v>
      </c>
    </row>
    <row r="11" spans="1:23" ht="15.95" customHeight="1" thickBot="1">
      <c r="B11" s="329"/>
      <c r="C11" s="330"/>
      <c r="D11" s="366" t="s">
        <v>134</v>
      </c>
      <c r="E11" s="352" t="s">
        <v>124</v>
      </c>
      <c r="F11" s="353"/>
      <c r="G11" s="353"/>
      <c r="H11" s="354"/>
      <c r="I11" s="386"/>
      <c r="J11" s="387"/>
      <c r="K11" s="387"/>
      <c r="L11" s="387"/>
      <c r="M11" s="217" t="s">
        <v>125</v>
      </c>
      <c r="N11" s="392"/>
      <c r="O11" s="392"/>
      <c r="P11" s="392"/>
      <c r="Q11" s="392"/>
      <c r="R11" s="393"/>
      <c r="S11" s="107"/>
      <c r="U11" t="s">
        <v>226</v>
      </c>
      <c r="V11" t="s">
        <v>226</v>
      </c>
      <c r="W11" t="s">
        <v>227</v>
      </c>
    </row>
    <row r="12" spans="1:23" ht="15.95" customHeight="1">
      <c r="B12" s="329"/>
      <c r="C12" s="330"/>
      <c r="D12" s="366"/>
      <c r="E12" s="417" t="s">
        <v>325</v>
      </c>
      <c r="F12" s="418"/>
      <c r="G12" s="418"/>
      <c r="H12" s="419"/>
      <c r="I12" s="394" t="str">
        <f>IF(I11="","",IF(OR(U10="",V10=""),"",IF(AND(U10="一般的な工法の場合",V10="木造建築物"),"",IF(AND(U10="一般的な工法の場合",V10="住宅"),39900,IF(AND(U10="一般的な工法の場合",V10="マンション",W10&gt;=0.3),51700,IF(AND(U10="一般的な工法の場合",V10="上記以外",W10&gt;=0.3),57000,IF(AND(U10="一般的な工法の場合",V10="マンション",0.3&gt;W10),56900,IF(AND(U10="一般的な工法の場合",V10="上記以外",0.3&gt;W10),62700,IF(AND(U10="免震工法等特殊な工法の場合",V10="マンション"),86400,IF(AND(U10="免震工法等特殊な工法の場合",V10="上記以外"),93300,IF(AND(U10="免震工法等特殊な工法の場合",V10="木造建築物"),"　",IF(AND(U10="免震工法等特殊な工法の場合",V10="住宅"),39900))))))))))))</f>
        <v/>
      </c>
      <c r="J12" s="395"/>
      <c r="K12" s="166" t="str">
        <f>IF(I11="","",IF(OR(U10="",V10=""),"",IF(AND(U10="一般的な工法の場合",V10="木造建築物"),"",IF(AND(U10="免震工法等特殊な工法の場合",V10="木造建築物"),"","×"))))</f>
        <v/>
      </c>
      <c r="L12" s="358" t="str">
        <f>IF(I11="","",IF(OR(U10="",V10=""),"",IF(AND(U10="一般的な工法の場合",V10="木造建築物"),"",IF(AND(U10="免震工法等特殊な工法の場合",V10="木造建築物"),"",I11))))</f>
        <v/>
      </c>
      <c r="M12" s="359"/>
      <c r="N12" s="427"/>
      <c r="O12" s="427"/>
      <c r="P12" s="427"/>
      <c r="Q12" s="427"/>
      <c r="R12" s="428"/>
      <c r="S12" s="107"/>
      <c r="U12" s="68"/>
      <c r="V12" s="69"/>
    </row>
    <row r="13" spans="1:23" ht="15.95" customHeight="1">
      <c r="B13" s="329"/>
      <c r="C13" s="330"/>
      <c r="D13" s="367"/>
      <c r="E13" s="412" t="s">
        <v>252</v>
      </c>
      <c r="F13" s="413"/>
      <c r="G13" s="413"/>
      <c r="H13" s="414"/>
      <c r="I13" s="384" t="str">
        <f>IF(AND(U10="一般的な工法の場合",V10="木造建築物"),2700000,IF(AND(U10="免震工法等特殊な工法の場合",V10="木造建築物"),2700000,IF(OR(I12="",L12=""),"",IF((I12*L12)&gt;0,I12*L12))))</f>
        <v/>
      </c>
      <c r="J13" s="385"/>
      <c r="K13" s="385"/>
      <c r="L13" s="385"/>
      <c r="M13" s="119" t="s">
        <v>154</v>
      </c>
      <c r="N13" s="388"/>
      <c r="O13" s="388"/>
      <c r="P13" s="388"/>
      <c r="Q13" s="388"/>
      <c r="R13" s="389"/>
      <c r="S13" s="107"/>
      <c r="U13" s="70" t="s">
        <v>223</v>
      </c>
      <c r="V13" s="74" t="s">
        <v>224</v>
      </c>
    </row>
    <row r="14" spans="1:23" ht="15.95" customHeight="1">
      <c r="B14" s="331"/>
      <c r="C14" s="332"/>
      <c r="D14" s="352" t="s">
        <v>253</v>
      </c>
      <c r="E14" s="353"/>
      <c r="F14" s="353"/>
      <c r="G14" s="353"/>
      <c r="H14" s="354"/>
      <c r="I14" s="349" t="str">
        <f>IF(I13="","",MIN(I10,I13))</f>
        <v/>
      </c>
      <c r="J14" s="350"/>
      <c r="K14" s="350"/>
      <c r="L14" s="350"/>
      <c r="M14" s="217" t="s">
        <v>123</v>
      </c>
      <c r="N14" s="341" t="str">
        <f>IF(N10="","",N10)</f>
        <v/>
      </c>
      <c r="O14" s="342"/>
      <c r="P14" s="342"/>
      <c r="Q14" s="342"/>
      <c r="R14" s="83" t="s">
        <v>123</v>
      </c>
      <c r="S14" s="107"/>
      <c r="U14" s="70" t="s">
        <v>225</v>
      </c>
      <c r="V14" s="71" t="s">
        <v>157</v>
      </c>
    </row>
    <row r="15" spans="1:23" ht="15.95" customHeight="1">
      <c r="B15" s="333" t="s">
        <v>143</v>
      </c>
      <c r="C15" s="334"/>
      <c r="D15" s="376" t="s">
        <v>254</v>
      </c>
      <c r="E15" s="259"/>
      <c r="F15" s="259"/>
      <c r="G15" s="259"/>
      <c r="H15" s="377"/>
      <c r="I15" s="339" t="s">
        <v>177</v>
      </c>
      <c r="J15" s="339"/>
      <c r="K15" s="339"/>
      <c r="L15" s="339"/>
      <c r="M15" s="340"/>
      <c r="N15" s="370" t="s">
        <v>176</v>
      </c>
      <c r="O15" s="371"/>
      <c r="P15" s="371"/>
      <c r="Q15" s="371"/>
      <c r="R15" s="372"/>
      <c r="S15" s="107"/>
      <c r="U15" s="70"/>
      <c r="V15" s="71" t="s">
        <v>158</v>
      </c>
    </row>
    <row r="16" spans="1:23" ht="15.95" customHeight="1" thickBot="1">
      <c r="B16" s="333"/>
      <c r="C16" s="334"/>
      <c r="D16" s="378"/>
      <c r="E16" s="379"/>
      <c r="F16" s="379"/>
      <c r="G16" s="379"/>
      <c r="H16" s="380"/>
      <c r="I16" s="369" t="str">
        <f>IF(I14="","",I14/3)</f>
        <v/>
      </c>
      <c r="J16" s="369"/>
      <c r="K16" s="369"/>
      <c r="L16" s="369"/>
      <c r="M16" s="163" t="s">
        <v>123</v>
      </c>
      <c r="N16" s="368" t="str">
        <f>IF(N14="","",N14*2/3)</f>
        <v/>
      </c>
      <c r="O16" s="368"/>
      <c r="P16" s="368"/>
      <c r="Q16" s="368"/>
      <c r="R16" s="143" t="s">
        <v>123</v>
      </c>
      <c r="S16" s="107"/>
      <c r="U16" s="72"/>
      <c r="V16" s="73" t="s">
        <v>159</v>
      </c>
    </row>
    <row r="17" spans="2:25" ht="15.95" customHeight="1">
      <c r="B17" s="333"/>
      <c r="C17" s="334"/>
      <c r="D17" s="412" t="s">
        <v>255</v>
      </c>
      <c r="E17" s="413"/>
      <c r="F17" s="413"/>
      <c r="G17" s="413"/>
      <c r="H17" s="414"/>
      <c r="I17" s="425" t="str">
        <f>IF(AND(I16="",N16=""),"",IF(I16="",N16,IF(N16="",I16,I16+N16)))</f>
        <v/>
      </c>
      <c r="J17" s="426"/>
      <c r="K17" s="426"/>
      <c r="L17" s="426"/>
      <c r="M17" s="426"/>
      <c r="N17" s="426"/>
      <c r="O17" s="426"/>
      <c r="P17" s="426"/>
      <c r="Q17" s="426"/>
      <c r="R17" s="144" t="s">
        <v>123</v>
      </c>
      <c r="S17" s="107"/>
    </row>
    <row r="18" spans="2:25" ht="15.95" customHeight="1">
      <c r="B18" s="335"/>
      <c r="C18" s="336"/>
      <c r="D18" s="352" t="s">
        <v>348</v>
      </c>
      <c r="E18" s="353"/>
      <c r="F18" s="353"/>
      <c r="G18" s="353"/>
      <c r="H18" s="354"/>
      <c r="I18" s="355" t="str">
        <f>IF(I17="","",IF(AND(5000&gt;I11,I11&gt;0),20000000,IF(AND(10000&gt;I11,I11&gt;=5000),35000000,IF(AND(I11&gt;=10000),50000000,""))))</f>
        <v/>
      </c>
      <c r="J18" s="356"/>
      <c r="K18" s="356"/>
      <c r="L18" s="356"/>
      <c r="M18" s="356"/>
      <c r="N18" s="356"/>
      <c r="O18" s="356"/>
      <c r="P18" s="356"/>
      <c r="Q18" s="356"/>
      <c r="R18" s="108" t="s">
        <v>123</v>
      </c>
      <c r="S18" s="107"/>
    </row>
    <row r="19" spans="2:25" ht="15.95" customHeight="1">
      <c r="B19" s="333" t="s">
        <v>175</v>
      </c>
      <c r="C19" s="334"/>
      <c r="D19" s="352" t="s">
        <v>256</v>
      </c>
      <c r="E19" s="353"/>
      <c r="F19" s="353"/>
      <c r="G19" s="353"/>
      <c r="H19" s="354"/>
      <c r="I19" s="355" t="str">
        <f>IF(OR(I17="",I18=""),"",MIN(I17,I18))</f>
        <v/>
      </c>
      <c r="J19" s="356"/>
      <c r="K19" s="356"/>
      <c r="L19" s="356"/>
      <c r="M19" s="356"/>
      <c r="N19" s="356"/>
      <c r="O19" s="356"/>
      <c r="P19" s="356"/>
      <c r="Q19" s="356"/>
      <c r="R19" s="108" t="s">
        <v>123</v>
      </c>
      <c r="S19" s="107"/>
    </row>
    <row r="20" spans="2:25" ht="15.95" customHeight="1" thickBot="1">
      <c r="B20" s="337"/>
      <c r="C20" s="338"/>
      <c r="D20" s="422" t="s">
        <v>257</v>
      </c>
      <c r="E20" s="255"/>
      <c r="F20" s="255"/>
      <c r="G20" s="255"/>
      <c r="H20" s="256"/>
      <c r="I20" s="293" t="str">
        <f>IF(AND(I16="",N16=""),"",IF(N16="",I19,IF(I16="","",I19*I16/(I16+N16))))</f>
        <v/>
      </c>
      <c r="J20" s="293"/>
      <c r="K20" s="293"/>
      <c r="L20" s="293"/>
      <c r="M20" s="121" t="s">
        <v>196</v>
      </c>
      <c r="N20" s="293" t="str">
        <f>IF(AND(I16="",N16=""),"",IF(N16="","",IF(I16="",N16,I19*N16/(I16+N16))))</f>
        <v/>
      </c>
      <c r="O20" s="293"/>
      <c r="P20" s="293"/>
      <c r="Q20" s="293"/>
      <c r="R20" s="98" t="s">
        <v>123</v>
      </c>
      <c r="S20" s="107"/>
    </row>
    <row r="21" spans="2:25" ht="15.95" customHeight="1">
      <c r="B21" s="114"/>
      <c r="C21" s="114"/>
      <c r="D21" s="109"/>
      <c r="E21" s="79"/>
      <c r="F21" s="79"/>
      <c r="G21" s="79"/>
      <c r="H21" s="79"/>
      <c r="I21" s="79"/>
      <c r="J21" s="79"/>
      <c r="K21" s="79"/>
      <c r="L21" s="79"/>
      <c r="M21" s="79"/>
      <c r="N21" s="79"/>
      <c r="O21" s="79"/>
      <c r="P21" s="79"/>
      <c r="Q21" s="79"/>
      <c r="R21" s="79"/>
      <c r="S21" s="107"/>
      <c r="U21" s="63"/>
      <c r="V21" s="63"/>
      <c r="W21" s="63"/>
    </row>
    <row r="22" spans="2:25" ht="15.95" customHeight="1" thickBot="1">
      <c r="B22" s="79" t="s">
        <v>149</v>
      </c>
      <c r="C22" s="79"/>
      <c r="D22" s="109"/>
      <c r="E22" s="79"/>
      <c r="F22" s="79"/>
      <c r="G22" s="79"/>
      <c r="H22" s="79"/>
      <c r="I22" s="79"/>
      <c r="J22" s="79"/>
      <c r="K22" s="79"/>
      <c r="L22" s="79"/>
      <c r="M22" s="79"/>
      <c r="N22" s="79"/>
      <c r="O22" s="79"/>
      <c r="P22" s="79"/>
      <c r="Q22" s="79"/>
      <c r="R22" s="79"/>
      <c r="S22" s="107"/>
      <c r="U22" s="63"/>
      <c r="V22" s="63"/>
      <c r="W22" s="63"/>
    </row>
    <row r="23" spans="2:25" ht="15.95" customHeight="1">
      <c r="B23" s="346" t="s">
        <v>144</v>
      </c>
      <c r="C23" s="280"/>
      <c r="D23" s="360" t="s">
        <v>208</v>
      </c>
      <c r="E23" s="360"/>
      <c r="F23" s="360"/>
      <c r="G23" s="360"/>
      <c r="H23" s="360"/>
      <c r="I23" s="347" t="s">
        <v>145</v>
      </c>
      <c r="J23" s="347"/>
      <c r="K23" s="347"/>
      <c r="L23" s="347"/>
      <c r="M23" s="347"/>
      <c r="N23" s="347"/>
      <c r="O23" s="347"/>
      <c r="P23" s="347"/>
      <c r="Q23" s="347"/>
      <c r="R23" s="348"/>
      <c r="S23" s="107"/>
      <c r="U23" s="63"/>
      <c r="V23" s="63"/>
      <c r="W23" s="63"/>
    </row>
    <row r="24" spans="2:25" ht="15.95" customHeight="1">
      <c r="B24" s="267"/>
      <c r="C24" s="268"/>
      <c r="D24" s="238"/>
      <c r="E24" s="238"/>
      <c r="F24" s="238"/>
      <c r="G24" s="238"/>
      <c r="H24" s="238"/>
      <c r="I24" s="373" t="s">
        <v>153</v>
      </c>
      <c r="J24" s="373"/>
      <c r="K24" s="373"/>
      <c r="L24" s="373"/>
      <c r="M24" s="373"/>
      <c r="N24" s="373" t="s">
        <v>216</v>
      </c>
      <c r="O24" s="373"/>
      <c r="P24" s="373"/>
      <c r="Q24" s="373"/>
      <c r="R24" s="374"/>
      <c r="S24" s="107"/>
    </row>
    <row r="25" spans="2:25" ht="15.95" customHeight="1">
      <c r="B25" s="429" t="s">
        <v>213</v>
      </c>
      <c r="C25" s="430"/>
      <c r="D25" s="366" t="s">
        <v>134</v>
      </c>
      <c r="E25" s="352" t="s">
        <v>124</v>
      </c>
      <c r="F25" s="353"/>
      <c r="G25" s="353"/>
      <c r="H25" s="354"/>
      <c r="I25" s="443" t="str">
        <f>IF(I11="","",IF(V3="A",I11,"-"))</f>
        <v/>
      </c>
      <c r="J25" s="444"/>
      <c r="K25" s="444"/>
      <c r="L25" s="444"/>
      <c r="M25" s="117" t="s">
        <v>125</v>
      </c>
      <c r="N25" s="445"/>
      <c r="O25" s="446"/>
      <c r="P25" s="446"/>
      <c r="Q25" s="446"/>
      <c r="R25" s="447"/>
      <c r="S25" s="107"/>
      <c r="U25" s="51"/>
      <c r="V25" s="51"/>
      <c r="W25" s="206"/>
    </row>
    <row r="26" spans="2:25" ht="15.95" customHeight="1">
      <c r="B26" s="329"/>
      <c r="C26" s="330"/>
      <c r="D26" s="366"/>
      <c r="E26" s="417" t="s">
        <v>325</v>
      </c>
      <c r="F26" s="418"/>
      <c r="G26" s="418"/>
      <c r="H26" s="419"/>
      <c r="I26" s="394" t="str">
        <f>IF(I25="","",IF(V3="C","",I12))</f>
        <v/>
      </c>
      <c r="J26" s="395"/>
      <c r="K26" s="118" t="str">
        <f>IF(I25="","",IF(V3="C","-",K12))</f>
        <v/>
      </c>
      <c r="L26" s="420" t="str">
        <f>IF(I25="","",IF(V3="C","",L12))</f>
        <v/>
      </c>
      <c r="M26" s="421"/>
      <c r="N26" s="423"/>
      <c r="O26" s="423"/>
      <c r="P26" s="423"/>
      <c r="Q26" s="423"/>
      <c r="R26" s="424"/>
      <c r="S26" s="107"/>
    </row>
    <row r="27" spans="2:25" ht="15.95" customHeight="1">
      <c r="B27" s="329"/>
      <c r="C27" s="330"/>
      <c r="D27" s="367"/>
      <c r="E27" s="412" t="s">
        <v>258</v>
      </c>
      <c r="F27" s="413"/>
      <c r="G27" s="413"/>
      <c r="H27" s="414"/>
      <c r="I27" s="362" t="str">
        <f xml:space="preserve"> IF(V3="C","-",I13)</f>
        <v/>
      </c>
      <c r="J27" s="300"/>
      <c r="K27" s="300"/>
      <c r="L27" s="300"/>
      <c r="M27" s="123" t="s">
        <v>154</v>
      </c>
      <c r="N27" s="441"/>
      <c r="O27" s="441"/>
      <c r="P27" s="441"/>
      <c r="Q27" s="441"/>
      <c r="R27" s="442"/>
      <c r="S27" s="107"/>
      <c r="V27" s="174"/>
    </row>
    <row r="28" spans="2:25" ht="15.95" customHeight="1">
      <c r="B28" s="331"/>
      <c r="C28" s="332"/>
      <c r="D28" s="352" t="s">
        <v>259</v>
      </c>
      <c r="E28" s="353"/>
      <c r="F28" s="353"/>
      <c r="G28" s="353"/>
      <c r="H28" s="354"/>
      <c r="I28" s="355" t="str">
        <f>IF(I27="","",IF(V3="C","-",MIN(I10,I27)))</f>
        <v/>
      </c>
      <c r="J28" s="356"/>
      <c r="K28" s="356"/>
      <c r="L28" s="356"/>
      <c r="M28" s="117" t="s">
        <v>123</v>
      </c>
      <c r="N28" s="357" t="str">
        <f>IF(N10="","",IF(V3="C","-",N10))</f>
        <v/>
      </c>
      <c r="O28" s="317"/>
      <c r="P28" s="317"/>
      <c r="Q28" s="317"/>
      <c r="R28" s="124" t="s">
        <v>123</v>
      </c>
      <c r="S28" s="107"/>
      <c r="V28" s="174"/>
      <c r="W28" s="63"/>
    </row>
    <row r="29" spans="2:25" ht="15.95" customHeight="1">
      <c r="B29" s="281" t="s">
        <v>349</v>
      </c>
      <c r="C29" s="292"/>
      <c r="D29" s="263" t="s">
        <v>260</v>
      </c>
      <c r="E29" s="263"/>
      <c r="F29" s="263"/>
      <c r="G29" s="263"/>
      <c r="H29" s="263"/>
      <c r="I29" s="125" t="s">
        <v>200</v>
      </c>
      <c r="J29" s="361" t="str">
        <f>IF(I28="","",IF(V3="C","-",I20/I28))</f>
        <v/>
      </c>
      <c r="K29" s="361"/>
      <c r="L29" s="361"/>
      <c r="M29" s="126"/>
      <c r="N29" s="127" t="s">
        <v>201</v>
      </c>
      <c r="O29" s="361" t="str">
        <f>IF(N28="","",IF(V3="C","-",N20/N28))</f>
        <v/>
      </c>
      <c r="P29" s="361"/>
      <c r="Q29" s="361"/>
      <c r="R29" s="128"/>
      <c r="S29" s="107"/>
      <c r="V29" s="63"/>
      <c r="W29" s="63"/>
    </row>
    <row r="30" spans="2:25" ht="14.1" customHeight="1">
      <c r="B30" s="281"/>
      <c r="C30" s="292"/>
      <c r="D30" s="270" t="s">
        <v>261</v>
      </c>
      <c r="E30" s="270"/>
      <c r="F30" s="270"/>
      <c r="G30" s="270"/>
      <c r="H30" s="270"/>
      <c r="I30" s="396" t="str">
        <f>IF(J29="","",IF(V3="C","-",0.115+31*J29/69))</f>
        <v/>
      </c>
      <c r="J30" s="397"/>
      <c r="K30" s="397"/>
      <c r="L30" s="397"/>
      <c r="M30" s="129"/>
      <c r="N30" s="400" t="str">
        <f>IF(O29="","",IF(V3="C","-",1/3-O29/4))</f>
        <v/>
      </c>
      <c r="O30" s="401"/>
      <c r="P30" s="401"/>
      <c r="Q30" s="401"/>
      <c r="R30" s="130"/>
      <c r="S30" s="107"/>
      <c r="V30" s="63"/>
      <c r="W30" s="63"/>
      <c r="X30" s="63"/>
      <c r="Y30" s="63"/>
    </row>
    <row r="31" spans="2:25" ht="14.1" customHeight="1">
      <c r="B31" s="281"/>
      <c r="C31" s="292"/>
      <c r="D31" s="288" t="s">
        <v>215</v>
      </c>
      <c r="E31" s="288"/>
      <c r="F31" s="288"/>
      <c r="G31" s="288"/>
      <c r="H31" s="288"/>
      <c r="I31" s="398"/>
      <c r="J31" s="399"/>
      <c r="K31" s="399"/>
      <c r="L31" s="399"/>
      <c r="M31" s="131"/>
      <c r="N31" s="402"/>
      <c r="O31" s="296"/>
      <c r="P31" s="296"/>
      <c r="Q31" s="296"/>
      <c r="R31" s="132"/>
      <c r="S31" s="107"/>
      <c r="V31" s="63"/>
      <c r="X31" s="63"/>
      <c r="Y31" s="63"/>
    </row>
    <row r="32" spans="2:25" ht="14.1" customHeight="1">
      <c r="B32" s="281"/>
      <c r="C32" s="292"/>
      <c r="D32" s="270" t="s">
        <v>262</v>
      </c>
      <c r="E32" s="270"/>
      <c r="F32" s="270"/>
      <c r="G32" s="270"/>
      <c r="H32" s="270"/>
      <c r="I32" s="396">
        <f>131/600</f>
        <v>0.21833333333333332</v>
      </c>
      <c r="J32" s="397"/>
      <c r="K32" s="397"/>
      <c r="L32" s="397"/>
      <c r="M32" s="133"/>
      <c r="N32" s="400">
        <f>1/6</f>
        <v>0.16666666666666666</v>
      </c>
      <c r="O32" s="401"/>
      <c r="P32" s="401"/>
      <c r="Q32" s="401"/>
      <c r="R32" s="130"/>
      <c r="S32" s="107"/>
    </row>
    <row r="33" spans="1:22" ht="14.1" customHeight="1">
      <c r="B33" s="281"/>
      <c r="C33" s="292"/>
      <c r="D33" s="288" t="s">
        <v>214</v>
      </c>
      <c r="E33" s="288"/>
      <c r="F33" s="288"/>
      <c r="G33" s="288"/>
      <c r="H33" s="288"/>
      <c r="I33" s="398"/>
      <c r="J33" s="399"/>
      <c r="K33" s="399"/>
      <c r="L33" s="399"/>
      <c r="M33" s="134"/>
      <c r="N33" s="402"/>
      <c r="O33" s="296"/>
      <c r="P33" s="296"/>
      <c r="Q33" s="296"/>
      <c r="R33" s="132"/>
      <c r="S33" s="107"/>
    </row>
    <row r="34" spans="1:22" ht="14.1" customHeight="1">
      <c r="B34" s="281"/>
      <c r="C34" s="292"/>
      <c r="D34" s="376" t="s">
        <v>263</v>
      </c>
      <c r="E34" s="259"/>
      <c r="F34" s="259"/>
      <c r="G34" s="259"/>
      <c r="H34" s="377"/>
      <c r="I34" s="406" t="s">
        <v>233</v>
      </c>
      <c r="J34" s="407"/>
      <c r="K34" s="407"/>
      <c r="L34" s="407"/>
      <c r="M34" s="408"/>
      <c r="N34" s="409" t="s">
        <v>232</v>
      </c>
      <c r="O34" s="410"/>
      <c r="P34" s="410"/>
      <c r="Q34" s="410"/>
      <c r="R34" s="411"/>
      <c r="S34" s="107"/>
    </row>
    <row r="35" spans="1:22" ht="14.1" customHeight="1">
      <c r="B35" s="281"/>
      <c r="C35" s="292"/>
      <c r="D35" s="434"/>
      <c r="E35" s="435"/>
      <c r="F35" s="435"/>
      <c r="G35" s="435"/>
      <c r="H35" s="436"/>
      <c r="I35" s="398" t="str">
        <f>IF(J29="","",IF(V3="C","-",MIN(I30,I32)))</f>
        <v/>
      </c>
      <c r="J35" s="399"/>
      <c r="K35" s="399"/>
      <c r="L35" s="399"/>
      <c r="M35" s="131"/>
      <c r="N35" s="402" t="str">
        <f>IF(O29="","",IF(V3="C","-",MAX(N30,N32)))</f>
        <v/>
      </c>
      <c r="O35" s="296"/>
      <c r="P35" s="296"/>
      <c r="Q35" s="296"/>
      <c r="R35" s="132"/>
      <c r="S35" s="107"/>
    </row>
    <row r="36" spans="1:22" ht="15.95" customHeight="1">
      <c r="B36" s="281" t="s">
        <v>180</v>
      </c>
      <c r="C36" s="292"/>
      <c r="D36" s="263" t="s">
        <v>350</v>
      </c>
      <c r="E36" s="263"/>
      <c r="F36" s="263"/>
      <c r="G36" s="263"/>
      <c r="H36" s="263"/>
      <c r="I36" s="363" t="str">
        <f>IF(I28="","",IF(V3="C","-",I28*I35))</f>
        <v/>
      </c>
      <c r="J36" s="355"/>
      <c r="K36" s="355"/>
      <c r="L36" s="355"/>
      <c r="M36" s="117" t="s">
        <v>123</v>
      </c>
      <c r="N36" s="363" t="str">
        <f>IF(N35="","",IF(V3="C","-",N28*N35))</f>
        <v/>
      </c>
      <c r="O36" s="355"/>
      <c r="P36" s="355"/>
      <c r="Q36" s="355"/>
      <c r="R36" s="124" t="s">
        <v>123</v>
      </c>
      <c r="S36" s="107"/>
    </row>
    <row r="37" spans="1:22" ht="15.95" customHeight="1" thickBot="1">
      <c r="B37" s="252"/>
      <c r="C37" s="253"/>
      <c r="D37" s="266" t="s">
        <v>264</v>
      </c>
      <c r="E37" s="266"/>
      <c r="F37" s="266"/>
      <c r="G37" s="266"/>
      <c r="H37" s="266"/>
      <c r="I37" s="437" t="str">
        <f>IF(AND(I36="",N36=""),"",IF(V3="C","",IF(I36="",N36,IF(N36="",I36,I36+N36))))</f>
        <v/>
      </c>
      <c r="J37" s="438"/>
      <c r="K37" s="438"/>
      <c r="L37" s="438"/>
      <c r="M37" s="438"/>
      <c r="N37" s="438"/>
      <c r="O37" s="438"/>
      <c r="P37" s="438"/>
      <c r="Q37" s="438"/>
      <c r="R37" s="135" t="s">
        <v>123</v>
      </c>
      <c r="S37" s="107"/>
    </row>
    <row r="38" spans="1:22" ht="15.95" customHeight="1">
      <c r="B38" s="79"/>
      <c r="C38" s="79"/>
      <c r="D38" s="79"/>
      <c r="E38" s="79"/>
      <c r="F38" s="79"/>
      <c r="G38" s="79"/>
      <c r="H38" s="79"/>
      <c r="I38" s="79"/>
      <c r="J38" s="79"/>
      <c r="K38" s="79"/>
      <c r="L38" s="79"/>
      <c r="M38" s="79"/>
      <c r="N38" s="79"/>
      <c r="O38" s="79"/>
      <c r="P38" s="79"/>
      <c r="Q38" s="79"/>
      <c r="R38" s="79"/>
      <c r="S38" s="107"/>
    </row>
    <row r="39" spans="1:22" ht="15.95" customHeight="1" thickBot="1">
      <c r="B39" s="79" t="s">
        <v>136</v>
      </c>
      <c r="C39" s="79"/>
      <c r="D39" s="79"/>
      <c r="E39" s="79"/>
      <c r="F39" s="79"/>
      <c r="G39" s="79"/>
      <c r="H39" s="79"/>
      <c r="I39" s="79"/>
      <c r="J39" s="79"/>
      <c r="K39" s="79"/>
      <c r="L39" s="79"/>
      <c r="M39" s="79"/>
      <c r="N39" s="79"/>
      <c r="O39" s="79"/>
      <c r="P39" s="79"/>
      <c r="Q39" s="79"/>
      <c r="R39" s="79"/>
      <c r="S39" s="107"/>
    </row>
    <row r="40" spans="1:22" ht="15.95" customHeight="1">
      <c r="B40" s="257" t="s">
        <v>146</v>
      </c>
      <c r="C40" s="245"/>
      <c r="D40" s="245" t="s">
        <v>121</v>
      </c>
      <c r="E40" s="245"/>
      <c r="F40" s="245"/>
      <c r="G40" s="245"/>
      <c r="H40" s="245"/>
      <c r="I40" s="245"/>
      <c r="J40" s="245"/>
      <c r="K40" s="245"/>
      <c r="L40" s="245"/>
      <c r="M40" s="245" t="s">
        <v>145</v>
      </c>
      <c r="N40" s="245"/>
      <c r="O40" s="245"/>
      <c r="P40" s="245"/>
      <c r="Q40" s="245"/>
      <c r="R40" s="246"/>
      <c r="S40" s="107"/>
    </row>
    <row r="41" spans="1:22" ht="15.95" customHeight="1" thickBot="1">
      <c r="B41" s="252" t="s">
        <v>181</v>
      </c>
      <c r="C41" s="253"/>
      <c r="D41" s="266" t="s">
        <v>351</v>
      </c>
      <c r="E41" s="266"/>
      <c r="F41" s="266"/>
      <c r="G41" s="266"/>
      <c r="H41" s="266"/>
      <c r="I41" s="266"/>
      <c r="J41" s="266"/>
      <c r="K41" s="266"/>
      <c r="L41" s="266"/>
      <c r="M41" s="439" t="str">
        <f>IF(I19="","",IF(V3="A",ROUNDDOWN(I19+I37,-3),ROUNDDOWN(I19,-3)))</f>
        <v/>
      </c>
      <c r="N41" s="440"/>
      <c r="O41" s="440"/>
      <c r="P41" s="440"/>
      <c r="Q41" s="440"/>
      <c r="R41" s="90" t="s">
        <v>123</v>
      </c>
      <c r="S41" s="107"/>
    </row>
    <row r="42" spans="1:22" ht="15.95" customHeight="1">
      <c r="B42" s="160"/>
      <c r="C42" s="160"/>
      <c r="D42" s="114"/>
      <c r="E42" s="114"/>
      <c r="F42" s="114"/>
      <c r="G42" s="114"/>
      <c r="H42" s="114"/>
      <c r="I42" s="114"/>
      <c r="J42" s="114"/>
      <c r="K42" s="114"/>
      <c r="L42" s="114"/>
      <c r="M42" s="159"/>
      <c r="N42" s="152"/>
      <c r="O42" s="152"/>
      <c r="P42" s="152"/>
      <c r="Q42" s="152"/>
      <c r="R42" s="150"/>
      <c r="S42" s="107"/>
    </row>
    <row r="43" spans="1:22" s="174" customFormat="1" ht="15.95" customHeight="1">
      <c r="A43" s="51"/>
      <c r="B43" s="114" t="s">
        <v>321</v>
      </c>
      <c r="C43" s="160"/>
      <c r="D43" s="114"/>
      <c r="E43" s="114"/>
      <c r="F43" s="114"/>
      <c r="G43" s="114"/>
      <c r="H43" s="114"/>
      <c r="I43" s="114"/>
      <c r="J43" s="114"/>
      <c r="K43" s="189"/>
      <c r="L43" s="79"/>
      <c r="M43" s="92"/>
      <c r="N43" s="51"/>
      <c r="O43" s="51"/>
      <c r="P43" s="51"/>
      <c r="Q43" s="51"/>
      <c r="R43" s="51"/>
      <c r="S43" s="51"/>
      <c r="U43"/>
      <c r="V43"/>
    </row>
    <row r="44" spans="1:22" ht="15" customHeight="1">
      <c r="B44" s="114" t="s">
        <v>339</v>
      </c>
      <c r="C44" s="114"/>
      <c r="D44" s="79"/>
      <c r="E44" s="79"/>
      <c r="F44" s="79"/>
      <c r="G44" s="79"/>
      <c r="H44" s="79"/>
      <c r="I44" s="79"/>
      <c r="J44" s="79"/>
      <c r="K44" s="79"/>
      <c r="L44" s="79"/>
      <c r="M44" s="79"/>
      <c r="N44" s="79"/>
      <c r="O44" s="79"/>
      <c r="P44" s="79"/>
      <c r="Q44" s="79"/>
      <c r="R44" s="79"/>
      <c r="S44" s="107"/>
      <c r="U44" s="174"/>
      <c r="V44" s="174"/>
    </row>
    <row r="45" spans="1:22" ht="15" customHeight="1">
      <c r="B45" s="114" t="s">
        <v>352</v>
      </c>
      <c r="C45" s="114"/>
      <c r="D45" s="79"/>
      <c r="E45" s="79"/>
      <c r="F45" s="79"/>
      <c r="G45" s="79"/>
      <c r="H45" s="79"/>
      <c r="I45" s="79"/>
      <c r="J45" s="79"/>
      <c r="K45" s="79"/>
      <c r="L45" s="79"/>
      <c r="M45" s="79"/>
      <c r="N45" s="79"/>
      <c r="O45" s="79"/>
      <c r="P45" s="79"/>
      <c r="Q45" s="79"/>
      <c r="R45" s="79"/>
      <c r="S45" s="107"/>
    </row>
    <row r="46" spans="1:22" ht="15" customHeight="1">
      <c r="B46" s="114"/>
      <c r="C46" s="351" t="s">
        <v>155</v>
      </c>
      <c r="D46" s="351"/>
      <c r="E46" s="431" t="s">
        <v>160</v>
      </c>
      <c r="F46" s="432"/>
      <c r="G46" s="432"/>
      <c r="H46" s="432"/>
      <c r="I46" s="432"/>
      <c r="J46" s="432"/>
      <c r="K46" s="432"/>
      <c r="L46" s="432"/>
      <c r="M46" s="432"/>
      <c r="N46" s="432"/>
      <c r="O46" s="432"/>
      <c r="P46" s="432"/>
      <c r="Q46" s="433"/>
      <c r="R46" s="79"/>
      <c r="S46" s="107"/>
    </row>
    <row r="47" spans="1:22" ht="15" customHeight="1">
      <c r="B47" s="114"/>
      <c r="C47" s="351"/>
      <c r="D47" s="351"/>
      <c r="E47" s="351" t="s">
        <v>161</v>
      </c>
      <c r="F47" s="351"/>
      <c r="G47" s="351"/>
      <c r="H47" s="351"/>
      <c r="I47" s="351" t="s">
        <v>162</v>
      </c>
      <c r="J47" s="351"/>
      <c r="K47" s="351"/>
      <c r="L47" s="351"/>
      <c r="M47" s="351"/>
      <c r="N47" s="351"/>
      <c r="O47" s="351"/>
      <c r="P47" s="351"/>
      <c r="Q47" s="351"/>
      <c r="R47" s="79"/>
      <c r="S47" s="107"/>
    </row>
    <row r="48" spans="1:22" ht="15" customHeight="1">
      <c r="B48" s="136"/>
      <c r="C48" s="351" t="s">
        <v>156</v>
      </c>
      <c r="D48" s="351"/>
      <c r="E48" s="405">
        <v>2700000</v>
      </c>
      <c r="F48" s="405"/>
      <c r="G48" s="405"/>
      <c r="H48" s="405"/>
      <c r="I48" s="405"/>
      <c r="J48" s="405"/>
      <c r="K48" s="405"/>
      <c r="L48" s="405"/>
      <c r="M48" s="405"/>
      <c r="N48" s="405"/>
      <c r="O48" s="405"/>
      <c r="P48" s="405"/>
      <c r="Q48" s="405"/>
      <c r="R48" s="79"/>
      <c r="S48" s="107"/>
    </row>
    <row r="49" spans="2:19" ht="15" customHeight="1">
      <c r="B49" s="79"/>
      <c r="C49" s="351" t="s">
        <v>157</v>
      </c>
      <c r="D49" s="351"/>
      <c r="E49" s="351" t="s">
        <v>353</v>
      </c>
      <c r="F49" s="351"/>
      <c r="G49" s="351"/>
      <c r="H49" s="351"/>
      <c r="I49" s="351"/>
      <c r="J49" s="351"/>
      <c r="K49" s="351"/>
      <c r="L49" s="351"/>
      <c r="M49" s="351"/>
      <c r="N49" s="351"/>
      <c r="O49" s="351"/>
      <c r="P49" s="351"/>
      <c r="Q49" s="351"/>
      <c r="R49" s="79"/>
      <c r="S49" s="107"/>
    </row>
    <row r="50" spans="2:19" ht="15" customHeight="1">
      <c r="B50" s="136"/>
      <c r="C50" s="351" t="s">
        <v>158</v>
      </c>
      <c r="D50" s="351"/>
      <c r="E50" s="351" t="s">
        <v>354</v>
      </c>
      <c r="F50" s="351"/>
      <c r="G50" s="351"/>
      <c r="H50" s="351"/>
      <c r="I50" s="351" t="s">
        <v>355</v>
      </c>
      <c r="J50" s="351"/>
      <c r="K50" s="351"/>
      <c r="L50" s="351"/>
      <c r="M50" s="351"/>
      <c r="N50" s="351"/>
      <c r="O50" s="351"/>
      <c r="P50" s="351"/>
      <c r="Q50" s="351"/>
      <c r="R50" s="79"/>
      <c r="S50" s="107"/>
    </row>
    <row r="51" spans="2:19" ht="15" customHeight="1">
      <c r="B51" s="136"/>
      <c r="C51" s="351" t="s">
        <v>159</v>
      </c>
      <c r="D51" s="351"/>
      <c r="E51" s="351" t="s">
        <v>356</v>
      </c>
      <c r="F51" s="351"/>
      <c r="G51" s="351"/>
      <c r="H51" s="351"/>
      <c r="I51" s="351" t="s">
        <v>357</v>
      </c>
      <c r="J51" s="351"/>
      <c r="K51" s="351"/>
      <c r="L51" s="351"/>
      <c r="M51" s="351"/>
      <c r="N51" s="351"/>
      <c r="O51" s="351"/>
      <c r="P51" s="351"/>
      <c r="Q51" s="351"/>
      <c r="R51" s="79"/>
      <c r="S51" s="107"/>
    </row>
    <row r="52" spans="2:19" ht="15" customHeight="1">
      <c r="B52" s="136"/>
      <c r="C52" s="137" t="s">
        <v>324</v>
      </c>
      <c r="D52" s="138"/>
      <c r="E52" s="138"/>
      <c r="F52" s="138"/>
      <c r="G52" s="138"/>
      <c r="H52" s="138"/>
      <c r="I52" s="138"/>
      <c r="J52" s="138"/>
      <c r="K52" s="138"/>
      <c r="L52" s="138"/>
      <c r="M52" s="138"/>
      <c r="N52" s="138"/>
      <c r="O52" s="138"/>
      <c r="P52" s="138"/>
      <c r="Q52" s="139"/>
      <c r="R52" s="79"/>
      <c r="S52" s="107"/>
    </row>
    <row r="53" spans="2:19" ht="15" customHeight="1">
      <c r="B53" s="136"/>
      <c r="C53" s="140" t="s">
        <v>322</v>
      </c>
      <c r="D53" s="141"/>
      <c r="E53" s="141"/>
      <c r="F53" s="141"/>
      <c r="G53" s="141"/>
      <c r="H53" s="141"/>
      <c r="I53" s="141"/>
      <c r="J53" s="141"/>
      <c r="K53" s="141"/>
      <c r="L53" s="141"/>
      <c r="M53" s="141"/>
      <c r="N53" s="141"/>
      <c r="O53" s="141"/>
      <c r="P53" s="141"/>
      <c r="Q53" s="142"/>
      <c r="R53" s="79"/>
      <c r="S53" s="107"/>
    </row>
    <row r="54" spans="2:19" ht="15.95" customHeight="1">
      <c r="B54" s="79" t="s">
        <v>358</v>
      </c>
      <c r="C54" s="136"/>
      <c r="D54" s="79"/>
      <c r="E54" s="79"/>
      <c r="F54" s="79"/>
      <c r="G54" s="79"/>
      <c r="H54" s="79"/>
      <c r="I54" s="79"/>
      <c r="J54" s="79"/>
      <c r="K54" s="79"/>
      <c r="L54" s="79"/>
      <c r="M54" s="79"/>
      <c r="N54" s="79"/>
      <c r="O54" s="79"/>
      <c r="P54" s="79"/>
      <c r="Q54" s="79"/>
      <c r="R54" s="79"/>
      <c r="S54" s="107"/>
    </row>
    <row r="55" spans="2:19" ht="15.95" customHeight="1">
      <c r="B55" s="79"/>
      <c r="C55" s="351" t="s">
        <v>165</v>
      </c>
      <c r="D55" s="351"/>
      <c r="E55" s="351"/>
      <c r="F55" s="351"/>
      <c r="G55" s="351" t="s">
        <v>169</v>
      </c>
      <c r="H55" s="351"/>
      <c r="I55" s="79"/>
      <c r="J55" s="79"/>
      <c r="K55" s="79"/>
      <c r="L55" s="79"/>
      <c r="M55" s="79"/>
      <c r="N55" s="79"/>
      <c r="O55" s="79"/>
      <c r="P55" s="79"/>
      <c r="Q55" s="79"/>
      <c r="R55" s="79"/>
      <c r="S55" s="107"/>
    </row>
    <row r="56" spans="2:19" ht="15.95" customHeight="1">
      <c r="B56" s="79"/>
      <c r="C56" s="404" t="s">
        <v>166</v>
      </c>
      <c r="D56" s="404"/>
      <c r="E56" s="404"/>
      <c r="F56" s="404"/>
      <c r="G56" s="351" t="s">
        <v>170</v>
      </c>
      <c r="H56" s="351"/>
      <c r="I56" s="79"/>
      <c r="J56" s="79"/>
      <c r="K56" s="79"/>
      <c r="L56" s="79"/>
      <c r="M56" s="79"/>
      <c r="N56" s="79"/>
      <c r="O56" s="79"/>
      <c r="P56" s="79"/>
      <c r="Q56" s="79"/>
      <c r="R56" s="79"/>
      <c r="S56" s="107"/>
    </row>
    <row r="57" spans="2:19" ht="15.95" customHeight="1">
      <c r="B57" s="79"/>
      <c r="C57" s="404" t="s">
        <v>167</v>
      </c>
      <c r="D57" s="404"/>
      <c r="E57" s="404"/>
      <c r="F57" s="404"/>
      <c r="G57" s="351" t="s">
        <v>171</v>
      </c>
      <c r="H57" s="351"/>
      <c r="I57" s="79"/>
      <c r="J57" s="79"/>
      <c r="K57" s="79"/>
      <c r="L57" s="79"/>
      <c r="M57" s="79"/>
      <c r="N57" s="79"/>
      <c r="O57" s="79"/>
      <c r="P57" s="79"/>
      <c r="Q57" s="79"/>
      <c r="R57" s="79"/>
      <c r="S57" s="107"/>
    </row>
    <row r="58" spans="2:19" ht="15.95" customHeight="1">
      <c r="B58" s="79"/>
      <c r="C58" s="404" t="s">
        <v>168</v>
      </c>
      <c r="D58" s="404"/>
      <c r="E58" s="404"/>
      <c r="F58" s="404"/>
      <c r="G58" s="351" t="s">
        <v>172</v>
      </c>
      <c r="H58" s="351"/>
      <c r="I58" s="79"/>
      <c r="J58" s="79"/>
      <c r="K58" s="79"/>
      <c r="L58" s="79"/>
      <c r="M58" s="79"/>
      <c r="N58" s="79"/>
      <c r="O58" s="79"/>
      <c r="P58" s="79"/>
      <c r="Q58" s="79"/>
      <c r="R58" s="79"/>
      <c r="S58" s="107"/>
    </row>
    <row r="59" spans="2:19" ht="15.95" customHeight="1">
      <c r="B59" s="114" t="s">
        <v>359</v>
      </c>
      <c r="C59" s="99"/>
      <c r="D59" s="100"/>
      <c r="E59" s="100"/>
      <c r="F59" s="100"/>
      <c r="G59" s="100"/>
      <c r="H59" s="100"/>
      <c r="I59" s="100"/>
      <c r="J59" s="100"/>
      <c r="K59" s="101"/>
      <c r="L59" s="102"/>
      <c r="M59" s="92"/>
    </row>
    <row r="60" spans="2:19" ht="15.95" customHeight="1">
      <c r="B60" s="114" t="s">
        <v>360</v>
      </c>
      <c r="C60" s="99"/>
      <c r="D60" s="100"/>
      <c r="E60" s="100"/>
      <c r="F60" s="100"/>
      <c r="G60" s="100"/>
      <c r="H60" s="100"/>
      <c r="I60" s="100"/>
      <c r="J60" s="100"/>
      <c r="K60" s="101"/>
      <c r="L60" s="102"/>
      <c r="M60" s="92"/>
    </row>
    <row r="61" spans="2:19" ht="15.95" customHeight="1">
      <c r="B61" s="114" t="s">
        <v>361</v>
      </c>
      <c r="C61" s="136"/>
      <c r="D61" s="79"/>
      <c r="E61" s="79"/>
      <c r="F61" s="79"/>
      <c r="G61" s="79"/>
      <c r="H61" s="79"/>
      <c r="I61" s="79"/>
      <c r="J61" s="79"/>
      <c r="K61" s="79"/>
      <c r="L61" s="79"/>
      <c r="M61" s="79"/>
      <c r="N61" s="79"/>
      <c r="O61" s="79"/>
      <c r="P61" s="79"/>
      <c r="Q61" s="79"/>
      <c r="R61" s="79"/>
      <c r="S61" s="107"/>
    </row>
    <row r="62" spans="2:19" ht="15.95" customHeight="1">
      <c r="B62" s="114"/>
      <c r="C62" s="136"/>
      <c r="D62" s="79"/>
      <c r="E62" s="79"/>
      <c r="F62" s="79"/>
      <c r="G62" s="79"/>
      <c r="H62" s="79"/>
      <c r="I62" s="79"/>
      <c r="J62" s="79"/>
      <c r="K62" s="79"/>
      <c r="L62" s="79"/>
      <c r="M62" s="79"/>
      <c r="N62" s="79"/>
      <c r="O62" s="79"/>
      <c r="P62" s="79"/>
      <c r="Q62" s="79"/>
      <c r="R62" s="79"/>
      <c r="S62" s="107"/>
    </row>
    <row r="63" spans="2:19" ht="15.95" customHeight="1" thickBot="1">
      <c r="B63" s="114" t="s">
        <v>139</v>
      </c>
      <c r="C63" s="114"/>
      <c r="D63" s="79"/>
      <c r="E63" s="79"/>
      <c r="F63" s="79"/>
      <c r="G63" s="79"/>
      <c r="H63" s="79"/>
      <c r="I63" s="79"/>
      <c r="J63" s="79"/>
      <c r="K63" s="79"/>
      <c r="L63" s="79"/>
      <c r="M63" s="79"/>
      <c r="N63" s="79"/>
      <c r="O63" s="79"/>
      <c r="P63" s="79"/>
      <c r="Q63" s="79"/>
      <c r="R63" s="79"/>
      <c r="S63" s="107"/>
    </row>
    <row r="64" spans="2:19" ht="15.95" customHeight="1">
      <c r="B64" s="346" t="s">
        <v>173</v>
      </c>
      <c r="C64" s="280"/>
      <c r="D64" s="280"/>
      <c r="E64" s="280"/>
      <c r="F64" s="280" t="s">
        <v>140</v>
      </c>
      <c r="G64" s="280"/>
      <c r="H64" s="343" t="s">
        <v>140</v>
      </c>
      <c r="I64" s="344"/>
      <c r="J64" s="345"/>
      <c r="K64" s="343" t="s">
        <v>140</v>
      </c>
      <c r="L64" s="344"/>
      <c r="M64" s="345"/>
      <c r="N64" s="280" t="s">
        <v>147</v>
      </c>
      <c r="O64" s="280"/>
      <c r="P64" s="280"/>
      <c r="Q64" s="280"/>
      <c r="R64" s="303"/>
      <c r="S64" s="107"/>
    </row>
    <row r="65" spans="1:19" ht="15.95" customHeight="1">
      <c r="B65" s="415" t="s">
        <v>362</v>
      </c>
      <c r="C65" s="448"/>
      <c r="D65" s="448"/>
      <c r="E65" s="416"/>
      <c r="F65" s="302"/>
      <c r="G65" s="302"/>
      <c r="H65" s="325"/>
      <c r="I65" s="451"/>
      <c r="J65" s="452"/>
      <c r="K65" s="325"/>
      <c r="L65" s="451"/>
      <c r="M65" s="452"/>
      <c r="N65" s="302"/>
      <c r="O65" s="302"/>
      <c r="P65" s="302"/>
      <c r="Q65" s="302"/>
      <c r="R65" s="403"/>
      <c r="S65" s="107"/>
    </row>
    <row r="66" spans="1:19" ht="15.95" customHeight="1">
      <c r="A66" s="100"/>
      <c r="B66" s="267" t="s">
        <v>174</v>
      </c>
      <c r="C66" s="268"/>
      <c r="D66" s="268"/>
      <c r="E66" s="268"/>
      <c r="F66" s="302"/>
      <c r="G66" s="302"/>
      <c r="H66" s="325"/>
      <c r="I66" s="451"/>
      <c r="J66" s="452"/>
      <c r="K66" s="325"/>
      <c r="L66" s="451"/>
      <c r="M66" s="452"/>
      <c r="N66" s="302"/>
      <c r="O66" s="302"/>
      <c r="P66" s="302"/>
      <c r="Q66" s="302"/>
      <c r="R66" s="403"/>
      <c r="S66" s="107"/>
    </row>
    <row r="67" spans="1:19" ht="15.95" customHeight="1">
      <c r="B67" s="267" t="s">
        <v>141</v>
      </c>
      <c r="C67" s="268"/>
      <c r="D67" s="268"/>
      <c r="E67" s="268"/>
      <c r="F67" s="302"/>
      <c r="G67" s="302"/>
      <c r="H67" s="325"/>
      <c r="I67" s="451"/>
      <c r="J67" s="452"/>
      <c r="K67" s="325"/>
      <c r="L67" s="451"/>
      <c r="M67" s="452"/>
      <c r="N67" s="302"/>
      <c r="O67" s="302"/>
      <c r="P67" s="302"/>
      <c r="Q67" s="302"/>
      <c r="R67" s="403"/>
      <c r="S67" s="107"/>
    </row>
    <row r="68" spans="1:19" ht="15.95" customHeight="1">
      <c r="B68" s="267" t="s">
        <v>137</v>
      </c>
      <c r="C68" s="268"/>
      <c r="D68" s="268"/>
      <c r="E68" s="268"/>
      <c r="F68" s="302"/>
      <c r="G68" s="302"/>
      <c r="H68" s="325"/>
      <c r="I68" s="451"/>
      <c r="J68" s="452"/>
      <c r="K68" s="325"/>
      <c r="L68" s="451"/>
      <c r="M68" s="452"/>
      <c r="N68" s="302"/>
      <c r="O68" s="302"/>
      <c r="P68" s="302"/>
      <c r="Q68" s="302"/>
      <c r="R68" s="403"/>
      <c r="S68" s="107"/>
    </row>
    <row r="69" spans="1:19" ht="15.95" customHeight="1" thickBot="1">
      <c r="B69" s="272" t="s">
        <v>142</v>
      </c>
      <c r="C69" s="273"/>
      <c r="D69" s="273"/>
      <c r="E69" s="273"/>
      <c r="F69" s="301"/>
      <c r="G69" s="301"/>
      <c r="H69" s="323"/>
      <c r="I69" s="449"/>
      <c r="J69" s="450"/>
      <c r="K69" s="323"/>
      <c r="L69" s="449"/>
      <c r="M69" s="450"/>
      <c r="N69" s="301"/>
      <c r="O69" s="301"/>
      <c r="P69" s="301"/>
      <c r="Q69" s="301"/>
      <c r="R69" s="453"/>
      <c r="S69" s="107"/>
    </row>
  </sheetData>
  <sheetProtection sheet="1" objects="1" scenarios="1"/>
  <mergeCells count="145">
    <mergeCell ref="N67:R67"/>
    <mergeCell ref="N68:R68"/>
    <mergeCell ref="B67:E67"/>
    <mergeCell ref="B65:E65"/>
    <mergeCell ref="B66:E66"/>
    <mergeCell ref="F64:G64"/>
    <mergeCell ref="F65:G65"/>
    <mergeCell ref="F66:G66"/>
    <mergeCell ref="H69:J69"/>
    <mergeCell ref="H68:J68"/>
    <mergeCell ref="H67:J67"/>
    <mergeCell ref="H66:J66"/>
    <mergeCell ref="H65:J65"/>
    <mergeCell ref="K69:M69"/>
    <mergeCell ref="K68:M68"/>
    <mergeCell ref="K67:M67"/>
    <mergeCell ref="K66:M66"/>
    <mergeCell ref="K65:M65"/>
    <mergeCell ref="N69:R69"/>
    <mergeCell ref="F69:G69"/>
    <mergeCell ref="B69:E69"/>
    <mergeCell ref="B68:E68"/>
    <mergeCell ref="F68:G68"/>
    <mergeCell ref="F67:G67"/>
    <mergeCell ref="E46:Q46"/>
    <mergeCell ref="N35:Q35"/>
    <mergeCell ref="D34:H35"/>
    <mergeCell ref="I37:Q37"/>
    <mergeCell ref="M41:Q41"/>
    <mergeCell ref="D37:H37"/>
    <mergeCell ref="D36:H36"/>
    <mergeCell ref="E12:H12"/>
    <mergeCell ref="N27:R27"/>
    <mergeCell ref="I35:L35"/>
    <mergeCell ref="I25:L25"/>
    <mergeCell ref="N25:R25"/>
    <mergeCell ref="A3:S3"/>
    <mergeCell ref="I18:Q18"/>
    <mergeCell ref="I19:Q19"/>
    <mergeCell ref="E27:H27"/>
    <mergeCell ref="I20:L20"/>
    <mergeCell ref="B9:C9"/>
    <mergeCell ref="D9:H9"/>
    <mergeCell ref="E26:H26"/>
    <mergeCell ref="I26:J26"/>
    <mergeCell ref="L26:M26"/>
    <mergeCell ref="E11:H11"/>
    <mergeCell ref="D14:H14"/>
    <mergeCell ref="D17:H17"/>
    <mergeCell ref="D20:H20"/>
    <mergeCell ref="D19:H19"/>
    <mergeCell ref="D18:H18"/>
    <mergeCell ref="N26:R26"/>
    <mergeCell ref="I17:Q17"/>
    <mergeCell ref="N12:R12"/>
    <mergeCell ref="D10:H10"/>
    <mergeCell ref="E13:H13"/>
    <mergeCell ref="B25:C28"/>
    <mergeCell ref="D25:D27"/>
    <mergeCell ref="E25:H25"/>
    <mergeCell ref="N66:R66"/>
    <mergeCell ref="C46:D47"/>
    <mergeCell ref="I47:Q47"/>
    <mergeCell ref="C48:D48"/>
    <mergeCell ref="G57:H57"/>
    <mergeCell ref="B29:C35"/>
    <mergeCell ref="B36:C37"/>
    <mergeCell ref="C58:F58"/>
    <mergeCell ref="C57:F57"/>
    <mergeCell ref="C56:F56"/>
    <mergeCell ref="D32:H32"/>
    <mergeCell ref="D31:H31"/>
    <mergeCell ref="D30:H30"/>
    <mergeCell ref="I32:L33"/>
    <mergeCell ref="G56:H56"/>
    <mergeCell ref="G55:H55"/>
    <mergeCell ref="N65:R65"/>
    <mergeCell ref="C55:F55"/>
    <mergeCell ref="G58:H58"/>
    <mergeCell ref="N64:R64"/>
    <mergeCell ref="E48:Q48"/>
    <mergeCell ref="I34:M34"/>
    <mergeCell ref="N34:R34"/>
    <mergeCell ref="N32:Q33"/>
    <mergeCell ref="E47:H47"/>
    <mergeCell ref="D7:H8"/>
    <mergeCell ref="D11:D13"/>
    <mergeCell ref="N16:Q16"/>
    <mergeCell ref="I16:L16"/>
    <mergeCell ref="N15:R15"/>
    <mergeCell ref="I24:M24"/>
    <mergeCell ref="N24:R24"/>
    <mergeCell ref="I7:R7"/>
    <mergeCell ref="D15:H16"/>
    <mergeCell ref="I10:L10"/>
    <mergeCell ref="N9:Q9"/>
    <mergeCell ref="I9:L9"/>
    <mergeCell ref="I13:L13"/>
    <mergeCell ref="I11:L11"/>
    <mergeCell ref="N13:R13"/>
    <mergeCell ref="N10:Q10"/>
    <mergeCell ref="N8:R8"/>
    <mergeCell ref="I8:M8"/>
    <mergeCell ref="N11:R11"/>
    <mergeCell ref="I12:J12"/>
    <mergeCell ref="I30:L31"/>
    <mergeCell ref="D33:H33"/>
    <mergeCell ref="N30:Q31"/>
    <mergeCell ref="B41:C41"/>
    <mergeCell ref="D41:L41"/>
    <mergeCell ref="D40:L40"/>
    <mergeCell ref="B40:C40"/>
    <mergeCell ref="B23:C24"/>
    <mergeCell ref="D23:H24"/>
    <mergeCell ref="J29:L29"/>
    <mergeCell ref="O29:Q29"/>
    <mergeCell ref="D29:H29"/>
    <mergeCell ref="I27:L27"/>
    <mergeCell ref="M40:R40"/>
    <mergeCell ref="I36:L36"/>
    <mergeCell ref="N36:Q36"/>
    <mergeCell ref="B7:C8"/>
    <mergeCell ref="B10:C14"/>
    <mergeCell ref="B15:C18"/>
    <mergeCell ref="B19:C20"/>
    <mergeCell ref="I15:M15"/>
    <mergeCell ref="N14:Q14"/>
    <mergeCell ref="H64:J64"/>
    <mergeCell ref="K64:M64"/>
    <mergeCell ref="B64:E64"/>
    <mergeCell ref="I23:R23"/>
    <mergeCell ref="N20:Q20"/>
    <mergeCell ref="I14:L14"/>
    <mergeCell ref="E49:Q49"/>
    <mergeCell ref="E50:H50"/>
    <mergeCell ref="I50:Q50"/>
    <mergeCell ref="E51:H51"/>
    <mergeCell ref="D28:H28"/>
    <mergeCell ref="I28:L28"/>
    <mergeCell ref="N28:Q28"/>
    <mergeCell ref="L12:M12"/>
    <mergeCell ref="I51:Q51"/>
    <mergeCell ref="C51:D51"/>
    <mergeCell ref="C50:D50"/>
    <mergeCell ref="C49:D49"/>
  </mergeCells>
  <phoneticPr fontId="26"/>
  <dataValidations count="3">
    <dataValidation type="list" allowBlank="1" showInputMessage="1" sqref="V3" xr:uid="{00000000-0002-0000-0300-000000000000}">
      <formula1>"A,C"</formula1>
    </dataValidation>
    <dataValidation type="list" allowBlank="1" showInputMessage="1" showErrorMessage="1" sqref="U10" xr:uid="{00000000-0002-0000-0300-000001000000}">
      <formula1>$U$12:$U$14</formula1>
    </dataValidation>
    <dataValidation type="list" allowBlank="1" showInputMessage="1" showErrorMessage="1" sqref="V10" xr:uid="{00000000-0002-0000-0300-000002000000}">
      <formula1>$V$12:$V$16</formula1>
    </dataValidation>
  </dataValidations>
  <pageMargins left="0.78740157480314965" right="0.39370078740157483" top="0.74803149606299213" bottom="0.74803149606299213" header="0.31496062992125984" footer="0.31496062992125984"/>
  <pageSetup paperSize="9" scale="95" orientation="portrait" horizontalDpi="300" verticalDpi="300" r:id="rId1"/>
  <rowBreaks count="1" manualBreakCount="1">
    <brk id="42" max="1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A4C76-6C92-4721-8855-E970952239C3}">
  <sheetPr>
    <tabColor rgb="FF00B0F0"/>
  </sheetPr>
  <dimension ref="A1:X93"/>
  <sheetViews>
    <sheetView showGridLines="0" view="pageBreakPreview" zoomScaleNormal="100" zoomScaleSheetLayoutView="100" workbookViewId="0"/>
  </sheetViews>
  <sheetFormatPr defaultRowHeight="13.5"/>
  <cols>
    <col min="1" max="1" width="2.125" style="51" customWidth="1"/>
    <col min="2" max="3" width="6.625" style="51" customWidth="1"/>
    <col min="4" max="8" width="6.875" style="51" customWidth="1"/>
    <col min="9" max="12" width="3.75" style="51" customWidth="1"/>
    <col min="13" max="13" width="4.875" style="51" customWidth="1"/>
    <col min="14" max="17" width="3.75" style="51" customWidth="1"/>
    <col min="18" max="18" width="4.125" style="51" customWidth="1"/>
    <col min="19" max="19" width="2.125" style="51" customWidth="1"/>
    <col min="21" max="21" width="25.625" customWidth="1"/>
    <col min="22" max="22" width="15.625" customWidth="1"/>
    <col min="23" max="23" width="6.75" customWidth="1"/>
    <col min="24" max="25" width="23.125" customWidth="1"/>
  </cols>
  <sheetData>
    <row r="1" spans="1:23" ht="15.95" customHeight="1">
      <c r="B1" s="100" t="s">
        <v>205</v>
      </c>
    </row>
    <row r="2" spans="1:23" ht="15.95" customHeight="1"/>
    <row r="3" spans="1:23" ht="15.95" customHeight="1">
      <c r="A3" s="290" t="s">
        <v>197</v>
      </c>
      <c r="B3" s="290"/>
      <c r="C3" s="290"/>
      <c r="D3" s="290"/>
      <c r="E3" s="290"/>
      <c r="F3" s="290"/>
      <c r="G3" s="290"/>
      <c r="H3" s="290"/>
      <c r="I3" s="290"/>
      <c r="J3" s="290"/>
      <c r="K3" s="290"/>
      <c r="L3" s="290"/>
      <c r="M3" s="290"/>
      <c r="N3" s="290"/>
      <c r="O3" s="290"/>
      <c r="P3" s="290"/>
      <c r="Q3" s="290"/>
      <c r="R3" s="290"/>
      <c r="S3" s="290"/>
      <c r="U3" s="28" t="s">
        <v>129</v>
      </c>
      <c r="V3" s="210" t="s">
        <v>221</v>
      </c>
    </row>
    <row r="4" spans="1:23" ht="15.95" customHeight="1"/>
    <row r="5" spans="1:23" ht="15.95" customHeight="1">
      <c r="B5" s="79" t="s">
        <v>119</v>
      </c>
      <c r="C5" s="79"/>
      <c r="D5" s="79"/>
      <c r="E5" s="79"/>
      <c r="F5" s="79"/>
      <c r="G5" s="79"/>
      <c r="H5" s="79"/>
      <c r="I5" s="79"/>
      <c r="J5" s="79"/>
      <c r="K5" s="79"/>
      <c r="L5" s="79"/>
      <c r="M5" s="79"/>
      <c r="N5" s="79"/>
      <c r="O5" s="79"/>
      <c r="P5" s="79"/>
      <c r="Q5" s="79"/>
      <c r="R5" s="79"/>
      <c r="S5" s="107"/>
    </row>
    <row r="6" spans="1:23" ht="15.95" customHeight="1" thickBot="1">
      <c r="B6" s="79" t="s">
        <v>135</v>
      </c>
      <c r="C6" s="79"/>
      <c r="D6" s="79"/>
      <c r="E6" s="79"/>
      <c r="F6" s="79"/>
      <c r="G6" s="79"/>
      <c r="H6" s="79"/>
      <c r="I6" s="79"/>
      <c r="J6" s="79"/>
      <c r="K6" s="79"/>
      <c r="L6" s="79"/>
      <c r="M6" s="79"/>
      <c r="N6" s="79"/>
      <c r="O6" s="79"/>
      <c r="P6" s="79"/>
      <c r="Q6" s="79"/>
      <c r="R6" s="79"/>
      <c r="S6" s="107"/>
    </row>
    <row r="7" spans="1:23" ht="15.95" customHeight="1">
      <c r="B7" s="327" t="s">
        <v>144</v>
      </c>
      <c r="C7" s="328"/>
      <c r="D7" s="364" t="s">
        <v>121</v>
      </c>
      <c r="E7" s="364"/>
      <c r="F7" s="364"/>
      <c r="G7" s="364"/>
      <c r="H7" s="328"/>
      <c r="I7" s="375" t="s">
        <v>145</v>
      </c>
      <c r="J7" s="375"/>
      <c r="K7" s="375"/>
      <c r="L7" s="347"/>
      <c r="M7" s="347"/>
      <c r="N7" s="347"/>
      <c r="O7" s="347"/>
      <c r="P7" s="347"/>
      <c r="Q7" s="347"/>
      <c r="R7" s="348"/>
      <c r="S7" s="107"/>
    </row>
    <row r="8" spans="1:23" ht="15.95" customHeight="1">
      <c r="B8" s="329"/>
      <c r="C8" s="330"/>
      <c r="D8" s="365"/>
      <c r="E8" s="365"/>
      <c r="F8" s="365"/>
      <c r="G8" s="365"/>
      <c r="H8" s="330"/>
      <c r="I8" s="390" t="s">
        <v>153</v>
      </c>
      <c r="J8" s="390"/>
      <c r="K8" s="390"/>
      <c r="L8" s="391"/>
      <c r="M8" s="391"/>
      <c r="N8" s="373" t="s">
        <v>152</v>
      </c>
      <c r="O8" s="373"/>
      <c r="P8" s="373"/>
      <c r="Q8" s="373"/>
      <c r="R8" s="374"/>
      <c r="S8" s="107"/>
    </row>
    <row r="9" spans="1:23" ht="15.95" customHeight="1">
      <c r="B9" s="415" t="s">
        <v>122</v>
      </c>
      <c r="C9" s="416"/>
      <c r="D9" s="352" t="s">
        <v>331</v>
      </c>
      <c r="E9" s="353"/>
      <c r="F9" s="353"/>
      <c r="G9" s="353"/>
      <c r="H9" s="354"/>
      <c r="I9" s="383"/>
      <c r="J9" s="383"/>
      <c r="K9" s="383"/>
      <c r="L9" s="383"/>
      <c r="M9" s="117" t="s">
        <v>123</v>
      </c>
      <c r="N9" s="382"/>
      <c r="O9" s="382"/>
      <c r="P9" s="382"/>
      <c r="Q9" s="382"/>
      <c r="R9" s="108" t="s">
        <v>123</v>
      </c>
      <c r="S9" s="107"/>
      <c r="U9" s="162" t="s">
        <v>318</v>
      </c>
    </row>
    <row r="10" spans="1:23" ht="15.95" customHeight="1">
      <c r="B10" s="329" t="s">
        <v>131</v>
      </c>
      <c r="C10" s="330"/>
      <c r="D10" s="352" t="s">
        <v>332</v>
      </c>
      <c r="E10" s="353"/>
      <c r="F10" s="353"/>
      <c r="G10" s="353"/>
      <c r="H10" s="354"/>
      <c r="I10" s="381"/>
      <c r="J10" s="381"/>
      <c r="K10" s="381"/>
      <c r="L10" s="381"/>
      <c r="M10" s="221" t="s">
        <v>123</v>
      </c>
      <c r="N10" s="382"/>
      <c r="O10" s="382"/>
      <c r="P10" s="382"/>
      <c r="Q10" s="382"/>
      <c r="R10" s="108" t="s">
        <v>123</v>
      </c>
      <c r="S10" s="107"/>
      <c r="U10" s="209" t="s">
        <v>222</v>
      </c>
      <c r="V10" s="209" t="s">
        <v>330</v>
      </c>
      <c r="W10" s="208">
        <v>0.28000000000000003</v>
      </c>
    </row>
    <row r="11" spans="1:23" ht="15.95" customHeight="1" thickBot="1">
      <c r="B11" s="329"/>
      <c r="C11" s="330"/>
      <c r="D11" s="366" t="s">
        <v>134</v>
      </c>
      <c r="E11" s="352" t="s">
        <v>124</v>
      </c>
      <c r="F11" s="353"/>
      <c r="G11" s="353"/>
      <c r="H11" s="354"/>
      <c r="I11" s="386"/>
      <c r="J11" s="387"/>
      <c r="K11" s="387"/>
      <c r="L11" s="387"/>
      <c r="M11" s="217" t="s">
        <v>125</v>
      </c>
      <c r="N11" s="392"/>
      <c r="O11" s="392"/>
      <c r="P11" s="392"/>
      <c r="Q11" s="392"/>
      <c r="R11" s="393"/>
      <c r="S11" s="107"/>
      <c r="U11" t="s">
        <v>226</v>
      </c>
      <c r="V11" t="s">
        <v>226</v>
      </c>
      <c r="W11" t="s">
        <v>227</v>
      </c>
    </row>
    <row r="12" spans="1:23" ht="15.95" customHeight="1">
      <c r="B12" s="329"/>
      <c r="C12" s="330"/>
      <c r="D12" s="366"/>
      <c r="E12" s="417" t="s">
        <v>325</v>
      </c>
      <c r="F12" s="418"/>
      <c r="G12" s="418"/>
      <c r="H12" s="419"/>
      <c r="I12" s="394" t="str">
        <f>IF(I11="","",IF(OR(U10="",V10=""),"",IF(AND(U10="一般的な工法の場合",V10="木造建築物"),"",IF(AND(U10="一般的な工法の場合",V10="住宅"),39900,IF(AND(U10="一般的な工法の場合",V10="マンション",W10&gt;=0.3),51700,IF(AND(U10="一般的な工法の場合",V10="上記以外",W10&gt;=0.3),57000,IF(AND(U10="一般的な工法の場合",V10="マンション",0.3&gt;W10),56900,IF(AND(U10="一般的な工法の場合",V10="上記以外",0.3&gt;W10),62700,IF(AND(U10="免震工法等特殊な工法の場合",V10="マンション"),86400,IF(AND(U10="免震工法等特殊な工法の場合",V10="上記以外"),93300,IF(AND(U10="免震工法等特殊な工法の場合",V10="木造建築物"),"",IF(AND(U10="免震工法等特殊な工法の場合",V10="住宅"),39900))))))))))))</f>
        <v/>
      </c>
      <c r="J12" s="395"/>
      <c r="K12" s="166" t="str">
        <f>IF(I11="","",IF(OR(U10="",V10=""),"",IF(AND(U10="一般的な工法の場合",V10="木造建築物"),"",IF(AND(U10="免震工法等特殊な工法の場合",V10="木造建築物"),"","×"))))</f>
        <v/>
      </c>
      <c r="L12" s="358" t="str">
        <f>IF(I11="","",IF(OR(U10="",V10=""),"",IF(AND(U10="一般的な工法の場合",V10="木造建築物"),"",IF(AND(U10="免震工法等特殊な工法の場合",V10="木造建築物"),"",I11))))</f>
        <v/>
      </c>
      <c r="M12" s="359"/>
      <c r="N12" s="427"/>
      <c r="O12" s="427"/>
      <c r="P12" s="427"/>
      <c r="Q12" s="427"/>
      <c r="R12" s="428"/>
      <c r="S12" s="107"/>
      <c r="U12" s="68"/>
      <c r="V12" s="69"/>
    </row>
    <row r="13" spans="1:23" ht="15.95" customHeight="1">
      <c r="B13" s="329"/>
      <c r="C13" s="330"/>
      <c r="D13" s="367"/>
      <c r="E13" s="412" t="s">
        <v>252</v>
      </c>
      <c r="F13" s="413"/>
      <c r="G13" s="413"/>
      <c r="H13" s="414"/>
      <c r="I13" s="384" t="str">
        <f>IF(AND(U10="一般的な工法の場合",V10="木造建築物"),2700000,IF(AND(U10="免震工法等特殊な工法の場合",V10="木造建築物"),2700000,IF(OR(I12="",L12=""),"",IF((I12*L12)&gt;0,I12*L12))))</f>
        <v/>
      </c>
      <c r="J13" s="385"/>
      <c r="K13" s="385"/>
      <c r="L13" s="385"/>
      <c r="M13" s="119" t="s">
        <v>154</v>
      </c>
      <c r="N13" s="388"/>
      <c r="O13" s="388"/>
      <c r="P13" s="388"/>
      <c r="Q13" s="388"/>
      <c r="R13" s="389"/>
      <c r="S13" s="107"/>
      <c r="U13" s="70" t="s">
        <v>161</v>
      </c>
      <c r="V13" s="74" t="s">
        <v>224</v>
      </c>
    </row>
    <row r="14" spans="1:23" ht="15.95" customHeight="1">
      <c r="B14" s="331"/>
      <c r="C14" s="332"/>
      <c r="D14" s="352" t="s">
        <v>253</v>
      </c>
      <c r="E14" s="353"/>
      <c r="F14" s="353"/>
      <c r="G14" s="353"/>
      <c r="H14" s="354"/>
      <c r="I14" s="349" t="str">
        <f>IF(I13="","",MIN(I10,I13))</f>
        <v/>
      </c>
      <c r="J14" s="350"/>
      <c r="K14" s="350"/>
      <c r="L14" s="350"/>
      <c r="M14" s="217" t="s">
        <v>123</v>
      </c>
      <c r="N14" s="341" t="str">
        <f>IF(N10="","",N10)</f>
        <v/>
      </c>
      <c r="O14" s="342"/>
      <c r="P14" s="342"/>
      <c r="Q14" s="342"/>
      <c r="R14" s="83" t="s">
        <v>123</v>
      </c>
      <c r="S14" s="107"/>
      <c r="U14" s="70" t="s">
        <v>162</v>
      </c>
      <c r="V14" s="71" t="s">
        <v>157</v>
      </c>
    </row>
    <row r="15" spans="1:23" ht="15.95" customHeight="1">
      <c r="B15" s="333" t="s">
        <v>300</v>
      </c>
      <c r="C15" s="334"/>
      <c r="D15" s="376" t="s">
        <v>265</v>
      </c>
      <c r="E15" s="259"/>
      <c r="F15" s="259"/>
      <c r="G15" s="259"/>
      <c r="H15" s="377"/>
      <c r="I15" s="339" t="s">
        <v>176</v>
      </c>
      <c r="J15" s="339"/>
      <c r="K15" s="339"/>
      <c r="L15" s="339"/>
      <c r="M15" s="340"/>
      <c r="N15" s="370" t="s">
        <v>176</v>
      </c>
      <c r="O15" s="371"/>
      <c r="P15" s="371"/>
      <c r="Q15" s="371"/>
      <c r="R15" s="372"/>
      <c r="S15" s="107"/>
      <c r="U15" s="70"/>
      <c r="V15" s="71" t="s">
        <v>158</v>
      </c>
    </row>
    <row r="16" spans="1:23" ht="15.95" customHeight="1" thickBot="1">
      <c r="B16" s="333"/>
      <c r="C16" s="334"/>
      <c r="D16" s="378"/>
      <c r="E16" s="379"/>
      <c r="F16" s="379"/>
      <c r="G16" s="379"/>
      <c r="H16" s="380"/>
      <c r="I16" s="369" t="str">
        <f>IF(I14="","",I14*2/3)</f>
        <v/>
      </c>
      <c r="J16" s="369"/>
      <c r="K16" s="369"/>
      <c r="L16" s="369"/>
      <c r="M16" s="163" t="s">
        <v>123</v>
      </c>
      <c r="N16" s="368" t="str">
        <f>IF(N14="","",N14*2/3)</f>
        <v/>
      </c>
      <c r="O16" s="368"/>
      <c r="P16" s="368"/>
      <c r="Q16" s="368"/>
      <c r="R16" s="164" t="s">
        <v>123</v>
      </c>
      <c r="S16" s="107"/>
      <c r="U16" s="72"/>
      <c r="V16" s="73" t="s">
        <v>159</v>
      </c>
    </row>
    <row r="17" spans="2:23" ht="15.95" customHeight="1">
      <c r="B17" s="333"/>
      <c r="C17" s="334"/>
      <c r="D17" s="412" t="s">
        <v>255</v>
      </c>
      <c r="E17" s="413"/>
      <c r="F17" s="413"/>
      <c r="G17" s="413"/>
      <c r="H17" s="414"/>
      <c r="I17" s="425" t="str">
        <f>IF(AND(I16="",N16=""),"",IF(I16="",N16,IF(N16="",I16,I16+N16)))</f>
        <v/>
      </c>
      <c r="J17" s="426"/>
      <c r="K17" s="426"/>
      <c r="L17" s="426"/>
      <c r="M17" s="426"/>
      <c r="N17" s="426"/>
      <c r="O17" s="426"/>
      <c r="P17" s="426"/>
      <c r="Q17" s="426"/>
      <c r="R17" s="120" t="s">
        <v>123</v>
      </c>
      <c r="S17" s="107"/>
    </row>
    <row r="18" spans="2:23" ht="15.95" customHeight="1">
      <c r="B18" s="335"/>
      <c r="C18" s="336"/>
      <c r="D18" s="352" t="s">
        <v>348</v>
      </c>
      <c r="E18" s="353"/>
      <c r="F18" s="353"/>
      <c r="G18" s="353"/>
      <c r="H18" s="354"/>
      <c r="I18" s="355" t="str">
        <f>IF(AND(5000&gt;I11,I11&gt;0),20000000,IF(AND(10000&gt;I11,I11&gt;=5000),35000000,IF(AND(I11&gt;=10000),50000000," ")))</f>
        <v xml:space="preserve"> </v>
      </c>
      <c r="J18" s="356"/>
      <c r="K18" s="356"/>
      <c r="L18" s="356"/>
      <c r="M18" s="356"/>
      <c r="N18" s="356"/>
      <c r="O18" s="356"/>
      <c r="P18" s="356"/>
      <c r="Q18" s="356"/>
      <c r="R18" s="165" t="s">
        <v>123</v>
      </c>
      <c r="S18" s="107"/>
    </row>
    <row r="19" spans="2:23" ht="15.95" customHeight="1">
      <c r="B19" s="333" t="s">
        <v>175</v>
      </c>
      <c r="C19" s="334"/>
      <c r="D19" s="352" t="s">
        <v>256</v>
      </c>
      <c r="E19" s="353"/>
      <c r="F19" s="353"/>
      <c r="G19" s="353"/>
      <c r="H19" s="354"/>
      <c r="I19" s="355" t="str">
        <f>IF(MIN(I17,I18)=0,"",MIN(I17,I18))</f>
        <v/>
      </c>
      <c r="J19" s="356"/>
      <c r="K19" s="356"/>
      <c r="L19" s="356"/>
      <c r="M19" s="356"/>
      <c r="N19" s="356"/>
      <c r="O19" s="356"/>
      <c r="P19" s="356"/>
      <c r="Q19" s="356"/>
      <c r="R19" s="165" t="s">
        <v>123</v>
      </c>
      <c r="S19" s="107"/>
    </row>
    <row r="20" spans="2:23" ht="15.95" customHeight="1" thickBot="1">
      <c r="B20" s="337"/>
      <c r="C20" s="338"/>
      <c r="D20" s="254" t="s">
        <v>266</v>
      </c>
      <c r="E20" s="255"/>
      <c r="F20" s="255"/>
      <c r="G20" s="255"/>
      <c r="H20" s="256"/>
      <c r="I20" s="293" t="str">
        <f>IF(AND(I16="",N16=""),"",IF(N16="",I19,IF(I16="","",I19*I16/(I16+N16))))</f>
        <v/>
      </c>
      <c r="J20" s="293"/>
      <c r="K20" s="293"/>
      <c r="L20" s="293"/>
      <c r="M20" s="121" t="s">
        <v>154</v>
      </c>
      <c r="N20" s="293" t="str">
        <f>IF(AND(I16="",N16=""),"",IF(N16="","",IF(I16="",N16,I19*N16/(I16+N16))))</f>
        <v/>
      </c>
      <c r="O20" s="293"/>
      <c r="P20" s="293"/>
      <c r="Q20" s="293"/>
      <c r="R20" s="122" t="s">
        <v>123</v>
      </c>
      <c r="S20" s="107"/>
      <c r="U20" s="63"/>
      <c r="V20" s="63"/>
      <c r="W20" s="63"/>
    </row>
    <row r="21" spans="2:23" ht="15.95" customHeight="1">
      <c r="B21" s="107"/>
      <c r="C21" s="107"/>
      <c r="D21" s="109"/>
      <c r="E21" s="107"/>
      <c r="F21" s="107"/>
      <c r="G21" s="107"/>
      <c r="H21" s="107"/>
      <c r="I21" s="107"/>
      <c r="J21" s="107"/>
      <c r="K21" s="107"/>
      <c r="L21" s="107"/>
      <c r="M21" s="107"/>
      <c r="N21" s="107"/>
      <c r="O21" s="107"/>
      <c r="P21" s="107"/>
      <c r="Q21" s="107"/>
      <c r="R21" s="107"/>
      <c r="S21" s="107"/>
    </row>
    <row r="22" spans="2:23" ht="15.95" customHeight="1" thickBot="1">
      <c r="B22" s="79" t="s">
        <v>231</v>
      </c>
      <c r="C22" s="79"/>
      <c r="D22" s="109"/>
      <c r="E22" s="79"/>
      <c r="F22" s="79"/>
      <c r="G22" s="79"/>
      <c r="H22" s="79"/>
      <c r="I22" s="79"/>
      <c r="J22" s="79"/>
      <c r="K22" s="79"/>
      <c r="L22" s="79"/>
      <c r="M22" s="79"/>
      <c r="N22" s="79"/>
      <c r="O22" s="79"/>
      <c r="P22" s="79"/>
      <c r="Q22" s="79"/>
      <c r="R22" s="79"/>
      <c r="S22" s="107"/>
    </row>
    <row r="23" spans="2:23" ht="15.95" customHeight="1">
      <c r="B23" s="346" t="s">
        <v>144</v>
      </c>
      <c r="C23" s="280"/>
      <c r="D23" s="280" t="s">
        <v>121</v>
      </c>
      <c r="E23" s="280"/>
      <c r="F23" s="280"/>
      <c r="G23" s="280"/>
      <c r="H23" s="280"/>
      <c r="I23" s="347" t="s">
        <v>145</v>
      </c>
      <c r="J23" s="347"/>
      <c r="K23" s="347"/>
      <c r="L23" s="347"/>
      <c r="M23" s="347"/>
      <c r="N23" s="347"/>
      <c r="O23" s="347"/>
      <c r="P23" s="347"/>
      <c r="Q23" s="347"/>
      <c r="R23" s="348"/>
      <c r="S23" s="107"/>
    </row>
    <row r="24" spans="2:23" ht="15.95" customHeight="1">
      <c r="B24" s="267"/>
      <c r="C24" s="268"/>
      <c r="D24" s="268"/>
      <c r="E24" s="268"/>
      <c r="F24" s="268"/>
      <c r="G24" s="268"/>
      <c r="H24" s="268"/>
      <c r="I24" s="390" t="s">
        <v>153</v>
      </c>
      <c r="J24" s="390"/>
      <c r="K24" s="390"/>
      <c r="L24" s="391"/>
      <c r="M24" s="391"/>
      <c r="N24" s="373" t="s">
        <v>152</v>
      </c>
      <c r="O24" s="373"/>
      <c r="P24" s="373"/>
      <c r="Q24" s="373"/>
      <c r="R24" s="374"/>
      <c r="S24" s="107"/>
    </row>
    <row r="25" spans="2:23" ht="15.95" customHeight="1">
      <c r="B25" s="429" t="s">
        <v>213</v>
      </c>
      <c r="C25" s="430"/>
      <c r="D25" s="366" t="s">
        <v>134</v>
      </c>
      <c r="E25" s="352" t="s">
        <v>124</v>
      </c>
      <c r="F25" s="353"/>
      <c r="G25" s="353"/>
      <c r="H25" s="354"/>
      <c r="I25" s="443" t="str">
        <f>IF(I11="","",IF(V3="B",I11,"-"))</f>
        <v/>
      </c>
      <c r="J25" s="444"/>
      <c r="K25" s="444"/>
      <c r="L25" s="444"/>
      <c r="M25" s="117" t="s">
        <v>125</v>
      </c>
      <c r="N25" s="456"/>
      <c r="O25" s="457"/>
      <c r="P25" s="457"/>
      <c r="Q25" s="457"/>
      <c r="R25" s="458"/>
      <c r="S25" s="107"/>
    </row>
    <row r="26" spans="2:23" ht="15.95" customHeight="1">
      <c r="B26" s="329"/>
      <c r="C26" s="330"/>
      <c r="D26" s="366"/>
      <c r="E26" s="417" t="s">
        <v>325</v>
      </c>
      <c r="F26" s="418"/>
      <c r="G26" s="418"/>
      <c r="H26" s="419"/>
      <c r="I26" s="454" t="str">
        <f>IF(I25="","",IF(V3="D","",I12))</f>
        <v/>
      </c>
      <c r="J26" s="455"/>
      <c r="K26" s="118" t="str">
        <f>IF(I25="","",IF(V3="D","-",K12))</f>
        <v/>
      </c>
      <c r="L26" s="420" t="str">
        <f>IF(I25="","",IF(V3="D","",L12))</f>
        <v/>
      </c>
      <c r="M26" s="421"/>
      <c r="N26" s="427"/>
      <c r="O26" s="427"/>
      <c r="P26" s="427"/>
      <c r="Q26" s="427"/>
      <c r="R26" s="428"/>
      <c r="S26" s="107"/>
    </row>
    <row r="27" spans="2:23" ht="15.95" customHeight="1">
      <c r="B27" s="329"/>
      <c r="C27" s="330"/>
      <c r="D27" s="367"/>
      <c r="E27" s="412" t="s">
        <v>258</v>
      </c>
      <c r="F27" s="413"/>
      <c r="G27" s="413"/>
      <c r="H27" s="414"/>
      <c r="I27" s="362" t="str">
        <f xml:space="preserve"> IF(V3="D","-",I13)</f>
        <v/>
      </c>
      <c r="J27" s="300"/>
      <c r="K27" s="300"/>
      <c r="L27" s="300"/>
      <c r="M27" s="123" t="s">
        <v>154</v>
      </c>
      <c r="N27" s="441"/>
      <c r="O27" s="441"/>
      <c r="P27" s="441"/>
      <c r="Q27" s="441"/>
      <c r="R27" s="442"/>
      <c r="S27" s="107"/>
    </row>
    <row r="28" spans="2:23" ht="15.95" customHeight="1">
      <c r="B28" s="331"/>
      <c r="C28" s="332"/>
      <c r="D28" s="352" t="s">
        <v>259</v>
      </c>
      <c r="E28" s="353"/>
      <c r="F28" s="353"/>
      <c r="G28" s="353"/>
      <c r="H28" s="354"/>
      <c r="I28" s="355" t="str">
        <f>IF(I27="","",IF(V3="D","-",MIN(I10,I27)))</f>
        <v/>
      </c>
      <c r="J28" s="356"/>
      <c r="K28" s="356"/>
      <c r="L28" s="356"/>
      <c r="M28" s="117" t="s">
        <v>123</v>
      </c>
      <c r="N28" s="357" t="str">
        <f>IF(N10="","",IF(V3="D","-",N10))</f>
        <v/>
      </c>
      <c r="O28" s="317"/>
      <c r="P28" s="317"/>
      <c r="Q28" s="317"/>
      <c r="R28" s="124" t="s">
        <v>123</v>
      </c>
      <c r="S28" s="107"/>
    </row>
    <row r="29" spans="2:23" ht="15.95" customHeight="1">
      <c r="B29" s="281" t="s">
        <v>349</v>
      </c>
      <c r="C29" s="292"/>
      <c r="D29" s="263" t="s">
        <v>260</v>
      </c>
      <c r="E29" s="263"/>
      <c r="F29" s="263"/>
      <c r="G29" s="263"/>
      <c r="H29" s="263"/>
      <c r="I29" s="125" t="s">
        <v>200</v>
      </c>
      <c r="J29" s="361" t="str">
        <f>IF(OR(I20="",I28=""),"",IF(V3="D","-",I20/I28))</f>
        <v/>
      </c>
      <c r="K29" s="361"/>
      <c r="L29" s="361"/>
      <c r="M29" s="126"/>
      <c r="N29" s="145" t="s">
        <v>201</v>
      </c>
      <c r="O29" s="361" t="str">
        <f>IF(N28="","",IF(V3="D","-",IF(N20,N20/N28,0)))</f>
        <v/>
      </c>
      <c r="P29" s="361"/>
      <c r="Q29" s="361"/>
      <c r="R29" s="128"/>
      <c r="S29" s="107"/>
    </row>
    <row r="30" spans="2:23" ht="14.1" customHeight="1">
      <c r="B30" s="281"/>
      <c r="C30" s="292"/>
      <c r="D30" s="270" t="s">
        <v>267</v>
      </c>
      <c r="E30" s="270"/>
      <c r="F30" s="270"/>
      <c r="G30" s="270"/>
      <c r="H30" s="270"/>
      <c r="I30" s="396" t="str">
        <f>IF(J29="","",IF(V3="D","-",J29/10))</f>
        <v/>
      </c>
      <c r="J30" s="397"/>
      <c r="K30" s="397"/>
      <c r="L30" s="397"/>
      <c r="M30" s="129"/>
      <c r="N30" s="400" t="str">
        <f>IF(O29="","",IF(V3="D","-",O29/4))</f>
        <v/>
      </c>
      <c r="O30" s="401"/>
      <c r="P30" s="401"/>
      <c r="Q30" s="401"/>
      <c r="R30" s="130"/>
      <c r="S30" s="107"/>
    </row>
    <row r="31" spans="2:23" ht="14.1" customHeight="1">
      <c r="B31" s="281"/>
      <c r="C31" s="292"/>
      <c r="D31" s="288" t="s">
        <v>270</v>
      </c>
      <c r="E31" s="288"/>
      <c r="F31" s="288"/>
      <c r="G31" s="288"/>
      <c r="H31" s="288"/>
      <c r="I31" s="398"/>
      <c r="J31" s="399"/>
      <c r="K31" s="399"/>
      <c r="L31" s="399"/>
      <c r="M31" s="131"/>
      <c r="N31" s="402"/>
      <c r="O31" s="296"/>
      <c r="P31" s="296"/>
      <c r="Q31" s="296"/>
      <c r="R31" s="132"/>
      <c r="S31" s="107"/>
    </row>
    <row r="32" spans="2:23" ht="14.1" customHeight="1">
      <c r="B32" s="281"/>
      <c r="C32" s="292"/>
      <c r="D32" s="270" t="s">
        <v>268</v>
      </c>
      <c r="E32" s="270"/>
      <c r="F32" s="270"/>
      <c r="G32" s="270"/>
      <c r="H32" s="270"/>
      <c r="I32" s="459">
        <f>1/15</f>
        <v>6.6666666666666666E-2</v>
      </c>
      <c r="J32" s="460"/>
      <c r="K32" s="460"/>
      <c r="L32" s="460"/>
      <c r="M32" s="146"/>
      <c r="N32" s="400">
        <f>1/6</f>
        <v>0.16666666666666666</v>
      </c>
      <c r="O32" s="401"/>
      <c r="P32" s="401"/>
      <c r="Q32" s="401"/>
      <c r="R32" s="130"/>
      <c r="S32" s="107"/>
    </row>
    <row r="33" spans="2:19" ht="14.1" customHeight="1">
      <c r="B33" s="281"/>
      <c r="C33" s="292"/>
      <c r="D33" s="288" t="s">
        <v>214</v>
      </c>
      <c r="E33" s="288"/>
      <c r="F33" s="288"/>
      <c r="G33" s="288"/>
      <c r="H33" s="288"/>
      <c r="I33" s="461"/>
      <c r="J33" s="462"/>
      <c r="K33" s="462"/>
      <c r="L33" s="462"/>
      <c r="M33" s="147"/>
      <c r="N33" s="402"/>
      <c r="O33" s="296"/>
      <c r="P33" s="296"/>
      <c r="Q33" s="296"/>
      <c r="R33" s="132"/>
      <c r="S33" s="107"/>
    </row>
    <row r="34" spans="2:19" ht="15.95" customHeight="1">
      <c r="B34" s="281"/>
      <c r="C34" s="292"/>
      <c r="D34" s="263" t="s">
        <v>269</v>
      </c>
      <c r="E34" s="263"/>
      <c r="F34" s="263"/>
      <c r="G34" s="263"/>
      <c r="H34" s="263"/>
      <c r="I34" s="398" t="str">
        <f>IF(J29="","",IF(V3="D","-",MIN(I30,I32)))</f>
        <v/>
      </c>
      <c r="J34" s="399"/>
      <c r="K34" s="399"/>
      <c r="L34" s="399"/>
      <c r="M34" s="131"/>
      <c r="N34" s="402" t="str">
        <f>IF(O29="","",IF(V3="D","-",MIN(N30,N32)))</f>
        <v/>
      </c>
      <c r="O34" s="296"/>
      <c r="P34" s="296"/>
      <c r="Q34" s="296"/>
      <c r="R34" s="132"/>
      <c r="S34" s="107"/>
    </row>
    <row r="35" spans="2:19" ht="15.95" customHeight="1">
      <c r="B35" s="281" t="s">
        <v>180</v>
      </c>
      <c r="C35" s="292"/>
      <c r="D35" s="263" t="s">
        <v>350</v>
      </c>
      <c r="E35" s="263"/>
      <c r="F35" s="263"/>
      <c r="G35" s="263"/>
      <c r="H35" s="263"/>
      <c r="I35" s="363" t="str">
        <f>IF(I28="","",IF(V3="D","-",I28*I34))</f>
        <v/>
      </c>
      <c r="J35" s="355"/>
      <c r="K35" s="355"/>
      <c r="L35" s="355"/>
      <c r="M35" s="117" t="s">
        <v>123</v>
      </c>
      <c r="N35" s="363" t="str">
        <f>IF(N34="","",IF(V3="D","-",N28*N34))</f>
        <v/>
      </c>
      <c r="O35" s="355"/>
      <c r="P35" s="355"/>
      <c r="Q35" s="355"/>
      <c r="R35" s="124" t="s">
        <v>123</v>
      </c>
      <c r="S35" s="107"/>
    </row>
    <row r="36" spans="2:19" ht="15.95" customHeight="1" thickBot="1">
      <c r="B36" s="252"/>
      <c r="C36" s="253"/>
      <c r="D36" s="266" t="s">
        <v>264</v>
      </c>
      <c r="E36" s="266"/>
      <c r="F36" s="266"/>
      <c r="G36" s="266"/>
      <c r="H36" s="266"/>
      <c r="I36" s="437" t="str">
        <f>IF(AND(I35="",N35=""),"",IF(V3="D","0",IF(I35="",N35,IF(N35="",I35,I35+N35))))</f>
        <v/>
      </c>
      <c r="J36" s="438"/>
      <c r="K36" s="438"/>
      <c r="L36" s="438"/>
      <c r="M36" s="438"/>
      <c r="N36" s="438"/>
      <c r="O36" s="438"/>
      <c r="P36" s="438"/>
      <c r="Q36" s="438"/>
      <c r="R36" s="135" t="s">
        <v>123</v>
      </c>
      <c r="S36" s="107"/>
    </row>
    <row r="37" spans="2:19" ht="15.95" customHeight="1">
      <c r="B37" s="107"/>
      <c r="C37" s="79"/>
      <c r="D37" s="79"/>
      <c r="E37" s="79"/>
      <c r="F37" s="79"/>
      <c r="G37" s="79"/>
      <c r="H37" s="79"/>
      <c r="I37" s="79"/>
      <c r="J37" s="79"/>
      <c r="K37" s="79"/>
      <c r="L37" s="79"/>
      <c r="M37" s="79"/>
      <c r="N37" s="79"/>
      <c r="O37" s="79"/>
      <c r="P37" s="79"/>
      <c r="Q37" s="79"/>
      <c r="R37" s="79"/>
      <c r="S37" s="107"/>
    </row>
    <row r="38" spans="2:19" ht="15.95" customHeight="1" thickBot="1">
      <c r="B38" s="79" t="s">
        <v>295</v>
      </c>
      <c r="C38" s="79"/>
      <c r="D38" s="79"/>
      <c r="E38" s="79"/>
      <c r="F38" s="79"/>
      <c r="G38" s="79"/>
      <c r="H38" s="79"/>
      <c r="I38" s="79"/>
      <c r="J38" s="79"/>
      <c r="K38" s="79"/>
      <c r="L38" s="79"/>
      <c r="M38" s="79"/>
      <c r="N38" s="79"/>
      <c r="O38" s="79"/>
      <c r="P38" s="79"/>
      <c r="Q38" s="79"/>
      <c r="R38" s="79"/>
      <c r="S38" s="107"/>
    </row>
    <row r="39" spans="2:19" ht="15.95" customHeight="1">
      <c r="B39" s="346" t="s">
        <v>144</v>
      </c>
      <c r="C39" s="280"/>
      <c r="D39" s="343" t="s">
        <v>121</v>
      </c>
      <c r="E39" s="344"/>
      <c r="F39" s="344"/>
      <c r="G39" s="344"/>
      <c r="H39" s="344"/>
      <c r="I39" s="344"/>
      <c r="J39" s="344"/>
      <c r="K39" s="344"/>
      <c r="L39" s="345"/>
      <c r="M39" s="298" t="s">
        <v>145</v>
      </c>
      <c r="N39" s="298"/>
      <c r="O39" s="298"/>
      <c r="P39" s="298"/>
      <c r="Q39" s="298"/>
      <c r="R39" s="299"/>
      <c r="S39" s="107"/>
    </row>
    <row r="40" spans="2:19" ht="15.95" customHeight="1">
      <c r="B40" s="463" t="s">
        <v>303</v>
      </c>
      <c r="C40" s="430"/>
      <c r="D40" s="465" t="s">
        <v>363</v>
      </c>
      <c r="E40" s="466"/>
      <c r="F40" s="466"/>
      <c r="G40" s="466"/>
      <c r="H40" s="466"/>
      <c r="I40" s="466"/>
      <c r="J40" s="466"/>
      <c r="K40" s="466"/>
      <c r="L40" s="467"/>
      <c r="M40" s="473"/>
      <c r="N40" s="474"/>
      <c r="O40" s="474"/>
      <c r="P40" s="474"/>
      <c r="Q40" s="474"/>
      <c r="R40" s="83" t="s">
        <v>298</v>
      </c>
      <c r="S40" s="107"/>
    </row>
    <row r="41" spans="2:19">
      <c r="B41" s="331"/>
      <c r="C41" s="332"/>
      <c r="D41" s="465" t="s">
        <v>313</v>
      </c>
      <c r="E41" s="466"/>
      <c r="F41" s="466"/>
      <c r="G41" s="466"/>
      <c r="H41" s="466"/>
      <c r="I41" s="466"/>
      <c r="J41" s="466"/>
      <c r="K41" s="466"/>
      <c r="L41" s="467"/>
      <c r="M41" s="468" t="str">
        <f>IF(IF($V$3="B",M40*2/3,"")=0,"",IF($V$3="B",M40*2/3,""))</f>
        <v/>
      </c>
      <c r="N41" s="469"/>
      <c r="O41" s="469"/>
      <c r="P41" s="469"/>
      <c r="Q41" s="469"/>
      <c r="R41" s="83" t="s">
        <v>298</v>
      </c>
      <c r="S41" s="107"/>
    </row>
    <row r="42" spans="2:19" ht="15.95" customHeight="1">
      <c r="B42" s="463" t="s">
        <v>302</v>
      </c>
      <c r="C42" s="464"/>
      <c r="D42" s="465" t="s">
        <v>314</v>
      </c>
      <c r="E42" s="466"/>
      <c r="F42" s="466"/>
      <c r="G42" s="466"/>
      <c r="H42" s="466"/>
      <c r="I42" s="466"/>
      <c r="J42" s="466"/>
      <c r="K42" s="466"/>
      <c r="L42" s="467"/>
      <c r="M42" s="468" t="str">
        <f>IF(IF($V$3="B",I10,"")=0,"",IF($V$3="B",I10,""))</f>
        <v/>
      </c>
      <c r="N42" s="469"/>
      <c r="O42" s="469"/>
      <c r="P42" s="469"/>
      <c r="Q42" s="469"/>
      <c r="R42" s="83" t="s">
        <v>298</v>
      </c>
      <c r="S42" s="107"/>
    </row>
    <row r="43" spans="2:19" ht="15.95" customHeight="1">
      <c r="B43" s="333"/>
      <c r="C43" s="334"/>
      <c r="D43" s="470" t="s">
        <v>315</v>
      </c>
      <c r="E43" s="471"/>
      <c r="F43" s="471"/>
      <c r="G43" s="471"/>
      <c r="H43" s="471"/>
      <c r="I43" s="471"/>
      <c r="J43" s="471"/>
      <c r="K43" s="471"/>
      <c r="L43" s="472"/>
      <c r="M43" s="468" t="str">
        <f>IFERROR(IF($V$3="B",M42/15,""),"")</f>
        <v/>
      </c>
      <c r="N43" s="469"/>
      <c r="O43" s="469"/>
      <c r="P43" s="469"/>
      <c r="Q43" s="469"/>
      <c r="R43" s="83" t="s">
        <v>298</v>
      </c>
      <c r="S43" s="107"/>
    </row>
    <row r="44" spans="2:19" ht="15.95" customHeight="1">
      <c r="B44" s="335"/>
      <c r="C44" s="336"/>
      <c r="D44" s="470" t="s">
        <v>317</v>
      </c>
      <c r="E44" s="471"/>
      <c r="F44" s="471"/>
      <c r="G44" s="471"/>
      <c r="H44" s="471"/>
      <c r="I44" s="471"/>
      <c r="J44" s="471"/>
      <c r="K44" s="471"/>
      <c r="L44" s="472"/>
      <c r="M44" s="468">
        <v>1800000</v>
      </c>
      <c r="N44" s="469"/>
      <c r="O44" s="469"/>
      <c r="P44" s="469"/>
      <c r="Q44" s="469"/>
      <c r="R44" s="83" t="s">
        <v>298</v>
      </c>
      <c r="S44" s="107"/>
    </row>
    <row r="45" spans="2:19" ht="15.95" customHeight="1" thickBot="1">
      <c r="B45" s="272" t="s">
        <v>296</v>
      </c>
      <c r="C45" s="273"/>
      <c r="D45" s="475" t="s">
        <v>316</v>
      </c>
      <c r="E45" s="476"/>
      <c r="F45" s="476"/>
      <c r="G45" s="476"/>
      <c r="H45" s="476"/>
      <c r="I45" s="476"/>
      <c r="J45" s="476"/>
      <c r="K45" s="476"/>
      <c r="L45" s="477"/>
      <c r="M45" s="478" t="str">
        <f>IF(OR(M40="",M40=0),"",IF($V$3="B",MIN(M43,M41,M44),""))</f>
        <v/>
      </c>
      <c r="N45" s="479"/>
      <c r="O45" s="479"/>
      <c r="P45" s="479"/>
      <c r="Q45" s="479"/>
      <c r="R45" s="90" t="s">
        <v>298</v>
      </c>
      <c r="S45" s="107"/>
    </row>
    <row r="46" spans="2:19" ht="15.95" customHeight="1">
      <c r="B46" s="107"/>
      <c r="C46" s="79"/>
      <c r="D46" s="79"/>
      <c r="E46" s="79"/>
      <c r="F46" s="79"/>
      <c r="G46" s="79"/>
      <c r="H46" s="79"/>
      <c r="I46" s="79"/>
      <c r="J46" s="79"/>
      <c r="K46" s="79"/>
      <c r="L46" s="79"/>
      <c r="M46" s="79"/>
      <c r="N46" s="79"/>
      <c r="O46" s="79"/>
      <c r="P46" s="79"/>
      <c r="Q46" s="79"/>
      <c r="R46" s="79"/>
      <c r="S46" s="107"/>
    </row>
    <row r="47" spans="2:19" ht="15.95" customHeight="1" thickBot="1">
      <c r="B47" s="79" t="s">
        <v>136</v>
      </c>
      <c r="C47" s="79"/>
      <c r="D47" s="79"/>
      <c r="E47" s="79"/>
      <c r="F47" s="79"/>
      <c r="G47" s="79"/>
      <c r="H47" s="79"/>
      <c r="I47" s="79"/>
      <c r="J47" s="79"/>
      <c r="K47" s="79"/>
      <c r="L47" s="79"/>
      <c r="M47" s="79"/>
      <c r="N47" s="79"/>
      <c r="O47" s="79"/>
      <c r="P47" s="79"/>
      <c r="Q47" s="79"/>
      <c r="R47" s="79"/>
      <c r="S47" s="107"/>
    </row>
    <row r="48" spans="2:19" ht="15.95" customHeight="1">
      <c r="B48" s="257" t="s">
        <v>144</v>
      </c>
      <c r="C48" s="245"/>
      <c r="D48" s="245" t="s">
        <v>121</v>
      </c>
      <c r="E48" s="245"/>
      <c r="F48" s="245"/>
      <c r="G48" s="245"/>
      <c r="H48" s="245"/>
      <c r="I48" s="245"/>
      <c r="J48" s="245"/>
      <c r="K48" s="245"/>
      <c r="L48" s="245"/>
      <c r="M48" s="245" t="s">
        <v>145</v>
      </c>
      <c r="N48" s="245"/>
      <c r="O48" s="245"/>
      <c r="P48" s="245"/>
      <c r="Q48" s="245"/>
      <c r="R48" s="246"/>
      <c r="S48" s="107"/>
    </row>
    <row r="49" spans="1:19" ht="15.95" customHeight="1" thickBot="1">
      <c r="B49" s="252" t="s">
        <v>181</v>
      </c>
      <c r="C49" s="253"/>
      <c r="D49" s="266" t="s">
        <v>364</v>
      </c>
      <c r="E49" s="266"/>
      <c r="F49" s="266"/>
      <c r="G49" s="266"/>
      <c r="H49" s="266"/>
      <c r="I49" s="266"/>
      <c r="J49" s="266"/>
      <c r="K49" s="266"/>
      <c r="L49" s="266"/>
      <c r="M49" s="439" t="str">
        <f>IF(I19="","",IF($V$3="B",ROUNDDOWN(SUM(I19,I36,M45),-3),ROUNDDOWN(SUM(I19,I36),-3)))</f>
        <v/>
      </c>
      <c r="N49" s="440"/>
      <c r="O49" s="440"/>
      <c r="P49" s="440"/>
      <c r="Q49" s="440"/>
      <c r="R49" s="90" t="s">
        <v>123</v>
      </c>
      <c r="S49" s="107"/>
    </row>
    <row r="50" spans="1:19" ht="15.95" customHeight="1">
      <c r="B50" s="160"/>
      <c r="C50" s="160"/>
      <c r="D50" s="114"/>
      <c r="E50" s="114"/>
      <c r="F50" s="114"/>
      <c r="G50" s="114"/>
      <c r="H50" s="114"/>
      <c r="I50" s="114"/>
      <c r="J50" s="114"/>
      <c r="K50" s="114"/>
      <c r="L50" s="114"/>
      <c r="M50" s="159"/>
      <c r="N50" s="152"/>
      <c r="O50" s="152"/>
      <c r="P50" s="152"/>
      <c r="Q50" s="152"/>
      <c r="R50" s="150"/>
      <c r="S50" s="107"/>
    </row>
    <row r="51" spans="1:19" s="174" customFormat="1" ht="15.95" customHeight="1">
      <c r="A51" s="51"/>
      <c r="B51" s="114" t="s">
        <v>321</v>
      </c>
      <c r="C51" s="160"/>
      <c r="D51" s="114"/>
      <c r="E51" s="114"/>
      <c r="F51" s="114"/>
      <c r="G51" s="114"/>
      <c r="H51" s="114"/>
      <c r="I51" s="114"/>
      <c r="J51" s="114"/>
      <c r="K51" s="189"/>
      <c r="L51" s="79"/>
      <c r="M51" s="92"/>
      <c r="N51" s="51"/>
      <c r="O51" s="51"/>
      <c r="P51" s="51"/>
      <c r="Q51" s="51"/>
      <c r="R51" s="51"/>
      <c r="S51" s="51"/>
    </row>
    <row r="52" spans="1:19" ht="15.95" customHeight="1">
      <c r="B52" s="114" t="s">
        <v>339</v>
      </c>
      <c r="C52" s="114"/>
      <c r="D52" s="79"/>
      <c r="E52" s="79"/>
      <c r="F52" s="79"/>
      <c r="G52" s="79"/>
      <c r="H52" s="79"/>
      <c r="I52" s="79"/>
      <c r="J52" s="79"/>
      <c r="K52" s="79"/>
      <c r="L52" s="79"/>
      <c r="M52" s="79"/>
      <c r="N52" s="79"/>
      <c r="O52" s="79"/>
      <c r="P52" s="79"/>
      <c r="Q52" s="79"/>
      <c r="R52" s="79"/>
      <c r="S52" s="107"/>
    </row>
    <row r="53" spans="1:19" ht="15.95" customHeight="1">
      <c r="B53" s="114" t="s">
        <v>352</v>
      </c>
      <c r="C53" s="114"/>
      <c r="D53" s="79"/>
      <c r="E53" s="79"/>
      <c r="F53" s="79"/>
      <c r="G53" s="79"/>
      <c r="H53" s="79"/>
      <c r="I53" s="79"/>
      <c r="J53" s="79"/>
      <c r="K53" s="79"/>
      <c r="L53" s="79"/>
      <c r="M53" s="79"/>
      <c r="N53" s="79"/>
      <c r="O53" s="79"/>
      <c r="P53" s="79"/>
      <c r="Q53" s="79"/>
      <c r="R53" s="79"/>
      <c r="S53" s="107"/>
    </row>
    <row r="54" spans="1:19" ht="15" customHeight="1">
      <c r="B54" s="114"/>
      <c r="C54" s="351" t="s">
        <v>155</v>
      </c>
      <c r="D54" s="351"/>
      <c r="E54" s="431" t="s">
        <v>160</v>
      </c>
      <c r="F54" s="432"/>
      <c r="G54" s="432"/>
      <c r="H54" s="432"/>
      <c r="I54" s="432"/>
      <c r="J54" s="432"/>
      <c r="K54" s="432"/>
      <c r="L54" s="432"/>
      <c r="M54" s="432"/>
      <c r="N54" s="432"/>
      <c r="O54" s="432"/>
      <c r="P54" s="432"/>
      <c r="Q54" s="433"/>
      <c r="R54" s="79"/>
      <c r="S54" s="107"/>
    </row>
    <row r="55" spans="1:19" ht="15" customHeight="1">
      <c r="B55" s="114"/>
      <c r="C55" s="351"/>
      <c r="D55" s="351"/>
      <c r="E55" s="351" t="s">
        <v>161</v>
      </c>
      <c r="F55" s="351"/>
      <c r="G55" s="351"/>
      <c r="H55" s="351"/>
      <c r="I55" s="351" t="s">
        <v>162</v>
      </c>
      <c r="J55" s="351"/>
      <c r="K55" s="351"/>
      <c r="L55" s="351"/>
      <c r="M55" s="351"/>
      <c r="N55" s="351"/>
      <c r="O55" s="351"/>
      <c r="P55" s="351"/>
      <c r="Q55" s="351"/>
      <c r="R55" s="79"/>
      <c r="S55" s="107"/>
    </row>
    <row r="56" spans="1:19" ht="15" customHeight="1">
      <c r="B56" s="136"/>
      <c r="C56" s="351" t="s">
        <v>156</v>
      </c>
      <c r="D56" s="351"/>
      <c r="E56" s="405">
        <v>2700000</v>
      </c>
      <c r="F56" s="405"/>
      <c r="G56" s="405"/>
      <c r="H56" s="405"/>
      <c r="I56" s="405"/>
      <c r="J56" s="405"/>
      <c r="K56" s="405"/>
      <c r="L56" s="405"/>
      <c r="M56" s="405"/>
      <c r="N56" s="405"/>
      <c r="O56" s="405"/>
      <c r="P56" s="405"/>
      <c r="Q56" s="405"/>
      <c r="R56" s="79"/>
      <c r="S56" s="107"/>
    </row>
    <row r="57" spans="1:19" ht="15" customHeight="1">
      <c r="B57" s="79"/>
      <c r="C57" s="351" t="s">
        <v>157</v>
      </c>
      <c r="D57" s="351"/>
      <c r="E57" s="351" t="s">
        <v>353</v>
      </c>
      <c r="F57" s="351"/>
      <c r="G57" s="351"/>
      <c r="H57" s="351"/>
      <c r="I57" s="351"/>
      <c r="J57" s="351"/>
      <c r="K57" s="351"/>
      <c r="L57" s="351"/>
      <c r="M57" s="351"/>
      <c r="N57" s="351"/>
      <c r="O57" s="351"/>
      <c r="P57" s="351"/>
      <c r="Q57" s="351"/>
      <c r="R57" s="79"/>
      <c r="S57" s="107"/>
    </row>
    <row r="58" spans="1:19" ht="15" customHeight="1">
      <c r="B58" s="136"/>
      <c r="C58" s="351" t="s">
        <v>158</v>
      </c>
      <c r="D58" s="351"/>
      <c r="E58" s="351" t="s">
        <v>354</v>
      </c>
      <c r="F58" s="351"/>
      <c r="G58" s="351"/>
      <c r="H58" s="351"/>
      <c r="I58" s="351" t="s">
        <v>355</v>
      </c>
      <c r="J58" s="351"/>
      <c r="K58" s="351"/>
      <c r="L58" s="351"/>
      <c r="M58" s="351"/>
      <c r="N58" s="351"/>
      <c r="O58" s="351"/>
      <c r="P58" s="351"/>
      <c r="Q58" s="351"/>
      <c r="R58" s="79"/>
      <c r="S58" s="107"/>
    </row>
    <row r="59" spans="1:19" ht="15" customHeight="1">
      <c r="B59" s="136"/>
      <c r="C59" s="351" t="s">
        <v>159</v>
      </c>
      <c r="D59" s="351"/>
      <c r="E59" s="351" t="s">
        <v>356</v>
      </c>
      <c r="F59" s="351"/>
      <c r="G59" s="351"/>
      <c r="H59" s="351"/>
      <c r="I59" s="351" t="s">
        <v>357</v>
      </c>
      <c r="J59" s="351"/>
      <c r="K59" s="351"/>
      <c r="L59" s="351"/>
      <c r="M59" s="351"/>
      <c r="N59" s="351"/>
      <c r="O59" s="351"/>
      <c r="P59" s="351"/>
      <c r="Q59" s="351"/>
      <c r="R59" s="79"/>
      <c r="S59" s="107"/>
    </row>
    <row r="60" spans="1:19" ht="15" customHeight="1">
      <c r="B60" s="136"/>
      <c r="C60" s="137" t="s">
        <v>163</v>
      </c>
      <c r="D60" s="138"/>
      <c r="E60" s="138"/>
      <c r="F60" s="138"/>
      <c r="G60" s="138"/>
      <c r="H60" s="138"/>
      <c r="I60" s="138"/>
      <c r="J60" s="138"/>
      <c r="K60" s="138"/>
      <c r="L60" s="138"/>
      <c r="M60" s="138"/>
      <c r="N60" s="138"/>
      <c r="O60" s="138"/>
      <c r="P60" s="138"/>
      <c r="Q60" s="139"/>
      <c r="R60" s="79"/>
      <c r="S60" s="107"/>
    </row>
    <row r="61" spans="1:19" ht="15" customHeight="1">
      <c r="B61" s="136"/>
      <c r="C61" s="140" t="s">
        <v>164</v>
      </c>
      <c r="D61" s="141"/>
      <c r="E61" s="141"/>
      <c r="F61" s="141"/>
      <c r="G61" s="141"/>
      <c r="H61" s="141"/>
      <c r="I61" s="141"/>
      <c r="J61" s="141"/>
      <c r="K61" s="141"/>
      <c r="L61" s="141"/>
      <c r="M61" s="141"/>
      <c r="N61" s="141"/>
      <c r="O61" s="141"/>
      <c r="P61" s="141"/>
      <c r="Q61" s="142"/>
      <c r="R61" s="79"/>
      <c r="S61" s="107"/>
    </row>
    <row r="62" spans="1:19" ht="15.95" customHeight="1">
      <c r="B62" s="79" t="s">
        <v>358</v>
      </c>
      <c r="C62" s="136"/>
      <c r="D62" s="79"/>
      <c r="E62" s="79"/>
      <c r="F62" s="79"/>
      <c r="G62" s="79"/>
      <c r="H62" s="79"/>
      <c r="I62" s="79"/>
      <c r="J62" s="79"/>
      <c r="K62" s="79"/>
      <c r="L62" s="79"/>
      <c r="M62" s="79"/>
      <c r="N62" s="79"/>
      <c r="O62" s="79"/>
      <c r="P62" s="79"/>
      <c r="Q62" s="79"/>
      <c r="R62" s="79"/>
      <c r="S62" s="107"/>
    </row>
    <row r="63" spans="1:19" ht="15.95" customHeight="1">
      <c r="B63" s="79"/>
      <c r="C63" s="351" t="s">
        <v>165</v>
      </c>
      <c r="D63" s="351"/>
      <c r="E63" s="351"/>
      <c r="F63" s="351"/>
      <c r="G63" s="431" t="s">
        <v>169</v>
      </c>
      <c r="H63" s="433"/>
      <c r="I63" s="79"/>
      <c r="J63" s="79"/>
      <c r="K63" s="107"/>
      <c r="P63"/>
      <c r="Q63"/>
      <c r="R63"/>
      <c r="S63"/>
    </row>
    <row r="64" spans="1:19" ht="15.95" customHeight="1">
      <c r="B64" s="79"/>
      <c r="C64" s="404" t="s">
        <v>166</v>
      </c>
      <c r="D64" s="404"/>
      <c r="E64" s="404"/>
      <c r="F64" s="404"/>
      <c r="G64" s="351" t="s">
        <v>170</v>
      </c>
      <c r="H64" s="351"/>
      <c r="I64" s="79"/>
      <c r="J64" s="79"/>
      <c r="K64" s="107"/>
      <c r="P64"/>
      <c r="Q64"/>
      <c r="R64"/>
      <c r="S64"/>
    </row>
    <row r="65" spans="2:24" ht="15.95" customHeight="1">
      <c r="B65" s="79"/>
      <c r="C65" s="404" t="s">
        <v>167</v>
      </c>
      <c r="D65" s="404"/>
      <c r="E65" s="404"/>
      <c r="F65" s="404"/>
      <c r="G65" s="351" t="s">
        <v>171</v>
      </c>
      <c r="H65" s="351"/>
      <c r="I65" s="79"/>
      <c r="J65" s="79"/>
      <c r="K65" s="107"/>
      <c r="P65"/>
      <c r="Q65"/>
      <c r="R65"/>
      <c r="S65"/>
    </row>
    <row r="66" spans="2:24" ht="15.95" customHeight="1">
      <c r="B66" s="79"/>
      <c r="C66" s="404" t="s">
        <v>168</v>
      </c>
      <c r="D66" s="404"/>
      <c r="E66" s="404"/>
      <c r="F66" s="404"/>
      <c r="G66" s="351" t="s">
        <v>172</v>
      </c>
      <c r="H66" s="351"/>
      <c r="I66" s="79"/>
      <c r="J66" s="79"/>
      <c r="K66" s="107"/>
      <c r="P66"/>
      <c r="Q66"/>
      <c r="R66"/>
      <c r="S66"/>
    </row>
    <row r="67" spans="2:24" ht="15.95" customHeight="1">
      <c r="B67" s="114" t="s">
        <v>359</v>
      </c>
      <c r="C67" s="114"/>
      <c r="D67" s="79"/>
      <c r="E67" s="79"/>
      <c r="F67" s="79"/>
      <c r="G67" s="79"/>
      <c r="H67" s="79"/>
      <c r="I67" s="79"/>
      <c r="J67" s="79"/>
      <c r="K67" s="79"/>
      <c r="L67" s="79"/>
      <c r="M67" s="79"/>
      <c r="N67" s="79"/>
      <c r="O67" s="79"/>
      <c r="P67" s="79"/>
      <c r="Q67" s="79"/>
      <c r="R67" s="79"/>
      <c r="S67" s="79"/>
      <c r="T67" s="66"/>
      <c r="U67" s="66"/>
      <c r="V67" s="66"/>
      <c r="W67" s="66"/>
      <c r="X67" s="63"/>
    </row>
    <row r="68" spans="2:24" ht="15.95" customHeight="1">
      <c r="B68" s="114" t="s">
        <v>360</v>
      </c>
      <c r="C68" s="99"/>
      <c r="D68" s="100"/>
      <c r="E68" s="100"/>
      <c r="F68" s="100"/>
      <c r="G68" s="100"/>
      <c r="H68" s="100"/>
      <c r="I68" s="100"/>
      <c r="J68" s="100"/>
      <c r="K68" s="101"/>
      <c r="L68" s="102"/>
      <c r="M68" s="92"/>
    </row>
    <row r="69" spans="2:24" ht="15.95" customHeight="1">
      <c r="B69" s="114" t="s">
        <v>361</v>
      </c>
      <c r="C69" s="136"/>
      <c r="D69" s="79"/>
      <c r="E69" s="79"/>
      <c r="F69" s="79"/>
      <c r="G69" s="79"/>
      <c r="H69" s="79"/>
      <c r="I69" s="79"/>
      <c r="J69" s="79"/>
      <c r="K69" s="79"/>
      <c r="L69" s="79"/>
      <c r="M69" s="79"/>
      <c r="N69" s="79"/>
      <c r="O69" s="79"/>
      <c r="P69" s="79"/>
      <c r="Q69" s="79"/>
      <c r="R69" s="79"/>
      <c r="S69" s="107"/>
    </row>
    <row r="70" spans="2:24" ht="15.95" customHeight="1">
      <c r="B70" s="114"/>
      <c r="C70" s="136"/>
      <c r="D70" s="79"/>
      <c r="E70" s="79"/>
      <c r="F70" s="79"/>
      <c r="G70" s="79"/>
      <c r="H70" s="79"/>
      <c r="I70" s="79"/>
      <c r="J70" s="79"/>
      <c r="K70" s="79"/>
      <c r="L70" s="79"/>
      <c r="M70" s="79"/>
      <c r="N70" s="79"/>
      <c r="O70" s="79"/>
      <c r="P70" s="79"/>
      <c r="Q70" s="79"/>
      <c r="R70" s="79"/>
      <c r="S70" s="107"/>
    </row>
    <row r="71" spans="2:24" ht="15.95" customHeight="1" thickBot="1">
      <c r="B71" s="79" t="s">
        <v>365</v>
      </c>
      <c r="C71" s="107"/>
      <c r="D71" s="107"/>
      <c r="E71" s="107"/>
      <c r="F71" s="107"/>
      <c r="G71" s="107"/>
      <c r="H71" s="107"/>
      <c r="I71" s="107"/>
      <c r="J71" s="107"/>
      <c r="K71" s="107"/>
      <c r="L71" s="107"/>
      <c r="M71" s="107"/>
      <c r="N71" s="107"/>
      <c r="O71" s="107"/>
      <c r="P71" s="107"/>
      <c r="Q71" s="107"/>
      <c r="R71" s="107"/>
      <c r="S71" s="107"/>
    </row>
    <row r="72" spans="2:24">
      <c r="B72" s="486" t="s">
        <v>308</v>
      </c>
      <c r="C72" s="487"/>
      <c r="D72" s="487"/>
      <c r="E72" s="487"/>
      <c r="F72" s="488"/>
      <c r="G72" s="344" t="s">
        <v>299</v>
      </c>
      <c r="H72" s="344"/>
      <c r="I72" s="345"/>
      <c r="J72" s="343" t="s">
        <v>309</v>
      </c>
      <c r="K72" s="344"/>
      <c r="L72" s="344"/>
      <c r="M72" s="345"/>
      <c r="N72" s="343" t="s">
        <v>297</v>
      </c>
      <c r="O72" s="344"/>
      <c r="P72" s="344"/>
      <c r="Q72" s="344"/>
      <c r="R72" s="480"/>
    </row>
    <row r="73" spans="2:24" ht="15.95" customHeight="1">
      <c r="B73" s="481"/>
      <c r="C73" s="451"/>
      <c r="D73" s="451"/>
      <c r="E73" s="451"/>
      <c r="F73" s="452"/>
      <c r="G73" s="482"/>
      <c r="H73" s="482"/>
      <c r="I73" s="200" t="s">
        <v>298</v>
      </c>
      <c r="J73" s="483"/>
      <c r="K73" s="483"/>
      <c r="L73" s="483"/>
      <c r="M73" s="200" t="s">
        <v>310</v>
      </c>
      <c r="N73" s="484" t="str">
        <f>IF(AND(G73="",J73=""),"",G73*J73)</f>
        <v/>
      </c>
      <c r="O73" s="485"/>
      <c r="P73" s="485"/>
      <c r="Q73" s="485"/>
      <c r="R73" s="168" t="s">
        <v>298</v>
      </c>
    </row>
    <row r="74" spans="2:24" ht="15.95" customHeight="1">
      <c r="B74" s="481"/>
      <c r="C74" s="451"/>
      <c r="D74" s="451"/>
      <c r="E74" s="451"/>
      <c r="F74" s="452"/>
      <c r="G74" s="482"/>
      <c r="H74" s="482"/>
      <c r="I74" s="200" t="s">
        <v>298</v>
      </c>
      <c r="J74" s="483"/>
      <c r="K74" s="483"/>
      <c r="L74" s="483"/>
      <c r="M74" s="200" t="s">
        <v>310</v>
      </c>
      <c r="N74" s="484" t="str">
        <f t="shared" ref="N74:N82" si="0">IF(AND(G74="",J74=""),"",G74*J74)</f>
        <v/>
      </c>
      <c r="O74" s="485"/>
      <c r="P74" s="485"/>
      <c r="Q74" s="485"/>
      <c r="R74" s="168" t="s">
        <v>298</v>
      </c>
    </row>
    <row r="75" spans="2:24" ht="15.95" customHeight="1">
      <c r="B75" s="481"/>
      <c r="C75" s="451"/>
      <c r="D75" s="451"/>
      <c r="E75" s="451"/>
      <c r="F75" s="452"/>
      <c r="G75" s="482"/>
      <c r="H75" s="482"/>
      <c r="I75" s="200" t="s">
        <v>298</v>
      </c>
      <c r="J75" s="483"/>
      <c r="K75" s="483"/>
      <c r="L75" s="483"/>
      <c r="M75" s="200" t="s">
        <v>310</v>
      </c>
      <c r="N75" s="484" t="str">
        <f t="shared" si="0"/>
        <v/>
      </c>
      <c r="O75" s="485"/>
      <c r="P75" s="485"/>
      <c r="Q75" s="485"/>
      <c r="R75" s="168" t="s">
        <v>298</v>
      </c>
    </row>
    <row r="76" spans="2:24" ht="15.95" customHeight="1">
      <c r="B76" s="481"/>
      <c r="C76" s="451"/>
      <c r="D76" s="451"/>
      <c r="E76" s="451"/>
      <c r="F76" s="452"/>
      <c r="G76" s="482"/>
      <c r="H76" s="482"/>
      <c r="I76" s="200" t="s">
        <v>298</v>
      </c>
      <c r="J76" s="483"/>
      <c r="K76" s="483"/>
      <c r="L76" s="483"/>
      <c r="M76" s="200" t="s">
        <v>310</v>
      </c>
      <c r="N76" s="484" t="str">
        <f t="shared" si="0"/>
        <v/>
      </c>
      <c r="O76" s="485"/>
      <c r="P76" s="485"/>
      <c r="Q76" s="485"/>
      <c r="R76" s="168" t="s">
        <v>298</v>
      </c>
    </row>
    <row r="77" spans="2:24" ht="15.95" customHeight="1">
      <c r="B77" s="481"/>
      <c r="C77" s="451"/>
      <c r="D77" s="451"/>
      <c r="E77" s="451"/>
      <c r="F77" s="452"/>
      <c r="G77" s="482"/>
      <c r="H77" s="482"/>
      <c r="I77" s="200" t="s">
        <v>298</v>
      </c>
      <c r="J77" s="483"/>
      <c r="K77" s="483"/>
      <c r="L77" s="483"/>
      <c r="M77" s="200" t="s">
        <v>310</v>
      </c>
      <c r="N77" s="484" t="str">
        <f t="shared" si="0"/>
        <v/>
      </c>
      <c r="O77" s="485"/>
      <c r="P77" s="485"/>
      <c r="Q77" s="485"/>
      <c r="R77" s="168" t="s">
        <v>298</v>
      </c>
    </row>
    <row r="78" spans="2:24" ht="15.95" customHeight="1">
      <c r="B78" s="481"/>
      <c r="C78" s="451"/>
      <c r="D78" s="451"/>
      <c r="E78" s="451"/>
      <c r="F78" s="452"/>
      <c r="G78" s="482"/>
      <c r="H78" s="482"/>
      <c r="I78" s="200" t="s">
        <v>298</v>
      </c>
      <c r="J78" s="483"/>
      <c r="K78" s="483"/>
      <c r="L78" s="483"/>
      <c r="M78" s="200" t="s">
        <v>310</v>
      </c>
      <c r="N78" s="484" t="str">
        <f t="shared" si="0"/>
        <v/>
      </c>
      <c r="O78" s="485"/>
      <c r="P78" s="485"/>
      <c r="Q78" s="485"/>
      <c r="R78" s="168" t="s">
        <v>298</v>
      </c>
    </row>
    <row r="79" spans="2:24" ht="15.95" customHeight="1">
      <c r="B79" s="481"/>
      <c r="C79" s="451"/>
      <c r="D79" s="451"/>
      <c r="E79" s="451"/>
      <c r="F79" s="452"/>
      <c r="G79" s="482"/>
      <c r="H79" s="482"/>
      <c r="I79" s="200" t="s">
        <v>298</v>
      </c>
      <c r="J79" s="483"/>
      <c r="K79" s="483"/>
      <c r="L79" s="483"/>
      <c r="M79" s="200" t="s">
        <v>310</v>
      </c>
      <c r="N79" s="484" t="str">
        <f t="shared" si="0"/>
        <v/>
      </c>
      <c r="O79" s="485"/>
      <c r="P79" s="485"/>
      <c r="Q79" s="485"/>
      <c r="R79" s="168" t="s">
        <v>298</v>
      </c>
    </row>
    <row r="80" spans="2:24" ht="15.95" customHeight="1">
      <c r="B80" s="481"/>
      <c r="C80" s="451"/>
      <c r="D80" s="451"/>
      <c r="E80" s="451"/>
      <c r="F80" s="452"/>
      <c r="G80" s="482"/>
      <c r="H80" s="482"/>
      <c r="I80" s="200" t="s">
        <v>298</v>
      </c>
      <c r="J80" s="483"/>
      <c r="K80" s="483"/>
      <c r="L80" s="483"/>
      <c r="M80" s="200" t="s">
        <v>310</v>
      </c>
      <c r="N80" s="484" t="str">
        <f t="shared" si="0"/>
        <v/>
      </c>
      <c r="O80" s="485"/>
      <c r="P80" s="485"/>
      <c r="Q80" s="485"/>
      <c r="R80" s="168" t="s">
        <v>298</v>
      </c>
    </row>
    <row r="81" spans="1:19" ht="15.95" customHeight="1">
      <c r="B81" s="481"/>
      <c r="C81" s="451"/>
      <c r="D81" s="451"/>
      <c r="E81" s="451"/>
      <c r="F81" s="452"/>
      <c r="G81" s="482"/>
      <c r="H81" s="482"/>
      <c r="I81" s="200" t="s">
        <v>298</v>
      </c>
      <c r="J81" s="483"/>
      <c r="K81" s="483"/>
      <c r="L81" s="483"/>
      <c r="M81" s="200" t="s">
        <v>310</v>
      </c>
      <c r="N81" s="484" t="str">
        <f t="shared" si="0"/>
        <v/>
      </c>
      <c r="O81" s="485"/>
      <c r="P81" s="485"/>
      <c r="Q81" s="485"/>
      <c r="R81" s="168" t="s">
        <v>298</v>
      </c>
    </row>
    <row r="82" spans="1:19" ht="15.95" customHeight="1">
      <c r="B82" s="481"/>
      <c r="C82" s="451"/>
      <c r="D82" s="451"/>
      <c r="E82" s="451"/>
      <c r="F82" s="452"/>
      <c r="G82" s="482"/>
      <c r="H82" s="482"/>
      <c r="I82" s="200" t="s">
        <v>298</v>
      </c>
      <c r="J82" s="483"/>
      <c r="K82" s="483"/>
      <c r="L82" s="483"/>
      <c r="M82" s="200" t="s">
        <v>310</v>
      </c>
      <c r="N82" s="484" t="str">
        <f t="shared" si="0"/>
        <v/>
      </c>
      <c r="O82" s="485"/>
      <c r="P82" s="485"/>
      <c r="Q82" s="485"/>
      <c r="R82" s="168" t="s">
        <v>298</v>
      </c>
    </row>
    <row r="83" spans="1:19" ht="15.95" customHeight="1">
      <c r="B83" s="415" t="s">
        <v>301</v>
      </c>
      <c r="C83" s="448"/>
      <c r="D83" s="448"/>
      <c r="E83" s="448"/>
      <c r="F83" s="448"/>
      <c r="G83" s="448"/>
      <c r="H83" s="448"/>
      <c r="I83" s="448"/>
      <c r="J83" s="492" t="str">
        <f>IF(SUM(J73:L82)=0,"",SUM(J73:L82))</f>
        <v/>
      </c>
      <c r="K83" s="350"/>
      <c r="L83" s="350"/>
      <c r="M83" s="167" t="s">
        <v>310</v>
      </c>
      <c r="N83" s="484" t="str">
        <f>IF(SUM(N73:Q82)=0,"",SUM(N73:Q82))</f>
        <v/>
      </c>
      <c r="O83" s="485"/>
      <c r="P83" s="485"/>
      <c r="Q83" s="485"/>
      <c r="R83" s="168" t="s">
        <v>298</v>
      </c>
    </row>
    <row r="84" spans="1:19" ht="15.95" customHeight="1" thickBot="1">
      <c r="B84" s="489" t="s">
        <v>304</v>
      </c>
      <c r="C84" s="490"/>
      <c r="D84" s="490"/>
      <c r="E84" s="490"/>
      <c r="F84" s="490"/>
      <c r="G84" s="490"/>
      <c r="H84" s="490"/>
      <c r="I84" s="490"/>
      <c r="J84" s="490"/>
      <c r="K84" s="490"/>
      <c r="L84" s="490"/>
      <c r="M84" s="491"/>
      <c r="N84" s="479" t="str">
        <f>IF(N83="","",N83*6)</f>
        <v/>
      </c>
      <c r="O84" s="479"/>
      <c r="P84" s="479"/>
      <c r="Q84" s="479"/>
      <c r="R84" s="169" t="s">
        <v>298</v>
      </c>
    </row>
    <row r="85" spans="1:19" ht="15.95" customHeight="1">
      <c r="B85" s="114"/>
      <c r="C85" s="136"/>
      <c r="D85" s="79"/>
      <c r="E85" s="79"/>
      <c r="F85" s="79"/>
      <c r="G85" s="79"/>
      <c r="H85" s="79"/>
      <c r="I85" s="79"/>
      <c r="J85" s="79"/>
      <c r="K85" s="79"/>
      <c r="L85" s="79"/>
      <c r="M85" s="79"/>
      <c r="N85" s="79"/>
      <c r="O85" s="79"/>
      <c r="P85" s="79"/>
      <c r="Q85" s="79"/>
      <c r="R85" s="79"/>
      <c r="S85" s="107"/>
    </row>
    <row r="86" spans="1:19" ht="15.95" customHeight="1" thickBot="1">
      <c r="B86" s="114" t="s">
        <v>312</v>
      </c>
      <c r="C86" s="114"/>
      <c r="D86" s="79"/>
      <c r="E86" s="79"/>
      <c r="F86" s="79"/>
      <c r="G86" s="79"/>
      <c r="H86" s="79"/>
      <c r="I86" s="79"/>
      <c r="J86" s="79"/>
      <c r="K86" s="79"/>
      <c r="L86" s="79"/>
      <c r="M86" s="79"/>
      <c r="N86" s="79"/>
      <c r="O86" s="79"/>
      <c r="P86" s="79"/>
      <c r="Q86" s="79"/>
      <c r="R86" s="79"/>
      <c r="S86" s="107"/>
    </row>
    <row r="87" spans="1:19" ht="15.95" customHeight="1">
      <c r="B87" s="346" t="s">
        <v>173</v>
      </c>
      <c r="C87" s="280"/>
      <c r="D87" s="280"/>
      <c r="E87" s="280"/>
      <c r="F87" s="280" t="s">
        <v>140</v>
      </c>
      <c r="G87" s="280"/>
      <c r="H87" s="343" t="s">
        <v>140</v>
      </c>
      <c r="I87" s="344"/>
      <c r="J87" s="345"/>
      <c r="K87" s="343" t="s">
        <v>140</v>
      </c>
      <c r="L87" s="344"/>
      <c r="M87" s="345"/>
      <c r="N87" s="280" t="s">
        <v>147</v>
      </c>
      <c r="O87" s="280"/>
      <c r="P87" s="280"/>
      <c r="Q87" s="280"/>
      <c r="R87" s="303"/>
      <c r="S87" s="107"/>
    </row>
    <row r="88" spans="1:19" ht="15.95" customHeight="1">
      <c r="B88" s="415" t="s">
        <v>362</v>
      </c>
      <c r="C88" s="448"/>
      <c r="D88" s="448"/>
      <c r="E88" s="416"/>
      <c r="F88" s="302"/>
      <c r="G88" s="302"/>
      <c r="H88" s="325"/>
      <c r="I88" s="451"/>
      <c r="J88" s="452"/>
      <c r="K88" s="325"/>
      <c r="L88" s="451"/>
      <c r="M88" s="452"/>
      <c r="N88" s="302"/>
      <c r="O88" s="302"/>
      <c r="P88" s="302"/>
      <c r="Q88" s="302"/>
      <c r="R88" s="403"/>
      <c r="S88" s="107"/>
    </row>
    <row r="89" spans="1:19" ht="15.95" customHeight="1">
      <c r="A89" s="100"/>
      <c r="B89" s="267" t="s">
        <v>174</v>
      </c>
      <c r="C89" s="268"/>
      <c r="D89" s="268"/>
      <c r="E89" s="268"/>
      <c r="F89" s="302"/>
      <c r="G89" s="302"/>
      <c r="H89" s="325"/>
      <c r="I89" s="451"/>
      <c r="J89" s="452"/>
      <c r="K89" s="325"/>
      <c r="L89" s="451"/>
      <c r="M89" s="452"/>
      <c r="N89" s="302"/>
      <c r="O89" s="302"/>
      <c r="P89" s="302"/>
      <c r="Q89" s="302"/>
      <c r="R89" s="403"/>
      <c r="S89" s="107"/>
    </row>
    <row r="90" spans="1:19" ht="15.95" customHeight="1">
      <c r="B90" s="267" t="s">
        <v>141</v>
      </c>
      <c r="C90" s="268"/>
      <c r="D90" s="268"/>
      <c r="E90" s="268"/>
      <c r="F90" s="302"/>
      <c r="G90" s="302"/>
      <c r="H90" s="325"/>
      <c r="I90" s="451"/>
      <c r="J90" s="452"/>
      <c r="K90" s="325"/>
      <c r="L90" s="451"/>
      <c r="M90" s="452"/>
      <c r="N90" s="302"/>
      <c r="O90" s="302"/>
      <c r="P90" s="302"/>
      <c r="Q90" s="302"/>
      <c r="R90" s="403"/>
      <c r="S90" s="107"/>
    </row>
    <row r="91" spans="1:19" ht="15.95" customHeight="1">
      <c r="B91" s="267" t="s">
        <v>137</v>
      </c>
      <c r="C91" s="268"/>
      <c r="D91" s="268"/>
      <c r="E91" s="268"/>
      <c r="F91" s="302"/>
      <c r="G91" s="302"/>
      <c r="H91" s="325"/>
      <c r="I91" s="451"/>
      <c r="J91" s="452"/>
      <c r="K91" s="325"/>
      <c r="L91" s="451"/>
      <c r="M91" s="452"/>
      <c r="N91" s="302"/>
      <c r="O91" s="302"/>
      <c r="P91" s="302"/>
      <c r="Q91" s="302"/>
      <c r="R91" s="403"/>
      <c r="S91" s="107"/>
    </row>
    <row r="92" spans="1:19" ht="15.95" customHeight="1" thickBot="1">
      <c r="B92" s="272" t="s">
        <v>142</v>
      </c>
      <c r="C92" s="273"/>
      <c r="D92" s="273"/>
      <c r="E92" s="273"/>
      <c r="F92" s="301"/>
      <c r="G92" s="301"/>
      <c r="H92" s="323"/>
      <c r="I92" s="449"/>
      <c r="J92" s="450"/>
      <c r="K92" s="323"/>
      <c r="L92" s="449"/>
      <c r="M92" s="450"/>
      <c r="N92" s="301"/>
      <c r="O92" s="301"/>
      <c r="P92" s="301"/>
      <c r="Q92" s="301"/>
      <c r="R92" s="453"/>
      <c r="S92" s="107"/>
    </row>
    <row r="93" spans="1:19" ht="15.95" customHeight="1">
      <c r="B93" s="107"/>
      <c r="C93" s="107"/>
      <c r="D93" s="107"/>
      <c r="E93" s="107"/>
      <c r="F93" s="107"/>
      <c r="G93" s="107"/>
      <c r="H93" s="107"/>
      <c r="I93" s="107"/>
      <c r="J93" s="107"/>
      <c r="K93" s="107"/>
      <c r="L93" s="107"/>
      <c r="M93" s="107"/>
      <c r="N93" s="107"/>
      <c r="O93" s="107"/>
      <c r="P93" s="107"/>
      <c r="Q93" s="107"/>
      <c r="R93" s="107"/>
      <c r="S93" s="107"/>
    </row>
  </sheetData>
  <sheetProtection sheet="1" objects="1" scenarios="1"/>
  <mergeCells count="210">
    <mergeCell ref="B92:E92"/>
    <mergeCell ref="F92:G92"/>
    <mergeCell ref="H92:J92"/>
    <mergeCell ref="K92:M92"/>
    <mergeCell ref="N92:R92"/>
    <mergeCell ref="B90:E90"/>
    <mergeCell ref="F90:G90"/>
    <mergeCell ref="H90:J90"/>
    <mergeCell ref="K90:M90"/>
    <mergeCell ref="N90:R90"/>
    <mergeCell ref="B91:E91"/>
    <mergeCell ref="F91:G91"/>
    <mergeCell ref="H91:J91"/>
    <mergeCell ref="K91:M91"/>
    <mergeCell ref="N91:R91"/>
    <mergeCell ref="B88:E88"/>
    <mergeCell ref="F88:G88"/>
    <mergeCell ref="H88:J88"/>
    <mergeCell ref="K88:M88"/>
    <mergeCell ref="N88:R88"/>
    <mergeCell ref="B89:E89"/>
    <mergeCell ref="F89:G89"/>
    <mergeCell ref="H89:J89"/>
    <mergeCell ref="K89:M89"/>
    <mergeCell ref="N89:R89"/>
    <mergeCell ref="B84:M84"/>
    <mergeCell ref="N84:Q84"/>
    <mergeCell ref="B87:E87"/>
    <mergeCell ref="F87:G87"/>
    <mergeCell ref="H87:J87"/>
    <mergeCell ref="K87:M87"/>
    <mergeCell ref="N87:R87"/>
    <mergeCell ref="B82:F82"/>
    <mergeCell ref="G82:H82"/>
    <mergeCell ref="J82:L82"/>
    <mergeCell ref="N82:Q82"/>
    <mergeCell ref="B83:I83"/>
    <mergeCell ref="J83:L83"/>
    <mergeCell ref="N83:Q83"/>
    <mergeCell ref="B80:F80"/>
    <mergeCell ref="G80:H80"/>
    <mergeCell ref="J80:L80"/>
    <mergeCell ref="N80:Q80"/>
    <mergeCell ref="B81:F81"/>
    <mergeCell ref="G81:H81"/>
    <mergeCell ref="J81:L81"/>
    <mergeCell ref="N81:Q81"/>
    <mergeCell ref="B78:F78"/>
    <mergeCell ref="G78:H78"/>
    <mergeCell ref="J78:L78"/>
    <mergeCell ref="N78:Q78"/>
    <mergeCell ref="B79:F79"/>
    <mergeCell ref="G79:H79"/>
    <mergeCell ref="J79:L79"/>
    <mergeCell ref="N79:Q79"/>
    <mergeCell ref="B76:F76"/>
    <mergeCell ref="G76:H76"/>
    <mergeCell ref="J76:L76"/>
    <mergeCell ref="N76:Q76"/>
    <mergeCell ref="B77:F77"/>
    <mergeCell ref="G77:H77"/>
    <mergeCell ref="J77:L77"/>
    <mergeCell ref="N77:Q77"/>
    <mergeCell ref="B74:F74"/>
    <mergeCell ref="G74:H74"/>
    <mergeCell ref="J74:L74"/>
    <mergeCell ref="N74:Q74"/>
    <mergeCell ref="B75:F75"/>
    <mergeCell ref="G75:H75"/>
    <mergeCell ref="J75:L75"/>
    <mergeCell ref="N75:Q75"/>
    <mergeCell ref="J72:M72"/>
    <mergeCell ref="N72:R72"/>
    <mergeCell ref="B73:F73"/>
    <mergeCell ref="G73:H73"/>
    <mergeCell ref="J73:L73"/>
    <mergeCell ref="N73:Q73"/>
    <mergeCell ref="C65:F65"/>
    <mergeCell ref="G65:H65"/>
    <mergeCell ref="C66:F66"/>
    <mergeCell ref="G66:H66"/>
    <mergeCell ref="B72:F72"/>
    <mergeCell ref="G72:I72"/>
    <mergeCell ref="C59:D59"/>
    <mergeCell ref="E59:H59"/>
    <mergeCell ref="I59:Q59"/>
    <mergeCell ref="C63:F63"/>
    <mergeCell ref="G63:H63"/>
    <mergeCell ref="C64:F64"/>
    <mergeCell ref="G64:H64"/>
    <mergeCell ref="C56:D56"/>
    <mergeCell ref="E56:Q56"/>
    <mergeCell ref="C57:D57"/>
    <mergeCell ref="E57:Q57"/>
    <mergeCell ref="C58:D58"/>
    <mergeCell ref="E58:H58"/>
    <mergeCell ref="I58:Q58"/>
    <mergeCell ref="B49:C49"/>
    <mergeCell ref="D49:L49"/>
    <mergeCell ref="M49:Q49"/>
    <mergeCell ref="C54:D55"/>
    <mergeCell ref="E54:Q54"/>
    <mergeCell ref="E55:H55"/>
    <mergeCell ref="I55:Q55"/>
    <mergeCell ref="B45:C45"/>
    <mergeCell ref="D45:L45"/>
    <mergeCell ref="M45:Q45"/>
    <mergeCell ref="B48:C48"/>
    <mergeCell ref="D48:L48"/>
    <mergeCell ref="M48:R48"/>
    <mergeCell ref="B42:C44"/>
    <mergeCell ref="D42:L42"/>
    <mergeCell ref="M42:Q42"/>
    <mergeCell ref="D43:L43"/>
    <mergeCell ref="M43:Q43"/>
    <mergeCell ref="D44:L44"/>
    <mergeCell ref="M44:Q44"/>
    <mergeCell ref="B39:C39"/>
    <mergeCell ref="D39:L39"/>
    <mergeCell ref="M39:R39"/>
    <mergeCell ref="B40:C41"/>
    <mergeCell ref="D40:L40"/>
    <mergeCell ref="M40:Q40"/>
    <mergeCell ref="D41:L41"/>
    <mergeCell ref="M41:Q41"/>
    <mergeCell ref="B29:C34"/>
    <mergeCell ref="D29:H29"/>
    <mergeCell ref="J29:L29"/>
    <mergeCell ref="O29:Q29"/>
    <mergeCell ref="D30:H30"/>
    <mergeCell ref="I30:L31"/>
    <mergeCell ref="N30:Q31"/>
    <mergeCell ref="B35:C36"/>
    <mergeCell ref="D35:H35"/>
    <mergeCell ref="I35:L35"/>
    <mergeCell ref="N35:Q35"/>
    <mergeCell ref="D36:H36"/>
    <mergeCell ref="I36:Q36"/>
    <mergeCell ref="D31:H31"/>
    <mergeCell ref="D32:H32"/>
    <mergeCell ref="I32:L33"/>
    <mergeCell ref="N32:Q33"/>
    <mergeCell ref="D33:H33"/>
    <mergeCell ref="D34:H34"/>
    <mergeCell ref="I34:L34"/>
    <mergeCell ref="N34:Q34"/>
    <mergeCell ref="E26:H26"/>
    <mergeCell ref="I26:J26"/>
    <mergeCell ref="L26:M26"/>
    <mergeCell ref="N26:R26"/>
    <mergeCell ref="E27:H27"/>
    <mergeCell ref="I27:L27"/>
    <mergeCell ref="N27:R27"/>
    <mergeCell ref="B23:C24"/>
    <mergeCell ref="D23:H24"/>
    <mergeCell ref="I23:R23"/>
    <mergeCell ref="I24:M24"/>
    <mergeCell ref="N24:R24"/>
    <mergeCell ref="B25:C28"/>
    <mergeCell ref="D25:D27"/>
    <mergeCell ref="E25:H25"/>
    <mergeCell ref="I25:L25"/>
    <mergeCell ref="N25:R25"/>
    <mergeCell ref="D28:H28"/>
    <mergeCell ref="I28:L28"/>
    <mergeCell ref="N28:Q28"/>
    <mergeCell ref="B19:C20"/>
    <mergeCell ref="D19:H19"/>
    <mergeCell ref="I19:Q19"/>
    <mergeCell ref="D20:H20"/>
    <mergeCell ref="I20:L20"/>
    <mergeCell ref="N20:Q20"/>
    <mergeCell ref="B15:C18"/>
    <mergeCell ref="D15:H16"/>
    <mergeCell ref="I15:M15"/>
    <mergeCell ref="N15:R15"/>
    <mergeCell ref="I16:L16"/>
    <mergeCell ref="N16:Q16"/>
    <mergeCell ref="D17:H17"/>
    <mergeCell ref="I17:Q17"/>
    <mergeCell ref="D18:H18"/>
    <mergeCell ref="I18:Q18"/>
    <mergeCell ref="B10:C14"/>
    <mergeCell ref="D10:H10"/>
    <mergeCell ref="I10:L10"/>
    <mergeCell ref="N10:Q10"/>
    <mergeCell ref="D11:D13"/>
    <mergeCell ref="E11:H11"/>
    <mergeCell ref="E13:H13"/>
    <mergeCell ref="I13:L13"/>
    <mergeCell ref="N13:R13"/>
    <mergeCell ref="D14:H14"/>
    <mergeCell ref="I14:L14"/>
    <mergeCell ref="N14:Q14"/>
    <mergeCell ref="I11:L11"/>
    <mergeCell ref="N11:R11"/>
    <mergeCell ref="E12:H12"/>
    <mergeCell ref="I12:J12"/>
    <mergeCell ref="L12:M12"/>
    <mergeCell ref="N12:R12"/>
    <mergeCell ref="A3:S3"/>
    <mergeCell ref="B7:C8"/>
    <mergeCell ref="D7:H8"/>
    <mergeCell ref="I7:R7"/>
    <mergeCell ref="I8:M8"/>
    <mergeCell ref="N8:R8"/>
    <mergeCell ref="B9:C9"/>
    <mergeCell ref="D9:H9"/>
    <mergeCell ref="I9:L9"/>
    <mergeCell ref="N9:Q9"/>
  </mergeCells>
  <phoneticPr fontId="26"/>
  <dataValidations count="3">
    <dataValidation type="list" allowBlank="1" showInputMessage="1" showErrorMessage="1" sqref="U10" xr:uid="{83C581DD-153A-45C6-BC20-BAD34CF6A9C4}">
      <formula1>$U$12:$U$14</formula1>
    </dataValidation>
    <dataValidation type="list" allowBlank="1" showInputMessage="1" showErrorMessage="1" sqref="V10" xr:uid="{45441833-41EE-4772-B025-D25E6A682215}">
      <formula1>$V$12:$V$16</formula1>
    </dataValidation>
    <dataValidation type="list" allowBlank="1" showInputMessage="1" sqref="V3" xr:uid="{F10291DC-A6DC-4D95-B379-5197CBFE3581}">
      <formula1>"B,D"</formula1>
    </dataValidation>
  </dataValidations>
  <pageMargins left="0.78740157480314965" right="0.39370078740157483" top="0.74803149606299213" bottom="0.74803149606299213" header="0.31496062992125984" footer="0.31496062992125984"/>
  <pageSetup paperSize="9" scale="99" orientation="portrait" horizontalDpi="300" verticalDpi="300" r:id="rId1"/>
  <rowBreaks count="1" manualBreakCount="1">
    <brk id="50" max="1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C96"/>
  <sheetViews>
    <sheetView showGridLines="0" view="pageBreakPreview" zoomScaleNormal="115" zoomScaleSheetLayoutView="100" workbookViewId="0"/>
  </sheetViews>
  <sheetFormatPr defaultRowHeight="13.5"/>
  <cols>
    <col min="1" max="1" width="2.125" style="51" customWidth="1"/>
    <col min="2" max="3" width="6.625" style="51" customWidth="1"/>
    <col min="4" max="23" width="3.625" style="51" customWidth="1"/>
    <col min="24" max="24" width="2.125" style="51" customWidth="1"/>
    <col min="26" max="26" width="25.625" customWidth="1"/>
    <col min="27" max="27" width="15.625" customWidth="1"/>
    <col min="28" max="28" width="7.625" bestFit="1" customWidth="1"/>
  </cols>
  <sheetData>
    <row r="1" spans="1:28" ht="15.95" customHeight="1">
      <c r="B1" s="100" t="s">
        <v>206</v>
      </c>
    </row>
    <row r="2" spans="1:28" ht="15.95" customHeight="1"/>
    <row r="3" spans="1:28" ht="15.95" customHeight="1">
      <c r="A3" s="290" t="s">
        <v>191</v>
      </c>
      <c r="B3" s="290"/>
      <c r="C3" s="290"/>
      <c r="D3" s="290"/>
      <c r="E3" s="290"/>
      <c r="F3" s="290"/>
      <c r="G3" s="290"/>
      <c r="H3" s="290"/>
      <c r="I3" s="290"/>
      <c r="J3" s="290"/>
      <c r="K3" s="290"/>
      <c r="L3" s="290"/>
      <c r="M3" s="290"/>
      <c r="N3" s="290"/>
      <c r="O3" s="290"/>
      <c r="P3" s="290"/>
      <c r="Q3" s="290"/>
      <c r="R3" s="290"/>
      <c r="S3" s="290"/>
      <c r="T3" s="290"/>
      <c r="U3" s="290"/>
      <c r="V3" s="290"/>
      <c r="W3" s="290"/>
      <c r="X3" s="290"/>
      <c r="Z3" s="28" t="s">
        <v>129</v>
      </c>
      <c r="AA3" s="213" t="s">
        <v>130</v>
      </c>
    </row>
    <row r="4" spans="1:28" ht="15.95" customHeight="1">
      <c r="B4" s="107"/>
      <c r="C4" s="107"/>
      <c r="D4" s="107"/>
      <c r="E4" s="107"/>
      <c r="F4" s="107"/>
      <c r="G4" s="107"/>
      <c r="H4" s="107"/>
      <c r="I4" s="107"/>
      <c r="J4" s="107"/>
      <c r="K4" s="107"/>
      <c r="L4" s="107"/>
      <c r="M4" s="107"/>
      <c r="N4" s="107"/>
      <c r="O4" s="107"/>
      <c r="P4" s="107"/>
      <c r="Q4" s="107"/>
      <c r="R4" s="107"/>
      <c r="S4" s="107"/>
      <c r="T4" s="107"/>
      <c r="U4" s="107"/>
      <c r="V4" s="107"/>
      <c r="W4" s="107"/>
      <c r="X4" s="107"/>
      <c r="AB4" s="76"/>
    </row>
    <row r="5" spans="1:28" ht="15.95" customHeight="1">
      <c r="B5" s="79" t="s">
        <v>119</v>
      </c>
      <c r="C5" s="79"/>
      <c r="D5" s="79"/>
      <c r="E5" s="79"/>
      <c r="F5" s="79"/>
      <c r="G5" s="79"/>
      <c r="H5" s="79"/>
      <c r="I5" s="79"/>
      <c r="J5" s="79"/>
      <c r="K5" s="79"/>
      <c r="L5" s="79"/>
      <c r="M5" s="79"/>
      <c r="N5" s="79"/>
      <c r="O5" s="79"/>
      <c r="P5" s="79"/>
      <c r="Q5" s="79"/>
      <c r="R5" s="79"/>
      <c r="S5" s="79"/>
      <c r="T5" s="79"/>
      <c r="U5" s="79"/>
      <c r="V5" s="79"/>
      <c r="W5" s="79"/>
      <c r="X5" s="79"/>
    </row>
    <row r="6" spans="1:28" ht="15.95" customHeight="1">
      <c r="C6" s="152" t="s">
        <v>272</v>
      </c>
      <c r="D6" s="150" t="s">
        <v>273</v>
      </c>
      <c r="E6" s="150"/>
      <c r="F6" s="150" t="s">
        <v>274</v>
      </c>
      <c r="G6" s="79"/>
      <c r="H6" s="79"/>
      <c r="I6" s="79"/>
      <c r="J6" s="79"/>
      <c r="K6" s="79"/>
      <c r="L6" s="79"/>
      <c r="M6" s="79"/>
      <c r="N6" s="79"/>
      <c r="O6" s="79"/>
      <c r="P6" s="79"/>
      <c r="Q6" s="79"/>
      <c r="R6" s="79"/>
      <c r="S6" s="79"/>
      <c r="T6" s="79"/>
      <c r="U6" s="79"/>
      <c r="V6" s="79"/>
      <c r="W6" s="79"/>
      <c r="X6" s="79"/>
    </row>
    <row r="7" spans="1:28" ht="15.95" customHeight="1" thickBot="1">
      <c r="B7" s="79" t="s">
        <v>135</v>
      </c>
      <c r="C7" s="79"/>
      <c r="D7" s="79"/>
      <c r="E7" s="79"/>
      <c r="F7" s="79"/>
      <c r="G7" s="79"/>
      <c r="H7" s="79"/>
      <c r="I7" s="79"/>
      <c r="J7" s="79"/>
      <c r="K7" s="79"/>
      <c r="L7" s="79"/>
      <c r="M7" s="79"/>
      <c r="N7" s="79"/>
      <c r="O7" s="79"/>
      <c r="P7" s="79"/>
      <c r="Q7" s="79"/>
      <c r="R7" s="79"/>
      <c r="S7" s="79"/>
      <c r="T7" s="79"/>
      <c r="U7" s="79"/>
      <c r="V7" s="79"/>
      <c r="W7" s="79"/>
      <c r="X7" s="79"/>
    </row>
    <row r="8" spans="1:28" ht="15.95" customHeight="1">
      <c r="B8" s="346" t="s">
        <v>144</v>
      </c>
      <c r="C8" s="280"/>
      <c r="D8" s="280" t="s">
        <v>121</v>
      </c>
      <c r="E8" s="280"/>
      <c r="F8" s="280"/>
      <c r="G8" s="280"/>
      <c r="H8" s="280"/>
      <c r="I8" s="280"/>
      <c r="J8" s="280"/>
      <c r="K8" s="280"/>
      <c r="L8" s="280"/>
      <c r="M8" s="280"/>
      <c r="N8" s="375" t="s">
        <v>145</v>
      </c>
      <c r="O8" s="375"/>
      <c r="P8" s="375"/>
      <c r="Q8" s="347"/>
      <c r="R8" s="347"/>
      <c r="S8" s="347"/>
      <c r="T8" s="347"/>
      <c r="U8" s="347"/>
      <c r="V8" s="347"/>
      <c r="W8" s="348"/>
      <c r="X8" s="107"/>
    </row>
    <row r="9" spans="1:28" ht="15.95" customHeight="1">
      <c r="B9" s="267"/>
      <c r="C9" s="268"/>
      <c r="D9" s="268"/>
      <c r="E9" s="268"/>
      <c r="F9" s="268"/>
      <c r="G9" s="268"/>
      <c r="H9" s="268"/>
      <c r="I9" s="268"/>
      <c r="J9" s="268"/>
      <c r="K9" s="268"/>
      <c r="L9" s="268"/>
      <c r="M9" s="268"/>
      <c r="N9" s="390" t="s">
        <v>153</v>
      </c>
      <c r="O9" s="390"/>
      <c r="P9" s="390"/>
      <c r="Q9" s="391"/>
      <c r="R9" s="391"/>
      <c r="S9" s="373" t="s">
        <v>152</v>
      </c>
      <c r="T9" s="373"/>
      <c r="U9" s="373"/>
      <c r="V9" s="373"/>
      <c r="W9" s="374"/>
      <c r="X9" s="107"/>
    </row>
    <row r="10" spans="1:28" ht="15.95" customHeight="1">
      <c r="B10" s="267" t="s">
        <v>122</v>
      </c>
      <c r="C10" s="268"/>
      <c r="D10" s="263" t="s">
        <v>331</v>
      </c>
      <c r="E10" s="263"/>
      <c r="F10" s="263"/>
      <c r="G10" s="263"/>
      <c r="H10" s="263"/>
      <c r="I10" s="263"/>
      <c r="J10" s="263"/>
      <c r="K10" s="493"/>
      <c r="L10" s="263"/>
      <c r="M10" s="263"/>
      <c r="N10" s="356"/>
      <c r="O10" s="356"/>
      <c r="P10" s="494"/>
      <c r="Q10" s="356"/>
      <c r="R10" s="117" t="s">
        <v>123</v>
      </c>
      <c r="S10" s="300"/>
      <c r="T10" s="300"/>
      <c r="U10" s="300"/>
      <c r="V10" s="300"/>
      <c r="W10" s="108" t="s">
        <v>123</v>
      </c>
      <c r="X10" s="107"/>
      <c r="Z10" s="224" t="s">
        <v>318</v>
      </c>
    </row>
    <row r="11" spans="1:28" ht="15.95" customHeight="1">
      <c r="B11" s="267" t="s">
        <v>131</v>
      </c>
      <c r="C11" s="268"/>
      <c r="D11" s="263" t="s">
        <v>332</v>
      </c>
      <c r="E11" s="263"/>
      <c r="F11" s="263"/>
      <c r="G11" s="263"/>
      <c r="H11" s="263"/>
      <c r="I11" s="263"/>
      <c r="J11" s="263"/>
      <c r="K11" s="263"/>
      <c r="L11" s="263"/>
      <c r="M11" s="263"/>
      <c r="N11" s="544"/>
      <c r="O11" s="544"/>
      <c r="P11" s="544"/>
      <c r="Q11" s="544"/>
      <c r="R11" s="221" t="s">
        <v>123</v>
      </c>
      <c r="S11" s="300"/>
      <c r="T11" s="300"/>
      <c r="U11" s="300"/>
      <c r="V11" s="300"/>
      <c r="W11" s="108" t="s">
        <v>123</v>
      </c>
      <c r="X11" s="107"/>
      <c r="Z11" s="191" t="s">
        <v>222</v>
      </c>
      <c r="AA11" s="191"/>
      <c r="AB11" s="192">
        <v>0.2</v>
      </c>
    </row>
    <row r="12" spans="1:28" ht="15.95" customHeight="1" thickBot="1">
      <c r="B12" s="267"/>
      <c r="C12" s="268"/>
      <c r="D12" s="551" t="s">
        <v>134</v>
      </c>
      <c r="E12" s="263" t="s">
        <v>124</v>
      </c>
      <c r="F12" s="263"/>
      <c r="G12" s="263"/>
      <c r="H12" s="263"/>
      <c r="I12" s="263"/>
      <c r="J12" s="263"/>
      <c r="K12" s="263"/>
      <c r="L12" s="263"/>
      <c r="M12" s="263"/>
      <c r="N12" s="552"/>
      <c r="O12" s="553"/>
      <c r="P12" s="553"/>
      <c r="Q12" s="553"/>
      <c r="R12" s="217" t="s">
        <v>125</v>
      </c>
      <c r="S12" s="392"/>
      <c r="T12" s="392"/>
      <c r="U12" s="392"/>
      <c r="V12" s="392"/>
      <c r="W12" s="393"/>
      <c r="X12" s="107"/>
      <c r="Z12" t="s">
        <v>226</v>
      </c>
      <c r="AA12" t="s">
        <v>226</v>
      </c>
      <c r="AB12" t="s">
        <v>227</v>
      </c>
    </row>
    <row r="13" spans="1:28" ht="15.95" customHeight="1">
      <c r="B13" s="267"/>
      <c r="C13" s="268"/>
      <c r="D13" s="551"/>
      <c r="E13" s="376" t="s">
        <v>275</v>
      </c>
      <c r="F13" s="259"/>
      <c r="G13" s="259"/>
      <c r="H13" s="259"/>
      <c r="I13" s="259"/>
      <c r="J13" s="259"/>
      <c r="K13" s="259"/>
      <c r="L13" s="259"/>
      <c r="M13" s="259"/>
      <c r="N13" s="153"/>
      <c r="O13" s="154"/>
      <c r="P13" s="154"/>
      <c r="Q13" s="154"/>
      <c r="R13" s="155"/>
      <c r="S13" s="448"/>
      <c r="T13" s="448"/>
      <c r="U13" s="448"/>
      <c r="V13" s="448"/>
      <c r="W13" s="495"/>
      <c r="X13" s="107"/>
      <c r="Z13" s="68"/>
      <c r="AA13" s="69"/>
    </row>
    <row r="14" spans="1:28" ht="15.95" customHeight="1">
      <c r="B14" s="267"/>
      <c r="C14" s="268"/>
      <c r="D14" s="551"/>
      <c r="E14" s="508"/>
      <c r="F14" s="510" t="s">
        <v>325</v>
      </c>
      <c r="G14" s="511"/>
      <c r="H14" s="511"/>
      <c r="I14" s="511"/>
      <c r="J14" s="511"/>
      <c r="K14" s="511"/>
      <c r="L14" s="511"/>
      <c r="M14" s="512"/>
      <c r="N14" s="454"/>
      <c r="O14" s="455"/>
      <c r="P14" s="118"/>
      <c r="Q14" s="513"/>
      <c r="R14" s="514"/>
      <c r="S14" s="427"/>
      <c r="T14" s="427"/>
      <c r="U14" s="427"/>
      <c r="V14" s="427"/>
      <c r="W14" s="428"/>
      <c r="X14" s="107"/>
      <c r="Z14" s="70" t="s">
        <v>161</v>
      </c>
      <c r="AA14" s="74" t="s">
        <v>224</v>
      </c>
    </row>
    <row r="15" spans="1:28" ht="15.95" customHeight="1">
      <c r="B15" s="267"/>
      <c r="C15" s="268"/>
      <c r="D15" s="551"/>
      <c r="E15" s="509"/>
      <c r="F15" s="515" t="s">
        <v>252</v>
      </c>
      <c r="G15" s="516"/>
      <c r="H15" s="516"/>
      <c r="I15" s="516"/>
      <c r="J15" s="516"/>
      <c r="K15" s="516"/>
      <c r="L15" s="516"/>
      <c r="M15" s="517"/>
      <c r="N15" s="506"/>
      <c r="O15" s="507"/>
      <c r="P15" s="507"/>
      <c r="Q15" s="507"/>
      <c r="R15" s="119" t="s">
        <v>154</v>
      </c>
      <c r="S15" s="388"/>
      <c r="T15" s="388"/>
      <c r="U15" s="388"/>
      <c r="V15" s="388"/>
      <c r="W15" s="389"/>
      <c r="X15" s="107"/>
      <c r="Z15" s="70" t="s">
        <v>162</v>
      </c>
      <c r="AA15" s="71" t="s">
        <v>157</v>
      </c>
    </row>
    <row r="16" spans="1:28" ht="15.95" customHeight="1">
      <c r="B16" s="267"/>
      <c r="C16" s="268"/>
      <c r="D16" s="551"/>
      <c r="E16" s="376" t="s">
        <v>276</v>
      </c>
      <c r="F16" s="259"/>
      <c r="G16" s="259"/>
      <c r="H16" s="259"/>
      <c r="I16" s="259"/>
      <c r="J16" s="259"/>
      <c r="K16" s="259"/>
      <c r="L16" s="259"/>
      <c r="M16" s="259"/>
      <c r="N16" s="153"/>
      <c r="O16" s="154"/>
      <c r="P16" s="154"/>
      <c r="Q16" s="154"/>
      <c r="R16" s="155"/>
      <c r="S16" s="448"/>
      <c r="T16" s="448"/>
      <c r="U16" s="448"/>
      <c r="V16" s="448"/>
      <c r="W16" s="495"/>
      <c r="X16" s="107"/>
      <c r="Z16" s="70"/>
      <c r="AA16" s="71" t="s">
        <v>158</v>
      </c>
    </row>
    <row r="17" spans="2:28" ht="15.95" customHeight="1" thickBot="1">
      <c r="B17" s="267"/>
      <c r="C17" s="268"/>
      <c r="D17" s="551"/>
      <c r="E17" s="496"/>
      <c r="F17" s="352" t="s">
        <v>366</v>
      </c>
      <c r="G17" s="353"/>
      <c r="H17" s="353"/>
      <c r="I17" s="353"/>
      <c r="J17" s="353"/>
      <c r="K17" s="353"/>
      <c r="L17" s="353"/>
      <c r="M17" s="354"/>
      <c r="N17" s="394"/>
      <c r="O17" s="395"/>
      <c r="P17" s="166"/>
      <c r="Q17" s="498"/>
      <c r="R17" s="499"/>
      <c r="S17" s="500"/>
      <c r="T17" s="501"/>
      <c r="U17" s="501"/>
      <c r="V17" s="501"/>
      <c r="W17" s="502"/>
      <c r="X17" s="107"/>
      <c r="Z17" s="72"/>
      <c r="AA17" s="73" t="s">
        <v>159</v>
      </c>
    </row>
    <row r="18" spans="2:28" ht="15.95" customHeight="1">
      <c r="B18" s="267"/>
      <c r="C18" s="268"/>
      <c r="D18" s="551"/>
      <c r="E18" s="496"/>
      <c r="F18" s="352"/>
      <c r="G18" s="353"/>
      <c r="H18" s="353"/>
      <c r="I18" s="353"/>
      <c r="J18" s="353"/>
      <c r="K18" s="353"/>
      <c r="L18" s="353"/>
      <c r="M18" s="354"/>
      <c r="N18" s="506"/>
      <c r="O18" s="507"/>
      <c r="P18" s="507"/>
      <c r="Q18" s="507"/>
      <c r="R18" s="176" t="s">
        <v>154</v>
      </c>
      <c r="S18" s="503"/>
      <c r="T18" s="504"/>
      <c r="U18" s="504"/>
      <c r="V18" s="504"/>
      <c r="W18" s="505"/>
      <c r="X18" s="107"/>
    </row>
    <row r="19" spans="2:28" ht="15.95" customHeight="1">
      <c r="B19" s="267"/>
      <c r="C19" s="268"/>
      <c r="D19" s="551"/>
      <c r="E19" s="496"/>
      <c r="F19" s="518" t="s">
        <v>283</v>
      </c>
      <c r="G19" s="519"/>
      <c r="H19" s="519"/>
      <c r="I19" s="519"/>
      <c r="J19" s="519"/>
      <c r="K19" s="519"/>
      <c r="L19" s="519"/>
      <c r="M19" s="520"/>
      <c r="N19" s="521"/>
      <c r="O19" s="522"/>
      <c r="P19" s="522"/>
      <c r="Q19" s="522"/>
      <c r="R19" s="525" t="s">
        <v>154</v>
      </c>
      <c r="S19" s="500"/>
      <c r="T19" s="501"/>
      <c r="U19" s="501"/>
      <c r="V19" s="501"/>
      <c r="W19" s="502"/>
      <c r="X19" s="107"/>
    </row>
    <row r="20" spans="2:28" ht="15.95" customHeight="1">
      <c r="B20" s="267"/>
      <c r="C20" s="268"/>
      <c r="D20" s="551"/>
      <c r="E20" s="496"/>
      <c r="F20" s="518"/>
      <c r="G20" s="519"/>
      <c r="H20" s="519"/>
      <c r="I20" s="519"/>
      <c r="J20" s="519"/>
      <c r="K20" s="519"/>
      <c r="L20" s="519"/>
      <c r="M20" s="520"/>
      <c r="N20" s="523"/>
      <c r="O20" s="524"/>
      <c r="P20" s="524"/>
      <c r="Q20" s="524"/>
      <c r="R20" s="526"/>
      <c r="S20" s="503"/>
      <c r="T20" s="504"/>
      <c r="U20" s="504"/>
      <c r="V20" s="504"/>
      <c r="W20" s="505"/>
      <c r="X20" s="107"/>
    </row>
    <row r="21" spans="2:28" ht="15.95" customHeight="1">
      <c r="B21" s="267"/>
      <c r="C21" s="268"/>
      <c r="D21" s="551"/>
      <c r="E21" s="497"/>
      <c r="F21" s="527" t="s">
        <v>284</v>
      </c>
      <c r="G21" s="528"/>
      <c r="H21" s="528"/>
      <c r="I21" s="528"/>
      <c r="J21" s="528"/>
      <c r="K21" s="528"/>
      <c r="L21" s="528"/>
      <c r="M21" s="529"/>
      <c r="N21" s="349"/>
      <c r="O21" s="530"/>
      <c r="P21" s="530"/>
      <c r="Q21" s="530"/>
      <c r="R21" s="221" t="s">
        <v>123</v>
      </c>
      <c r="S21" s="456"/>
      <c r="T21" s="457"/>
      <c r="U21" s="457"/>
      <c r="V21" s="457"/>
      <c r="W21" s="458"/>
      <c r="X21" s="107"/>
      <c r="Z21" s="63"/>
      <c r="AA21" s="63"/>
      <c r="AB21" s="63"/>
    </row>
    <row r="22" spans="2:28" ht="15.95" customHeight="1">
      <c r="B22" s="267"/>
      <c r="C22" s="268"/>
      <c r="D22" s="533" t="s">
        <v>277</v>
      </c>
      <c r="E22" s="534"/>
      <c r="F22" s="534"/>
      <c r="G22" s="534"/>
      <c r="H22" s="534"/>
      <c r="I22" s="534"/>
      <c r="J22" s="534"/>
      <c r="K22" s="534"/>
      <c r="L22" s="534"/>
      <c r="M22" s="534"/>
      <c r="N22" s="539"/>
      <c r="O22" s="540"/>
      <c r="P22" s="540"/>
      <c r="Q22" s="540"/>
      <c r="R22" s="525" t="s">
        <v>123</v>
      </c>
      <c r="S22" s="546"/>
      <c r="T22" s="547"/>
      <c r="U22" s="547"/>
      <c r="V22" s="547"/>
      <c r="W22" s="531" t="s">
        <v>123</v>
      </c>
      <c r="X22" s="107"/>
      <c r="Z22" s="63"/>
      <c r="AA22" s="63"/>
      <c r="AB22" s="63"/>
    </row>
    <row r="23" spans="2:28" ht="15.95" customHeight="1">
      <c r="B23" s="267"/>
      <c r="C23" s="268"/>
      <c r="D23" s="535"/>
      <c r="E23" s="536"/>
      <c r="F23" s="536"/>
      <c r="G23" s="536"/>
      <c r="H23" s="536"/>
      <c r="I23" s="536"/>
      <c r="J23" s="536"/>
      <c r="K23" s="536"/>
      <c r="L23" s="536"/>
      <c r="M23" s="536"/>
      <c r="N23" s="541"/>
      <c r="O23" s="542"/>
      <c r="P23" s="542"/>
      <c r="Q23" s="542"/>
      <c r="R23" s="545"/>
      <c r="S23" s="548"/>
      <c r="T23" s="549"/>
      <c r="U23" s="549"/>
      <c r="V23" s="549"/>
      <c r="W23" s="550"/>
      <c r="X23" s="107"/>
      <c r="Z23" s="63"/>
      <c r="AA23" s="63"/>
      <c r="AB23" s="63"/>
    </row>
    <row r="24" spans="2:28" ht="15.95" customHeight="1">
      <c r="B24" s="267"/>
      <c r="C24" s="268"/>
      <c r="D24" s="537"/>
      <c r="E24" s="538"/>
      <c r="F24" s="538"/>
      <c r="G24" s="538"/>
      <c r="H24" s="538"/>
      <c r="I24" s="538"/>
      <c r="J24" s="538"/>
      <c r="K24" s="538"/>
      <c r="L24" s="538"/>
      <c r="M24" s="538"/>
      <c r="N24" s="543"/>
      <c r="O24" s="544"/>
      <c r="P24" s="544"/>
      <c r="Q24" s="544"/>
      <c r="R24" s="526"/>
      <c r="S24" s="362"/>
      <c r="T24" s="300"/>
      <c r="U24" s="300"/>
      <c r="V24" s="300"/>
      <c r="W24" s="532"/>
      <c r="X24" s="107"/>
      <c r="Z24" s="63"/>
      <c r="AA24" s="63"/>
      <c r="AB24" s="63"/>
    </row>
    <row r="25" spans="2:28" ht="15.95" customHeight="1">
      <c r="B25" s="281" t="s">
        <v>143</v>
      </c>
      <c r="C25" s="292"/>
      <c r="D25" s="376" t="s">
        <v>254</v>
      </c>
      <c r="E25" s="259"/>
      <c r="F25" s="259"/>
      <c r="G25" s="259"/>
      <c r="H25" s="259"/>
      <c r="I25" s="259"/>
      <c r="J25" s="259"/>
      <c r="K25" s="259"/>
      <c r="L25" s="259"/>
      <c r="M25" s="377"/>
      <c r="N25" s="339" t="s">
        <v>177</v>
      </c>
      <c r="O25" s="339"/>
      <c r="P25" s="339"/>
      <c r="Q25" s="339"/>
      <c r="R25" s="340"/>
      <c r="S25" s="370" t="s">
        <v>176</v>
      </c>
      <c r="T25" s="371"/>
      <c r="U25" s="371"/>
      <c r="V25" s="371"/>
      <c r="W25" s="372"/>
      <c r="X25" s="107"/>
      <c r="Z25" s="63"/>
      <c r="AA25" s="63"/>
      <c r="AB25" s="63"/>
    </row>
    <row r="26" spans="2:28" ht="15.95" customHeight="1">
      <c r="B26" s="281"/>
      <c r="C26" s="292"/>
      <c r="D26" s="378"/>
      <c r="E26" s="379"/>
      <c r="F26" s="379"/>
      <c r="G26" s="379"/>
      <c r="H26" s="379"/>
      <c r="I26" s="379"/>
      <c r="J26" s="379"/>
      <c r="K26" s="379"/>
      <c r="L26" s="379"/>
      <c r="M26" s="380"/>
      <c r="N26" s="369"/>
      <c r="O26" s="369"/>
      <c r="P26" s="369"/>
      <c r="Q26" s="369"/>
      <c r="R26" s="163" t="s">
        <v>123</v>
      </c>
      <c r="S26" s="368"/>
      <c r="T26" s="368"/>
      <c r="U26" s="368"/>
      <c r="V26" s="368"/>
      <c r="W26" s="164" t="s">
        <v>123</v>
      </c>
      <c r="X26" s="107"/>
      <c r="Z26" s="63"/>
      <c r="AA26" s="63"/>
      <c r="AB26" s="63"/>
    </row>
    <row r="27" spans="2:28" ht="15.95" customHeight="1">
      <c r="B27" s="281"/>
      <c r="C27" s="292"/>
      <c r="D27" s="288" t="s">
        <v>255</v>
      </c>
      <c r="E27" s="288"/>
      <c r="F27" s="288"/>
      <c r="G27" s="288"/>
      <c r="H27" s="288"/>
      <c r="I27" s="288"/>
      <c r="J27" s="288"/>
      <c r="K27" s="288"/>
      <c r="L27" s="288"/>
      <c r="M27" s="288"/>
      <c r="N27" s="425"/>
      <c r="O27" s="426"/>
      <c r="P27" s="426"/>
      <c r="Q27" s="426"/>
      <c r="R27" s="426"/>
      <c r="S27" s="426"/>
      <c r="T27" s="426"/>
      <c r="U27" s="426"/>
      <c r="V27" s="426"/>
      <c r="W27" s="120" t="s">
        <v>123</v>
      </c>
      <c r="X27" s="107"/>
      <c r="Z27" s="63"/>
      <c r="AA27" s="63"/>
      <c r="AB27" s="63"/>
    </row>
    <row r="28" spans="2:28" ht="15.95" customHeight="1">
      <c r="B28" s="281"/>
      <c r="C28" s="292"/>
      <c r="D28" s="557" t="s">
        <v>278</v>
      </c>
      <c r="E28" s="259"/>
      <c r="F28" s="259"/>
      <c r="G28" s="259"/>
      <c r="H28" s="259"/>
      <c r="I28" s="259"/>
      <c r="J28" s="259"/>
      <c r="K28" s="259"/>
      <c r="L28" s="259"/>
      <c r="M28" s="377"/>
      <c r="N28" s="539"/>
      <c r="O28" s="540"/>
      <c r="P28" s="540"/>
      <c r="Q28" s="540"/>
      <c r="R28" s="540"/>
      <c r="S28" s="540"/>
      <c r="T28" s="540"/>
      <c r="U28" s="540"/>
      <c r="V28" s="540"/>
      <c r="W28" s="531" t="s">
        <v>154</v>
      </c>
      <c r="X28" s="79"/>
      <c r="Z28" s="63"/>
      <c r="AA28" s="63"/>
      <c r="AB28" s="63"/>
    </row>
    <row r="29" spans="2:28" ht="15.95" customHeight="1">
      <c r="B29" s="281"/>
      <c r="C29" s="292"/>
      <c r="D29" s="434"/>
      <c r="E29" s="435"/>
      <c r="F29" s="435"/>
      <c r="G29" s="435"/>
      <c r="H29" s="435"/>
      <c r="I29" s="435"/>
      <c r="J29" s="435"/>
      <c r="K29" s="435"/>
      <c r="L29" s="435"/>
      <c r="M29" s="436"/>
      <c r="N29" s="543"/>
      <c r="O29" s="544"/>
      <c r="P29" s="544"/>
      <c r="Q29" s="544"/>
      <c r="R29" s="544"/>
      <c r="S29" s="544"/>
      <c r="T29" s="544"/>
      <c r="U29" s="544"/>
      <c r="V29" s="544"/>
      <c r="W29" s="532"/>
      <c r="X29" s="79"/>
      <c r="Z29" s="63"/>
      <c r="AA29" s="63"/>
      <c r="AB29" s="63"/>
    </row>
    <row r="30" spans="2:28" ht="15.95" customHeight="1">
      <c r="B30" s="281"/>
      <c r="C30" s="292"/>
      <c r="D30" s="263" t="s">
        <v>348</v>
      </c>
      <c r="E30" s="263"/>
      <c r="F30" s="263"/>
      <c r="G30" s="263"/>
      <c r="H30" s="263"/>
      <c r="I30" s="263"/>
      <c r="J30" s="263"/>
      <c r="K30" s="263"/>
      <c r="L30" s="263"/>
      <c r="M30" s="263"/>
      <c r="N30" s="355"/>
      <c r="O30" s="356"/>
      <c r="P30" s="356"/>
      <c r="Q30" s="356"/>
      <c r="R30" s="356"/>
      <c r="S30" s="356"/>
      <c r="T30" s="356"/>
      <c r="U30" s="356"/>
      <c r="V30" s="356"/>
      <c r="W30" s="83" t="s">
        <v>123</v>
      </c>
      <c r="X30" s="79"/>
      <c r="Z30" s="63"/>
      <c r="AA30" s="63"/>
      <c r="AB30" s="63"/>
    </row>
    <row r="31" spans="2:28" ht="15.95" customHeight="1">
      <c r="B31" s="281" t="s">
        <v>175</v>
      </c>
      <c r="C31" s="292"/>
      <c r="D31" s="263" t="s">
        <v>256</v>
      </c>
      <c r="E31" s="263"/>
      <c r="F31" s="263"/>
      <c r="G31" s="263"/>
      <c r="H31" s="263"/>
      <c r="I31" s="263"/>
      <c r="J31" s="263"/>
      <c r="K31" s="263"/>
      <c r="L31" s="263"/>
      <c r="M31" s="263"/>
      <c r="N31" s="355"/>
      <c r="O31" s="356"/>
      <c r="P31" s="356"/>
      <c r="Q31" s="356"/>
      <c r="R31" s="356"/>
      <c r="S31" s="356"/>
      <c r="T31" s="356"/>
      <c r="U31" s="356"/>
      <c r="V31" s="356"/>
      <c r="W31" s="108" t="s">
        <v>123</v>
      </c>
      <c r="X31" s="79"/>
      <c r="Z31" s="63"/>
      <c r="AA31" s="63"/>
      <c r="AB31" s="63"/>
    </row>
    <row r="32" spans="2:28" ht="15.95" customHeight="1" thickBot="1">
      <c r="B32" s="252"/>
      <c r="C32" s="253"/>
      <c r="D32" s="554" t="s">
        <v>285</v>
      </c>
      <c r="E32" s="555"/>
      <c r="F32" s="555"/>
      <c r="G32" s="555"/>
      <c r="H32" s="555"/>
      <c r="I32" s="555"/>
      <c r="J32" s="555"/>
      <c r="K32" s="555"/>
      <c r="L32" s="555"/>
      <c r="M32" s="556"/>
      <c r="N32" s="293"/>
      <c r="O32" s="293"/>
      <c r="P32" s="293"/>
      <c r="Q32" s="293"/>
      <c r="R32" s="121" t="s">
        <v>154</v>
      </c>
      <c r="S32" s="293"/>
      <c r="T32" s="293"/>
      <c r="U32" s="293"/>
      <c r="V32" s="293"/>
      <c r="W32" s="122" t="s">
        <v>123</v>
      </c>
      <c r="X32" s="79"/>
      <c r="Z32" s="63"/>
      <c r="AA32" s="63"/>
      <c r="AB32" s="63"/>
    </row>
    <row r="33" spans="2:29" ht="15.95" customHeight="1">
      <c r="B33" s="107"/>
      <c r="C33" s="107"/>
      <c r="D33" s="109"/>
      <c r="E33" s="107"/>
      <c r="F33" s="107"/>
      <c r="G33" s="107"/>
      <c r="H33" s="107"/>
      <c r="I33" s="107"/>
      <c r="J33" s="107"/>
      <c r="K33" s="107"/>
      <c r="L33" s="107"/>
      <c r="M33" s="107"/>
      <c r="N33" s="107"/>
      <c r="O33" s="107"/>
      <c r="P33" s="107"/>
      <c r="Q33" s="107"/>
      <c r="R33" s="107"/>
      <c r="S33" s="107"/>
      <c r="T33" s="107"/>
      <c r="U33" s="107"/>
      <c r="V33" s="107"/>
      <c r="W33" s="107"/>
      <c r="X33" s="107"/>
      <c r="Z33" s="63"/>
      <c r="AA33" s="63"/>
      <c r="AB33" s="63"/>
    </row>
    <row r="34" spans="2:29" ht="15.95" customHeight="1" thickBot="1">
      <c r="B34" s="79" t="s">
        <v>149</v>
      </c>
      <c r="C34" s="79"/>
      <c r="D34" s="109"/>
      <c r="E34" s="79"/>
      <c r="F34" s="79"/>
      <c r="G34" s="79"/>
      <c r="H34" s="79"/>
      <c r="I34" s="79"/>
      <c r="J34" s="79"/>
      <c r="K34" s="79"/>
      <c r="L34" s="79"/>
      <c r="M34" s="79"/>
      <c r="N34" s="79"/>
      <c r="O34" s="79"/>
      <c r="P34" s="79"/>
      <c r="Q34" s="79"/>
      <c r="R34" s="79"/>
      <c r="S34" s="79"/>
      <c r="T34" s="79"/>
      <c r="U34" s="79"/>
      <c r="V34" s="79"/>
      <c r="W34" s="79"/>
      <c r="X34" s="107"/>
      <c r="Z34" s="63"/>
      <c r="AA34" s="63"/>
      <c r="AB34" s="63"/>
    </row>
    <row r="35" spans="2:29" ht="15.95" customHeight="1">
      <c r="B35" s="558" t="s">
        <v>144</v>
      </c>
      <c r="C35" s="347"/>
      <c r="D35" s="347" t="s">
        <v>121</v>
      </c>
      <c r="E35" s="347"/>
      <c r="F35" s="347"/>
      <c r="G35" s="347"/>
      <c r="H35" s="347"/>
      <c r="I35" s="347"/>
      <c r="J35" s="347"/>
      <c r="K35" s="347"/>
      <c r="L35" s="347"/>
      <c r="M35" s="347"/>
      <c r="N35" s="375" t="s">
        <v>145</v>
      </c>
      <c r="O35" s="375"/>
      <c r="P35" s="375"/>
      <c r="Q35" s="347"/>
      <c r="R35" s="347"/>
      <c r="S35" s="347"/>
      <c r="T35" s="347"/>
      <c r="U35" s="347"/>
      <c r="V35" s="347"/>
      <c r="W35" s="348"/>
      <c r="X35" s="107"/>
      <c r="Z35" s="63"/>
      <c r="AA35" s="63"/>
      <c r="AB35" s="63"/>
    </row>
    <row r="36" spans="2:29" ht="15.95" customHeight="1">
      <c r="B36" s="559"/>
      <c r="C36" s="373"/>
      <c r="D36" s="373"/>
      <c r="E36" s="373"/>
      <c r="F36" s="373"/>
      <c r="G36" s="373"/>
      <c r="H36" s="373"/>
      <c r="I36" s="373"/>
      <c r="J36" s="373"/>
      <c r="K36" s="373"/>
      <c r="L36" s="373"/>
      <c r="M36" s="373"/>
      <c r="N36" s="373" t="s">
        <v>153</v>
      </c>
      <c r="O36" s="373"/>
      <c r="P36" s="373"/>
      <c r="Q36" s="373"/>
      <c r="R36" s="373"/>
      <c r="S36" s="373" t="s">
        <v>152</v>
      </c>
      <c r="T36" s="373"/>
      <c r="U36" s="373"/>
      <c r="V36" s="373"/>
      <c r="W36" s="374"/>
      <c r="X36" s="107"/>
    </row>
    <row r="37" spans="2:29" ht="15.95" customHeight="1">
      <c r="B37" s="429" t="s">
        <v>213</v>
      </c>
      <c r="C37" s="430"/>
      <c r="D37" s="551" t="s">
        <v>134</v>
      </c>
      <c r="E37" s="353" t="s">
        <v>124</v>
      </c>
      <c r="F37" s="353"/>
      <c r="G37" s="353"/>
      <c r="H37" s="353"/>
      <c r="I37" s="353"/>
      <c r="J37" s="353"/>
      <c r="K37" s="353"/>
      <c r="L37" s="353"/>
      <c r="M37" s="354"/>
      <c r="N37" s="357" t="str">
        <f>IF(N12="","",IF(Y3="A",N12,"-"))</f>
        <v/>
      </c>
      <c r="O37" s="317"/>
      <c r="P37" s="317"/>
      <c r="Q37" s="317"/>
      <c r="R37" s="117" t="s">
        <v>125</v>
      </c>
      <c r="S37" s="445"/>
      <c r="T37" s="446"/>
      <c r="U37" s="446"/>
      <c r="V37" s="446"/>
      <c r="W37" s="447"/>
      <c r="X37" s="107"/>
    </row>
    <row r="38" spans="2:29" ht="15.95" customHeight="1">
      <c r="B38" s="329"/>
      <c r="C38" s="330"/>
      <c r="D38" s="551"/>
      <c r="E38" s="259" t="s">
        <v>275</v>
      </c>
      <c r="F38" s="259"/>
      <c r="G38" s="259"/>
      <c r="H38" s="259"/>
      <c r="I38" s="259"/>
      <c r="J38" s="259"/>
      <c r="K38" s="259"/>
      <c r="L38" s="259"/>
      <c r="M38" s="259"/>
      <c r="N38" s="153"/>
      <c r="O38" s="154"/>
      <c r="P38" s="154"/>
      <c r="Q38" s="154"/>
      <c r="R38" s="155"/>
      <c r="S38" s="448"/>
      <c r="T38" s="448"/>
      <c r="U38" s="448"/>
      <c r="V38" s="448"/>
      <c r="W38" s="495"/>
      <c r="X38" s="107"/>
    </row>
    <row r="39" spans="2:29" ht="15.95" customHeight="1">
      <c r="B39" s="329"/>
      <c r="C39" s="330"/>
      <c r="D39" s="551"/>
      <c r="E39" s="366"/>
      <c r="F39" s="510" t="s">
        <v>325</v>
      </c>
      <c r="G39" s="511"/>
      <c r="H39" s="511"/>
      <c r="I39" s="511"/>
      <c r="J39" s="511"/>
      <c r="K39" s="511"/>
      <c r="L39" s="511"/>
      <c r="M39" s="512"/>
      <c r="N39" s="394"/>
      <c r="O39" s="395"/>
      <c r="P39" s="166"/>
      <c r="Q39" s="498"/>
      <c r="R39" s="499"/>
      <c r="S39" s="423"/>
      <c r="T39" s="423"/>
      <c r="U39" s="423"/>
      <c r="V39" s="423"/>
      <c r="W39" s="424"/>
      <c r="X39" s="107"/>
    </row>
    <row r="40" spans="2:29" ht="15.95" customHeight="1">
      <c r="B40" s="329"/>
      <c r="C40" s="330"/>
      <c r="D40" s="551"/>
      <c r="E40" s="367"/>
      <c r="F40" s="434" t="s">
        <v>258</v>
      </c>
      <c r="G40" s="435"/>
      <c r="H40" s="435"/>
      <c r="I40" s="435"/>
      <c r="J40" s="435"/>
      <c r="K40" s="435"/>
      <c r="L40" s="435"/>
      <c r="M40" s="436"/>
      <c r="N40" s="362"/>
      <c r="O40" s="300"/>
      <c r="P40" s="300"/>
      <c r="Q40" s="300"/>
      <c r="R40" s="177" t="s">
        <v>154</v>
      </c>
      <c r="S40" s="441"/>
      <c r="T40" s="441"/>
      <c r="U40" s="441"/>
      <c r="V40" s="441"/>
      <c r="W40" s="442"/>
      <c r="X40" s="107"/>
    </row>
    <row r="41" spans="2:29" ht="15.95" customHeight="1">
      <c r="B41" s="329"/>
      <c r="C41" s="330"/>
      <c r="D41" s="551"/>
      <c r="E41" s="259" t="s">
        <v>276</v>
      </c>
      <c r="F41" s="259"/>
      <c r="G41" s="259"/>
      <c r="H41" s="259"/>
      <c r="I41" s="259"/>
      <c r="J41" s="259"/>
      <c r="K41" s="259"/>
      <c r="L41" s="259"/>
      <c r="M41" s="259"/>
      <c r="N41" s="153"/>
      <c r="O41" s="154"/>
      <c r="P41" s="154"/>
      <c r="Q41" s="154"/>
      <c r="R41" s="155"/>
      <c r="S41" s="448"/>
      <c r="T41" s="448"/>
      <c r="U41" s="448"/>
      <c r="V41" s="448"/>
      <c r="W41" s="495"/>
      <c r="X41" s="107"/>
    </row>
    <row r="42" spans="2:29" ht="15.95" customHeight="1">
      <c r="B42" s="329"/>
      <c r="C42" s="330"/>
      <c r="D42" s="551"/>
      <c r="E42" s="366"/>
      <c r="F42" s="352" t="s">
        <v>367</v>
      </c>
      <c r="G42" s="353"/>
      <c r="H42" s="353"/>
      <c r="I42" s="353"/>
      <c r="J42" s="353"/>
      <c r="K42" s="353"/>
      <c r="L42" s="353"/>
      <c r="M42" s="354"/>
      <c r="N42" s="394"/>
      <c r="O42" s="395"/>
      <c r="P42" s="166"/>
      <c r="Q42" s="498"/>
      <c r="R42" s="499"/>
      <c r="S42" s="560"/>
      <c r="T42" s="561"/>
      <c r="U42" s="561"/>
      <c r="V42" s="561"/>
      <c r="W42" s="562"/>
      <c r="X42" s="107"/>
    </row>
    <row r="43" spans="2:29" ht="15.95" customHeight="1">
      <c r="B43" s="329"/>
      <c r="C43" s="330"/>
      <c r="D43" s="551"/>
      <c r="E43" s="366"/>
      <c r="F43" s="352"/>
      <c r="G43" s="353"/>
      <c r="H43" s="353"/>
      <c r="I43" s="353"/>
      <c r="J43" s="353"/>
      <c r="K43" s="353"/>
      <c r="L43" s="353"/>
      <c r="M43" s="354"/>
      <c r="N43" s="506"/>
      <c r="O43" s="507"/>
      <c r="P43" s="507"/>
      <c r="Q43" s="507"/>
      <c r="R43" s="176" t="s">
        <v>154</v>
      </c>
      <c r="S43" s="563"/>
      <c r="T43" s="564"/>
      <c r="U43" s="564"/>
      <c r="V43" s="564"/>
      <c r="W43" s="565"/>
      <c r="X43" s="107"/>
      <c r="AB43" s="174"/>
    </row>
    <row r="44" spans="2:29" ht="15.95" customHeight="1">
      <c r="B44" s="329"/>
      <c r="C44" s="330"/>
      <c r="D44" s="551"/>
      <c r="E44" s="366"/>
      <c r="F44" s="518" t="s">
        <v>286</v>
      </c>
      <c r="G44" s="519"/>
      <c r="H44" s="519"/>
      <c r="I44" s="519"/>
      <c r="J44" s="519"/>
      <c r="K44" s="519"/>
      <c r="L44" s="519"/>
      <c r="M44" s="520"/>
      <c r="N44" s="566"/>
      <c r="O44" s="567"/>
      <c r="P44" s="567"/>
      <c r="Q44" s="567"/>
      <c r="R44" s="525" t="s">
        <v>154</v>
      </c>
      <c r="S44" s="560"/>
      <c r="T44" s="561"/>
      <c r="U44" s="561"/>
      <c r="V44" s="561"/>
      <c r="W44" s="562"/>
      <c r="X44" s="107"/>
      <c r="Z44" s="174"/>
      <c r="AA44" s="174"/>
      <c r="AC44" s="63"/>
    </row>
    <row r="45" spans="2:29" ht="15.95" customHeight="1">
      <c r="B45" s="329"/>
      <c r="C45" s="330"/>
      <c r="D45" s="551"/>
      <c r="E45" s="366"/>
      <c r="F45" s="518"/>
      <c r="G45" s="519"/>
      <c r="H45" s="519"/>
      <c r="I45" s="519"/>
      <c r="J45" s="519"/>
      <c r="K45" s="519"/>
      <c r="L45" s="519"/>
      <c r="M45" s="520"/>
      <c r="N45" s="568"/>
      <c r="O45" s="569"/>
      <c r="P45" s="569"/>
      <c r="Q45" s="569"/>
      <c r="R45" s="526"/>
      <c r="S45" s="563"/>
      <c r="T45" s="564"/>
      <c r="U45" s="564"/>
      <c r="V45" s="564"/>
      <c r="W45" s="565"/>
      <c r="X45" s="107"/>
      <c r="AC45" s="63"/>
    </row>
    <row r="46" spans="2:29" ht="15.95" customHeight="1">
      <c r="B46" s="329"/>
      <c r="C46" s="330"/>
      <c r="D46" s="551"/>
      <c r="E46" s="367"/>
      <c r="F46" s="527" t="s">
        <v>287</v>
      </c>
      <c r="G46" s="528"/>
      <c r="H46" s="528"/>
      <c r="I46" s="528"/>
      <c r="J46" s="528"/>
      <c r="K46" s="528"/>
      <c r="L46" s="528"/>
      <c r="M46" s="529"/>
      <c r="N46" s="570"/>
      <c r="O46" s="571"/>
      <c r="P46" s="571"/>
      <c r="Q46" s="571"/>
      <c r="R46" s="221" t="s">
        <v>123</v>
      </c>
      <c r="S46" s="456"/>
      <c r="T46" s="457"/>
      <c r="U46" s="457"/>
      <c r="V46" s="457"/>
      <c r="W46" s="458"/>
      <c r="X46" s="107"/>
      <c r="AC46" s="63"/>
    </row>
    <row r="47" spans="2:29" ht="15.95" customHeight="1">
      <c r="B47" s="329"/>
      <c r="C47" s="330"/>
      <c r="D47" s="557" t="s">
        <v>288</v>
      </c>
      <c r="E47" s="534"/>
      <c r="F47" s="534"/>
      <c r="G47" s="534"/>
      <c r="H47" s="534"/>
      <c r="I47" s="534"/>
      <c r="J47" s="534"/>
      <c r="K47" s="534"/>
      <c r="L47" s="534"/>
      <c r="M47" s="572"/>
      <c r="N47" s="575"/>
      <c r="O47" s="576"/>
      <c r="P47" s="576"/>
      <c r="Q47" s="576"/>
      <c r="R47" s="581" t="s">
        <v>123</v>
      </c>
      <c r="S47" s="584"/>
      <c r="T47" s="585"/>
      <c r="U47" s="585"/>
      <c r="V47" s="585"/>
      <c r="W47" s="590" t="s">
        <v>123</v>
      </c>
      <c r="X47" s="107"/>
      <c r="AC47" s="63"/>
    </row>
    <row r="48" spans="2:29" ht="15.95" customHeight="1">
      <c r="B48" s="329"/>
      <c r="C48" s="330"/>
      <c r="D48" s="535"/>
      <c r="E48" s="536"/>
      <c r="F48" s="536"/>
      <c r="G48" s="536"/>
      <c r="H48" s="536"/>
      <c r="I48" s="536"/>
      <c r="J48" s="536"/>
      <c r="K48" s="536"/>
      <c r="L48" s="536"/>
      <c r="M48" s="573"/>
      <c r="N48" s="577"/>
      <c r="O48" s="578"/>
      <c r="P48" s="578"/>
      <c r="Q48" s="578"/>
      <c r="R48" s="582"/>
      <c r="S48" s="586"/>
      <c r="T48" s="587"/>
      <c r="U48" s="587"/>
      <c r="V48" s="587"/>
      <c r="W48" s="591"/>
      <c r="X48" s="107"/>
      <c r="AC48" s="63"/>
    </row>
    <row r="49" spans="2:29" ht="15.95" customHeight="1">
      <c r="B49" s="331"/>
      <c r="C49" s="332"/>
      <c r="D49" s="537"/>
      <c r="E49" s="538"/>
      <c r="F49" s="538"/>
      <c r="G49" s="538"/>
      <c r="H49" s="538"/>
      <c r="I49" s="538"/>
      <c r="J49" s="538"/>
      <c r="K49" s="538"/>
      <c r="L49" s="538"/>
      <c r="M49" s="574"/>
      <c r="N49" s="579"/>
      <c r="O49" s="580"/>
      <c r="P49" s="580"/>
      <c r="Q49" s="580"/>
      <c r="R49" s="583"/>
      <c r="S49" s="588"/>
      <c r="T49" s="589"/>
      <c r="U49" s="589"/>
      <c r="V49" s="589"/>
      <c r="W49" s="592"/>
      <c r="X49" s="107"/>
      <c r="AC49" s="63"/>
    </row>
    <row r="50" spans="2:29" ht="15.95" customHeight="1">
      <c r="B50" s="156"/>
      <c r="C50" s="156"/>
      <c r="D50" s="157"/>
      <c r="E50" s="157"/>
      <c r="F50" s="157"/>
      <c r="G50" s="157"/>
      <c r="H50" s="157"/>
      <c r="I50" s="157"/>
      <c r="J50" s="157"/>
      <c r="K50" s="157"/>
      <c r="L50" s="157"/>
      <c r="M50" s="157"/>
      <c r="N50" s="222"/>
      <c r="O50" s="222"/>
      <c r="P50" s="222"/>
      <c r="Q50" s="222"/>
      <c r="R50" s="220"/>
      <c r="S50" s="223"/>
      <c r="T50" s="223"/>
      <c r="U50" s="223"/>
      <c r="V50" s="223"/>
      <c r="W50" s="220"/>
      <c r="X50" s="107"/>
    </row>
    <row r="51" spans="2:29" ht="15.95" customHeight="1">
      <c r="B51" s="281" t="s">
        <v>349</v>
      </c>
      <c r="C51" s="292"/>
      <c r="D51" s="527" t="s">
        <v>289</v>
      </c>
      <c r="E51" s="353"/>
      <c r="F51" s="353"/>
      <c r="G51" s="353"/>
      <c r="H51" s="353"/>
      <c r="I51" s="353"/>
      <c r="J51" s="353"/>
      <c r="K51" s="353"/>
      <c r="L51" s="353"/>
      <c r="M51" s="354"/>
      <c r="N51" s="125" t="s">
        <v>200</v>
      </c>
      <c r="O51" s="361"/>
      <c r="P51" s="361"/>
      <c r="Q51" s="361"/>
      <c r="R51" s="126"/>
      <c r="S51" s="127" t="s">
        <v>201</v>
      </c>
      <c r="T51" s="361"/>
      <c r="U51" s="361"/>
      <c r="V51" s="361"/>
      <c r="W51" s="128"/>
      <c r="X51" s="79"/>
      <c r="AC51" s="63"/>
    </row>
    <row r="52" spans="2:29" ht="14.1" customHeight="1">
      <c r="B52" s="281"/>
      <c r="C52" s="292"/>
      <c r="D52" s="593" t="s">
        <v>290</v>
      </c>
      <c r="E52" s="270"/>
      <c r="F52" s="270"/>
      <c r="G52" s="270"/>
      <c r="H52" s="270"/>
      <c r="I52" s="270"/>
      <c r="J52" s="270"/>
      <c r="K52" s="270"/>
      <c r="L52" s="270"/>
      <c r="M52" s="270"/>
      <c r="N52" s="396"/>
      <c r="O52" s="397"/>
      <c r="P52" s="397"/>
      <c r="Q52" s="397"/>
      <c r="R52" s="129"/>
      <c r="S52" s="400"/>
      <c r="T52" s="401"/>
      <c r="U52" s="401"/>
      <c r="V52" s="401"/>
      <c r="W52" s="130"/>
      <c r="X52" s="79"/>
    </row>
    <row r="53" spans="2:29" ht="14.1" customHeight="1">
      <c r="B53" s="281"/>
      <c r="C53" s="292"/>
      <c r="D53" s="594" t="s">
        <v>291</v>
      </c>
      <c r="E53" s="288"/>
      <c r="F53" s="288"/>
      <c r="G53" s="288"/>
      <c r="H53" s="288"/>
      <c r="I53" s="288"/>
      <c r="J53" s="288"/>
      <c r="K53" s="288"/>
      <c r="L53" s="288"/>
      <c r="M53" s="288"/>
      <c r="N53" s="398"/>
      <c r="O53" s="399"/>
      <c r="P53" s="399"/>
      <c r="Q53" s="399"/>
      <c r="R53" s="131"/>
      <c r="S53" s="402"/>
      <c r="T53" s="296"/>
      <c r="U53" s="296"/>
      <c r="V53" s="296"/>
      <c r="W53" s="132"/>
      <c r="X53" s="79"/>
    </row>
    <row r="54" spans="2:29" ht="14.1" customHeight="1">
      <c r="B54" s="281"/>
      <c r="C54" s="292"/>
      <c r="D54" s="270" t="s">
        <v>262</v>
      </c>
      <c r="E54" s="270"/>
      <c r="F54" s="270"/>
      <c r="G54" s="270"/>
      <c r="H54" s="270"/>
      <c r="I54" s="270"/>
      <c r="J54" s="270"/>
      <c r="K54" s="270"/>
      <c r="L54" s="270"/>
      <c r="M54" s="270"/>
      <c r="N54" s="396">
        <f>131/600</f>
        <v>0.21833333333333332</v>
      </c>
      <c r="O54" s="397"/>
      <c r="P54" s="397"/>
      <c r="Q54" s="397"/>
      <c r="R54" s="133"/>
      <c r="S54" s="400">
        <f>1/6</f>
        <v>0.16666666666666666</v>
      </c>
      <c r="T54" s="401"/>
      <c r="U54" s="401"/>
      <c r="V54" s="401"/>
      <c r="W54" s="130"/>
      <c r="X54" s="79"/>
    </row>
    <row r="55" spans="2:29" ht="14.1" customHeight="1">
      <c r="B55" s="281"/>
      <c r="C55" s="292"/>
      <c r="D55" s="288" t="s">
        <v>217</v>
      </c>
      <c r="E55" s="288"/>
      <c r="F55" s="288"/>
      <c r="G55" s="288"/>
      <c r="H55" s="288"/>
      <c r="I55" s="288"/>
      <c r="J55" s="288"/>
      <c r="K55" s="288"/>
      <c r="L55" s="288"/>
      <c r="M55" s="288"/>
      <c r="N55" s="398"/>
      <c r="O55" s="399"/>
      <c r="P55" s="399"/>
      <c r="Q55" s="399"/>
      <c r="R55" s="134"/>
      <c r="S55" s="402"/>
      <c r="T55" s="296"/>
      <c r="U55" s="296"/>
      <c r="V55" s="296"/>
      <c r="W55" s="132"/>
      <c r="X55" s="79"/>
    </row>
    <row r="56" spans="2:29" ht="14.1" customHeight="1">
      <c r="B56" s="281"/>
      <c r="C56" s="292"/>
      <c r="D56" s="376" t="s">
        <v>292</v>
      </c>
      <c r="E56" s="259"/>
      <c r="F56" s="259"/>
      <c r="G56" s="259"/>
      <c r="H56" s="259"/>
      <c r="I56" s="259"/>
      <c r="J56" s="259"/>
      <c r="K56" s="259"/>
      <c r="L56" s="259"/>
      <c r="M56" s="377"/>
      <c r="N56" s="406" t="s">
        <v>233</v>
      </c>
      <c r="O56" s="407"/>
      <c r="P56" s="407"/>
      <c r="Q56" s="407"/>
      <c r="R56" s="408"/>
      <c r="S56" s="409" t="s">
        <v>232</v>
      </c>
      <c r="T56" s="410"/>
      <c r="U56" s="410"/>
      <c r="V56" s="410"/>
      <c r="W56" s="411"/>
      <c r="X56" s="79"/>
    </row>
    <row r="57" spans="2:29" ht="14.1" customHeight="1">
      <c r="B57" s="281"/>
      <c r="C57" s="292"/>
      <c r="D57" s="434"/>
      <c r="E57" s="435"/>
      <c r="F57" s="435"/>
      <c r="G57" s="435"/>
      <c r="H57" s="435"/>
      <c r="I57" s="435"/>
      <c r="J57" s="435"/>
      <c r="K57" s="435"/>
      <c r="L57" s="435"/>
      <c r="M57" s="436"/>
      <c r="N57" s="398"/>
      <c r="O57" s="399"/>
      <c r="P57" s="399"/>
      <c r="Q57" s="399"/>
      <c r="R57" s="131"/>
      <c r="S57" s="402"/>
      <c r="T57" s="296"/>
      <c r="U57" s="296"/>
      <c r="V57" s="296"/>
      <c r="W57" s="132"/>
      <c r="X57" s="79"/>
    </row>
    <row r="58" spans="2:29" ht="15.95" customHeight="1">
      <c r="B58" s="281" t="s">
        <v>180</v>
      </c>
      <c r="C58" s="292"/>
      <c r="D58" s="263" t="s">
        <v>350</v>
      </c>
      <c r="E58" s="263"/>
      <c r="F58" s="263"/>
      <c r="G58" s="263"/>
      <c r="H58" s="263"/>
      <c r="I58" s="263"/>
      <c r="J58" s="263"/>
      <c r="K58" s="263"/>
      <c r="L58" s="263"/>
      <c r="M58" s="263"/>
      <c r="N58" s="363"/>
      <c r="O58" s="355"/>
      <c r="P58" s="355"/>
      <c r="Q58" s="355"/>
      <c r="R58" s="117" t="s">
        <v>123</v>
      </c>
      <c r="S58" s="363"/>
      <c r="T58" s="355"/>
      <c r="U58" s="355"/>
      <c r="V58" s="355"/>
      <c r="W58" s="124" t="s">
        <v>123</v>
      </c>
      <c r="X58" s="79"/>
    </row>
    <row r="59" spans="2:29" ht="15.95" customHeight="1" thickBot="1">
      <c r="B59" s="252"/>
      <c r="C59" s="253"/>
      <c r="D59" s="266" t="s">
        <v>264</v>
      </c>
      <c r="E59" s="266"/>
      <c r="F59" s="266"/>
      <c r="G59" s="266"/>
      <c r="H59" s="266"/>
      <c r="I59" s="266"/>
      <c r="J59" s="266"/>
      <c r="K59" s="266"/>
      <c r="L59" s="266"/>
      <c r="M59" s="266"/>
      <c r="N59" s="437"/>
      <c r="O59" s="438"/>
      <c r="P59" s="438"/>
      <c r="Q59" s="438"/>
      <c r="R59" s="438"/>
      <c r="S59" s="438"/>
      <c r="T59" s="438"/>
      <c r="U59" s="438"/>
      <c r="V59" s="438"/>
      <c r="W59" s="135" t="s">
        <v>123</v>
      </c>
      <c r="X59" s="79"/>
    </row>
    <row r="60" spans="2:29" ht="15.95" customHeight="1">
      <c r="B60" s="79"/>
      <c r="C60" s="79"/>
      <c r="D60" s="79"/>
      <c r="E60" s="79"/>
      <c r="F60" s="79"/>
      <c r="G60" s="79"/>
      <c r="H60" s="79"/>
      <c r="I60" s="79"/>
      <c r="J60" s="79"/>
      <c r="K60" s="79"/>
      <c r="L60" s="79"/>
      <c r="M60" s="79"/>
      <c r="N60" s="79"/>
      <c r="O60" s="79"/>
      <c r="P60" s="79"/>
      <c r="Q60" s="79"/>
      <c r="R60" s="79"/>
      <c r="S60" s="79"/>
      <c r="T60" s="79"/>
      <c r="U60" s="79"/>
      <c r="V60" s="79"/>
      <c r="W60" s="79"/>
      <c r="X60" s="79"/>
    </row>
    <row r="61" spans="2:29" ht="15.95" customHeight="1" thickBot="1">
      <c r="B61" s="79" t="s">
        <v>136</v>
      </c>
      <c r="C61" s="107"/>
      <c r="D61" s="107"/>
      <c r="E61" s="107"/>
      <c r="F61" s="107"/>
      <c r="G61" s="107"/>
      <c r="H61" s="107"/>
      <c r="I61" s="107"/>
      <c r="J61" s="107"/>
      <c r="K61" s="107"/>
      <c r="L61" s="107"/>
      <c r="M61" s="107"/>
      <c r="N61" s="107"/>
      <c r="O61" s="107"/>
      <c r="P61" s="107"/>
      <c r="Q61" s="107"/>
      <c r="R61" s="107"/>
      <c r="S61" s="107"/>
      <c r="T61" s="107"/>
      <c r="U61" s="107"/>
      <c r="V61" s="107"/>
      <c r="W61" s="107"/>
      <c r="X61" s="107"/>
    </row>
    <row r="62" spans="2:29" ht="15.95" customHeight="1">
      <c r="B62" s="257" t="s">
        <v>144</v>
      </c>
      <c r="C62" s="245"/>
      <c r="D62" s="245" t="s">
        <v>121</v>
      </c>
      <c r="E62" s="245"/>
      <c r="F62" s="245"/>
      <c r="G62" s="245"/>
      <c r="H62" s="245"/>
      <c r="I62" s="245"/>
      <c r="J62" s="245"/>
      <c r="K62" s="245"/>
      <c r="L62" s="245"/>
      <c r="M62" s="245"/>
      <c r="N62" s="245"/>
      <c r="O62" s="245"/>
      <c r="P62" s="245"/>
      <c r="Q62" s="245"/>
      <c r="R62" s="245" t="s">
        <v>145</v>
      </c>
      <c r="S62" s="245"/>
      <c r="T62" s="245"/>
      <c r="U62" s="245"/>
      <c r="V62" s="245"/>
      <c r="W62" s="246"/>
      <c r="X62" s="107"/>
    </row>
    <row r="63" spans="2:29" ht="15.95" customHeight="1" thickBot="1">
      <c r="B63" s="252" t="s">
        <v>181</v>
      </c>
      <c r="C63" s="253"/>
      <c r="D63" s="266" t="s">
        <v>351</v>
      </c>
      <c r="E63" s="266"/>
      <c r="F63" s="266"/>
      <c r="G63" s="266"/>
      <c r="H63" s="266"/>
      <c r="I63" s="266"/>
      <c r="J63" s="266"/>
      <c r="K63" s="266"/>
      <c r="L63" s="266"/>
      <c r="M63" s="266"/>
      <c r="N63" s="266"/>
      <c r="O63" s="266"/>
      <c r="P63" s="266"/>
      <c r="Q63" s="266"/>
      <c r="R63" s="439"/>
      <c r="S63" s="440"/>
      <c r="T63" s="440"/>
      <c r="U63" s="440"/>
      <c r="V63" s="440"/>
      <c r="W63" s="115" t="s">
        <v>123</v>
      </c>
      <c r="X63" s="107"/>
    </row>
    <row r="64" spans="2:29" ht="15.95" customHeight="1">
      <c r="B64" s="160"/>
      <c r="C64" s="160"/>
      <c r="D64" s="114"/>
      <c r="E64" s="114"/>
      <c r="F64" s="114"/>
      <c r="G64" s="114"/>
      <c r="H64" s="114"/>
      <c r="I64" s="114"/>
      <c r="J64" s="114"/>
      <c r="K64" s="114"/>
      <c r="L64" s="114"/>
      <c r="M64" s="114"/>
      <c r="N64" s="114"/>
      <c r="O64" s="114"/>
      <c r="P64" s="114"/>
      <c r="Q64" s="114"/>
      <c r="R64" s="159"/>
      <c r="S64" s="152"/>
      <c r="T64" s="152"/>
      <c r="U64" s="152"/>
      <c r="V64" s="152"/>
      <c r="W64" s="186"/>
      <c r="X64" s="107"/>
    </row>
    <row r="65" spans="1:28" s="174" customFormat="1" ht="15.95" customHeight="1">
      <c r="A65" s="51"/>
      <c r="B65" s="114" t="s">
        <v>321</v>
      </c>
      <c r="C65" s="160"/>
      <c r="D65" s="114"/>
      <c r="E65" s="114"/>
      <c r="F65" s="114"/>
      <c r="G65" s="114"/>
      <c r="H65" s="114"/>
      <c r="I65" s="114"/>
      <c r="J65" s="114"/>
      <c r="K65" s="189"/>
      <c r="L65" s="79"/>
      <c r="M65" s="92"/>
      <c r="N65" s="51"/>
      <c r="O65" s="51"/>
      <c r="P65" s="51"/>
      <c r="Q65" s="51"/>
      <c r="R65" s="51"/>
      <c r="S65" s="51"/>
      <c r="T65" s="51"/>
      <c r="U65" s="51"/>
      <c r="V65" s="51"/>
      <c r="W65" s="51"/>
      <c r="X65" s="51"/>
      <c r="Z65"/>
      <c r="AA65"/>
      <c r="AB65"/>
    </row>
    <row r="66" spans="1:28" ht="15.95" customHeight="1">
      <c r="B66" s="114" t="s">
        <v>339</v>
      </c>
      <c r="C66" s="114"/>
      <c r="D66" s="79"/>
      <c r="E66" s="79"/>
      <c r="F66" s="79"/>
      <c r="G66" s="79"/>
      <c r="H66" s="79"/>
      <c r="I66" s="79"/>
      <c r="J66" s="79"/>
      <c r="K66" s="79"/>
      <c r="L66" s="79"/>
      <c r="M66" s="79"/>
      <c r="N66" s="79"/>
      <c r="O66" s="79"/>
      <c r="P66" s="79"/>
      <c r="Q66" s="79"/>
      <c r="R66" s="79"/>
      <c r="S66" s="79"/>
      <c r="T66" s="79"/>
      <c r="U66" s="79"/>
      <c r="V66" s="79"/>
      <c r="W66" s="79"/>
      <c r="X66" s="79"/>
    </row>
    <row r="67" spans="1:28" ht="15.95" customHeight="1">
      <c r="B67" s="114" t="s">
        <v>352</v>
      </c>
      <c r="C67" s="114"/>
      <c r="D67" s="79"/>
      <c r="E67" s="79"/>
      <c r="F67" s="79"/>
      <c r="G67" s="79"/>
      <c r="H67" s="79"/>
      <c r="I67" s="79"/>
      <c r="J67" s="79"/>
      <c r="K67" s="79"/>
      <c r="L67" s="79"/>
      <c r="M67" s="79"/>
      <c r="N67" s="79"/>
      <c r="O67" s="79"/>
      <c r="P67" s="79"/>
      <c r="Q67" s="79"/>
      <c r="R67" s="79"/>
      <c r="S67" s="79"/>
      <c r="T67" s="79"/>
      <c r="U67" s="79"/>
      <c r="V67" s="79"/>
      <c r="W67" s="79"/>
      <c r="X67" s="79"/>
    </row>
    <row r="68" spans="1:28" ht="15.95" customHeight="1">
      <c r="B68" s="351" t="s">
        <v>155</v>
      </c>
      <c r="C68" s="351"/>
      <c r="D68" s="351" t="s">
        <v>160</v>
      </c>
      <c r="E68" s="351"/>
      <c r="F68" s="351"/>
      <c r="G68" s="351"/>
      <c r="H68" s="351"/>
      <c r="I68" s="351"/>
      <c r="J68" s="351"/>
      <c r="K68" s="351"/>
      <c r="L68" s="351"/>
      <c r="M68" s="351"/>
      <c r="N68" s="351"/>
      <c r="O68" s="351"/>
      <c r="P68" s="351"/>
      <c r="Q68" s="351"/>
      <c r="R68" s="351"/>
      <c r="S68" s="351"/>
      <c r="T68" s="351"/>
      <c r="U68" s="351"/>
      <c r="V68" s="351"/>
      <c r="W68" s="351"/>
      <c r="X68" s="79"/>
    </row>
    <row r="69" spans="1:28" ht="15.95" customHeight="1">
      <c r="B69" s="351"/>
      <c r="C69" s="351"/>
      <c r="D69" s="351" t="s">
        <v>192</v>
      </c>
      <c r="E69" s="351"/>
      <c r="F69" s="351"/>
      <c r="G69" s="351"/>
      <c r="H69" s="351"/>
      <c r="I69" s="351"/>
      <c r="J69" s="351"/>
      <c r="K69" s="351"/>
      <c r="L69" s="351" t="s">
        <v>193</v>
      </c>
      <c r="M69" s="351"/>
      <c r="N69" s="351"/>
      <c r="O69" s="351"/>
      <c r="P69" s="351"/>
      <c r="Q69" s="351"/>
      <c r="R69" s="351"/>
      <c r="S69" s="351"/>
      <c r="T69" s="351"/>
      <c r="U69" s="351"/>
      <c r="V69" s="351"/>
      <c r="W69" s="351"/>
      <c r="X69" s="79"/>
    </row>
    <row r="70" spans="1:28" ht="18" customHeight="1">
      <c r="B70" s="351"/>
      <c r="C70" s="351"/>
      <c r="D70" s="595" t="s">
        <v>194</v>
      </c>
      <c r="E70" s="595"/>
      <c r="F70" s="595"/>
      <c r="G70" s="595"/>
      <c r="H70" s="595" t="s">
        <v>162</v>
      </c>
      <c r="I70" s="595"/>
      <c r="J70" s="595"/>
      <c r="K70" s="595"/>
      <c r="L70" s="595" t="s">
        <v>194</v>
      </c>
      <c r="M70" s="595"/>
      <c r="N70" s="595"/>
      <c r="O70" s="595"/>
      <c r="P70" s="595" t="s">
        <v>162</v>
      </c>
      <c r="Q70" s="595"/>
      <c r="R70" s="595"/>
      <c r="S70" s="595"/>
      <c r="T70" s="596" t="s">
        <v>228</v>
      </c>
      <c r="U70" s="597"/>
      <c r="V70" s="597"/>
      <c r="W70" s="598"/>
      <c r="X70" s="158"/>
    </row>
    <row r="71" spans="1:28" ht="18" customHeight="1">
      <c r="B71" s="351"/>
      <c r="C71" s="351"/>
      <c r="D71" s="595"/>
      <c r="E71" s="595"/>
      <c r="F71" s="595"/>
      <c r="G71" s="595"/>
      <c r="H71" s="595"/>
      <c r="I71" s="595"/>
      <c r="J71" s="595"/>
      <c r="K71" s="595"/>
      <c r="L71" s="595"/>
      <c r="M71" s="595"/>
      <c r="N71" s="595"/>
      <c r="O71" s="595"/>
      <c r="P71" s="595"/>
      <c r="Q71" s="595"/>
      <c r="R71" s="595"/>
      <c r="S71" s="595"/>
      <c r="T71" s="599"/>
      <c r="U71" s="600"/>
      <c r="V71" s="600"/>
      <c r="W71" s="601"/>
      <c r="X71" s="158"/>
    </row>
    <row r="72" spans="1:28" ht="18" customHeight="1">
      <c r="B72" s="351"/>
      <c r="C72" s="351"/>
      <c r="D72" s="595"/>
      <c r="E72" s="595"/>
      <c r="F72" s="595"/>
      <c r="G72" s="595"/>
      <c r="H72" s="595"/>
      <c r="I72" s="595"/>
      <c r="J72" s="595"/>
      <c r="K72" s="595"/>
      <c r="L72" s="595"/>
      <c r="M72" s="595"/>
      <c r="N72" s="595"/>
      <c r="O72" s="595"/>
      <c r="P72" s="595"/>
      <c r="Q72" s="595"/>
      <c r="R72" s="595"/>
      <c r="S72" s="595"/>
      <c r="T72" s="599"/>
      <c r="U72" s="600"/>
      <c r="V72" s="600"/>
      <c r="W72" s="601"/>
      <c r="X72" s="79"/>
    </row>
    <row r="73" spans="1:28" ht="18" customHeight="1">
      <c r="B73" s="351" t="s">
        <v>156</v>
      </c>
      <c r="C73" s="351"/>
      <c r="D73" s="405">
        <v>1350000</v>
      </c>
      <c r="E73" s="405"/>
      <c r="F73" s="405"/>
      <c r="G73" s="405"/>
      <c r="H73" s="405"/>
      <c r="I73" s="405"/>
      <c r="J73" s="405"/>
      <c r="K73" s="405"/>
      <c r="L73" s="405">
        <v>2700000</v>
      </c>
      <c r="M73" s="405"/>
      <c r="N73" s="405"/>
      <c r="O73" s="405"/>
      <c r="P73" s="405"/>
      <c r="Q73" s="405"/>
      <c r="R73" s="405"/>
      <c r="S73" s="405"/>
      <c r="T73" s="599"/>
      <c r="U73" s="600"/>
      <c r="V73" s="600"/>
      <c r="W73" s="601"/>
      <c r="X73" s="79"/>
    </row>
    <row r="74" spans="1:28" ht="18" customHeight="1">
      <c r="B74" s="351" t="s">
        <v>157</v>
      </c>
      <c r="C74" s="351"/>
      <c r="D74" s="351" t="s">
        <v>368</v>
      </c>
      <c r="E74" s="351"/>
      <c r="F74" s="351"/>
      <c r="G74" s="351"/>
      <c r="H74" s="351"/>
      <c r="I74" s="351"/>
      <c r="J74" s="351"/>
      <c r="K74" s="351"/>
      <c r="L74" s="351" t="s">
        <v>353</v>
      </c>
      <c r="M74" s="351"/>
      <c r="N74" s="351"/>
      <c r="O74" s="351"/>
      <c r="P74" s="351"/>
      <c r="Q74" s="351"/>
      <c r="R74" s="351"/>
      <c r="S74" s="351"/>
      <c r="T74" s="599"/>
      <c r="U74" s="600"/>
      <c r="V74" s="600"/>
      <c r="W74" s="601"/>
      <c r="X74" s="79"/>
    </row>
    <row r="75" spans="1:28" ht="26.25" customHeight="1">
      <c r="B75" s="351" t="s">
        <v>158</v>
      </c>
      <c r="C75" s="351"/>
      <c r="D75" s="595" t="s">
        <v>369</v>
      </c>
      <c r="E75" s="595"/>
      <c r="F75" s="595"/>
      <c r="G75" s="595"/>
      <c r="H75" s="351" t="s">
        <v>370</v>
      </c>
      <c r="I75" s="351"/>
      <c r="J75" s="351"/>
      <c r="K75" s="351"/>
      <c r="L75" s="595" t="s">
        <v>371</v>
      </c>
      <c r="M75" s="595"/>
      <c r="N75" s="595"/>
      <c r="O75" s="595"/>
      <c r="P75" s="351" t="s">
        <v>355</v>
      </c>
      <c r="Q75" s="351"/>
      <c r="R75" s="351"/>
      <c r="S75" s="351"/>
      <c r="T75" s="599"/>
      <c r="U75" s="600"/>
      <c r="V75" s="600"/>
      <c r="W75" s="601"/>
      <c r="X75" s="79"/>
    </row>
    <row r="76" spans="1:28" ht="28.5" customHeight="1">
      <c r="B76" s="351" t="s">
        <v>159</v>
      </c>
      <c r="C76" s="351"/>
      <c r="D76" s="595" t="s">
        <v>372</v>
      </c>
      <c r="E76" s="595"/>
      <c r="F76" s="595"/>
      <c r="G76" s="595"/>
      <c r="H76" s="351" t="s">
        <v>373</v>
      </c>
      <c r="I76" s="351"/>
      <c r="J76" s="351"/>
      <c r="K76" s="351"/>
      <c r="L76" s="595" t="s">
        <v>374</v>
      </c>
      <c r="M76" s="595"/>
      <c r="N76" s="595"/>
      <c r="O76" s="595"/>
      <c r="P76" s="351" t="s">
        <v>357</v>
      </c>
      <c r="Q76" s="351"/>
      <c r="R76" s="351"/>
      <c r="S76" s="351"/>
      <c r="T76" s="602"/>
      <c r="U76" s="603"/>
      <c r="V76" s="603"/>
      <c r="W76" s="604"/>
      <c r="X76" s="79"/>
    </row>
    <row r="77" spans="1:28" ht="15.95" customHeight="1">
      <c r="B77" s="116" t="s">
        <v>163</v>
      </c>
      <c r="C77" s="193"/>
      <c r="D77" s="193"/>
      <c r="E77" s="193"/>
      <c r="F77" s="193"/>
      <c r="G77" s="193"/>
      <c r="H77" s="193"/>
      <c r="I77" s="193"/>
      <c r="J77" s="193"/>
      <c r="K77" s="193"/>
      <c r="L77" s="193"/>
      <c r="M77" s="193"/>
      <c r="N77" s="193"/>
      <c r="O77" s="193"/>
      <c r="P77" s="193"/>
      <c r="Q77" s="193"/>
      <c r="R77" s="193"/>
      <c r="S77" s="193"/>
      <c r="T77" s="193"/>
      <c r="U77" s="193"/>
      <c r="V77" s="193"/>
      <c r="W77" s="194"/>
      <c r="X77" s="79"/>
    </row>
    <row r="78" spans="1:28" ht="15.95" customHeight="1">
      <c r="B78" s="79" t="s">
        <v>358</v>
      </c>
      <c r="C78" s="136"/>
      <c r="D78" s="79"/>
      <c r="E78" s="79"/>
      <c r="F78" s="79"/>
      <c r="G78" s="79"/>
      <c r="H78" s="79"/>
      <c r="I78" s="79"/>
      <c r="J78" s="79"/>
      <c r="K78" s="79"/>
      <c r="L78" s="79"/>
      <c r="M78" s="79"/>
      <c r="N78" s="79"/>
      <c r="O78" s="79"/>
      <c r="P78" s="79"/>
      <c r="Q78" s="79"/>
      <c r="R78" s="79"/>
      <c r="S78" s="79"/>
      <c r="T78" s="79"/>
      <c r="U78" s="79"/>
      <c r="V78" s="79"/>
      <c r="W78" s="79"/>
      <c r="X78" s="79"/>
    </row>
    <row r="79" spans="1:28" ht="15.95" customHeight="1">
      <c r="B79" s="351" t="s">
        <v>165</v>
      </c>
      <c r="C79" s="351"/>
      <c r="D79" s="351"/>
      <c r="E79" s="351"/>
      <c r="F79" s="351"/>
      <c r="G79" s="351"/>
      <c r="H79" s="351"/>
      <c r="I79" s="351" t="s">
        <v>195</v>
      </c>
      <c r="J79" s="351"/>
      <c r="K79" s="351"/>
      <c r="L79" s="351"/>
      <c r="M79" s="351"/>
      <c r="N79" s="351"/>
      <c r="O79" s="351"/>
      <c r="P79" s="351"/>
      <c r="Q79" s="351"/>
      <c r="R79" s="351"/>
      <c r="S79" s="351"/>
      <c r="T79" s="351"/>
      <c r="U79" s="351"/>
      <c r="V79" s="351"/>
      <c r="X79" s="79"/>
    </row>
    <row r="80" spans="1:28" ht="15.95" customHeight="1">
      <c r="B80" s="351"/>
      <c r="C80" s="351"/>
      <c r="D80" s="351"/>
      <c r="E80" s="351"/>
      <c r="F80" s="351"/>
      <c r="G80" s="351"/>
      <c r="H80" s="351"/>
      <c r="I80" s="351" t="s">
        <v>192</v>
      </c>
      <c r="J80" s="351"/>
      <c r="K80" s="351"/>
      <c r="L80" s="351"/>
      <c r="M80" s="351" t="s">
        <v>193</v>
      </c>
      <c r="N80" s="351"/>
      <c r="O80" s="351"/>
      <c r="P80" s="351"/>
      <c r="Q80" s="351"/>
      <c r="R80" s="351"/>
      <c r="S80" s="351"/>
      <c r="T80" s="351"/>
      <c r="U80" s="351"/>
      <c r="V80" s="351"/>
      <c r="X80" s="79"/>
    </row>
    <row r="81" spans="1:24" ht="15.95" customHeight="1">
      <c r="B81" s="404" t="s">
        <v>166</v>
      </c>
      <c r="C81" s="404"/>
      <c r="D81" s="404"/>
      <c r="E81" s="404"/>
      <c r="F81" s="404"/>
      <c r="G81" s="404"/>
      <c r="H81" s="404"/>
      <c r="I81" s="405">
        <v>10000000</v>
      </c>
      <c r="J81" s="351"/>
      <c r="K81" s="351"/>
      <c r="L81" s="351"/>
      <c r="M81" s="405">
        <v>20000000</v>
      </c>
      <c r="N81" s="351"/>
      <c r="O81" s="351"/>
      <c r="P81" s="351"/>
      <c r="Q81" s="605" t="s">
        <v>229</v>
      </c>
      <c r="R81" s="605"/>
      <c r="S81" s="605"/>
      <c r="T81" s="605"/>
      <c r="U81" s="605"/>
      <c r="V81" s="605"/>
      <c r="X81" s="79"/>
    </row>
    <row r="82" spans="1:24" ht="15.95" customHeight="1">
      <c r="B82" s="404" t="s">
        <v>167</v>
      </c>
      <c r="C82" s="404"/>
      <c r="D82" s="404"/>
      <c r="E82" s="404"/>
      <c r="F82" s="404"/>
      <c r="G82" s="404"/>
      <c r="H82" s="404"/>
      <c r="I82" s="405">
        <v>17500000</v>
      </c>
      <c r="J82" s="351"/>
      <c r="K82" s="351"/>
      <c r="L82" s="351"/>
      <c r="M82" s="405">
        <v>35000000</v>
      </c>
      <c r="N82" s="351"/>
      <c r="O82" s="351"/>
      <c r="P82" s="351"/>
      <c r="Q82" s="605"/>
      <c r="R82" s="605"/>
      <c r="S82" s="605"/>
      <c r="T82" s="605"/>
      <c r="U82" s="605"/>
      <c r="V82" s="605"/>
      <c r="X82" s="79"/>
    </row>
    <row r="83" spans="1:24" ht="15.95" customHeight="1">
      <c r="B83" s="404" t="s">
        <v>168</v>
      </c>
      <c r="C83" s="404"/>
      <c r="D83" s="404"/>
      <c r="E83" s="404"/>
      <c r="F83" s="404"/>
      <c r="G83" s="404"/>
      <c r="H83" s="404"/>
      <c r="I83" s="405">
        <v>25000000</v>
      </c>
      <c r="J83" s="351"/>
      <c r="K83" s="351"/>
      <c r="L83" s="351"/>
      <c r="M83" s="405">
        <v>50000000</v>
      </c>
      <c r="N83" s="351"/>
      <c r="O83" s="351"/>
      <c r="P83" s="351"/>
      <c r="Q83" s="605"/>
      <c r="R83" s="605"/>
      <c r="S83" s="605"/>
      <c r="T83" s="605"/>
      <c r="U83" s="605"/>
      <c r="V83" s="605"/>
      <c r="X83" s="79"/>
    </row>
    <row r="84" spans="1:24" ht="15.95" customHeight="1">
      <c r="B84" s="114" t="s">
        <v>359</v>
      </c>
      <c r="C84" s="114"/>
      <c r="D84" s="79"/>
      <c r="E84" s="79"/>
      <c r="F84" s="79"/>
      <c r="G84" s="79"/>
      <c r="H84" s="79"/>
      <c r="I84" s="79"/>
      <c r="J84" s="79"/>
      <c r="K84" s="79"/>
      <c r="L84" s="79"/>
      <c r="M84" s="79"/>
      <c r="N84" s="79"/>
      <c r="O84" s="79"/>
      <c r="P84" s="79"/>
      <c r="Q84" s="79"/>
      <c r="R84" s="79"/>
      <c r="S84" s="79"/>
      <c r="T84" s="79"/>
      <c r="U84" s="79"/>
      <c r="V84" s="79"/>
      <c r="W84" s="79"/>
      <c r="X84" s="79"/>
    </row>
    <row r="85" spans="1:24" ht="15.95" customHeight="1">
      <c r="B85" s="114" t="s">
        <v>360</v>
      </c>
      <c r="C85" s="114"/>
      <c r="D85" s="79"/>
      <c r="E85" s="79"/>
      <c r="F85" s="79"/>
      <c r="G85" s="79"/>
      <c r="H85" s="79"/>
      <c r="I85" s="79"/>
      <c r="J85" s="79"/>
      <c r="K85" s="79"/>
      <c r="L85" s="79"/>
      <c r="M85" s="79"/>
      <c r="N85" s="79"/>
      <c r="O85" s="79"/>
      <c r="P85" s="79"/>
      <c r="Q85" s="79"/>
      <c r="R85" s="79"/>
      <c r="S85" s="79"/>
      <c r="T85" s="79"/>
      <c r="U85" s="79"/>
      <c r="V85" s="79"/>
      <c r="W85" s="79"/>
      <c r="X85" s="79"/>
    </row>
    <row r="86" spans="1:24" ht="15.95" customHeight="1">
      <c r="B86" s="114" t="s">
        <v>361</v>
      </c>
      <c r="C86" s="114"/>
      <c r="D86" s="79"/>
      <c r="E86" s="79"/>
      <c r="F86" s="79"/>
      <c r="G86" s="79"/>
      <c r="H86" s="79"/>
      <c r="I86" s="79"/>
      <c r="J86" s="79"/>
      <c r="K86" s="79"/>
      <c r="L86" s="79"/>
      <c r="M86" s="79"/>
      <c r="N86" s="79"/>
      <c r="O86" s="79"/>
      <c r="P86" s="79"/>
      <c r="Q86" s="79"/>
      <c r="R86" s="79"/>
      <c r="S86" s="79"/>
      <c r="T86" s="79"/>
      <c r="U86" s="79"/>
      <c r="V86" s="79"/>
      <c r="W86" s="79"/>
      <c r="X86" s="79"/>
    </row>
    <row r="87" spans="1:24" ht="15.95" customHeight="1">
      <c r="B87" s="114"/>
      <c r="C87" s="114"/>
      <c r="D87" s="79"/>
      <c r="E87" s="79"/>
      <c r="F87" s="79"/>
      <c r="G87" s="79"/>
      <c r="H87" s="79"/>
      <c r="I87" s="79"/>
      <c r="J87" s="79"/>
      <c r="K87" s="79"/>
      <c r="L87" s="79"/>
      <c r="M87" s="79"/>
      <c r="N87" s="79"/>
      <c r="O87" s="79"/>
      <c r="P87" s="79"/>
      <c r="Q87" s="79"/>
      <c r="R87" s="79"/>
      <c r="S87" s="79"/>
      <c r="T87" s="79"/>
      <c r="U87" s="79"/>
      <c r="V87" s="79"/>
      <c r="W87" s="79"/>
      <c r="X87" s="79"/>
    </row>
    <row r="88" spans="1:24" ht="15.95" customHeight="1" thickBot="1">
      <c r="B88" s="114" t="s">
        <v>139</v>
      </c>
      <c r="C88" s="114"/>
      <c r="D88" s="107"/>
      <c r="E88" s="107"/>
      <c r="F88" s="107"/>
      <c r="G88" s="107"/>
      <c r="H88" s="107"/>
      <c r="I88" s="107"/>
      <c r="J88" s="107"/>
      <c r="K88" s="107"/>
      <c r="L88" s="107"/>
      <c r="M88" s="107"/>
      <c r="N88" s="107"/>
      <c r="O88" s="107"/>
      <c r="P88" s="107"/>
      <c r="Q88" s="107"/>
      <c r="R88" s="107"/>
      <c r="S88" s="107"/>
      <c r="T88" s="107"/>
      <c r="U88" s="107"/>
      <c r="V88" s="107"/>
      <c r="W88" s="107"/>
      <c r="X88" s="107"/>
    </row>
    <row r="89" spans="1:24" ht="15.95" customHeight="1">
      <c r="B89" s="606" t="s">
        <v>173</v>
      </c>
      <c r="C89" s="344"/>
      <c r="D89" s="344"/>
      <c r="E89" s="344"/>
      <c r="F89" s="345"/>
      <c r="G89" s="343" t="s">
        <v>140</v>
      </c>
      <c r="H89" s="344"/>
      <c r="I89" s="344"/>
      <c r="J89" s="345"/>
      <c r="K89" s="343" t="s">
        <v>140</v>
      </c>
      <c r="L89" s="344"/>
      <c r="M89" s="344"/>
      <c r="N89" s="345"/>
      <c r="O89" s="343" t="s">
        <v>140</v>
      </c>
      <c r="P89" s="344"/>
      <c r="Q89" s="344"/>
      <c r="R89" s="345"/>
      <c r="S89" s="280" t="s">
        <v>147</v>
      </c>
      <c r="T89" s="280"/>
      <c r="U89" s="280"/>
      <c r="V89" s="280"/>
      <c r="W89" s="303"/>
      <c r="X89" s="107"/>
    </row>
    <row r="90" spans="1:24" ht="15.95" customHeight="1">
      <c r="B90" s="415" t="s">
        <v>362</v>
      </c>
      <c r="C90" s="448"/>
      <c r="D90" s="448"/>
      <c r="E90" s="448"/>
      <c r="F90" s="416"/>
      <c r="G90" s="431"/>
      <c r="H90" s="432"/>
      <c r="I90" s="432"/>
      <c r="J90" s="433"/>
      <c r="K90" s="431"/>
      <c r="L90" s="432"/>
      <c r="M90" s="432"/>
      <c r="N90" s="433"/>
      <c r="O90" s="431"/>
      <c r="P90" s="432"/>
      <c r="Q90" s="432"/>
      <c r="R90" s="433"/>
      <c r="S90" s="351"/>
      <c r="T90" s="351"/>
      <c r="U90" s="351"/>
      <c r="V90" s="351"/>
      <c r="W90" s="607"/>
      <c r="X90" s="107"/>
    </row>
    <row r="91" spans="1:24" ht="15.95" customHeight="1">
      <c r="A91" s="100"/>
      <c r="B91" s="415" t="s">
        <v>174</v>
      </c>
      <c r="C91" s="448"/>
      <c r="D91" s="448"/>
      <c r="E91" s="448"/>
      <c r="F91" s="416"/>
      <c r="G91" s="431"/>
      <c r="H91" s="432"/>
      <c r="I91" s="432"/>
      <c r="J91" s="433"/>
      <c r="K91" s="431"/>
      <c r="L91" s="432"/>
      <c r="M91" s="432"/>
      <c r="N91" s="433"/>
      <c r="O91" s="431"/>
      <c r="P91" s="432"/>
      <c r="Q91" s="432"/>
      <c r="R91" s="433"/>
      <c r="S91" s="351"/>
      <c r="T91" s="351"/>
      <c r="U91" s="351"/>
      <c r="V91" s="351"/>
      <c r="W91" s="607"/>
      <c r="X91" s="107"/>
    </row>
    <row r="92" spans="1:24" ht="15.95" customHeight="1">
      <c r="B92" s="415" t="s">
        <v>141</v>
      </c>
      <c r="C92" s="448"/>
      <c r="D92" s="448"/>
      <c r="E92" s="448"/>
      <c r="F92" s="416"/>
      <c r="G92" s="431"/>
      <c r="H92" s="432"/>
      <c r="I92" s="432"/>
      <c r="J92" s="433"/>
      <c r="K92" s="431"/>
      <c r="L92" s="432"/>
      <c r="M92" s="432"/>
      <c r="N92" s="433"/>
      <c r="O92" s="431"/>
      <c r="P92" s="432"/>
      <c r="Q92" s="432"/>
      <c r="R92" s="433"/>
      <c r="S92" s="351"/>
      <c r="T92" s="351"/>
      <c r="U92" s="351"/>
      <c r="V92" s="351"/>
      <c r="W92" s="607"/>
      <c r="X92" s="107"/>
    </row>
    <row r="93" spans="1:24" ht="15.95" customHeight="1">
      <c r="B93" s="415" t="s">
        <v>137</v>
      </c>
      <c r="C93" s="448"/>
      <c r="D93" s="448"/>
      <c r="E93" s="448"/>
      <c r="F93" s="416"/>
      <c r="G93" s="431"/>
      <c r="H93" s="432"/>
      <c r="I93" s="432"/>
      <c r="J93" s="433"/>
      <c r="K93" s="431"/>
      <c r="L93" s="432"/>
      <c r="M93" s="432"/>
      <c r="N93" s="433"/>
      <c r="O93" s="431"/>
      <c r="P93" s="432"/>
      <c r="Q93" s="432"/>
      <c r="R93" s="433"/>
      <c r="S93" s="351"/>
      <c r="T93" s="351"/>
      <c r="U93" s="351"/>
      <c r="V93" s="351"/>
      <c r="W93" s="607"/>
      <c r="X93" s="107"/>
    </row>
    <row r="94" spans="1:24" ht="15.95" customHeight="1" thickBot="1">
      <c r="B94" s="489" t="s">
        <v>142</v>
      </c>
      <c r="C94" s="490"/>
      <c r="D94" s="490"/>
      <c r="E94" s="490"/>
      <c r="F94" s="491"/>
      <c r="G94" s="608"/>
      <c r="H94" s="609"/>
      <c r="I94" s="609"/>
      <c r="J94" s="610"/>
      <c r="K94" s="608"/>
      <c r="L94" s="609"/>
      <c r="M94" s="609"/>
      <c r="N94" s="610"/>
      <c r="O94" s="608"/>
      <c r="P94" s="609"/>
      <c r="Q94" s="609"/>
      <c r="R94" s="610"/>
      <c r="S94" s="611"/>
      <c r="T94" s="611"/>
      <c r="U94" s="611"/>
      <c r="V94" s="611"/>
      <c r="W94" s="612"/>
      <c r="X94" s="107"/>
    </row>
    <row r="95" spans="1:24" ht="15.95" customHeight="1">
      <c r="B95" s="107"/>
      <c r="C95" s="107"/>
      <c r="D95" s="107"/>
      <c r="E95" s="107"/>
      <c r="F95" s="107"/>
      <c r="G95" s="107"/>
      <c r="H95" s="107"/>
      <c r="I95" s="107"/>
      <c r="J95" s="107"/>
      <c r="K95" s="107"/>
      <c r="L95" s="107"/>
      <c r="M95" s="107"/>
      <c r="N95" s="107"/>
      <c r="O95" s="107"/>
      <c r="P95" s="107"/>
      <c r="Q95" s="107"/>
      <c r="R95" s="107"/>
      <c r="S95" s="107"/>
      <c r="T95" s="107"/>
      <c r="U95" s="107"/>
      <c r="V95" s="107"/>
      <c r="W95" s="107"/>
      <c r="X95" s="107"/>
    </row>
    <row r="96" spans="1:24" ht="15.95" customHeight="1"/>
  </sheetData>
  <mergeCells count="205">
    <mergeCell ref="B91:F91"/>
    <mergeCell ref="G91:J91"/>
    <mergeCell ref="K91:N91"/>
    <mergeCell ref="O91:R91"/>
    <mergeCell ref="S91:W91"/>
    <mergeCell ref="B94:F94"/>
    <mergeCell ref="G94:J94"/>
    <mergeCell ref="K94:N94"/>
    <mergeCell ref="O94:R94"/>
    <mergeCell ref="S94:W94"/>
    <mergeCell ref="B92:F92"/>
    <mergeCell ref="G92:J92"/>
    <mergeCell ref="K92:N92"/>
    <mergeCell ref="O92:R92"/>
    <mergeCell ref="S92:W92"/>
    <mergeCell ref="B93:F93"/>
    <mergeCell ref="G93:J93"/>
    <mergeCell ref="K93:N93"/>
    <mergeCell ref="O93:R93"/>
    <mergeCell ref="S93:W93"/>
    <mergeCell ref="B89:F89"/>
    <mergeCell ref="G89:J89"/>
    <mergeCell ref="K89:N89"/>
    <mergeCell ref="O89:R89"/>
    <mergeCell ref="S89:W89"/>
    <mergeCell ref="B90:F90"/>
    <mergeCell ref="G90:J90"/>
    <mergeCell ref="K90:N90"/>
    <mergeCell ref="O90:R90"/>
    <mergeCell ref="S90:W90"/>
    <mergeCell ref="P76:S76"/>
    <mergeCell ref="B79:H80"/>
    <mergeCell ref="I79:V79"/>
    <mergeCell ref="I80:L80"/>
    <mergeCell ref="M80:V80"/>
    <mergeCell ref="B81:H81"/>
    <mergeCell ref="I81:L81"/>
    <mergeCell ref="M81:P81"/>
    <mergeCell ref="Q81:V83"/>
    <mergeCell ref="B82:H82"/>
    <mergeCell ref="I82:L82"/>
    <mergeCell ref="M82:P82"/>
    <mergeCell ref="B83:H83"/>
    <mergeCell ref="I83:L83"/>
    <mergeCell ref="M83:P83"/>
    <mergeCell ref="B68:C72"/>
    <mergeCell ref="D68:W68"/>
    <mergeCell ref="D69:K69"/>
    <mergeCell ref="L69:W69"/>
    <mergeCell ref="D70:G72"/>
    <mergeCell ref="H70:K72"/>
    <mergeCell ref="L70:O72"/>
    <mergeCell ref="P70:S72"/>
    <mergeCell ref="T70:W76"/>
    <mergeCell ref="B73:C73"/>
    <mergeCell ref="D73:K73"/>
    <mergeCell ref="L73:S73"/>
    <mergeCell ref="B74:C74"/>
    <mergeCell ref="D74:K74"/>
    <mergeCell ref="L74:S74"/>
    <mergeCell ref="B75:C75"/>
    <mergeCell ref="D75:G75"/>
    <mergeCell ref="H75:K75"/>
    <mergeCell ref="L75:O75"/>
    <mergeCell ref="P75:S75"/>
    <mergeCell ref="B76:C76"/>
    <mergeCell ref="D76:G76"/>
    <mergeCell ref="H76:K76"/>
    <mergeCell ref="L76:O76"/>
    <mergeCell ref="B62:C62"/>
    <mergeCell ref="D62:Q62"/>
    <mergeCell ref="R62:W62"/>
    <mergeCell ref="B63:C63"/>
    <mergeCell ref="D63:Q63"/>
    <mergeCell ref="R63:V63"/>
    <mergeCell ref="B58:C59"/>
    <mergeCell ref="D58:M58"/>
    <mergeCell ref="N58:Q58"/>
    <mergeCell ref="S58:V58"/>
    <mergeCell ref="D59:M59"/>
    <mergeCell ref="N59:V59"/>
    <mergeCell ref="B51:C57"/>
    <mergeCell ref="D51:M51"/>
    <mergeCell ref="O51:Q51"/>
    <mergeCell ref="T51:V51"/>
    <mergeCell ref="D52:M52"/>
    <mergeCell ref="N52:Q53"/>
    <mergeCell ref="S52:V53"/>
    <mergeCell ref="D53:M53"/>
    <mergeCell ref="D54:M54"/>
    <mergeCell ref="N54:Q55"/>
    <mergeCell ref="D47:M49"/>
    <mergeCell ref="N47:Q49"/>
    <mergeCell ref="R47:R49"/>
    <mergeCell ref="S47:V49"/>
    <mergeCell ref="W47:W49"/>
    <mergeCell ref="S54:V55"/>
    <mergeCell ref="D55:M55"/>
    <mergeCell ref="D56:M57"/>
    <mergeCell ref="N56:R56"/>
    <mergeCell ref="S56:W56"/>
    <mergeCell ref="N57:Q57"/>
    <mergeCell ref="S57:V57"/>
    <mergeCell ref="N42:O42"/>
    <mergeCell ref="Q42:R42"/>
    <mergeCell ref="S42:W43"/>
    <mergeCell ref="N43:Q43"/>
    <mergeCell ref="F44:M45"/>
    <mergeCell ref="N44:Q45"/>
    <mergeCell ref="R44:R45"/>
    <mergeCell ref="S44:W45"/>
    <mergeCell ref="F46:M46"/>
    <mergeCell ref="N46:Q46"/>
    <mergeCell ref="S46:W46"/>
    <mergeCell ref="B35:C36"/>
    <mergeCell ref="D35:M36"/>
    <mergeCell ref="N35:W35"/>
    <mergeCell ref="N36:R36"/>
    <mergeCell ref="S36:W36"/>
    <mergeCell ref="B37:C49"/>
    <mergeCell ref="D37:D46"/>
    <mergeCell ref="E37:M37"/>
    <mergeCell ref="N37:Q37"/>
    <mergeCell ref="S37:W37"/>
    <mergeCell ref="E38:M38"/>
    <mergeCell ref="S38:W38"/>
    <mergeCell ref="E39:E40"/>
    <mergeCell ref="F39:M39"/>
    <mergeCell ref="N39:O39"/>
    <mergeCell ref="Q39:R39"/>
    <mergeCell ref="S39:W39"/>
    <mergeCell ref="F40:M40"/>
    <mergeCell ref="N40:Q40"/>
    <mergeCell ref="S40:W40"/>
    <mergeCell ref="E41:M41"/>
    <mergeCell ref="S41:W41"/>
    <mergeCell ref="E42:E46"/>
    <mergeCell ref="F42:M43"/>
    <mergeCell ref="B31:C32"/>
    <mergeCell ref="D31:M31"/>
    <mergeCell ref="N31:V31"/>
    <mergeCell ref="D32:M32"/>
    <mergeCell ref="N32:Q32"/>
    <mergeCell ref="S32:V32"/>
    <mergeCell ref="S26:V26"/>
    <mergeCell ref="D27:M27"/>
    <mergeCell ref="N27:V27"/>
    <mergeCell ref="D28:M29"/>
    <mergeCell ref="N28:V29"/>
    <mergeCell ref="W28:W29"/>
    <mergeCell ref="D22:M24"/>
    <mergeCell ref="N22:Q24"/>
    <mergeCell ref="R22:R24"/>
    <mergeCell ref="S22:V24"/>
    <mergeCell ref="W22:W24"/>
    <mergeCell ref="B25:C30"/>
    <mergeCell ref="D25:M26"/>
    <mergeCell ref="N25:R25"/>
    <mergeCell ref="S25:W25"/>
    <mergeCell ref="N26:Q26"/>
    <mergeCell ref="D30:M30"/>
    <mergeCell ref="N30:V30"/>
    <mergeCell ref="B11:C24"/>
    <mergeCell ref="D11:M11"/>
    <mergeCell ref="N11:Q11"/>
    <mergeCell ref="S11:V11"/>
    <mergeCell ref="D12:D21"/>
    <mergeCell ref="E12:M12"/>
    <mergeCell ref="N12:Q12"/>
    <mergeCell ref="S12:W12"/>
    <mergeCell ref="E13:M13"/>
    <mergeCell ref="S13:W13"/>
    <mergeCell ref="S15:W15"/>
    <mergeCell ref="E16:M16"/>
    <mergeCell ref="S16:W16"/>
    <mergeCell ref="E17:E21"/>
    <mergeCell ref="F17:M18"/>
    <mergeCell ref="N17:O17"/>
    <mergeCell ref="Q17:R17"/>
    <mergeCell ref="S17:W18"/>
    <mergeCell ref="N18:Q18"/>
    <mergeCell ref="E14:E15"/>
    <mergeCell ref="F14:M14"/>
    <mergeCell ref="N14:O14"/>
    <mergeCell ref="Q14:R14"/>
    <mergeCell ref="S14:W14"/>
    <mergeCell ref="F15:M15"/>
    <mergeCell ref="F19:M20"/>
    <mergeCell ref="N19:Q20"/>
    <mergeCell ref="R19:R20"/>
    <mergeCell ref="S19:W20"/>
    <mergeCell ref="F21:M21"/>
    <mergeCell ref="N21:Q21"/>
    <mergeCell ref="S21:W21"/>
    <mergeCell ref="N15:Q15"/>
    <mergeCell ref="A3:X3"/>
    <mergeCell ref="B8:C9"/>
    <mergeCell ref="D8:M9"/>
    <mergeCell ref="N8:W8"/>
    <mergeCell ref="N9:R9"/>
    <mergeCell ref="S9:W9"/>
    <mergeCell ref="B10:C10"/>
    <mergeCell ref="D10:M10"/>
    <mergeCell ref="N10:Q10"/>
    <mergeCell ref="S10:V10"/>
  </mergeCells>
  <phoneticPr fontId="26"/>
  <dataValidations count="4">
    <dataValidation type="list" allowBlank="1" showInputMessage="1" sqref="AA3" xr:uid="{00000000-0002-0000-0500-000000000000}">
      <formula1>"A,C"</formula1>
    </dataValidation>
    <dataValidation type="list" allowBlank="1" showInputMessage="1" showErrorMessage="1" sqref="E6" xr:uid="{00000000-0002-0000-0500-000001000000}">
      <formula1>"　,１,２"</formula1>
    </dataValidation>
    <dataValidation type="list" allowBlank="1" showInputMessage="1" showErrorMessage="1" sqref="AA11" xr:uid="{00000000-0002-0000-0500-000002000000}">
      <formula1>$AA$13:$AA$17</formula1>
    </dataValidation>
    <dataValidation type="list" allowBlank="1" showInputMessage="1" showErrorMessage="1" sqref="Z11" xr:uid="{00000000-0002-0000-0500-000003000000}">
      <formula1>$Z$13:$Z$15</formula1>
    </dataValidation>
  </dataValidations>
  <pageMargins left="0.59055118110236227" right="0.59055118110236227" top="0.74803149606299213" bottom="0.74803149606299213" header="0.31496062992125984" footer="0.31496062992125984"/>
  <pageSetup paperSize="9" orientation="portrait" horizontalDpi="300" verticalDpi="300" r:id="rId1"/>
  <rowBreaks count="2" manualBreakCount="2">
    <brk id="50" max="23" man="1"/>
    <brk id="8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33FD-9076-4B36-8D8C-489BBE733F0D}">
  <sheetPr>
    <tabColor rgb="FF0070C0"/>
  </sheetPr>
  <dimension ref="A1:AC125"/>
  <sheetViews>
    <sheetView showGridLines="0" view="pageBreakPreview" zoomScaleNormal="100" zoomScaleSheetLayoutView="100" workbookViewId="0"/>
  </sheetViews>
  <sheetFormatPr defaultRowHeight="13.5"/>
  <cols>
    <col min="1" max="1" width="2.125" style="51" customWidth="1"/>
    <col min="2" max="2" width="6.625" style="51" customWidth="1"/>
    <col min="3" max="3" width="6" style="51" customWidth="1"/>
    <col min="4" max="15" width="3.625" style="51" customWidth="1"/>
    <col min="16" max="16" width="4.75" style="51" customWidth="1"/>
    <col min="17" max="23" width="3.625" style="51" customWidth="1"/>
    <col min="24" max="24" width="2.125" style="51" customWidth="1"/>
    <col min="26" max="26" width="25.625" customWidth="1"/>
    <col min="27" max="27" width="15.625" customWidth="1"/>
    <col min="28" max="28" width="6.75" customWidth="1"/>
  </cols>
  <sheetData>
    <row r="1" spans="1:28" ht="15.95" customHeight="1">
      <c r="B1" s="100" t="s">
        <v>207</v>
      </c>
    </row>
    <row r="2" spans="1:28" ht="15.95" customHeight="1"/>
    <row r="3" spans="1:28" ht="15.95" customHeight="1">
      <c r="A3" s="290" t="s">
        <v>198</v>
      </c>
      <c r="B3" s="290"/>
      <c r="C3" s="290"/>
      <c r="D3" s="290"/>
      <c r="E3" s="290"/>
      <c r="F3" s="290"/>
      <c r="G3" s="290"/>
      <c r="H3" s="290"/>
      <c r="I3" s="290"/>
      <c r="J3" s="290"/>
      <c r="K3" s="290"/>
      <c r="L3" s="290"/>
      <c r="M3" s="290"/>
      <c r="N3" s="290"/>
      <c r="O3" s="290"/>
      <c r="P3" s="290"/>
      <c r="Q3" s="290"/>
      <c r="R3" s="290"/>
      <c r="S3" s="290"/>
      <c r="T3" s="290"/>
      <c r="U3" s="290"/>
      <c r="V3" s="290"/>
      <c r="W3" s="290"/>
      <c r="X3" s="290"/>
      <c r="Z3" s="28" t="s">
        <v>129</v>
      </c>
      <c r="AA3" s="210" t="s">
        <v>320</v>
      </c>
    </row>
    <row r="4" spans="1:28" ht="15.95" customHeight="1">
      <c r="B4" s="107"/>
      <c r="C4" s="107"/>
      <c r="D4" s="107"/>
      <c r="E4" s="107"/>
      <c r="F4" s="107"/>
      <c r="G4" s="107"/>
      <c r="H4" s="107"/>
      <c r="I4" s="107"/>
      <c r="J4" s="107"/>
      <c r="K4" s="107"/>
      <c r="L4" s="107"/>
      <c r="M4" s="107"/>
      <c r="N4" s="107"/>
      <c r="O4" s="107"/>
      <c r="P4" s="107"/>
      <c r="Q4" s="107"/>
      <c r="R4" s="107"/>
      <c r="S4" s="107"/>
      <c r="T4" s="107"/>
      <c r="U4" s="107"/>
      <c r="V4" s="107"/>
      <c r="W4" s="107"/>
      <c r="X4" s="107"/>
    </row>
    <row r="5" spans="1:28" ht="15.95" customHeight="1">
      <c r="B5" s="79" t="s">
        <v>119</v>
      </c>
      <c r="C5" s="79"/>
      <c r="D5" s="79"/>
      <c r="E5" s="79"/>
      <c r="F5" s="79"/>
      <c r="G5" s="79"/>
      <c r="H5" s="79"/>
      <c r="I5" s="79"/>
      <c r="J5" s="79"/>
      <c r="K5" s="79"/>
      <c r="L5" s="79"/>
      <c r="M5" s="79"/>
      <c r="N5" s="79"/>
      <c r="O5" s="79"/>
      <c r="P5" s="79"/>
      <c r="Q5" s="79"/>
      <c r="R5" s="79"/>
      <c r="S5" s="79"/>
      <c r="T5" s="79"/>
      <c r="U5" s="79"/>
      <c r="V5" s="79"/>
      <c r="W5" s="79"/>
      <c r="X5" s="79"/>
    </row>
    <row r="6" spans="1:28" ht="15.95" customHeight="1">
      <c r="C6" s="152" t="s">
        <v>272</v>
      </c>
      <c r="D6" s="150" t="s">
        <v>273</v>
      </c>
      <c r="E6" s="150"/>
      <c r="F6" s="150" t="s">
        <v>274</v>
      </c>
      <c r="G6" s="79"/>
      <c r="H6" s="79"/>
      <c r="I6" s="79"/>
      <c r="J6" s="79"/>
      <c r="K6" s="79"/>
      <c r="L6" s="79"/>
      <c r="M6" s="79"/>
      <c r="N6" s="79"/>
      <c r="O6" s="79"/>
      <c r="P6" s="79"/>
      <c r="Q6" s="79"/>
      <c r="R6" s="79"/>
      <c r="S6" s="79"/>
      <c r="T6" s="79"/>
      <c r="U6" s="79"/>
      <c r="V6" s="79"/>
      <c r="W6" s="79"/>
      <c r="X6" s="79"/>
    </row>
    <row r="7" spans="1:28" ht="15.95" customHeight="1" thickBot="1">
      <c r="B7" s="79" t="s">
        <v>135</v>
      </c>
      <c r="C7" s="79"/>
      <c r="D7" s="79"/>
      <c r="E7" s="79"/>
      <c r="F7" s="79"/>
      <c r="G7" s="79"/>
      <c r="H7" s="79"/>
      <c r="I7" s="79"/>
      <c r="J7" s="79"/>
      <c r="K7" s="79"/>
      <c r="L7" s="79"/>
      <c r="M7" s="79"/>
      <c r="N7" s="79"/>
      <c r="O7" s="79"/>
      <c r="P7" s="79"/>
      <c r="Q7" s="79"/>
      <c r="R7" s="79"/>
      <c r="S7" s="79"/>
      <c r="T7" s="79"/>
      <c r="U7" s="79"/>
      <c r="V7" s="79"/>
      <c r="W7" s="79"/>
      <c r="X7" s="79"/>
    </row>
    <row r="8" spans="1:28" ht="15.95" customHeight="1">
      <c r="B8" s="346" t="s">
        <v>144</v>
      </c>
      <c r="C8" s="280"/>
      <c r="D8" s="280" t="s">
        <v>121</v>
      </c>
      <c r="E8" s="280"/>
      <c r="F8" s="280"/>
      <c r="G8" s="280"/>
      <c r="H8" s="280"/>
      <c r="I8" s="280"/>
      <c r="J8" s="280"/>
      <c r="K8" s="280"/>
      <c r="L8" s="280"/>
      <c r="M8" s="280"/>
      <c r="N8" s="375" t="s">
        <v>145</v>
      </c>
      <c r="O8" s="375"/>
      <c r="P8" s="375"/>
      <c r="Q8" s="347"/>
      <c r="R8" s="347"/>
      <c r="S8" s="347"/>
      <c r="T8" s="347"/>
      <c r="U8" s="347"/>
      <c r="V8" s="347"/>
      <c r="W8" s="348"/>
      <c r="X8" s="107"/>
    </row>
    <row r="9" spans="1:28" ht="15.95" customHeight="1">
      <c r="B9" s="267"/>
      <c r="C9" s="268"/>
      <c r="D9" s="268"/>
      <c r="E9" s="268"/>
      <c r="F9" s="268"/>
      <c r="G9" s="268"/>
      <c r="H9" s="268"/>
      <c r="I9" s="268"/>
      <c r="J9" s="268"/>
      <c r="K9" s="268"/>
      <c r="L9" s="268"/>
      <c r="M9" s="268"/>
      <c r="N9" s="390" t="s">
        <v>153</v>
      </c>
      <c r="O9" s="390"/>
      <c r="P9" s="390"/>
      <c r="Q9" s="391"/>
      <c r="R9" s="391"/>
      <c r="S9" s="373" t="s">
        <v>152</v>
      </c>
      <c r="T9" s="373"/>
      <c r="U9" s="373"/>
      <c r="V9" s="373"/>
      <c r="W9" s="374"/>
      <c r="X9" s="107"/>
      <c r="Z9" s="162" t="s">
        <v>318</v>
      </c>
    </row>
    <row r="10" spans="1:28" ht="15.95" customHeight="1">
      <c r="B10" s="267" t="s">
        <v>122</v>
      </c>
      <c r="C10" s="268"/>
      <c r="D10" s="263" t="s">
        <v>331</v>
      </c>
      <c r="E10" s="263"/>
      <c r="F10" s="263"/>
      <c r="G10" s="263"/>
      <c r="H10" s="263"/>
      <c r="I10" s="263"/>
      <c r="J10" s="263"/>
      <c r="K10" s="493"/>
      <c r="L10" s="263"/>
      <c r="M10" s="263"/>
      <c r="N10" s="356"/>
      <c r="O10" s="356"/>
      <c r="P10" s="494"/>
      <c r="Q10" s="356"/>
      <c r="R10" s="117" t="s">
        <v>123</v>
      </c>
      <c r="S10" s="300"/>
      <c r="T10" s="300"/>
      <c r="U10" s="300"/>
      <c r="V10" s="300"/>
      <c r="W10" s="108" t="s">
        <v>123</v>
      </c>
      <c r="X10" s="107"/>
      <c r="Z10" s="211" t="s">
        <v>222</v>
      </c>
      <c r="AA10" s="211" t="s">
        <v>224</v>
      </c>
      <c r="AB10" s="208">
        <v>0.28000000000000003</v>
      </c>
    </row>
    <row r="11" spans="1:28" ht="15.95" customHeight="1" thickBot="1">
      <c r="B11" s="267" t="s">
        <v>131</v>
      </c>
      <c r="C11" s="268"/>
      <c r="D11" s="263" t="s">
        <v>332</v>
      </c>
      <c r="E11" s="263"/>
      <c r="F11" s="263"/>
      <c r="G11" s="263"/>
      <c r="H11" s="263"/>
      <c r="I11" s="263"/>
      <c r="J11" s="263"/>
      <c r="K11" s="263"/>
      <c r="L11" s="263"/>
      <c r="M11" s="263"/>
      <c r="N11" s="544"/>
      <c r="O11" s="544"/>
      <c r="P11" s="544"/>
      <c r="Q11" s="544"/>
      <c r="R11" s="221" t="s">
        <v>123</v>
      </c>
      <c r="S11" s="300"/>
      <c r="T11" s="300"/>
      <c r="U11" s="300"/>
      <c r="V11" s="300"/>
      <c r="W11" s="108" t="s">
        <v>123</v>
      </c>
      <c r="X11" s="107"/>
      <c r="Z11" t="s">
        <v>226</v>
      </c>
      <c r="AA11" t="s">
        <v>226</v>
      </c>
      <c r="AB11" t="s">
        <v>227</v>
      </c>
    </row>
    <row r="12" spans="1:28" ht="15.95" customHeight="1">
      <c r="B12" s="267"/>
      <c r="C12" s="268"/>
      <c r="D12" s="551" t="s">
        <v>134</v>
      </c>
      <c r="E12" s="263" t="s">
        <v>124</v>
      </c>
      <c r="F12" s="263"/>
      <c r="G12" s="263"/>
      <c r="H12" s="263"/>
      <c r="I12" s="263"/>
      <c r="J12" s="263"/>
      <c r="K12" s="263"/>
      <c r="L12" s="263"/>
      <c r="M12" s="263"/>
      <c r="N12" s="552"/>
      <c r="O12" s="553"/>
      <c r="P12" s="553"/>
      <c r="Q12" s="553"/>
      <c r="R12" s="217" t="s">
        <v>125</v>
      </c>
      <c r="S12" s="392"/>
      <c r="T12" s="392"/>
      <c r="U12" s="392"/>
      <c r="V12" s="392"/>
      <c r="W12" s="393"/>
      <c r="X12" s="107"/>
      <c r="Z12" s="68"/>
      <c r="AA12" s="69"/>
    </row>
    <row r="13" spans="1:28" ht="15.95" customHeight="1">
      <c r="B13" s="267"/>
      <c r="C13" s="268"/>
      <c r="D13" s="551"/>
      <c r="E13" s="376" t="s">
        <v>275</v>
      </c>
      <c r="F13" s="259"/>
      <c r="G13" s="259"/>
      <c r="H13" s="259"/>
      <c r="I13" s="259"/>
      <c r="J13" s="259"/>
      <c r="K13" s="259"/>
      <c r="L13" s="259"/>
      <c r="M13" s="259"/>
      <c r="N13" s="153"/>
      <c r="O13" s="154"/>
      <c r="P13" s="154"/>
      <c r="Q13" s="154"/>
      <c r="R13" s="155"/>
      <c r="S13" s="448"/>
      <c r="T13" s="448"/>
      <c r="U13" s="448"/>
      <c r="V13" s="448"/>
      <c r="W13" s="495"/>
      <c r="X13" s="107"/>
      <c r="Z13" s="70" t="s">
        <v>161</v>
      </c>
      <c r="AA13" s="74" t="s">
        <v>224</v>
      </c>
    </row>
    <row r="14" spans="1:28" ht="15.95" customHeight="1">
      <c r="B14" s="267"/>
      <c r="C14" s="268"/>
      <c r="D14" s="551"/>
      <c r="E14" s="508"/>
      <c r="F14" s="510" t="s">
        <v>325</v>
      </c>
      <c r="G14" s="511"/>
      <c r="H14" s="511"/>
      <c r="I14" s="511"/>
      <c r="J14" s="511"/>
      <c r="K14" s="511"/>
      <c r="L14" s="511"/>
      <c r="M14" s="512"/>
      <c r="N14" s="454"/>
      <c r="O14" s="455"/>
      <c r="P14" s="118"/>
      <c r="Q14" s="513"/>
      <c r="R14" s="514"/>
      <c r="S14" s="427"/>
      <c r="T14" s="427"/>
      <c r="U14" s="427"/>
      <c r="V14" s="427"/>
      <c r="W14" s="428"/>
      <c r="X14" s="107"/>
      <c r="Z14" s="70" t="s">
        <v>162</v>
      </c>
      <c r="AA14" s="71" t="s">
        <v>157</v>
      </c>
    </row>
    <row r="15" spans="1:28" ht="15.95" customHeight="1">
      <c r="B15" s="267"/>
      <c r="C15" s="268"/>
      <c r="D15" s="551"/>
      <c r="E15" s="509"/>
      <c r="F15" s="515" t="s">
        <v>252</v>
      </c>
      <c r="G15" s="516"/>
      <c r="H15" s="516"/>
      <c r="I15" s="516"/>
      <c r="J15" s="516"/>
      <c r="K15" s="516"/>
      <c r="L15" s="516"/>
      <c r="M15" s="517"/>
      <c r="N15" s="506"/>
      <c r="O15" s="507"/>
      <c r="P15" s="507"/>
      <c r="Q15" s="507"/>
      <c r="R15" s="176" t="s">
        <v>154</v>
      </c>
      <c r="S15" s="388"/>
      <c r="T15" s="388"/>
      <c r="U15" s="388"/>
      <c r="V15" s="388"/>
      <c r="W15" s="389"/>
      <c r="X15" s="107"/>
      <c r="Z15" s="70"/>
      <c r="AA15" s="71" t="s">
        <v>158</v>
      </c>
    </row>
    <row r="16" spans="1:28" ht="15.95" customHeight="1" thickBot="1">
      <c r="B16" s="267"/>
      <c r="C16" s="268"/>
      <c r="D16" s="551"/>
      <c r="E16" s="376" t="s">
        <v>276</v>
      </c>
      <c r="F16" s="259"/>
      <c r="G16" s="259"/>
      <c r="H16" s="259"/>
      <c r="I16" s="259"/>
      <c r="J16" s="259"/>
      <c r="K16" s="259"/>
      <c r="L16" s="259"/>
      <c r="M16" s="259"/>
      <c r="N16" s="153"/>
      <c r="O16" s="154"/>
      <c r="P16" s="154"/>
      <c r="Q16" s="154"/>
      <c r="R16" s="155"/>
      <c r="S16" s="448"/>
      <c r="T16" s="448"/>
      <c r="U16" s="448"/>
      <c r="V16" s="448"/>
      <c r="W16" s="495"/>
      <c r="X16" s="107"/>
      <c r="Z16" s="72"/>
      <c r="AA16" s="73" t="s">
        <v>159</v>
      </c>
    </row>
    <row r="17" spans="2:28" ht="15.95" customHeight="1">
      <c r="B17" s="267"/>
      <c r="C17" s="268"/>
      <c r="D17" s="551"/>
      <c r="E17" s="496"/>
      <c r="F17" s="352" t="s">
        <v>375</v>
      </c>
      <c r="G17" s="353"/>
      <c r="H17" s="353"/>
      <c r="I17" s="353"/>
      <c r="J17" s="353"/>
      <c r="K17" s="353"/>
      <c r="L17" s="353"/>
      <c r="M17" s="354"/>
      <c r="N17" s="394"/>
      <c r="O17" s="395"/>
      <c r="P17" s="166"/>
      <c r="Q17" s="498"/>
      <c r="R17" s="499"/>
      <c r="S17" s="500"/>
      <c r="T17" s="501"/>
      <c r="U17" s="501"/>
      <c r="V17" s="501"/>
      <c r="W17" s="502"/>
      <c r="X17" s="107"/>
    </row>
    <row r="18" spans="2:28" ht="15.95" customHeight="1">
      <c r="B18" s="267"/>
      <c r="C18" s="268"/>
      <c r="D18" s="551"/>
      <c r="E18" s="496"/>
      <c r="F18" s="352"/>
      <c r="G18" s="353"/>
      <c r="H18" s="353"/>
      <c r="I18" s="353"/>
      <c r="J18" s="353"/>
      <c r="K18" s="353"/>
      <c r="L18" s="353"/>
      <c r="M18" s="354"/>
      <c r="N18" s="506"/>
      <c r="O18" s="507"/>
      <c r="P18" s="507"/>
      <c r="Q18" s="507"/>
      <c r="R18" s="176" t="s">
        <v>154</v>
      </c>
      <c r="S18" s="503"/>
      <c r="T18" s="504"/>
      <c r="U18" s="504"/>
      <c r="V18" s="504"/>
      <c r="W18" s="505"/>
      <c r="X18" s="107"/>
    </row>
    <row r="19" spans="2:28" ht="15.95" customHeight="1">
      <c r="B19" s="267"/>
      <c r="C19" s="268"/>
      <c r="D19" s="551"/>
      <c r="E19" s="496"/>
      <c r="F19" s="518" t="s">
        <v>279</v>
      </c>
      <c r="G19" s="519"/>
      <c r="H19" s="519"/>
      <c r="I19" s="519"/>
      <c r="J19" s="519"/>
      <c r="K19" s="519"/>
      <c r="L19" s="519"/>
      <c r="M19" s="520"/>
      <c r="N19" s="566"/>
      <c r="O19" s="567"/>
      <c r="P19" s="567"/>
      <c r="Q19" s="567"/>
      <c r="R19" s="525" t="s">
        <v>154</v>
      </c>
      <c r="S19" s="500"/>
      <c r="T19" s="501"/>
      <c r="U19" s="501"/>
      <c r="V19" s="501"/>
      <c r="W19" s="502"/>
      <c r="X19" s="107"/>
    </row>
    <row r="20" spans="2:28" ht="15.95" customHeight="1">
      <c r="B20" s="267"/>
      <c r="C20" s="268"/>
      <c r="D20" s="551"/>
      <c r="E20" s="496"/>
      <c r="F20" s="518"/>
      <c r="G20" s="519"/>
      <c r="H20" s="519"/>
      <c r="I20" s="519"/>
      <c r="J20" s="519"/>
      <c r="K20" s="519"/>
      <c r="L20" s="519"/>
      <c r="M20" s="520"/>
      <c r="N20" s="568"/>
      <c r="O20" s="569"/>
      <c r="P20" s="569"/>
      <c r="Q20" s="569"/>
      <c r="R20" s="526"/>
      <c r="S20" s="503"/>
      <c r="T20" s="504"/>
      <c r="U20" s="504"/>
      <c r="V20" s="504"/>
      <c r="W20" s="505"/>
      <c r="X20" s="107"/>
      <c r="Z20" s="63"/>
      <c r="AA20" s="63"/>
      <c r="AB20" s="63"/>
    </row>
    <row r="21" spans="2:28" ht="15.95" customHeight="1">
      <c r="B21" s="267"/>
      <c r="C21" s="268"/>
      <c r="D21" s="551"/>
      <c r="E21" s="497"/>
      <c r="F21" s="527" t="s">
        <v>280</v>
      </c>
      <c r="G21" s="528"/>
      <c r="H21" s="528"/>
      <c r="I21" s="528"/>
      <c r="J21" s="528"/>
      <c r="K21" s="528"/>
      <c r="L21" s="528"/>
      <c r="M21" s="529"/>
      <c r="N21" s="570"/>
      <c r="O21" s="571"/>
      <c r="P21" s="571"/>
      <c r="Q21" s="571"/>
      <c r="R21" s="221" t="s">
        <v>123</v>
      </c>
      <c r="S21" s="456"/>
      <c r="T21" s="457"/>
      <c r="U21" s="457"/>
      <c r="V21" s="457"/>
      <c r="W21" s="458"/>
      <c r="X21" s="107"/>
    </row>
    <row r="22" spans="2:28" ht="15.95" customHeight="1">
      <c r="B22" s="267"/>
      <c r="C22" s="268"/>
      <c r="D22" s="533" t="s">
        <v>277</v>
      </c>
      <c r="E22" s="534"/>
      <c r="F22" s="534"/>
      <c r="G22" s="534"/>
      <c r="H22" s="534"/>
      <c r="I22" s="534"/>
      <c r="J22" s="534"/>
      <c r="K22" s="534"/>
      <c r="L22" s="534"/>
      <c r="M22" s="534"/>
      <c r="N22" s="539"/>
      <c r="O22" s="540"/>
      <c r="P22" s="540"/>
      <c r="Q22" s="540"/>
      <c r="R22" s="525" t="s">
        <v>123</v>
      </c>
      <c r="S22" s="546"/>
      <c r="T22" s="547"/>
      <c r="U22" s="547"/>
      <c r="V22" s="547"/>
      <c r="W22" s="531" t="s">
        <v>123</v>
      </c>
      <c r="X22" s="107"/>
    </row>
    <row r="23" spans="2:28" ht="15.95" customHeight="1">
      <c r="B23" s="267"/>
      <c r="C23" s="268"/>
      <c r="D23" s="535"/>
      <c r="E23" s="536"/>
      <c r="F23" s="536"/>
      <c r="G23" s="536"/>
      <c r="H23" s="536"/>
      <c r="I23" s="536"/>
      <c r="J23" s="536"/>
      <c r="K23" s="536"/>
      <c r="L23" s="536"/>
      <c r="M23" s="536"/>
      <c r="N23" s="541"/>
      <c r="O23" s="542"/>
      <c r="P23" s="542"/>
      <c r="Q23" s="542"/>
      <c r="R23" s="545"/>
      <c r="S23" s="548"/>
      <c r="T23" s="549"/>
      <c r="U23" s="549"/>
      <c r="V23" s="549"/>
      <c r="W23" s="550"/>
      <c r="X23" s="107"/>
    </row>
    <row r="24" spans="2:28" ht="15.95" customHeight="1">
      <c r="B24" s="267"/>
      <c r="C24" s="268"/>
      <c r="D24" s="537"/>
      <c r="E24" s="538"/>
      <c r="F24" s="538"/>
      <c r="G24" s="538"/>
      <c r="H24" s="538"/>
      <c r="I24" s="538"/>
      <c r="J24" s="538"/>
      <c r="K24" s="538"/>
      <c r="L24" s="538"/>
      <c r="M24" s="538"/>
      <c r="N24" s="543"/>
      <c r="O24" s="544"/>
      <c r="P24" s="544"/>
      <c r="Q24" s="544"/>
      <c r="R24" s="526"/>
      <c r="S24" s="362"/>
      <c r="T24" s="300"/>
      <c r="U24" s="300"/>
      <c r="V24" s="300"/>
      <c r="W24" s="532"/>
      <c r="X24" s="107"/>
    </row>
    <row r="25" spans="2:28" ht="15.95" customHeight="1">
      <c r="B25" s="463" t="s">
        <v>143</v>
      </c>
      <c r="C25" s="464"/>
      <c r="D25" s="376" t="s">
        <v>254</v>
      </c>
      <c r="E25" s="259"/>
      <c r="F25" s="259"/>
      <c r="G25" s="259"/>
      <c r="H25" s="259"/>
      <c r="I25" s="259"/>
      <c r="J25" s="259"/>
      <c r="K25" s="259"/>
      <c r="L25" s="259"/>
      <c r="M25" s="377"/>
      <c r="N25" s="339" t="s">
        <v>176</v>
      </c>
      <c r="O25" s="339"/>
      <c r="P25" s="339"/>
      <c r="Q25" s="339"/>
      <c r="R25" s="340"/>
      <c r="S25" s="370" t="s">
        <v>176</v>
      </c>
      <c r="T25" s="371"/>
      <c r="U25" s="371"/>
      <c r="V25" s="371"/>
      <c r="W25" s="372"/>
      <c r="X25" s="107"/>
    </row>
    <row r="26" spans="2:28" ht="15.95" customHeight="1">
      <c r="B26" s="333"/>
      <c r="C26" s="334"/>
      <c r="D26" s="613"/>
      <c r="E26" s="379"/>
      <c r="F26" s="379"/>
      <c r="G26" s="379"/>
      <c r="H26" s="379"/>
      <c r="I26" s="379"/>
      <c r="J26" s="379"/>
      <c r="K26" s="379"/>
      <c r="L26" s="379"/>
      <c r="M26" s="380"/>
      <c r="N26" s="369"/>
      <c r="O26" s="369"/>
      <c r="P26" s="369"/>
      <c r="Q26" s="369"/>
      <c r="R26" s="163" t="s">
        <v>123</v>
      </c>
      <c r="S26" s="368"/>
      <c r="T26" s="368"/>
      <c r="U26" s="368"/>
      <c r="V26" s="368"/>
      <c r="W26" s="164" t="s">
        <v>123</v>
      </c>
      <c r="X26" s="107"/>
    </row>
    <row r="27" spans="2:28" ht="15.95" customHeight="1">
      <c r="B27" s="333"/>
      <c r="C27" s="334"/>
      <c r="D27" s="288" t="s">
        <v>255</v>
      </c>
      <c r="E27" s="288"/>
      <c r="F27" s="288"/>
      <c r="G27" s="288"/>
      <c r="H27" s="288"/>
      <c r="I27" s="288"/>
      <c r="J27" s="288"/>
      <c r="K27" s="288"/>
      <c r="L27" s="288"/>
      <c r="M27" s="288"/>
      <c r="N27" s="425"/>
      <c r="O27" s="426"/>
      <c r="P27" s="426"/>
      <c r="Q27" s="426"/>
      <c r="R27" s="426"/>
      <c r="S27" s="426"/>
      <c r="T27" s="426"/>
      <c r="U27" s="426"/>
      <c r="V27" s="426"/>
      <c r="W27" s="120" t="s">
        <v>123</v>
      </c>
      <c r="X27" s="107"/>
    </row>
    <row r="28" spans="2:28" ht="15.95" customHeight="1">
      <c r="B28" s="333"/>
      <c r="C28" s="334"/>
      <c r="D28" s="557" t="s">
        <v>278</v>
      </c>
      <c r="E28" s="259"/>
      <c r="F28" s="259"/>
      <c r="G28" s="259"/>
      <c r="H28" s="259"/>
      <c r="I28" s="259"/>
      <c r="J28" s="259"/>
      <c r="K28" s="259"/>
      <c r="L28" s="259"/>
      <c r="M28" s="377"/>
      <c r="N28" s="539"/>
      <c r="O28" s="540"/>
      <c r="P28" s="540"/>
      <c r="Q28" s="540"/>
      <c r="R28" s="540"/>
      <c r="S28" s="540"/>
      <c r="T28" s="540"/>
      <c r="U28" s="540"/>
      <c r="V28" s="540"/>
      <c r="W28" s="531" t="s">
        <v>154</v>
      </c>
      <c r="X28" s="79"/>
    </row>
    <row r="29" spans="2:28" ht="15.95" customHeight="1">
      <c r="B29" s="333"/>
      <c r="C29" s="334"/>
      <c r="D29" s="434"/>
      <c r="E29" s="435"/>
      <c r="F29" s="435"/>
      <c r="G29" s="435"/>
      <c r="H29" s="435"/>
      <c r="I29" s="435"/>
      <c r="J29" s="435"/>
      <c r="K29" s="435"/>
      <c r="L29" s="435"/>
      <c r="M29" s="436"/>
      <c r="N29" s="543"/>
      <c r="O29" s="544"/>
      <c r="P29" s="544"/>
      <c r="Q29" s="544"/>
      <c r="R29" s="544"/>
      <c r="S29" s="544"/>
      <c r="T29" s="544"/>
      <c r="U29" s="544"/>
      <c r="V29" s="544"/>
      <c r="W29" s="532"/>
      <c r="X29" s="79"/>
    </row>
    <row r="30" spans="2:28" ht="15.95" customHeight="1">
      <c r="B30" s="335"/>
      <c r="C30" s="336"/>
      <c r="D30" s="263" t="s">
        <v>348</v>
      </c>
      <c r="E30" s="263"/>
      <c r="F30" s="263"/>
      <c r="G30" s="263"/>
      <c r="H30" s="263"/>
      <c r="I30" s="263"/>
      <c r="J30" s="263"/>
      <c r="K30" s="263"/>
      <c r="L30" s="263"/>
      <c r="M30" s="263"/>
      <c r="N30" s="355"/>
      <c r="O30" s="356"/>
      <c r="P30" s="356"/>
      <c r="Q30" s="356"/>
      <c r="R30" s="356"/>
      <c r="S30" s="356"/>
      <c r="T30" s="356"/>
      <c r="U30" s="356"/>
      <c r="V30" s="356"/>
      <c r="W30" s="83" t="s">
        <v>123</v>
      </c>
      <c r="X30" s="79"/>
    </row>
    <row r="31" spans="2:28" ht="15.95" customHeight="1">
      <c r="B31" s="281" t="s">
        <v>175</v>
      </c>
      <c r="C31" s="292"/>
      <c r="D31" s="263" t="s">
        <v>256</v>
      </c>
      <c r="E31" s="263"/>
      <c r="F31" s="263"/>
      <c r="G31" s="263"/>
      <c r="H31" s="263"/>
      <c r="I31" s="263"/>
      <c r="J31" s="263"/>
      <c r="K31" s="263"/>
      <c r="L31" s="263"/>
      <c r="M31" s="263"/>
      <c r="N31" s="355"/>
      <c r="O31" s="356"/>
      <c r="P31" s="356"/>
      <c r="Q31" s="356"/>
      <c r="R31" s="356"/>
      <c r="S31" s="356"/>
      <c r="T31" s="356"/>
      <c r="U31" s="356"/>
      <c r="V31" s="356"/>
      <c r="W31" s="108" t="s">
        <v>123</v>
      </c>
      <c r="X31" s="79"/>
    </row>
    <row r="32" spans="2:28" ht="15.95" customHeight="1" thickBot="1">
      <c r="B32" s="252"/>
      <c r="C32" s="253"/>
      <c r="D32" s="554" t="s">
        <v>285</v>
      </c>
      <c r="E32" s="555"/>
      <c r="F32" s="555"/>
      <c r="G32" s="555"/>
      <c r="H32" s="555"/>
      <c r="I32" s="555"/>
      <c r="J32" s="555"/>
      <c r="K32" s="555"/>
      <c r="L32" s="555"/>
      <c r="M32" s="556"/>
      <c r="N32" s="293"/>
      <c r="O32" s="293"/>
      <c r="P32" s="293"/>
      <c r="Q32" s="293"/>
      <c r="R32" s="121" t="s">
        <v>154</v>
      </c>
      <c r="S32" s="293"/>
      <c r="T32" s="293"/>
      <c r="U32" s="293"/>
      <c r="V32" s="293"/>
      <c r="W32" s="122" t="s">
        <v>123</v>
      </c>
      <c r="X32" s="79"/>
    </row>
    <row r="33" spans="2:29" ht="15.95" customHeight="1">
      <c r="B33" s="107"/>
      <c r="C33" s="107"/>
      <c r="D33" s="109"/>
      <c r="E33" s="107"/>
      <c r="F33" s="107"/>
      <c r="G33" s="107"/>
      <c r="H33" s="107"/>
      <c r="I33" s="107"/>
      <c r="J33" s="107"/>
      <c r="K33" s="107"/>
      <c r="L33" s="107"/>
      <c r="M33" s="107"/>
      <c r="N33" s="107"/>
      <c r="O33" s="107"/>
      <c r="P33" s="107"/>
      <c r="Q33" s="107"/>
      <c r="R33" s="107"/>
      <c r="S33" s="107"/>
      <c r="T33" s="107"/>
      <c r="U33" s="107"/>
      <c r="V33" s="107"/>
      <c r="W33" s="107"/>
      <c r="X33" s="107"/>
    </row>
    <row r="34" spans="2:29" ht="15.95" customHeight="1" thickBot="1">
      <c r="B34" s="79" t="s">
        <v>150</v>
      </c>
      <c r="C34" s="79"/>
      <c r="D34" s="109"/>
      <c r="E34" s="79"/>
      <c r="F34" s="79"/>
      <c r="G34" s="79"/>
      <c r="H34" s="79"/>
      <c r="I34" s="79"/>
      <c r="J34" s="79"/>
      <c r="K34" s="79"/>
      <c r="L34" s="79"/>
      <c r="M34" s="79"/>
      <c r="N34" s="79"/>
      <c r="O34" s="79"/>
      <c r="P34" s="79"/>
      <c r="Q34" s="79"/>
      <c r="R34" s="79"/>
      <c r="S34" s="79"/>
      <c r="T34" s="79"/>
      <c r="U34" s="79"/>
      <c r="V34" s="79"/>
      <c r="W34" s="79"/>
      <c r="X34" s="107"/>
    </row>
    <row r="35" spans="2:29" ht="15.95" customHeight="1">
      <c r="B35" s="558" t="s">
        <v>144</v>
      </c>
      <c r="C35" s="347"/>
      <c r="D35" s="347" t="s">
        <v>121</v>
      </c>
      <c r="E35" s="347"/>
      <c r="F35" s="347"/>
      <c r="G35" s="347"/>
      <c r="H35" s="347"/>
      <c r="I35" s="347"/>
      <c r="J35" s="347"/>
      <c r="K35" s="347"/>
      <c r="L35" s="347"/>
      <c r="M35" s="347"/>
      <c r="N35" s="345" t="s">
        <v>145</v>
      </c>
      <c r="O35" s="345"/>
      <c r="P35" s="345"/>
      <c r="Q35" s="280"/>
      <c r="R35" s="280"/>
      <c r="S35" s="280"/>
      <c r="T35" s="280"/>
      <c r="U35" s="280"/>
      <c r="V35" s="280"/>
      <c r="W35" s="303"/>
      <c r="X35" s="107"/>
    </row>
    <row r="36" spans="2:29" ht="15.95" customHeight="1">
      <c r="B36" s="559"/>
      <c r="C36" s="373"/>
      <c r="D36" s="373"/>
      <c r="E36" s="373"/>
      <c r="F36" s="373"/>
      <c r="G36" s="373"/>
      <c r="H36" s="373"/>
      <c r="I36" s="373"/>
      <c r="J36" s="373"/>
      <c r="K36" s="373"/>
      <c r="L36" s="373"/>
      <c r="M36" s="373"/>
      <c r="N36" s="268" t="s">
        <v>153</v>
      </c>
      <c r="O36" s="268"/>
      <c r="P36" s="268"/>
      <c r="Q36" s="268"/>
      <c r="R36" s="268"/>
      <c r="S36" s="268" t="s">
        <v>152</v>
      </c>
      <c r="T36" s="268"/>
      <c r="U36" s="268"/>
      <c r="V36" s="268"/>
      <c r="W36" s="614"/>
      <c r="X36" s="107"/>
    </row>
    <row r="37" spans="2:29" ht="15.95" customHeight="1">
      <c r="B37" s="429" t="s">
        <v>213</v>
      </c>
      <c r="C37" s="430"/>
      <c r="D37" s="551" t="s">
        <v>134</v>
      </c>
      <c r="E37" s="353" t="s">
        <v>124</v>
      </c>
      <c r="F37" s="353"/>
      <c r="G37" s="353"/>
      <c r="H37" s="353"/>
      <c r="I37" s="353"/>
      <c r="J37" s="353"/>
      <c r="K37" s="353"/>
      <c r="L37" s="353"/>
      <c r="M37" s="354"/>
      <c r="N37" s="357" t="str">
        <f>IF(N12="","",IF(Y3="B",N12,"-"))</f>
        <v/>
      </c>
      <c r="O37" s="317"/>
      <c r="P37" s="317"/>
      <c r="Q37" s="317"/>
      <c r="R37" s="117" t="s">
        <v>125</v>
      </c>
      <c r="S37" s="445"/>
      <c r="T37" s="446"/>
      <c r="U37" s="446"/>
      <c r="V37" s="446"/>
      <c r="W37" s="447"/>
      <c r="X37" s="107"/>
    </row>
    <row r="38" spans="2:29" ht="15.95" customHeight="1">
      <c r="B38" s="329"/>
      <c r="C38" s="330"/>
      <c r="D38" s="551"/>
      <c r="E38" s="259" t="s">
        <v>275</v>
      </c>
      <c r="F38" s="259"/>
      <c r="G38" s="259"/>
      <c r="H38" s="259"/>
      <c r="I38" s="259"/>
      <c r="J38" s="259"/>
      <c r="K38" s="259"/>
      <c r="L38" s="259"/>
      <c r="M38" s="259"/>
      <c r="N38" s="153"/>
      <c r="O38" s="154"/>
      <c r="P38" s="154"/>
      <c r="Q38" s="154"/>
      <c r="R38" s="155"/>
      <c r="S38" s="448"/>
      <c r="T38" s="448"/>
      <c r="U38" s="448"/>
      <c r="V38" s="448"/>
      <c r="W38" s="495"/>
      <c r="X38" s="107"/>
    </row>
    <row r="39" spans="2:29" ht="15.95" customHeight="1">
      <c r="B39" s="329"/>
      <c r="C39" s="330"/>
      <c r="D39" s="551"/>
      <c r="E39" s="366"/>
      <c r="F39" s="510" t="s">
        <v>325</v>
      </c>
      <c r="G39" s="511"/>
      <c r="H39" s="511"/>
      <c r="I39" s="511"/>
      <c r="J39" s="511"/>
      <c r="K39" s="511"/>
      <c r="L39" s="511"/>
      <c r="M39" s="512"/>
      <c r="N39" s="394"/>
      <c r="O39" s="395"/>
      <c r="P39" s="166"/>
      <c r="Q39" s="498"/>
      <c r="R39" s="499"/>
      <c r="S39" s="423"/>
      <c r="T39" s="423"/>
      <c r="U39" s="423"/>
      <c r="V39" s="423"/>
      <c r="W39" s="424"/>
      <c r="X39" s="107"/>
    </row>
    <row r="40" spans="2:29" ht="15.95" customHeight="1">
      <c r="B40" s="329"/>
      <c r="C40" s="330"/>
      <c r="D40" s="551"/>
      <c r="E40" s="367"/>
      <c r="F40" s="434" t="s">
        <v>258</v>
      </c>
      <c r="G40" s="435"/>
      <c r="H40" s="435"/>
      <c r="I40" s="435"/>
      <c r="J40" s="435"/>
      <c r="K40" s="435"/>
      <c r="L40" s="435"/>
      <c r="M40" s="436"/>
      <c r="N40" s="362"/>
      <c r="O40" s="300"/>
      <c r="P40" s="300"/>
      <c r="Q40" s="300"/>
      <c r="R40" s="177" t="s">
        <v>154</v>
      </c>
      <c r="S40" s="441"/>
      <c r="T40" s="441"/>
      <c r="U40" s="441"/>
      <c r="V40" s="441"/>
      <c r="W40" s="442"/>
      <c r="X40" s="107"/>
    </row>
    <row r="41" spans="2:29" ht="15.95" customHeight="1">
      <c r="B41" s="329"/>
      <c r="C41" s="330"/>
      <c r="D41" s="551"/>
      <c r="E41" s="259" t="s">
        <v>276</v>
      </c>
      <c r="F41" s="259"/>
      <c r="G41" s="259"/>
      <c r="H41" s="259"/>
      <c r="I41" s="259"/>
      <c r="J41" s="259"/>
      <c r="K41" s="259"/>
      <c r="L41" s="259"/>
      <c r="M41" s="259"/>
      <c r="N41" s="153"/>
      <c r="O41" s="154"/>
      <c r="P41" s="154"/>
      <c r="Q41" s="154"/>
      <c r="R41" s="155"/>
      <c r="S41" s="448"/>
      <c r="T41" s="448"/>
      <c r="U41" s="448"/>
      <c r="V41" s="448"/>
      <c r="W41" s="495"/>
      <c r="X41" s="107"/>
    </row>
    <row r="42" spans="2:29" ht="15.95" customHeight="1">
      <c r="B42" s="329"/>
      <c r="C42" s="330"/>
      <c r="D42" s="551"/>
      <c r="E42" s="366"/>
      <c r="F42" s="352" t="s">
        <v>376</v>
      </c>
      <c r="G42" s="353"/>
      <c r="H42" s="353"/>
      <c r="I42" s="353"/>
      <c r="J42" s="353"/>
      <c r="K42" s="353"/>
      <c r="L42" s="353"/>
      <c r="M42" s="354"/>
      <c r="N42" s="394"/>
      <c r="O42" s="395"/>
      <c r="P42" s="166"/>
      <c r="Q42" s="498"/>
      <c r="R42" s="499"/>
      <c r="S42" s="560"/>
      <c r="T42" s="561"/>
      <c r="U42" s="561"/>
      <c r="V42" s="561"/>
      <c r="W42" s="562"/>
      <c r="X42" s="107"/>
    </row>
    <row r="43" spans="2:29" ht="15.95" customHeight="1">
      <c r="B43" s="329"/>
      <c r="C43" s="330"/>
      <c r="D43" s="551"/>
      <c r="E43" s="366"/>
      <c r="F43" s="352"/>
      <c r="G43" s="353"/>
      <c r="H43" s="353"/>
      <c r="I43" s="353"/>
      <c r="J43" s="353"/>
      <c r="K43" s="353"/>
      <c r="L43" s="353"/>
      <c r="M43" s="354"/>
      <c r="N43" s="506"/>
      <c r="O43" s="507"/>
      <c r="P43" s="507"/>
      <c r="Q43" s="507"/>
      <c r="R43" s="176" t="s">
        <v>154</v>
      </c>
      <c r="S43" s="563"/>
      <c r="T43" s="564"/>
      <c r="U43" s="564"/>
      <c r="V43" s="564"/>
      <c r="W43" s="565"/>
      <c r="X43" s="107"/>
    </row>
    <row r="44" spans="2:29" ht="15.95" customHeight="1">
      <c r="B44" s="329"/>
      <c r="C44" s="330"/>
      <c r="D44" s="551"/>
      <c r="E44" s="366"/>
      <c r="F44" s="518" t="s">
        <v>281</v>
      </c>
      <c r="G44" s="519"/>
      <c r="H44" s="519"/>
      <c r="I44" s="519"/>
      <c r="J44" s="519"/>
      <c r="K44" s="519"/>
      <c r="L44" s="519"/>
      <c r="M44" s="520"/>
      <c r="N44" s="566"/>
      <c r="O44" s="567"/>
      <c r="P44" s="567"/>
      <c r="Q44" s="567"/>
      <c r="R44" s="525" t="s">
        <v>154</v>
      </c>
      <c r="S44" s="560"/>
      <c r="T44" s="561"/>
      <c r="U44" s="561"/>
      <c r="V44" s="561"/>
      <c r="W44" s="562"/>
      <c r="X44" s="107"/>
      <c r="AC44" s="63"/>
    </row>
    <row r="45" spans="2:29" ht="15.95" customHeight="1">
      <c r="B45" s="329"/>
      <c r="C45" s="330"/>
      <c r="D45" s="551"/>
      <c r="E45" s="366"/>
      <c r="F45" s="518"/>
      <c r="G45" s="519"/>
      <c r="H45" s="519"/>
      <c r="I45" s="519"/>
      <c r="J45" s="519"/>
      <c r="K45" s="519"/>
      <c r="L45" s="519"/>
      <c r="M45" s="520"/>
      <c r="N45" s="568"/>
      <c r="O45" s="569"/>
      <c r="P45" s="569"/>
      <c r="Q45" s="569"/>
      <c r="R45" s="526"/>
      <c r="S45" s="563"/>
      <c r="T45" s="564"/>
      <c r="U45" s="564"/>
      <c r="V45" s="564"/>
      <c r="W45" s="565"/>
      <c r="X45" s="107"/>
      <c r="AC45" s="63"/>
    </row>
    <row r="46" spans="2:29" ht="15.95" customHeight="1">
      <c r="B46" s="329"/>
      <c r="C46" s="330"/>
      <c r="D46" s="551"/>
      <c r="E46" s="367"/>
      <c r="F46" s="527" t="s">
        <v>282</v>
      </c>
      <c r="G46" s="528"/>
      <c r="H46" s="528"/>
      <c r="I46" s="528"/>
      <c r="J46" s="528"/>
      <c r="K46" s="528"/>
      <c r="L46" s="528"/>
      <c r="M46" s="529"/>
      <c r="N46" s="570"/>
      <c r="O46" s="571"/>
      <c r="P46" s="571"/>
      <c r="Q46" s="571"/>
      <c r="R46" s="221" t="s">
        <v>123</v>
      </c>
      <c r="S46" s="456"/>
      <c r="T46" s="457"/>
      <c r="U46" s="457"/>
      <c r="V46" s="457"/>
      <c r="W46" s="458"/>
      <c r="X46" s="107"/>
      <c r="AC46" s="63"/>
    </row>
    <row r="47" spans="2:29" ht="15.95" customHeight="1">
      <c r="B47" s="329"/>
      <c r="C47" s="330"/>
      <c r="D47" s="557" t="s">
        <v>288</v>
      </c>
      <c r="E47" s="534"/>
      <c r="F47" s="534"/>
      <c r="G47" s="534"/>
      <c r="H47" s="534"/>
      <c r="I47" s="534"/>
      <c r="J47" s="534"/>
      <c r="K47" s="534"/>
      <c r="L47" s="534"/>
      <c r="M47" s="572"/>
      <c r="N47" s="575"/>
      <c r="O47" s="576"/>
      <c r="P47" s="576"/>
      <c r="Q47" s="576"/>
      <c r="R47" s="581" t="s">
        <v>123</v>
      </c>
      <c r="S47" s="584"/>
      <c r="T47" s="585"/>
      <c r="U47" s="585"/>
      <c r="V47" s="585"/>
      <c r="W47" s="590" t="s">
        <v>123</v>
      </c>
      <c r="X47" s="107"/>
      <c r="AC47" s="63"/>
    </row>
    <row r="48" spans="2:29" ht="15.95" customHeight="1">
      <c r="B48" s="329"/>
      <c r="C48" s="330"/>
      <c r="D48" s="535"/>
      <c r="E48" s="536"/>
      <c r="F48" s="536"/>
      <c r="G48" s="536"/>
      <c r="H48" s="536"/>
      <c r="I48" s="536"/>
      <c r="J48" s="536"/>
      <c r="K48" s="536"/>
      <c r="L48" s="536"/>
      <c r="M48" s="573"/>
      <c r="N48" s="577"/>
      <c r="O48" s="578"/>
      <c r="P48" s="578"/>
      <c r="Q48" s="578"/>
      <c r="R48" s="582"/>
      <c r="S48" s="586"/>
      <c r="T48" s="587"/>
      <c r="U48" s="587"/>
      <c r="V48" s="587"/>
      <c r="W48" s="591"/>
      <c r="X48" s="107"/>
      <c r="AC48" s="63"/>
    </row>
    <row r="49" spans="2:29" ht="15.95" customHeight="1">
      <c r="B49" s="329"/>
      <c r="C49" s="330"/>
      <c r="D49" s="537"/>
      <c r="E49" s="538"/>
      <c r="F49" s="538"/>
      <c r="G49" s="538"/>
      <c r="H49" s="538"/>
      <c r="I49" s="538"/>
      <c r="J49" s="538"/>
      <c r="K49" s="538"/>
      <c r="L49" s="538"/>
      <c r="M49" s="574"/>
      <c r="N49" s="579"/>
      <c r="O49" s="580"/>
      <c r="P49" s="580"/>
      <c r="Q49" s="580"/>
      <c r="R49" s="583"/>
      <c r="S49" s="588"/>
      <c r="T49" s="589"/>
      <c r="U49" s="589"/>
      <c r="V49" s="589"/>
      <c r="W49" s="592"/>
      <c r="X49" s="107"/>
      <c r="AC49" s="63"/>
    </row>
    <row r="50" spans="2:29" ht="15.95" customHeight="1">
      <c r="B50" s="156"/>
      <c r="C50" s="156"/>
      <c r="D50" s="157"/>
      <c r="E50" s="157"/>
      <c r="F50" s="157"/>
      <c r="G50" s="157"/>
      <c r="H50" s="157"/>
      <c r="I50" s="157"/>
      <c r="J50" s="157"/>
      <c r="K50" s="157"/>
      <c r="L50" s="157"/>
      <c r="M50" s="157"/>
      <c r="N50" s="222"/>
      <c r="O50" s="222"/>
      <c r="P50" s="222"/>
      <c r="Q50" s="222"/>
      <c r="R50" s="220"/>
      <c r="S50" s="223"/>
      <c r="T50" s="223"/>
      <c r="U50" s="223"/>
      <c r="V50" s="223"/>
      <c r="W50" s="220"/>
      <c r="X50" s="107"/>
    </row>
    <row r="51" spans="2:29" ht="15.95" customHeight="1">
      <c r="X51" s="107"/>
      <c r="Z51" s="174"/>
      <c r="AA51" s="174"/>
      <c r="AB51" s="174"/>
    </row>
    <row r="52" spans="2:29" ht="15.95" customHeight="1">
      <c r="B52" s="281" t="s">
        <v>349</v>
      </c>
      <c r="C52" s="292"/>
      <c r="D52" s="527" t="s">
        <v>289</v>
      </c>
      <c r="E52" s="353"/>
      <c r="F52" s="353"/>
      <c r="G52" s="353"/>
      <c r="H52" s="353"/>
      <c r="I52" s="353"/>
      <c r="J52" s="353"/>
      <c r="K52" s="353"/>
      <c r="L52" s="353"/>
      <c r="M52" s="354"/>
      <c r="N52" s="125" t="s">
        <v>200</v>
      </c>
      <c r="O52" s="361"/>
      <c r="P52" s="361"/>
      <c r="Q52" s="361"/>
      <c r="R52" s="126"/>
      <c r="S52" s="127" t="s">
        <v>201</v>
      </c>
      <c r="T52" s="361"/>
      <c r="U52" s="361"/>
      <c r="V52" s="361"/>
      <c r="W52" s="128"/>
      <c r="X52" s="79"/>
      <c r="AC52" s="63"/>
    </row>
    <row r="53" spans="2:29" ht="14.1" customHeight="1">
      <c r="B53" s="281"/>
      <c r="C53" s="292"/>
      <c r="D53" s="270" t="s">
        <v>267</v>
      </c>
      <c r="E53" s="270"/>
      <c r="F53" s="270"/>
      <c r="G53" s="270"/>
      <c r="H53" s="270"/>
      <c r="I53" s="270"/>
      <c r="J53" s="270"/>
      <c r="K53" s="270"/>
      <c r="L53" s="270"/>
      <c r="M53" s="270"/>
      <c r="N53" s="396"/>
      <c r="O53" s="397"/>
      <c r="P53" s="397"/>
      <c r="Q53" s="397"/>
      <c r="R53" s="129"/>
      <c r="S53" s="400"/>
      <c r="T53" s="401"/>
      <c r="U53" s="401"/>
      <c r="V53" s="401"/>
      <c r="W53" s="130"/>
      <c r="X53" s="79"/>
    </row>
    <row r="54" spans="2:29" ht="14.1" customHeight="1">
      <c r="B54" s="281"/>
      <c r="C54" s="292"/>
      <c r="D54" s="288" t="s">
        <v>215</v>
      </c>
      <c r="E54" s="288"/>
      <c r="F54" s="288"/>
      <c r="G54" s="288"/>
      <c r="H54" s="288"/>
      <c r="I54" s="288"/>
      <c r="J54" s="288"/>
      <c r="K54" s="288"/>
      <c r="L54" s="288"/>
      <c r="M54" s="288"/>
      <c r="N54" s="398"/>
      <c r="O54" s="399"/>
      <c r="P54" s="399"/>
      <c r="Q54" s="399"/>
      <c r="R54" s="131"/>
      <c r="S54" s="402"/>
      <c r="T54" s="296"/>
      <c r="U54" s="296"/>
      <c r="V54" s="296"/>
      <c r="W54" s="132"/>
      <c r="X54" s="79"/>
    </row>
    <row r="55" spans="2:29" ht="14.1" customHeight="1">
      <c r="B55" s="281"/>
      <c r="C55" s="292"/>
      <c r="D55" s="270" t="s">
        <v>268</v>
      </c>
      <c r="E55" s="270"/>
      <c r="F55" s="270"/>
      <c r="G55" s="270"/>
      <c r="H55" s="270"/>
      <c r="I55" s="270"/>
      <c r="J55" s="270"/>
      <c r="K55" s="270"/>
      <c r="L55" s="270"/>
      <c r="M55" s="270"/>
      <c r="N55" s="459">
        <f>1/15</f>
        <v>6.6666666666666666E-2</v>
      </c>
      <c r="O55" s="460"/>
      <c r="P55" s="460"/>
      <c r="Q55" s="460"/>
      <c r="R55" s="146"/>
      <c r="S55" s="400">
        <f>1/6</f>
        <v>0.16666666666666666</v>
      </c>
      <c r="T55" s="401"/>
      <c r="U55" s="401"/>
      <c r="V55" s="401"/>
      <c r="W55" s="130"/>
      <c r="X55" s="79"/>
    </row>
    <row r="56" spans="2:29" ht="14.1" customHeight="1">
      <c r="B56" s="281"/>
      <c r="C56" s="292"/>
      <c r="D56" s="288" t="s">
        <v>214</v>
      </c>
      <c r="E56" s="288"/>
      <c r="F56" s="288"/>
      <c r="G56" s="288"/>
      <c r="H56" s="288"/>
      <c r="I56" s="288"/>
      <c r="J56" s="288"/>
      <c r="K56" s="288"/>
      <c r="L56" s="288"/>
      <c r="M56" s="288"/>
      <c r="N56" s="461"/>
      <c r="O56" s="462"/>
      <c r="P56" s="462"/>
      <c r="Q56" s="462"/>
      <c r="R56" s="147"/>
      <c r="S56" s="402"/>
      <c r="T56" s="296"/>
      <c r="U56" s="296"/>
      <c r="V56" s="296"/>
      <c r="W56" s="132"/>
      <c r="X56" s="79"/>
    </row>
    <row r="57" spans="2:29" ht="14.1" customHeight="1">
      <c r="B57" s="281"/>
      <c r="C57" s="292"/>
      <c r="D57" s="434" t="s">
        <v>293</v>
      </c>
      <c r="E57" s="435"/>
      <c r="F57" s="435"/>
      <c r="G57" s="435"/>
      <c r="H57" s="435"/>
      <c r="I57" s="435"/>
      <c r="J57" s="435"/>
      <c r="K57" s="435"/>
      <c r="L57" s="435"/>
      <c r="M57" s="436"/>
      <c r="N57" s="398"/>
      <c r="O57" s="399"/>
      <c r="P57" s="399"/>
      <c r="Q57" s="399"/>
      <c r="R57" s="131"/>
      <c r="S57" s="402"/>
      <c r="T57" s="296"/>
      <c r="U57" s="296"/>
      <c r="V57" s="296"/>
      <c r="W57" s="132"/>
      <c r="X57" s="79"/>
    </row>
    <row r="58" spans="2:29" ht="15.95" customHeight="1">
      <c r="B58" s="281" t="s">
        <v>180</v>
      </c>
      <c r="C58" s="292"/>
      <c r="D58" s="263" t="s">
        <v>377</v>
      </c>
      <c r="E58" s="263"/>
      <c r="F58" s="263"/>
      <c r="G58" s="263"/>
      <c r="H58" s="263"/>
      <c r="I58" s="263"/>
      <c r="J58" s="263"/>
      <c r="K58" s="263"/>
      <c r="L58" s="263"/>
      <c r="M58" s="263"/>
      <c r="N58" s="363"/>
      <c r="O58" s="355"/>
      <c r="P58" s="355"/>
      <c r="Q58" s="355"/>
      <c r="R58" s="117" t="s">
        <v>123</v>
      </c>
      <c r="S58" s="363"/>
      <c r="T58" s="355"/>
      <c r="U58" s="355"/>
      <c r="V58" s="355"/>
      <c r="W58" s="124" t="s">
        <v>123</v>
      </c>
      <c r="X58" s="79"/>
    </row>
    <row r="59" spans="2:29" ht="15.95" customHeight="1" thickBot="1">
      <c r="B59" s="252"/>
      <c r="C59" s="253"/>
      <c r="D59" s="615" t="s">
        <v>294</v>
      </c>
      <c r="E59" s="266"/>
      <c r="F59" s="266"/>
      <c r="G59" s="266"/>
      <c r="H59" s="266"/>
      <c r="I59" s="266"/>
      <c r="J59" s="266"/>
      <c r="K59" s="266"/>
      <c r="L59" s="266"/>
      <c r="M59" s="266"/>
      <c r="N59" s="437"/>
      <c r="O59" s="438"/>
      <c r="P59" s="438"/>
      <c r="Q59" s="438"/>
      <c r="R59" s="438"/>
      <c r="S59" s="438"/>
      <c r="T59" s="438"/>
      <c r="U59" s="438"/>
      <c r="V59" s="438"/>
      <c r="W59" s="135" t="s">
        <v>123</v>
      </c>
      <c r="X59" s="79"/>
    </row>
    <row r="60" spans="2:29" ht="15.95" customHeight="1">
      <c r="B60" s="79"/>
      <c r="C60" s="79"/>
      <c r="D60" s="79"/>
      <c r="E60" s="79"/>
      <c r="F60" s="79"/>
      <c r="G60" s="79"/>
      <c r="H60" s="79"/>
      <c r="I60" s="79"/>
      <c r="J60" s="79"/>
      <c r="K60" s="79"/>
      <c r="L60" s="79"/>
      <c r="M60" s="79"/>
      <c r="N60" s="79"/>
      <c r="O60" s="79"/>
      <c r="P60" s="79"/>
      <c r="Q60" s="79"/>
      <c r="R60" s="79"/>
      <c r="S60" s="79"/>
      <c r="T60" s="79"/>
      <c r="U60" s="79"/>
      <c r="V60" s="79"/>
      <c r="W60" s="79"/>
      <c r="X60" s="79"/>
    </row>
    <row r="61" spans="2:29" ht="15.95" customHeight="1" thickBot="1">
      <c r="B61" s="79" t="s">
        <v>295</v>
      </c>
      <c r="C61" s="79"/>
      <c r="D61" s="79"/>
      <c r="E61" s="79"/>
      <c r="F61" s="79"/>
      <c r="G61" s="79"/>
      <c r="H61" s="79"/>
      <c r="I61" s="79"/>
      <c r="J61" s="79"/>
      <c r="K61" s="79"/>
      <c r="L61" s="79"/>
      <c r="M61" s="79"/>
      <c r="N61" s="79"/>
      <c r="O61" s="79"/>
      <c r="P61" s="79"/>
      <c r="Q61" s="79"/>
      <c r="R61" s="79"/>
      <c r="S61" s="107"/>
    </row>
    <row r="62" spans="2:29" ht="15.95" customHeight="1">
      <c r="B62" s="346" t="s">
        <v>144</v>
      </c>
      <c r="C62" s="280"/>
      <c r="D62" s="280" t="s">
        <v>121</v>
      </c>
      <c r="E62" s="280"/>
      <c r="F62" s="280"/>
      <c r="G62" s="280"/>
      <c r="H62" s="280"/>
      <c r="I62" s="280"/>
      <c r="J62" s="280"/>
      <c r="K62" s="280"/>
      <c r="L62" s="280"/>
      <c r="M62" s="280"/>
      <c r="N62" s="343" t="s">
        <v>145</v>
      </c>
      <c r="O62" s="344"/>
      <c r="P62" s="344"/>
      <c r="Q62" s="344"/>
      <c r="R62" s="344"/>
      <c r="S62" s="344"/>
      <c r="T62" s="344"/>
      <c r="U62" s="344"/>
      <c r="V62" s="344"/>
      <c r="W62" s="480"/>
    </row>
    <row r="63" spans="2:29" ht="15.95" customHeight="1">
      <c r="B63" s="463" t="s">
        <v>303</v>
      </c>
      <c r="C63" s="430"/>
      <c r="D63" s="277" t="s">
        <v>363</v>
      </c>
      <c r="E63" s="277"/>
      <c r="F63" s="277"/>
      <c r="G63" s="277"/>
      <c r="H63" s="277"/>
      <c r="I63" s="277"/>
      <c r="J63" s="277"/>
      <c r="K63" s="277"/>
      <c r="L63" s="277"/>
      <c r="M63" s="277"/>
      <c r="N63" s="341"/>
      <c r="O63" s="342"/>
      <c r="P63" s="342"/>
      <c r="Q63" s="342"/>
      <c r="R63" s="342"/>
      <c r="S63" s="342"/>
      <c r="T63" s="342"/>
      <c r="U63" s="342"/>
      <c r="V63" s="342"/>
      <c r="W63" s="83" t="s">
        <v>298</v>
      </c>
    </row>
    <row r="64" spans="2:29">
      <c r="B64" s="331"/>
      <c r="C64" s="332"/>
      <c r="D64" s="277" t="s">
        <v>313</v>
      </c>
      <c r="E64" s="277"/>
      <c r="F64" s="277"/>
      <c r="G64" s="277"/>
      <c r="H64" s="277"/>
      <c r="I64" s="277"/>
      <c r="J64" s="277"/>
      <c r="K64" s="277"/>
      <c r="L64" s="277"/>
      <c r="M64" s="277"/>
      <c r="N64" s="341"/>
      <c r="O64" s="342"/>
      <c r="P64" s="342"/>
      <c r="Q64" s="342"/>
      <c r="R64" s="342"/>
      <c r="S64" s="342"/>
      <c r="T64" s="342"/>
      <c r="U64" s="342"/>
      <c r="V64" s="342"/>
      <c r="W64" s="83" t="s">
        <v>298</v>
      </c>
    </row>
    <row r="65" spans="1:28" ht="15.95" customHeight="1">
      <c r="B65" s="463" t="s">
        <v>302</v>
      </c>
      <c r="C65" s="464"/>
      <c r="D65" s="277" t="s">
        <v>314</v>
      </c>
      <c r="E65" s="277"/>
      <c r="F65" s="277"/>
      <c r="G65" s="277"/>
      <c r="H65" s="277"/>
      <c r="I65" s="277"/>
      <c r="J65" s="277"/>
      <c r="K65" s="277"/>
      <c r="L65" s="277"/>
      <c r="M65" s="277"/>
      <c r="N65" s="341"/>
      <c r="O65" s="342"/>
      <c r="P65" s="342"/>
      <c r="Q65" s="342"/>
      <c r="R65" s="342"/>
      <c r="S65" s="342"/>
      <c r="T65" s="342"/>
      <c r="U65" s="342"/>
      <c r="V65" s="342"/>
      <c r="W65" s="83" t="s">
        <v>298</v>
      </c>
    </row>
    <row r="66" spans="1:28" ht="15.95" customHeight="1">
      <c r="B66" s="333"/>
      <c r="C66" s="334"/>
      <c r="D66" s="619" t="s">
        <v>315</v>
      </c>
      <c r="E66" s="619"/>
      <c r="F66" s="619"/>
      <c r="G66" s="619"/>
      <c r="H66" s="619"/>
      <c r="I66" s="619"/>
      <c r="J66" s="619"/>
      <c r="K66" s="619"/>
      <c r="L66" s="619"/>
      <c r="M66" s="619"/>
      <c r="N66" s="341"/>
      <c r="O66" s="342"/>
      <c r="P66" s="342"/>
      <c r="Q66" s="342"/>
      <c r="R66" s="342"/>
      <c r="S66" s="342"/>
      <c r="T66" s="342"/>
      <c r="U66" s="342"/>
      <c r="V66" s="342"/>
      <c r="W66" s="83" t="s">
        <v>298</v>
      </c>
    </row>
    <row r="67" spans="1:28" ht="31.5" customHeight="1">
      <c r="B67" s="333"/>
      <c r="C67" s="334"/>
      <c r="D67" s="620" t="s">
        <v>307</v>
      </c>
      <c r="E67" s="619"/>
      <c r="F67" s="619"/>
      <c r="G67" s="619"/>
      <c r="H67" s="619"/>
      <c r="I67" s="619"/>
      <c r="J67" s="619"/>
      <c r="K67" s="619"/>
      <c r="L67" s="619"/>
      <c r="M67" s="619"/>
      <c r="N67" s="341"/>
      <c r="O67" s="342"/>
      <c r="P67" s="342"/>
      <c r="Q67" s="342"/>
      <c r="R67" s="342"/>
      <c r="S67" s="342"/>
      <c r="T67" s="342"/>
      <c r="U67" s="342"/>
      <c r="V67" s="342"/>
      <c r="W67" s="83" t="s">
        <v>298</v>
      </c>
    </row>
    <row r="68" spans="1:28" ht="15.95" customHeight="1">
      <c r="B68" s="335"/>
      <c r="C68" s="336"/>
      <c r="D68" s="619" t="s">
        <v>378</v>
      </c>
      <c r="E68" s="619"/>
      <c r="F68" s="619"/>
      <c r="G68" s="619"/>
      <c r="H68" s="619"/>
      <c r="I68" s="619"/>
      <c r="J68" s="619"/>
      <c r="K68" s="619"/>
      <c r="L68" s="619"/>
      <c r="M68" s="619"/>
      <c r="N68" s="341"/>
      <c r="O68" s="342"/>
      <c r="P68" s="342"/>
      <c r="Q68" s="342"/>
      <c r="R68" s="342"/>
      <c r="S68" s="342"/>
      <c r="T68" s="342"/>
      <c r="U68" s="342"/>
      <c r="V68" s="342"/>
      <c r="W68" s="83" t="s">
        <v>298</v>
      </c>
    </row>
    <row r="69" spans="1:28" ht="15.95" customHeight="1" thickBot="1">
      <c r="B69" s="272" t="s">
        <v>296</v>
      </c>
      <c r="C69" s="273"/>
      <c r="D69" s="616" t="s">
        <v>316</v>
      </c>
      <c r="E69" s="616"/>
      <c r="F69" s="616"/>
      <c r="G69" s="616"/>
      <c r="H69" s="616"/>
      <c r="I69" s="616"/>
      <c r="J69" s="616"/>
      <c r="K69" s="616"/>
      <c r="L69" s="616"/>
      <c r="M69" s="616"/>
      <c r="N69" s="617"/>
      <c r="O69" s="618"/>
      <c r="P69" s="618"/>
      <c r="Q69" s="618"/>
      <c r="R69" s="618"/>
      <c r="S69" s="618"/>
      <c r="T69" s="618"/>
      <c r="U69" s="618"/>
      <c r="V69" s="618"/>
      <c r="W69" s="90" t="s">
        <v>298</v>
      </c>
    </row>
    <row r="70" spans="1:28" ht="15.95" customHeight="1">
      <c r="B70" s="170"/>
      <c r="C70" s="170"/>
      <c r="D70" s="171"/>
      <c r="E70" s="171"/>
      <c r="F70" s="171"/>
      <c r="G70" s="171"/>
      <c r="H70" s="171"/>
      <c r="I70" s="171"/>
      <c r="J70" s="171"/>
      <c r="K70" s="171"/>
      <c r="L70" s="171"/>
      <c r="M70" s="187"/>
      <c r="N70" s="187"/>
      <c r="O70" s="187"/>
      <c r="P70" s="187"/>
      <c r="Q70" s="187"/>
      <c r="R70" s="150"/>
      <c r="S70" s="107"/>
    </row>
    <row r="71" spans="1:28" ht="15.95" customHeight="1" thickBot="1">
      <c r="B71" s="79" t="s">
        <v>136</v>
      </c>
      <c r="C71" s="107"/>
      <c r="D71" s="107"/>
      <c r="E71" s="107"/>
      <c r="F71" s="107"/>
      <c r="G71" s="107"/>
      <c r="H71" s="107"/>
      <c r="I71" s="107"/>
      <c r="J71" s="107"/>
      <c r="K71" s="107"/>
      <c r="L71" s="107"/>
      <c r="M71" s="107"/>
      <c r="N71" s="107"/>
      <c r="O71" s="107"/>
      <c r="P71" s="107"/>
      <c r="Q71" s="107"/>
      <c r="R71" s="107"/>
      <c r="S71" s="107"/>
      <c r="T71" s="107"/>
      <c r="U71" s="107"/>
      <c r="V71" s="107"/>
      <c r="W71" s="107"/>
      <c r="X71" s="107"/>
    </row>
    <row r="72" spans="1:28" ht="15.95" customHeight="1">
      <c r="B72" s="257" t="s">
        <v>144</v>
      </c>
      <c r="C72" s="245"/>
      <c r="D72" s="245" t="s">
        <v>121</v>
      </c>
      <c r="E72" s="245"/>
      <c r="F72" s="245"/>
      <c r="G72" s="245"/>
      <c r="H72" s="245"/>
      <c r="I72" s="245"/>
      <c r="J72" s="245"/>
      <c r="K72" s="245"/>
      <c r="L72" s="245"/>
      <c r="M72" s="245"/>
      <c r="N72" s="245"/>
      <c r="O72" s="245"/>
      <c r="P72" s="245"/>
      <c r="Q72" s="245"/>
      <c r="R72" s="245" t="s">
        <v>145</v>
      </c>
      <c r="S72" s="245"/>
      <c r="T72" s="245"/>
      <c r="U72" s="245"/>
      <c r="V72" s="245"/>
      <c r="W72" s="246"/>
      <c r="X72" s="107"/>
    </row>
    <row r="73" spans="1:28" ht="15.95" customHeight="1" thickBot="1">
      <c r="B73" s="252" t="s">
        <v>181</v>
      </c>
      <c r="C73" s="253"/>
      <c r="D73" s="266" t="s">
        <v>379</v>
      </c>
      <c r="E73" s="266"/>
      <c r="F73" s="266"/>
      <c r="G73" s="266"/>
      <c r="H73" s="266"/>
      <c r="I73" s="266"/>
      <c r="J73" s="266"/>
      <c r="K73" s="266"/>
      <c r="L73" s="266"/>
      <c r="M73" s="266"/>
      <c r="N73" s="266"/>
      <c r="O73" s="266"/>
      <c r="P73" s="266"/>
      <c r="Q73" s="266"/>
      <c r="R73" s="439"/>
      <c r="S73" s="440"/>
      <c r="T73" s="440"/>
      <c r="U73" s="440"/>
      <c r="V73" s="440"/>
      <c r="W73" s="115" t="s">
        <v>123</v>
      </c>
      <c r="X73" s="107"/>
    </row>
    <row r="74" spans="1:28" s="185" customFormat="1" ht="15.95" customHeight="1">
      <c r="A74" s="178"/>
      <c r="B74" s="179"/>
      <c r="C74" s="179"/>
      <c r="D74" s="180"/>
      <c r="E74" s="180"/>
      <c r="F74" s="180"/>
      <c r="G74" s="180"/>
      <c r="H74" s="180"/>
      <c r="I74" s="180"/>
      <c r="J74" s="180"/>
      <c r="K74" s="180"/>
      <c r="L74" s="180"/>
      <c r="M74" s="180"/>
      <c r="N74" s="180"/>
      <c r="O74" s="180"/>
      <c r="P74" s="180"/>
      <c r="Q74" s="180"/>
      <c r="R74" s="181"/>
      <c r="S74" s="182"/>
      <c r="T74" s="182"/>
      <c r="U74" s="182"/>
      <c r="V74" s="182"/>
      <c r="W74" s="183"/>
      <c r="X74" s="184"/>
      <c r="Z74"/>
      <c r="AA74"/>
      <c r="AB74"/>
    </row>
    <row r="75" spans="1:28" s="174" customFormat="1" ht="15.95" customHeight="1">
      <c r="A75" s="51"/>
      <c r="B75" s="114" t="s">
        <v>321</v>
      </c>
      <c r="C75" s="160"/>
      <c r="D75" s="114"/>
      <c r="E75" s="114"/>
      <c r="F75" s="114"/>
      <c r="G75" s="114"/>
      <c r="H75" s="114"/>
      <c r="I75" s="114"/>
      <c r="J75" s="114"/>
      <c r="K75" s="189"/>
      <c r="L75" s="79"/>
      <c r="M75" s="92"/>
      <c r="N75" s="51"/>
      <c r="O75" s="51"/>
      <c r="P75" s="51"/>
      <c r="Q75" s="51"/>
      <c r="R75" s="51"/>
      <c r="S75" s="51"/>
      <c r="T75" s="51"/>
      <c r="U75" s="51"/>
      <c r="V75" s="51"/>
      <c r="W75" s="51"/>
      <c r="X75" s="51"/>
      <c r="Z75"/>
      <c r="AA75"/>
      <c r="AB75"/>
    </row>
    <row r="76" spans="1:28" ht="15.95" customHeight="1">
      <c r="B76" s="114" t="s">
        <v>339</v>
      </c>
      <c r="C76" s="114"/>
      <c r="D76" s="109"/>
      <c r="E76" s="79"/>
      <c r="F76" s="79"/>
      <c r="G76" s="79"/>
      <c r="H76" s="79"/>
      <c r="I76" s="79"/>
      <c r="J76" s="79"/>
      <c r="K76" s="79"/>
      <c r="L76" s="79"/>
      <c r="M76" s="79"/>
      <c r="N76" s="79"/>
      <c r="O76" s="79"/>
      <c r="P76" s="79"/>
      <c r="Q76" s="79"/>
      <c r="R76" s="79"/>
      <c r="S76" s="79"/>
      <c r="T76" s="79"/>
      <c r="U76" s="79"/>
      <c r="V76" s="79"/>
      <c r="W76" s="79"/>
      <c r="X76" s="79"/>
    </row>
    <row r="77" spans="1:28" ht="15.95" customHeight="1">
      <c r="B77" s="114" t="s">
        <v>352</v>
      </c>
      <c r="C77" s="114"/>
      <c r="D77" s="79"/>
      <c r="E77" s="79"/>
      <c r="F77" s="79"/>
      <c r="G77" s="79"/>
      <c r="H77" s="79"/>
      <c r="I77" s="79"/>
      <c r="J77" s="79"/>
      <c r="K77" s="79"/>
      <c r="L77" s="79"/>
      <c r="M77" s="79"/>
      <c r="N77" s="79"/>
      <c r="O77" s="79"/>
      <c r="P77" s="79"/>
      <c r="Q77" s="79"/>
      <c r="R77" s="79"/>
      <c r="S77" s="79"/>
      <c r="T77" s="79"/>
      <c r="U77" s="79"/>
      <c r="V77" s="79"/>
      <c r="W77" s="79"/>
      <c r="X77" s="79"/>
    </row>
    <row r="78" spans="1:28" ht="15.95" customHeight="1">
      <c r="B78" s="351" t="s">
        <v>155</v>
      </c>
      <c r="C78" s="351"/>
      <c r="D78" s="351" t="s">
        <v>160</v>
      </c>
      <c r="E78" s="351"/>
      <c r="F78" s="351"/>
      <c r="G78" s="351"/>
      <c r="H78" s="351"/>
      <c r="I78" s="351"/>
      <c r="J78" s="351"/>
      <c r="K78" s="351"/>
      <c r="L78" s="351"/>
      <c r="M78" s="351"/>
      <c r="N78" s="351"/>
      <c r="O78" s="351"/>
      <c r="P78" s="351"/>
      <c r="Q78" s="351"/>
      <c r="R78" s="351"/>
      <c r="S78" s="351"/>
      <c r="T78" s="351"/>
      <c r="U78" s="351"/>
      <c r="V78" s="351"/>
      <c r="W78" s="351"/>
      <c r="X78" s="79"/>
    </row>
    <row r="79" spans="1:28" ht="15.95" customHeight="1">
      <c r="B79" s="351"/>
      <c r="C79" s="351"/>
      <c r="D79" s="351" t="s">
        <v>192</v>
      </c>
      <c r="E79" s="351"/>
      <c r="F79" s="351"/>
      <c r="G79" s="351"/>
      <c r="H79" s="351"/>
      <c r="I79" s="351"/>
      <c r="J79" s="351"/>
      <c r="K79" s="351"/>
      <c r="L79" s="351" t="s">
        <v>193</v>
      </c>
      <c r="M79" s="351"/>
      <c r="N79" s="351"/>
      <c r="O79" s="351"/>
      <c r="P79" s="351"/>
      <c r="Q79" s="351"/>
      <c r="R79" s="351"/>
      <c r="S79" s="351"/>
      <c r="T79" s="351"/>
      <c r="U79" s="351"/>
      <c r="V79" s="351"/>
      <c r="W79" s="351"/>
      <c r="X79" s="79"/>
    </row>
    <row r="80" spans="1:28" ht="18" customHeight="1">
      <c r="B80" s="351"/>
      <c r="C80" s="351"/>
      <c r="D80" s="595" t="s">
        <v>194</v>
      </c>
      <c r="E80" s="595"/>
      <c r="F80" s="595"/>
      <c r="G80" s="595"/>
      <c r="H80" s="595" t="s">
        <v>162</v>
      </c>
      <c r="I80" s="595"/>
      <c r="J80" s="595"/>
      <c r="K80" s="595"/>
      <c r="L80" s="595" t="s">
        <v>194</v>
      </c>
      <c r="M80" s="595"/>
      <c r="N80" s="595"/>
      <c r="O80" s="595"/>
      <c r="P80" s="595" t="s">
        <v>162</v>
      </c>
      <c r="Q80" s="595"/>
      <c r="R80" s="595"/>
      <c r="S80" s="595"/>
      <c r="T80" s="596" t="s">
        <v>228</v>
      </c>
      <c r="U80" s="597"/>
      <c r="V80" s="597"/>
      <c r="W80" s="598"/>
      <c r="X80" s="158"/>
    </row>
    <row r="81" spans="2:24" ht="18" customHeight="1">
      <c r="B81" s="351"/>
      <c r="C81" s="351"/>
      <c r="D81" s="595"/>
      <c r="E81" s="595"/>
      <c r="F81" s="595"/>
      <c r="G81" s="595"/>
      <c r="H81" s="595"/>
      <c r="I81" s="595"/>
      <c r="J81" s="595"/>
      <c r="K81" s="595"/>
      <c r="L81" s="595"/>
      <c r="M81" s="595"/>
      <c r="N81" s="595"/>
      <c r="O81" s="595"/>
      <c r="P81" s="595"/>
      <c r="Q81" s="595"/>
      <c r="R81" s="595"/>
      <c r="S81" s="595"/>
      <c r="T81" s="599"/>
      <c r="U81" s="600"/>
      <c r="V81" s="600"/>
      <c r="W81" s="601"/>
      <c r="X81" s="158"/>
    </row>
    <row r="82" spans="2:24" ht="18" customHeight="1">
      <c r="B82" s="351"/>
      <c r="C82" s="351"/>
      <c r="D82" s="595"/>
      <c r="E82" s="595"/>
      <c r="F82" s="595"/>
      <c r="G82" s="595"/>
      <c r="H82" s="595"/>
      <c r="I82" s="595"/>
      <c r="J82" s="595"/>
      <c r="K82" s="595"/>
      <c r="L82" s="595"/>
      <c r="M82" s="595"/>
      <c r="N82" s="595"/>
      <c r="O82" s="595"/>
      <c r="P82" s="595"/>
      <c r="Q82" s="595"/>
      <c r="R82" s="595"/>
      <c r="S82" s="595"/>
      <c r="T82" s="599"/>
      <c r="U82" s="600"/>
      <c r="V82" s="600"/>
      <c r="W82" s="601"/>
      <c r="X82" s="79"/>
    </row>
    <row r="83" spans="2:24" ht="18" customHeight="1">
      <c r="B83" s="351" t="s">
        <v>156</v>
      </c>
      <c r="C83" s="351"/>
      <c r="D83" s="405">
        <v>1350000</v>
      </c>
      <c r="E83" s="405"/>
      <c r="F83" s="405"/>
      <c r="G83" s="405"/>
      <c r="H83" s="405"/>
      <c r="I83" s="405"/>
      <c r="J83" s="405"/>
      <c r="K83" s="405"/>
      <c r="L83" s="405">
        <v>2700000</v>
      </c>
      <c r="M83" s="405"/>
      <c r="N83" s="405"/>
      <c r="O83" s="405"/>
      <c r="P83" s="405"/>
      <c r="Q83" s="405"/>
      <c r="R83" s="405"/>
      <c r="S83" s="405"/>
      <c r="T83" s="599"/>
      <c r="U83" s="600"/>
      <c r="V83" s="600"/>
      <c r="W83" s="601"/>
      <c r="X83" s="79"/>
    </row>
    <row r="84" spans="2:24" ht="18" customHeight="1">
      <c r="B84" s="351" t="s">
        <v>157</v>
      </c>
      <c r="C84" s="351"/>
      <c r="D84" s="351" t="s">
        <v>368</v>
      </c>
      <c r="E84" s="351"/>
      <c r="F84" s="351"/>
      <c r="G84" s="351"/>
      <c r="H84" s="351"/>
      <c r="I84" s="351"/>
      <c r="J84" s="351"/>
      <c r="K84" s="351"/>
      <c r="L84" s="351" t="s">
        <v>353</v>
      </c>
      <c r="M84" s="351"/>
      <c r="N84" s="351"/>
      <c r="O84" s="351"/>
      <c r="P84" s="351"/>
      <c r="Q84" s="351"/>
      <c r="R84" s="351"/>
      <c r="S84" s="351"/>
      <c r="T84" s="599"/>
      <c r="U84" s="600"/>
      <c r="V84" s="600"/>
      <c r="W84" s="601"/>
      <c r="X84" s="79"/>
    </row>
    <row r="85" spans="2:24" ht="18" customHeight="1">
      <c r="B85" s="351" t="s">
        <v>158</v>
      </c>
      <c r="C85" s="351"/>
      <c r="D85" s="595" t="s">
        <v>369</v>
      </c>
      <c r="E85" s="595"/>
      <c r="F85" s="595"/>
      <c r="G85" s="595"/>
      <c r="H85" s="351" t="s">
        <v>370</v>
      </c>
      <c r="I85" s="351"/>
      <c r="J85" s="351"/>
      <c r="K85" s="351"/>
      <c r="L85" s="595" t="s">
        <v>371</v>
      </c>
      <c r="M85" s="595"/>
      <c r="N85" s="595"/>
      <c r="O85" s="595"/>
      <c r="P85" s="351" t="s">
        <v>355</v>
      </c>
      <c r="Q85" s="351"/>
      <c r="R85" s="351"/>
      <c r="S85" s="351"/>
      <c r="T85" s="599"/>
      <c r="U85" s="600"/>
      <c r="V85" s="600"/>
      <c r="W85" s="601"/>
      <c r="X85" s="79"/>
    </row>
    <row r="86" spans="2:24" ht="18" customHeight="1">
      <c r="B86" s="351" t="s">
        <v>159</v>
      </c>
      <c r="C86" s="351"/>
      <c r="D86" s="595" t="s">
        <v>372</v>
      </c>
      <c r="E86" s="595"/>
      <c r="F86" s="595"/>
      <c r="G86" s="595"/>
      <c r="H86" s="351" t="s">
        <v>373</v>
      </c>
      <c r="I86" s="351"/>
      <c r="J86" s="351"/>
      <c r="K86" s="351"/>
      <c r="L86" s="595" t="s">
        <v>374</v>
      </c>
      <c r="M86" s="595"/>
      <c r="N86" s="595"/>
      <c r="O86" s="595"/>
      <c r="P86" s="351" t="s">
        <v>357</v>
      </c>
      <c r="Q86" s="351"/>
      <c r="R86" s="351"/>
      <c r="S86" s="351"/>
      <c r="T86" s="602"/>
      <c r="U86" s="603"/>
      <c r="V86" s="603"/>
      <c r="W86" s="604"/>
      <c r="X86" s="79"/>
    </row>
    <row r="87" spans="2:24" ht="15.95" customHeight="1">
      <c r="B87" s="116" t="s">
        <v>163</v>
      </c>
      <c r="C87" s="193"/>
      <c r="D87" s="193"/>
      <c r="E87" s="193"/>
      <c r="F87" s="193"/>
      <c r="G87" s="193"/>
      <c r="H87" s="193"/>
      <c r="I87" s="193"/>
      <c r="J87" s="193"/>
      <c r="K87" s="193"/>
      <c r="L87" s="193"/>
      <c r="M87" s="193"/>
      <c r="N87" s="193"/>
      <c r="O87" s="193"/>
      <c r="P87" s="193"/>
      <c r="Q87" s="193"/>
      <c r="R87" s="193"/>
      <c r="S87" s="193"/>
      <c r="T87" s="193"/>
      <c r="U87" s="193"/>
      <c r="V87" s="193"/>
      <c r="W87" s="194"/>
      <c r="X87" s="79"/>
    </row>
    <row r="88" spans="2:24" ht="15.95" customHeight="1">
      <c r="B88" s="79" t="s">
        <v>358</v>
      </c>
      <c r="C88" s="136"/>
      <c r="D88" s="79"/>
      <c r="E88" s="79"/>
      <c r="F88" s="79"/>
      <c r="G88" s="79"/>
      <c r="H88" s="79"/>
      <c r="I88" s="79"/>
      <c r="J88" s="79"/>
      <c r="K88" s="79"/>
      <c r="L88" s="79"/>
      <c r="M88" s="79"/>
      <c r="N88" s="79"/>
      <c r="O88" s="79"/>
      <c r="P88" s="79"/>
      <c r="Q88" s="79"/>
      <c r="R88" s="79"/>
      <c r="S88" s="79"/>
      <c r="T88" s="79"/>
      <c r="U88" s="79"/>
      <c r="V88" s="79"/>
      <c r="W88" s="79"/>
      <c r="X88" s="79"/>
    </row>
    <row r="89" spans="2:24" ht="15.95" customHeight="1">
      <c r="B89" s="351" t="s">
        <v>165</v>
      </c>
      <c r="C89" s="351"/>
      <c r="D89" s="351"/>
      <c r="E89" s="351"/>
      <c r="F89" s="351"/>
      <c r="G89" s="351"/>
      <c r="H89" s="351"/>
      <c r="I89" s="351" t="s">
        <v>195</v>
      </c>
      <c r="J89" s="351"/>
      <c r="K89" s="351"/>
      <c r="L89" s="351"/>
      <c r="M89" s="351"/>
      <c r="N89" s="351"/>
      <c r="O89" s="351"/>
      <c r="P89" s="351"/>
      <c r="Q89" s="351"/>
      <c r="R89" s="351"/>
      <c r="S89" s="351"/>
      <c r="T89" s="351"/>
      <c r="U89" s="351"/>
      <c r="V89" s="351"/>
      <c r="X89" s="79"/>
    </row>
    <row r="90" spans="2:24" ht="15.95" customHeight="1">
      <c r="B90" s="351"/>
      <c r="C90" s="351"/>
      <c r="D90" s="351"/>
      <c r="E90" s="351"/>
      <c r="F90" s="351"/>
      <c r="G90" s="351"/>
      <c r="H90" s="351"/>
      <c r="I90" s="431" t="s">
        <v>192</v>
      </c>
      <c r="J90" s="432"/>
      <c r="K90" s="432"/>
      <c r="L90" s="432"/>
      <c r="M90" s="433"/>
      <c r="N90" s="431" t="s">
        <v>193</v>
      </c>
      <c r="O90" s="432"/>
      <c r="P90" s="432"/>
      <c r="Q90" s="432"/>
      <c r="R90" s="432"/>
      <c r="S90" s="432"/>
      <c r="T90" s="432"/>
      <c r="U90" s="432"/>
      <c r="V90" s="433"/>
      <c r="X90" s="79"/>
    </row>
    <row r="91" spans="2:24" ht="15.95" customHeight="1">
      <c r="B91" s="404" t="s">
        <v>166</v>
      </c>
      <c r="C91" s="404"/>
      <c r="D91" s="404"/>
      <c r="E91" s="404"/>
      <c r="F91" s="404"/>
      <c r="G91" s="404"/>
      <c r="H91" s="404"/>
      <c r="I91" s="405">
        <v>10000000</v>
      </c>
      <c r="J91" s="405"/>
      <c r="K91" s="405"/>
      <c r="L91" s="405"/>
      <c r="M91" s="405"/>
      <c r="N91" s="621">
        <v>20000000</v>
      </c>
      <c r="O91" s="622"/>
      <c r="P91" s="623"/>
      <c r="Q91" s="595" t="s">
        <v>229</v>
      </c>
      <c r="R91" s="595"/>
      <c r="S91" s="595"/>
      <c r="T91" s="595"/>
      <c r="U91" s="595"/>
      <c r="V91" s="595"/>
      <c r="X91" s="79"/>
    </row>
    <row r="92" spans="2:24" ht="15.95" customHeight="1">
      <c r="B92" s="404" t="s">
        <v>167</v>
      </c>
      <c r="C92" s="404"/>
      <c r="D92" s="404"/>
      <c r="E92" s="404"/>
      <c r="F92" s="404"/>
      <c r="G92" s="404"/>
      <c r="H92" s="404"/>
      <c r="I92" s="405">
        <v>17500000</v>
      </c>
      <c r="J92" s="405"/>
      <c r="K92" s="405"/>
      <c r="L92" s="405"/>
      <c r="M92" s="405"/>
      <c r="N92" s="621">
        <v>35000000</v>
      </c>
      <c r="O92" s="622"/>
      <c r="P92" s="623"/>
      <c r="Q92" s="595"/>
      <c r="R92" s="595"/>
      <c r="S92" s="595"/>
      <c r="T92" s="595"/>
      <c r="U92" s="595"/>
      <c r="V92" s="595"/>
      <c r="X92" s="79"/>
    </row>
    <row r="93" spans="2:24" ht="15.95" customHeight="1">
      <c r="B93" s="404" t="s">
        <v>168</v>
      </c>
      <c r="C93" s="404"/>
      <c r="D93" s="404"/>
      <c r="E93" s="404"/>
      <c r="F93" s="404"/>
      <c r="G93" s="404"/>
      <c r="H93" s="404"/>
      <c r="I93" s="405">
        <v>25000000</v>
      </c>
      <c r="J93" s="405"/>
      <c r="K93" s="405"/>
      <c r="L93" s="405"/>
      <c r="M93" s="405"/>
      <c r="N93" s="621">
        <v>50000000</v>
      </c>
      <c r="O93" s="622"/>
      <c r="P93" s="623"/>
      <c r="Q93" s="595"/>
      <c r="R93" s="595"/>
      <c r="S93" s="595"/>
      <c r="T93" s="595"/>
      <c r="U93" s="595"/>
      <c r="V93" s="595"/>
      <c r="X93" s="79"/>
    </row>
    <row r="94" spans="2:24" ht="15.95" customHeight="1">
      <c r="B94" s="114" t="s">
        <v>359</v>
      </c>
      <c r="C94" s="114"/>
      <c r="D94" s="79"/>
      <c r="E94" s="79"/>
      <c r="F94" s="79"/>
      <c r="G94" s="79"/>
      <c r="H94" s="79"/>
      <c r="I94" s="79"/>
      <c r="J94" s="79"/>
      <c r="K94" s="79"/>
      <c r="L94" s="79"/>
      <c r="M94" s="79"/>
      <c r="N94" s="79"/>
      <c r="O94" s="79"/>
      <c r="P94" s="79"/>
      <c r="Q94" s="79"/>
      <c r="R94" s="79"/>
      <c r="S94" s="79"/>
      <c r="T94" s="79"/>
      <c r="U94" s="79"/>
      <c r="V94" s="79"/>
      <c r="W94" s="79"/>
      <c r="X94" s="79"/>
    </row>
    <row r="95" spans="2:24" ht="15.95" customHeight="1">
      <c r="B95" s="114" t="s">
        <v>360</v>
      </c>
      <c r="C95" s="114"/>
      <c r="D95" s="79"/>
      <c r="E95" s="79"/>
      <c r="F95" s="79"/>
      <c r="G95" s="79"/>
      <c r="H95" s="79"/>
      <c r="I95" s="79"/>
      <c r="J95" s="79"/>
      <c r="K95" s="79"/>
      <c r="L95" s="79"/>
      <c r="M95" s="79"/>
      <c r="N95" s="79"/>
      <c r="O95" s="79"/>
      <c r="P95" s="79"/>
      <c r="Q95" s="79"/>
      <c r="R95" s="79"/>
      <c r="S95" s="79"/>
      <c r="T95" s="79"/>
      <c r="U95" s="79"/>
      <c r="V95" s="79"/>
      <c r="W95" s="79"/>
      <c r="X95" s="79"/>
    </row>
    <row r="96" spans="2:24" ht="15.95" customHeight="1">
      <c r="B96" s="79" t="s">
        <v>380</v>
      </c>
      <c r="C96" s="136"/>
      <c r="D96" s="79"/>
      <c r="E96" s="79"/>
      <c r="F96" s="79"/>
      <c r="G96" s="79"/>
      <c r="H96" s="79"/>
      <c r="I96" s="79"/>
      <c r="J96" s="79"/>
      <c r="K96" s="79"/>
      <c r="L96" s="79"/>
      <c r="M96" s="79"/>
      <c r="N96" s="79"/>
      <c r="O96" s="79"/>
      <c r="P96" s="79"/>
      <c r="Q96" s="79"/>
      <c r="R96" s="79"/>
      <c r="S96" s="79"/>
      <c r="T96" s="79"/>
      <c r="U96" s="79"/>
      <c r="V96" s="79"/>
      <c r="W96" s="79"/>
      <c r="X96" s="79"/>
    </row>
    <row r="97" spans="2:24" ht="15.95" customHeight="1">
      <c r="B97" s="351" t="s">
        <v>195</v>
      </c>
      <c r="C97" s="351"/>
      <c r="D97" s="351"/>
      <c r="E97" s="351"/>
      <c r="F97" s="351"/>
      <c r="G97" s="351"/>
      <c r="H97" s="351"/>
      <c r="I97" s="351"/>
      <c r="J97" s="351"/>
      <c r="K97" s="351"/>
      <c r="L97" s="351"/>
      <c r="M97" s="351"/>
      <c r="N97" s="351"/>
      <c r="O97" s="351"/>
      <c r="P97" s="351"/>
      <c r="Q97" s="351"/>
      <c r="R97" s="351"/>
      <c r="S97" s="79"/>
      <c r="T97" s="79"/>
      <c r="U97" s="79"/>
      <c r="V97" s="79"/>
      <c r="X97" s="79"/>
    </row>
    <row r="98" spans="2:24" ht="15.95" customHeight="1">
      <c r="B98" s="351" t="s">
        <v>192</v>
      </c>
      <c r="C98" s="351"/>
      <c r="D98" s="351"/>
      <c r="E98" s="351" t="s">
        <v>193</v>
      </c>
      <c r="F98" s="351"/>
      <c r="G98" s="351"/>
      <c r="H98" s="351"/>
      <c r="I98" s="351"/>
      <c r="J98" s="351"/>
      <c r="K98" s="351"/>
      <c r="L98" s="351"/>
      <c r="M98" s="351"/>
      <c r="N98" s="351"/>
      <c r="O98" s="351"/>
      <c r="P98" s="351"/>
      <c r="Q98" s="351"/>
      <c r="R98" s="351"/>
      <c r="S98" s="79"/>
      <c r="T98" s="79"/>
      <c r="U98" s="79"/>
      <c r="V98" s="79"/>
      <c r="X98" s="79"/>
    </row>
    <row r="99" spans="2:24" ht="31.5" customHeight="1">
      <c r="B99" s="405">
        <v>900000</v>
      </c>
      <c r="C99" s="405"/>
      <c r="D99" s="405"/>
      <c r="E99" s="405">
        <v>1800000</v>
      </c>
      <c r="F99" s="405"/>
      <c r="G99" s="405"/>
      <c r="H99" s="405"/>
      <c r="I99" s="405"/>
      <c r="J99" s="624" t="s">
        <v>319</v>
      </c>
      <c r="K99" s="624"/>
      <c r="L99" s="624"/>
      <c r="M99" s="624"/>
      <c r="N99" s="624"/>
      <c r="O99" s="624"/>
      <c r="P99" s="624"/>
      <c r="Q99" s="624"/>
      <c r="R99" s="624"/>
      <c r="S99" s="158"/>
      <c r="T99" s="158"/>
      <c r="U99" s="158"/>
      <c r="V99" s="158"/>
      <c r="X99" s="79"/>
    </row>
    <row r="100" spans="2:24" ht="15.95" customHeight="1">
      <c r="B100" s="114" t="s">
        <v>381</v>
      </c>
      <c r="C100" s="114"/>
      <c r="D100" s="79"/>
      <c r="E100" s="79"/>
      <c r="F100" s="79"/>
      <c r="G100" s="79"/>
      <c r="H100" s="79"/>
      <c r="I100" s="79"/>
      <c r="J100" s="79"/>
      <c r="K100" s="79"/>
      <c r="L100" s="79"/>
      <c r="M100" s="79"/>
      <c r="N100" s="79"/>
      <c r="O100" s="79"/>
      <c r="P100" s="79"/>
      <c r="Q100" s="79"/>
      <c r="R100" s="79"/>
      <c r="S100" s="79"/>
      <c r="T100" s="79"/>
      <c r="U100" s="79"/>
      <c r="V100" s="79"/>
      <c r="W100" s="79"/>
      <c r="X100" s="79"/>
    </row>
    <row r="101" spans="2:24" ht="15.95" customHeight="1">
      <c r="B101" s="114"/>
      <c r="C101" s="114"/>
      <c r="D101" s="79"/>
      <c r="E101" s="79"/>
      <c r="F101" s="79"/>
      <c r="G101" s="79"/>
      <c r="H101" s="79"/>
      <c r="I101" s="79"/>
      <c r="J101" s="79"/>
      <c r="K101" s="79"/>
      <c r="L101" s="79"/>
      <c r="M101" s="79"/>
      <c r="N101" s="79"/>
      <c r="O101" s="79"/>
      <c r="P101" s="79"/>
      <c r="Q101" s="79"/>
      <c r="R101" s="79"/>
      <c r="S101" s="79"/>
      <c r="T101" s="79"/>
      <c r="U101" s="79"/>
      <c r="V101" s="79"/>
      <c r="W101" s="79"/>
      <c r="X101" s="79"/>
    </row>
    <row r="102" spans="2:24" ht="15.95" customHeight="1" thickBot="1">
      <c r="B102" s="79" t="s">
        <v>365</v>
      </c>
      <c r="C102" s="107"/>
      <c r="D102" s="107"/>
      <c r="E102" s="107"/>
      <c r="F102" s="107"/>
      <c r="G102" s="107"/>
      <c r="H102" s="107"/>
      <c r="I102" s="107"/>
      <c r="J102" s="107"/>
      <c r="K102" s="107"/>
      <c r="L102" s="107"/>
      <c r="M102" s="107"/>
      <c r="N102" s="107"/>
      <c r="O102" s="107"/>
      <c r="P102" s="107"/>
      <c r="Q102" s="107"/>
      <c r="R102" s="107"/>
      <c r="S102" s="107"/>
    </row>
    <row r="103" spans="2:24" ht="13.5" customHeight="1">
      <c r="B103" s="278" t="s">
        <v>308</v>
      </c>
      <c r="C103" s="279"/>
      <c r="D103" s="279"/>
      <c r="E103" s="279"/>
      <c r="F103" s="279"/>
      <c r="G103" s="279"/>
      <c r="H103" s="279"/>
      <c r="I103" s="280" t="s">
        <v>299</v>
      </c>
      <c r="J103" s="280"/>
      <c r="K103" s="280"/>
      <c r="L103" s="280"/>
      <c r="M103" s="280"/>
      <c r="N103" s="280" t="s">
        <v>311</v>
      </c>
      <c r="O103" s="280"/>
      <c r="P103" s="280"/>
      <c r="Q103" s="280"/>
      <c r="R103" s="280"/>
      <c r="S103" s="344" t="s">
        <v>297</v>
      </c>
      <c r="T103" s="344"/>
      <c r="U103" s="344"/>
      <c r="V103" s="344"/>
      <c r="W103" s="480"/>
    </row>
    <row r="104" spans="2:24" ht="15.95" customHeight="1">
      <c r="B104" s="625"/>
      <c r="C104" s="351"/>
      <c r="D104" s="351"/>
      <c r="E104" s="351"/>
      <c r="F104" s="351"/>
      <c r="G104" s="351"/>
      <c r="H104" s="351"/>
      <c r="I104" s="626"/>
      <c r="J104" s="627"/>
      <c r="K104" s="627"/>
      <c r="L104" s="627"/>
      <c r="M104" s="167" t="s">
        <v>298</v>
      </c>
      <c r="N104" s="628"/>
      <c r="O104" s="629"/>
      <c r="P104" s="629"/>
      <c r="Q104" s="629"/>
      <c r="R104" s="167" t="s">
        <v>310</v>
      </c>
      <c r="S104" s="627" t="str">
        <f t="shared" ref="S104:S113" si="0">IF(AND(I104="",N104=""),"",I104*N104)</f>
        <v/>
      </c>
      <c r="T104" s="627"/>
      <c r="U104" s="627"/>
      <c r="V104" s="627"/>
      <c r="W104" s="168" t="s">
        <v>298</v>
      </c>
    </row>
    <row r="105" spans="2:24" ht="15.95" customHeight="1">
      <c r="B105" s="625"/>
      <c r="C105" s="351"/>
      <c r="D105" s="351"/>
      <c r="E105" s="351"/>
      <c r="F105" s="351"/>
      <c r="G105" s="351"/>
      <c r="H105" s="351"/>
      <c r="I105" s="626"/>
      <c r="J105" s="627"/>
      <c r="K105" s="627"/>
      <c r="L105" s="627"/>
      <c r="M105" s="167" t="s">
        <v>298</v>
      </c>
      <c r="N105" s="628"/>
      <c r="O105" s="629"/>
      <c r="P105" s="629"/>
      <c r="Q105" s="629"/>
      <c r="R105" s="167" t="s">
        <v>310</v>
      </c>
      <c r="S105" s="627" t="str">
        <f t="shared" si="0"/>
        <v/>
      </c>
      <c r="T105" s="627"/>
      <c r="U105" s="627"/>
      <c r="V105" s="627"/>
      <c r="W105" s="168" t="s">
        <v>298</v>
      </c>
    </row>
    <row r="106" spans="2:24" ht="15.95" customHeight="1">
      <c r="B106" s="625"/>
      <c r="C106" s="351"/>
      <c r="D106" s="351"/>
      <c r="E106" s="351"/>
      <c r="F106" s="351"/>
      <c r="G106" s="351"/>
      <c r="H106" s="351"/>
      <c r="I106" s="626"/>
      <c r="J106" s="627"/>
      <c r="K106" s="627"/>
      <c r="L106" s="627"/>
      <c r="M106" s="167" t="s">
        <v>298</v>
      </c>
      <c r="N106" s="628"/>
      <c r="O106" s="629"/>
      <c r="P106" s="629"/>
      <c r="Q106" s="629"/>
      <c r="R106" s="167" t="s">
        <v>310</v>
      </c>
      <c r="S106" s="627" t="str">
        <f t="shared" si="0"/>
        <v/>
      </c>
      <c r="T106" s="627"/>
      <c r="U106" s="627"/>
      <c r="V106" s="627"/>
      <c r="W106" s="168" t="s">
        <v>298</v>
      </c>
    </row>
    <row r="107" spans="2:24" ht="15.95" customHeight="1">
      <c r="B107" s="625"/>
      <c r="C107" s="351"/>
      <c r="D107" s="351"/>
      <c r="E107" s="351"/>
      <c r="F107" s="351"/>
      <c r="G107" s="351"/>
      <c r="H107" s="351"/>
      <c r="I107" s="626"/>
      <c r="J107" s="627"/>
      <c r="K107" s="627"/>
      <c r="L107" s="627"/>
      <c r="M107" s="167" t="s">
        <v>298</v>
      </c>
      <c r="N107" s="628"/>
      <c r="O107" s="629"/>
      <c r="P107" s="629"/>
      <c r="Q107" s="629"/>
      <c r="R107" s="167" t="s">
        <v>310</v>
      </c>
      <c r="S107" s="627" t="str">
        <f t="shared" si="0"/>
        <v/>
      </c>
      <c r="T107" s="627"/>
      <c r="U107" s="627"/>
      <c r="V107" s="627"/>
      <c r="W107" s="168" t="s">
        <v>298</v>
      </c>
    </row>
    <row r="108" spans="2:24" ht="15.95" customHeight="1">
      <c r="B108" s="625"/>
      <c r="C108" s="351"/>
      <c r="D108" s="351"/>
      <c r="E108" s="351"/>
      <c r="F108" s="351"/>
      <c r="G108" s="351"/>
      <c r="H108" s="351"/>
      <c r="I108" s="626"/>
      <c r="J108" s="627"/>
      <c r="K108" s="627"/>
      <c r="L108" s="627"/>
      <c r="M108" s="167" t="s">
        <v>298</v>
      </c>
      <c r="N108" s="628"/>
      <c r="O108" s="629"/>
      <c r="P108" s="629"/>
      <c r="Q108" s="629"/>
      <c r="R108" s="167" t="s">
        <v>310</v>
      </c>
      <c r="S108" s="627" t="str">
        <f t="shared" si="0"/>
        <v/>
      </c>
      <c r="T108" s="627"/>
      <c r="U108" s="627"/>
      <c r="V108" s="627"/>
      <c r="W108" s="168" t="s">
        <v>298</v>
      </c>
    </row>
    <row r="109" spans="2:24" ht="15.95" customHeight="1">
      <c r="B109" s="625"/>
      <c r="C109" s="351"/>
      <c r="D109" s="351"/>
      <c r="E109" s="351"/>
      <c r="F109" s="351"/>
      <c r="G109" s="351"/>
      <c r="H109" s="351"/>
      <c r="I109" s="626"/>
      <c r="J109" s="627"/>
      <c r="K109" s="627"/>
      <c r="L109" s="627"/>
      <c r="M109" s="167" t="s">
        <v>298</v>
      </c>
      <c r="N109" s="628"/>
      <c r="O109" s="629"/>
      <c r="P109" s="629"/>
      <c r="Q109" s="629"/>
      <c r="R109" s="167" t="s">
        <v>310</v>
      </c>
      <c r="S109" s="627" t="str">
        <f t="shared" si="0"/>
        <v/>
      </c>
      <c r="T109" s="627"/>
      <c r="U109" s="627"/>
      <c r="V109" s="627"/>
      <c r="W109" s="168" t="s">
        <v>298</v>
      </c>
    </row>
    <row r="110" spans="2:24" ht="15.95" customHeight="1">
      <c r="B110" s="625"/>
      <c r="C110" s="351"/>
      <c r="D110" s="351"/>
      <c r="E110" s="351"/>
      <c r="F110" s="351"/>
      <c r="G110" s="351"/>
      <c r="H110" s="351"/>
      <c r="I110" s="626"/>
      <c r="J110" s="627"/>
      <c r="K110" s="627"/>
      <c r="L110" s="627"/>
      <c r="M110" s="167" t="s">
        <v>298</v>
      </c>
      <c r="N110" s="628"/>
      <c r="O110" s="629"/>
      <c r="P110" s="629"/>
      <c r="Q110" s="629"/>
      <c r="R110" s="167" t="s">
        <v>310</v>
      </c>
      <c r="S110" s="627" t="str">
        <f t="shared" si="0"/>
        <v/>
      </c>
      <c r="T110" s="627"/>
      <c r="U110" s="627"/>
      <c r="V110" s="627"/>
      <c r="W110" s="168" t="s">
        <v>298</v>
      </c>
    </row>
    <row r="111" spans="2:24" ht="15.95" customHeight="1">
      <c r="B111" s="625"/>
      <c r="C111" s="351"/>
      <c r="D111" s="351"/>
      <c r="E111" s="351"/>
      <c r="F111" s="351"/>
      <c r="G111" s="351"/>
      <c r="H111" s="351"/>
      <c r="I111" s="626"/>
      <c r="J111" s="627"/>
      <c r="K111" s="627"/>
      <c r="L111" s="627"/>
      <c r="M111" s="167" t="s">
        <v>298</v>
      </c>
      <c r="N111" s="628"/>
      <c r="O111" s="629"/>
      <c r="P111" s="629"/>
      <c r="Q111" s="629"/>
      <c r="R111" s="167" t="s">
        <v>310</v>
      </c>
      <c r="S111" s="627" t="str">
        <f t="shared" si="0"/>
        <v/>
      </c>
      <c r="T111" s="627"/>
      <c r="U111" s="627"/>
      <c r="V111" s="627"/>
      <c r="W111" s="168" t="s">
        <v>298</v>
      </c>
    </row>
    <row r="112" spans="2:24" ht="15.95" customHeight="1">
      <c r="B112" s="625"/>
      <c r="C112" s="351"/>
      <c r="D112" s="351"/>
      <c r="E112" s="351"/>
      <c r="F112" s="351"/>
      <c r="G112" s="351"/>
      <c r="H112" s="351"/>
      <c r="I112" s="626"/>
      <c r="J112" s="627"/>
      <c r="K112" s="627"/>
      <c r="L112" s="627"/>
      <c r="M112" s="167" t="s">
        <v>298</v>
      </c>
      <c r="N112" s="628"/>
      <c r="O112" s="629"/>
      <c r="P112" s="629"/>
      <c r="Q112" s="629"/>
      <c r="R112" s="167" t="s">
        <v>310</v>
      </c>
      <c r="S112" s="627" t="str">
        <f t="shared" si="0"/>
        <v/>
      </c>
      <c r="T112" s="627"/>
      <c r="U112" s="627"/>
      <c r="V112" s="627"/>
      <c r="W112" s="168" t="s">
        <v>298</v>
      </c>
    </row>
    <row r="113" spans="1:24" ht="15.95" customHeight="1">
      <c r="B113" s="625"/>
      <c r="C113" s="351"/>
      <c r="D113" s="351"/>
      <c r="E113" s="351"/>
      <c r="F113" s="351"/>
      <c r="G113" s="351"/>
      <c r="H113" s="351"/>
      <c r="I113" s="626"/>
      <c r="J113" s="627"/>
      <c r="K113" s="627"/>
      <c r="L113" s="627"/>
      <c r="M113" s="167" t="s">
        <v>298</v>
      </c>
      <c r="N113" s="628"/>
      <c r="O113" s="629"/>
      <c r="P113" s="629"/>
      <c r="Q113" s="629"/>
      <c r="R113" s="167" t="s">
        <v>310</v>
      </c>
      <c r="S113" s="627" t="str">
        <f t="shared" si="0"/>
        <v/>
      </c>
      <c r="T113" s="627"/>
      <c r="U113" s="627"/>
      <c r="V113" s="627"/>
      <c r="W113" s="168" t="s">
        <v>298</v>
      </c>
    </row>
    <row r="114" spans="1:24" ht="15.95" customHeight="1">
      <c r="B114" s="415" t="s">
        <v>301</v>
      </c>
      <c r="C114" s="448"/>
      <c r="D114" s="448"/>
      <c r="E114" s="448"/>
      <c r="F114" s="448"/>
      <c r="G114" s="448"/>
      <c r="H114" s="448"/>
      <c r="I114" s="448"/>
      <c r="J114" s="448"/>
      <c r="K114" s="448"/>
      <c r="L114" s="448"/>
      <c r="M114" s="416"/>
      <c r="N114" s="628" t="str">
        <f>IF(SUM(N104:P113)=0,"",SUM(N104:P113))</f>
        <v/>
      </c>
      <c r="O114" s="629"/>
      <c r="P114" s="629"/>
      <c r="Q114" s="629"/>
      <c r="R114" s="167" t="s">
        <v>310</v>
      </c>
      <c r="S114" s="627" t="str">
        <f>IF(SUM(S104:V113)=0,"",SUM(S104:V113))</f>
        <v/>
      </c>
      <c r="T114" s="627"/>
      <c r="U114" s="627"/>
      <c r="V114" s="627"/>
      <c r="W114" s="168" t="s">
        <v>298</v>
      </c>
    </row>
    <row r="115" spans="1:24" ht="15.95" customHeight="1" thickBot="1">
      <c r="B115" s="630" t="s">
        <v>304</v>
      </c>
      <c r="C115" s="631"/>
      <c r="D115" s="631"/>
      <c r="E115" s="631"/>
      <c r="F115" s="631"/>
      <c r="G115" s="631"/>
      <c r="H115" s="631"/>
      <c r="I115" s="631"/>
      <c r="J115" s="631"/>
      <c r="K115" s="631"/>
      <c r="L115" s="631"/>
      <c r="M115" s="631"/>
      <c r="N115" s="631"/>
      <c r="O115" s="631"/>
      <c r="P115" s="631"/>
      <c r="Q115" s="631"/>
      <c r="R115" s="632"/>
      <c r="S115" s="633" t="str">
        <f>IF(S114="","",S114*6)</f>
        <v/>
      </c>
      <c r="T115" s="634"/>
      <c r="U115" s="634"/>
      <c r="V115" s="634"/>
      <c r="W115" s="169" t="s">
        <v>298</v>
      </c>
    </row>
    <row r="116" spans="1:24" ht="15.95" customHeight="1">
      <c r="B116" s="114"/>
      <c r="C116" s="136"/>
      <c r="D116" s="79"/>
      <c r="E116" s="79"/>
      <c r="F116" s="79"/>
      <c r="G116" s="79"/>
      <c r="H116" s="79"/>
      <c r="I116" s="79"/>
      <c r="J116" s="79"/>
      <c r="K116" s="79"/>
      <c r="L116" s="79"/>
      <c r="M116" s="79"/>
      <c r="N116" s="79"/>
      <c r="O116" s="79"/>
      <c r="P116" s="79"/>
      <c r="Q116" s="79"/>
      <c r="R116" s="79"/>
      <c r="S116" s="107"/>
    </row>
    <row r="117" spans="1:24" ht="15.95" customHeight="1" thickBot="1">
      <c r="B117" s="114" t="s">
        <v>312</v>
      </c>
      <c r="C117" s="114"/>
      <c r="D117" s="107"/>
      <c r="E117" s="107"/>
      <c r="F117" s="107"/>
      <c r="G117" s="107"/>
      <c r="H117" s="107"/>
      <c r="I117" s="107"/>
      <c r="J117" s="107"/>
      <c r="K117" s="107"/>
      <c r="L117" s="107"/>
      <c r="M117" s="107"/>
      <c r="N117" s="107"/>
      <c r="O117" s="107"/>
      <c r="P117" s="107"/>
      <c r="Q117" s="107"/>
      <c r="R117" s="107"/>
      <c r="S117" s="107"/>
      <c r="T117" s="107"/>
      <c r="U117" s="107"/>
      <c r="V117" s="107"/>
      <c r="W117" s="107"/>
      <c r="X117" s="107"/>
    </row>
    <row r="118" spans="1:24" ht="15.95" customHeight="1">
      <c r="B118" s="606" t="s">
        <v>173</v>
      </c>
      <c r="C118" s="344"/>
      <c r="D118" s="344"/>
      <c r="E118" s="344"/>
      <c r="F118" s="345"/>
      <c r="G118" s="343" t="s">
        <v>140</v>
      </c>
      <c r="H118" s="344"/>
      <c r="I118" s="344"/>
      <c r="J118" s="345"/>
      <c r="K118" s="343" t="s">
        <v>140</v>
      </c>
      <c r="L118" s="344"/>
      <c r="M118" s="344"/>
      <c r="N118" s="345"/>
      <c r="O118" s="343" t="s">
        <v>140</v>
      </c>
      <c r="P118" s="344"/>
      <c r="Q118" s="344"/>
      <c r="R118" s="345"/>
      <c r="S118" s="280" t="s">
        <v>147</v>
      </c>
      <c r="T118" s="280"/>
      <c r="U118" s="280"/>
      <c r="V118" s="280"/>
      <c r="W118" s="303"/>
      <c r="X118" s="107"/>
    </row>
    <row r="119" spans="1:24" ht="15.95" customHeight="1">
      <c r="B119" s="415" t="s">
        <v>362</v>
      </c>
      <c r="C119" s="448"/>
      <c r="D119" s="448"/>
      <c r="E119" s="448"/>
      <c r="F119" s="416"/>
      <c r="G119" s="431"/>
      <c r="H119" s="432"/>
      <c r="I119" s="432"/>
      <c r="J119" s="433"/>
      <c r="K119" s="431"/>
      <c r="L119" s="432"/>
      <c r="M119" s="432"/>
      <c r="N119" s="433"/>
      <c r="O119" s="431"/>
      <c r="P119" s="432"/>
      <c r="Q119" s="432"/>
      <c r="R119" s="433"/>
      <c r="S119" s="351"/>
      <c r="T119" s="351"/>
      <c r="U119" s="351"/>
      <c r="V119" s="351"/>
      <c r="W119" s="607"/>
      <c r="X119" s="107"/>
    </row>
    <row r="120" spans="1:24" ht="15.95" customHeight="1">
      <c r="A120" s="100"/>
      <c r="B120" s="415" t="s">
        <v>174</v>
      </c>
      <c r="C120" s="448"/>
      <c r="D120" s="448"/>
      <c r="E120" s="448"/>
      <c r="F120" s="416"/>
      <c r="G120" s="431"/>
      <c r="H120" s="432"/>
      <c r="I120" s="432"/>
      <c r="J120" s="433"/>
      <c r="K120" s="431"/>
      <c r="L120" s="432"/>
      <c r="M120" s="432"/>
      <c r="N120" s="433"/>
      <c r="O120" s="431"/>
      <c r="P120" s="432"/>
      <c r="Q120" s="432"/>
      <c r="R120" s="433"/>
      <c r="S120" s="351"/>
      <c r="T120" s="351"/>
      <c r="U120" s="351"/>
      <c r="V120" s="351"/>
      <c r="W120" s="607"/>
      <c r="X120" s="107"/>
    </row>
    <row r="121" spans="1:24" ht="15.95" customHeight="1">
      <c r="B121" s="415" t="s">
        <v>141</v>
      </c>
      <c r="C121" s="448"/>
      <c r="D121" s="448"/>
      <c r="E121" s="448"/>
      <c r="F121" s="416"/>
      <c r="G121" s="431"/>
      <c r="H121" s="432"/>
      <c r="I121" s="432"/>
      <c r="J121" s="433"/>
      <c r="K121" s="431"/>
      <c r="L121" s="432"/>
      <c r="M121" s="432"/>
      <c r="N121" s="433"/>
      <c r="O121" s="431"/>
      <c r="P121" s="432"/>
      <c r="Q121" s="432"/>
      <c r="R121" s="433"/>
      <c r="S121" s="351"/>
      <c r="T121" s="351"/>
      <c r="U121" s="351"/>
      <c r="V121" s="351"/>
      <c r="W121" s="607"/>
      <c r="X121" s="107"/>
    </row>
    <row r="122" spans="1:24" ht="15.95" customHeight="1">
      <c r="B122" s="415" t="s">
        <v>137</v>
      </c>
      <c r="C122" s="448"/>
      <c r="D122" s="448"/>
      <c r="E122" s="448"/>
      <c r="F122" s="416"/>
      <c r="G122" s="431"/>
      <c r="H122" s="432"/>
      <c r="I122" s="432"/>
      <c r="J122" s="433"/>
      <c r="K122" s="431"/>
      <c r="L122" s="432"/>
      <c r="M122" s="432"/>
      <c r="N122" s="433"/>
      <c r="O122" s="431"/>
      <c r="P122" s="432"/>
      <c r="Q122" s="432"/>
      <c r="R122" s="433"/>
      <c r="S122" s="351"/>
      <c r="T122" s="351"/>
      <c r="U122" s="351"/>
      <c r="V122" s="351"/>
      <c r="W122" s="607"/>
      <c r="X122" s="107"/>
    </row>
    <row r="123" spans="1:24" ht="15.95" customHeight="1" thickBot="1">
      <c r="B123" s="489" t="s">
        <v>142</v>
      </c>
      <c r="C123" s="490"/>
      <c r="D123" s="490"/>
      <c r="E123" s="490"/>
      <c r="F123" s="491"/>
      <c r="G123" s="608"/>
      <c r="H123" s="609"/>
      <c r="I123" s="609"/>
      <c r="J123" s="610"/>
      <c r="K123" s="608"/>
      <c r="L123" s="609"/>
      <c r="M123" s="609"/>
      <c r="N123" s="610"/>
      <c r="O123" s="608"/>
      <c r="P123" s="609"/>
      <c r="Q123" s="609"/>
      <c r="R123" s="610"/>
      <c r="S123" s="611"/>
      <c r="T123" s="611"/>
      <c r="U123" s="611"/>
      <c r="V123" s="611"/>
      <c r="W123" s="612"/>
      <c r="X123" s="107"/>
    </row>
    <row r="124" spans="1:24" ht="15.95" customHeight="1">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row>
    <row r="125" spans="1:24" ht="15.95" customHeight="1"/>
  </sheetData>
  <mergeCells count="278">
    <mergeCell ref="B123:F123"/>
    <mergeCell ref="G123:J123"/>
    <mergeCell ref="K123:N123"/>
    <mergeCell ref="O123:R123"/>
    <mergeCell ref="S123:W123"/>
    <mergeCell ref="B121:F121"/>
    <mergeCell ref="G121:J121"/>
    <mergeCell ref="K121:N121"/>
    <mergeCell ref="O121:R121"/>
    <mergeCell ref="S121:W121"/>
    <mergeCell ref="B122:F122"/>
    <mergeCell ref="G122:J122"/>
    <mergeCell ref="K122:N122"/>
    <mergeCell ref="O122:R122"/>
    <mergeCell ref="S122:W122"/>
    <mergeCell ref="B119:F119"/>
    <mergeCell ref="G119:J119"/>
    <mergeCell ref="K119:N119"/>
    <mergeCell ref="O119:R119"/>
    <mergeCell ref="S119:W119"/>
    <mergeCell ref="B120:F120"/>
    <mergeCell ref="G120:J120"/>
    <mergeCell ref="K120:N120"/>
    <mergeCell ref="O120:R120"/>
    <mergeCell ref="S120:W120"/>
    <mergeCell ref="B114:M114"/>
    <mergeCell ref="N114:Q114"/>
    <mergeCell ref="S114:V114"/>
    <mergeCell ref="B115:R115"/>
    <mergeCell ref="S115:V115"/>
    <mergeCell ref="B118:F118"/>
    <mergeCell ref="G118:J118"/>
    <mergeCell ref="K118:N118"/>
    <mergeCell ref="O118:R118"/>
    <mergeCell ref="S118:W118"/>
    <mergeCell ref="B112:H112"/>
    <mergeCell ref="I112:L112"/>
    <mergeCell ref="N112:Q112"/>
    <mergeCell ref="S112:V112"/>
    <mergeCell ref="B113:H113"/>
    <mergeCell ref="I113:L113"/>
    <mergeCell ref="N113:Q113"/>
    <mergeCell ref="S113:V113"/>
    <mergeCell ref="B110:H110"/>
    <mergeCell ref="I110:L110"/>
    <mergeCell ref="N110:Q110"/>
    <mergeCell ref="S110:V110"/>
    <mergeCell ref="B111:H111"/>
    <mergeCell ref="I111:L111"/>
    <mergeCell ref="N111:Q111"/>
    <mergeCell ref="S111:V111"/>
    <mergeCell ref="B108:H108"/>
    <mergeCell ref="I108:L108"/>
    <mergeCell ref="N108:Q108"/>
    <mergeCell ref="S108:V108"/>
    <mergeCell ref="B109:H109"/>
    <mergeCell ref="I109:L109"/>
    <mergeCell ref="N109:Q109"/>
    <mergeCell ref="S109:V109"/>
    <mergeCell ref="B106:H106"/>
    <mergeCell ref="I106:L106"/>
    <mergeCell ref="N106:Q106"/>
    <mergeCell ref="S106:V106"/>
    <mergeCell ref="B107:H107"/>
    <mergeCell ref="I107:L107"/>
    <mergeCell ref="N107:Q107"/>
    <mergeCell ref="S107:V107"/>
    <mergeCell ref="S103:W103"/>
    <mergeCell ref="B104:H104"/>
    <mergeCell ref="I104:L104"/>
    <mergeCell ref="N104:Q104"/>
    <mergeCell ref="S104:V104"/>
    <mergeCell ref="B105:H105"/>
    <mergeCell ref="I105:L105"/>
    <mergeCell ref="N105:Q105"/>
    <mergeCell ref="S105:V105"/>
    <mergeCell ref="B99:D99"/>
    <mergeCell ref="E99:I99"/>
    <mergeCell ref="J99:R99"/>
    <mergeCell ref="B103:H103"/>
    <mergeCell ref="I103:M103"/>
    <mergeCell ref="N103:R103"/>
    <mergeCell ref="N92:P92"/>
    <mergeCell ref="B93:H93"/>
    <mergeCell ref="I93:M93"/>
    <mergeCell ref="N93:P93"/>
    <mergeCell ref="B97:R97"/>
    <mergeCell ref="B98:D98"/>
    <mergeCell ref="E98:R98"/>
    <mergeCell ref="H86:K86"/>
    <mergeCell ref="L86:O86"/>
    <mergeCell ref="P86:S86"/>
    <mergeCell ref="P80:S82"/>
    <mergeCell ref="B89:H90"/>
    <mergeCell ref="I89:V89"/>
    <mergeCell ref="I90:M90"/>
    <mergeCell ref="N90:V90"/>
    <mergeCell ref="B91:H91"/>
    <mergeCell ref="I91:M91"/>
    <mergeCell ref="N91:P91"/>
    <mergeCell ref="Q91:V93"/>
    <mergeCell ref="B92:H92"/>
    <mergeCell ref="I92:M92"/>
    <mergeCell ref="B73:C73"/>
    <mergeCell ref="D73:Q73"/>
    <mergeCell ref="R73:V73"/>
    <mergeCell ref="B78:C82"/>
    <mergeCell ref="D78:W78"/>
    <mergeCell ref="D79:K79"/>
    <mergeCell ref="L79:W79"/>
    <mergeCell ref="D80:G82"/>
    <mergeCell ref="H80:K82"/>
    <mergeCell ref="L80:O82"/>
    <mergeCell ref="T80:W86"/>
    <mergeCell ref="B83:C83"/>
    <mergeCell ref="D83:K83"/>
    <mergeCell ref="L83:S83"/>
    <mergeCell ref="B84:C84"/>
    <mergeCell ref="D84:K84"/>
    <mergeCell ref="L84:S84"/>
    <mergeCell ref="B85:C85"/>
    <mergeCell ref="D85:G85"/>
    <mergeCell ref="H85:K85"/>
    <mergeCell ref="L85:O85"/>
    <mergeCell ref="P85:S85"/>
    <mergeCell ref="B86:C86"/>
    <mergeCell ref="D86:G86"/>
    <mergeCell ref="B72:C72"/>
    <mergeCell ref="D72:Q72"/>
    <mergeCell ref="R72:W72"/>
    <mergeCell ref="B65:C68"/>
    <mergeCell ref="D65:M65"/>
    <mergeCell ref="N65:V65"/>
    <mergeCell ref="D66:M66"/>
    <mergeCell ref="N66:V66"/>
    <mergeCell ref="D67:M67"/>
    <mergeCell ref="N67:V67"/>
    <mergeCell ref="D68:M68"/>
    <mergeCell ref="N68:V68"/>
    <mergeCell ref="B62:C62"/>
    <mergeCell ref="D62:M62"/>
    <mergeCell ref="N62:W62"/>
    <mergeCell ref="B63:C64"/>
    <mergeCell ref="D63:M63"/>
    <mergeCell ref="N63:V63"/>
    <mergeCell ref="D64:M64"/>
    <mergeCell ref="N64:V64"/>
    <mergeCell ref="B69:C69"/>
    <mergeCell ref="D69:M69"/>
    <mergeCell ref="N69:V69"/>
    <mergeCell ref="B58:C59"/>
    <mergeCell ref="D58:M58"/>
    <mergeCell ref="N58:Q58"/>
    <mergeCell ref="S58:V58"/>
    <mergeCell ref="D59:M59"/>
    <mergeCell ref="B52:C57"/>
    <mergeCell ref="D52:M52"/>
    <mergeCell ref="O52:Q52"/>
    <mergeCell ref="T52:V52"/>
    <mergeCell ref="D53:M53"/>
    <mergeCell ref="N53:Q54"/>
    <mergeCell ref="S53:V54"/>
    <mergeCell ref="D54:M54"/>
    <mergeCell ref="D55:M55"/>
    <mergeCell ref="N55:Q56"/>
    <mergeCell ref="N59:V59"/>
    <mergeCell ref="D47:M49"/>
    <mergeCell ref="N47:Q49"/>
    <mergeCell ref="R47:R49"/>
    <mergeCell ref="S47:V49"/>
    <mergeCell ref="W47:W49"/>
    <mergeCell ref="S55:V56"/>
    <mergeCell ref="D56:M56"/>
    <mergeCell ref="D57:M57"/>
    <mergeCell ref="N57:Q57"/>
    <mergeCell ref="S57:V57"/>
    <mergeCell ref="N42:O42"/>
    <mergeCell ref="Q42:R42"/>
    <mergeCell ref="S42:W43"/>
    <mergeCell ref="N43:Q43"/>
    <mergeCell ref="F44:M45"/>
    <mergeCell ref="N44:Q45"/>
    <mergeCell ref="R44:R45"/>
    <mergeCell ref="S44:W45"/>
    <mergeCell ref="F46:M46"/>
    <mergeCell ref="N46:Q46"/>
    <mergeCell ref="S46:W46"/>
    <mergeCell ref="B35:C36"/>
    <mergeCell ref="D35:M36"/>
    <mergeCell ref="N35:W35"/>
    <mergeCell ref="N36:R36"/>
    <mergeCell ref="S36:W36"/>
    <mergeCell ref="B37:C49"/>
    <mergeCell ref="D37:D46"/>
    <mergeCell ref="E37:M37"/>
    <mergeCell ref="N37:Q37"/>
    <mergeCell ref="S37:W37"/>
    <mergeCell ref="E38:M38"/>
    <mergeCell ref="S38:W38"/>
    <mergeCell ref="E39:E40"/>
    <mergeCell ref="F39:M39"/>
    <mergeCell ref="N39:O39"/>
    <mergeCell ref="Q39:R39"/>
    <mergeCell ref="S39:W39"/>
    <mergeCell ref="F40:M40"/>
    <mergeCell ref="N40:Q40"/>
    <mergeCell ref="S40:W40"/>
    <mergeCell ref="E41:M41"/>
    <mergeCell ref="S41:W41"/>
    <mergeCell ref="E42:E46"/>
    <mergeCell ref="F42:M43"/>
    <mergeCell ref="B31:C32"/>
    <mergeCell ref="D31:M31"/>
    <mergeCell ref="N31:V31"/>
    <mergeCell ref="D32:M32"/>
    <mergeCell ref="N32:Q32"/>
    <mergeCell ref="S32:V32"/>
    <mergeCell ref="S26:V26"/>
    <mergeCell ref="D27:M27"/>
    <mergeCell ref="N27:V27"/>
    <mergeCell ref="D28:M29"/>
    <mergeCell ref="N28:V29"/>
    <mergeCell ref="W28:W29"/>
    <mergeCell ref="D22:M24"/>
    <mergeCell ref="N22:Q24"/>
    <mergeCell ref="R22:R24"/>
    <mergeCell ref="S22:V24"/>
    <mergeCell ref="W22:W24"/>
    <mergeCell ref="B25:C30"/>
    <mergeCell ref="D25:M26"/>
    <mergeCell ref="N25:R25"/>
    <mergeCell ref="S25:W25"/>
    <mergeCell ref="N26:Q26"/>
    <mergeCell ref="D30:M30"/>
    <mergeCell ref="N30:V30"/>
    <mergeCell ref="B11:C24"/>
    <mergeCell ref="D11:M11"/>
    <mergeCell ref="N11:Q11"/>
    <mergeCell ref="S11:V11"/>
    <mergeCell ref="D12:D21"/>
    <mergeCell ref="E12:M12"/>
    <mergeCell ref="N12:Q12"/>
    <mergeCell ref="S12:W12"/>
    <mergeCell ref="E13:M13"/>
    <mergeCell ref="S13:W13"/>
    <mergeCell ref="S15:W15"/>
    <mergeCell ref="E16:M16"/>
    <mergeCell ref="S16:W16"/>
    <mergeCell ref="E17:E21"/>
    <mergeCell ref="F17:M18"/>
    <mergeCell ref="N17:O17"/>
    <mergeCell ref="Q17:R17"/>
    <mergeCell ref="S17:W18"/>
    <mergeCell ref="N18:Q18"/>
    <mergeCell ref="E14:E15"/>
    <mergeCell ref="F14:M14"/>
    <mergeCell ref="N14:O14"/>
    <mergeCell ref="Q14:R14"/>
    <mergeCell ref="S14:W14"/>
    <mergeCell ref="F15:M15"/>
    <mergeCell ref="F19:M20"/>
    <mergeCell ref="N19:Q20"/>
    <mergeCell ref="R19:R20"/>
    <mergeCell ref="S19:W20"/>
    <mergeCell ref="F21:M21"/>
    <mergeCell ref="N21:Q21"/>
    <mergeCell ref="S21:W21"/>
    <mergeCell ref="N15:Q15"/>
    <mergeCell ref="A3:X3"/>
    <mergeCell ref="B8:C9"/>
    <mergeCell ref="D8:M9"/>
    <mergeCell ref="N8:W8"/>
    <mergeCell ref="N9:R9"/>
    <mergeCell ref="S9:W9"/>
    <mergeCell ref="B10:C10"/>
    <mergeCell ref="D10:M10"/>
    <mergeCell ref="N10:Q10"/>
    <mergeCell ref="S10:V10"/>
  </mergeCells>
  <phoneticPr fontId="26"/>
  <dataValidations count="4">
    <dataValidation type="list" allowBlank="1" showInputMessage="1" showErrorMessage="1" sqref="AA10" xr:uid="{13F1E126-A53E-4AFE-9BF8-1363AE58DF47}">
      <formula1>$AA$12:$AA$16</formula1>
    </dataValidation>
    <dataValidation type="list" allowBlank="1" showInputMessage="1" showErrorMessage="1" sqref="Z10" xr:uid="{6889D6A3-5F47-4810-9430-A61AFD6E6AC5}">
      <formula1>$Z$12:$Z$14</formula1>
    </dataValidation>
    <dataValidation type="list" allowBlank="1" showInputMessage="1" sqref="AA3" xr:uid="{B2D4508B-DBBD-4184-89B2-228BE34E4843}">
      <formula1>"B,D"</formula1>
    </dataValidation>
    <dataValidation type="list" allowBlank="1" showInputMessage="1" showErrorMessage="1" sqref="E6" xr:uid="{DA1D5623-B32E-48A4-BE9B-14D6FC75F4CA}">
      <formula1>"　,１,２"</formula1>
    </dataValidation>
  </dataValidations>
  <pageMargins left="0.59055118110236227" right="0.59055118110236227" top="0.74803149606299213" bottom="0.74803149606299213" header="0.31496062992125984" footer="0.31496062992125984"/>
  <pageSetup paperSize="9" scale="94" orientation="portrait" horizontalDpi="300" verticalDpi="300" r:id="rId1"/>
  <rowBreaks count="2" manualBreakCount="2">
    <brk id="50" max="23" man="1"/>
    <brk id="93" max="2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sheetPr>
  <dimension ref="A1:AB92"/>
  <sheetViews>
    <sheetView showGridLines="0" view="pageBreakPreview" zoomScaleNormal="100" zoomScaleSheetLayoutView="100" workbookViewId="0"/>
  </sheetViews>
  <sheetFormatPr defaultRowHeight="13.5"/>
  <cols>
    <col min="1" max="1" width="2.125" style="51" customWidth="1"/>
    <col min="2" max="6" width="6.625" style="51" customWidth="1"/>
    <col min="7" max="7" width="3.75" style="51" customWidth="1"/>
    <col min="8" max="8" width="6.125" style="51" customWidth="1"/>
    <col min="9" max="9" width="6.25" style="51" customWidth="1"/>
    <col min="10" max="10" width="6.625" style="51" customWidth="1"/>
    <col min="11" max="11" width="3.375" style="51" customWidth="1"/>
    <col min="12" max="12" width="5.5" style="51" customWidth="1"/>
    <col min="13" max="13" width="4.625" style="51" customWidth="1"/>
    <col min="14" max="14" width="10.5" style="51" customWidth="1"/>
    <col min="15" max="15" width="6" style="51" customWidth="1"/>
    <col min="16" max="16" width="2.125" style="51" customWidth="1"/>
    <col min="17" max="17" width="3.125" customWidth="1"/>
    <col min="18" max="18" width="21.375" customWidth="1"/>
    <col min="19" max="19" width="10.625" customWidth="1"/>
    <col min="24" max="24" width="8.5" customWidth="1"/>
  </cols>
  <sheetData>
    <row r="1" spans="1:27" ht="15.95" customHeight="1">
      <c r="B1" s="100" t="s">
        <v>190</v>
      </c>
    </row>
    <row r="2" spans="1:27" ht="15.95" customHeight="1"/>
    <row r="3" spans="1:27" ht="15.95" customHeight="1">
      <c r="A3" s="290" t="s">
        <v>186</v>
      </c>
      <c r="B3" s="290"/>
      <c r="C3" s="290"/>
      <c r="D3" s="290"/>
      <c r="E3" s="290"/>
      <c r="F3" s="290"/>
      <c r="G3" s="290"/>
      <c r="H3" s="290"/>
      <c r="I3" s="290"/>
      <c r="J3" s="290"/>
      <c r="K3" s="290"/>
      <c r="L3" s="290"/>
      <c r="M3" s="290"/>
      <c r="N3" s="290"/>
      <c r="O3" s="290"/>
      <c r="P3" s="290"/>
      <c r="R3" s="28"/>
      <c r="S3" s="76"/>
    </row>
    <row r="4" spans="1:27" ht="15.95" customHeight="1">
      <c r="R4" s="28"/>
      <c r="S4" s="76"/>
    </row>
    <row r="5" spans="1:27" ht="15.95" customHeight="1">
      <c r="B5" s="79" t="s">
        <v>119</v>
      </c>
      <c r="C5" s="79"/>
      <c r="D5" s="79"/>
      <c r="E5" s="79"/>
      <c r="F5" s="79"/>
      <c r="G5" s="79"/>
      <c r="H5" s="79"/>
      <c r="I5" s="79"/>
      <c r="J5" s="79"/>
      <c r="K5" s="79"/>
      <c r="L5" s="79"/>
      <c r="M5" s="79"/>
      <c r="N5" s="79"/>
      <c r="O5" s="79"/>
      <c r="P5" s="79"/>
    </row>
    <row r="6" spans="1:27" ht="15.95" customHeight="1" thickBot="1">
      <c r="B6" s="79" t="s">
        <v>135</v>
      </c>
      <c r="C6" s="79"/>
      <c r="D6" s="79"/>
      <c r="E6" s="79"/>
      <c r="F6" s="79"/>
      <c r="G6" s="79"/>
      <c r="H6" s="79"/>
      <c r="I6" s="79"/>
      <c r="J6" s="79"/>
      <c r="K6" s="79"/>
      <c r="L6" s="79"/>
      <c r="M6" s="79"/>
      <c r="N6" s="79"/>
      <c r="O6" s="79"/>
      <c r="P6" s="79"/>
    </row>
    <row r="7" spans="1:27" ht="15.95" customHeight="1">
      <c r="B7" s="346" t="s">
        <v>202</v>
      </c>
      <c r="C7" s="280"/>
      <c r="D7" s="280" t="s">
        <v>121</v>
      </c>
      <c r="E7" s="280"/>
      <c r="F7" s="280"/>
      <c r="G7" s="280"/>
      <c r="H7" s="280"/>
      <c r="I7" s="280"/>
      <c r="J7" s="280"/>
      <c r="K7" s="297" t="s">
        <v>145</v>
      </c>
      <c r="L7" s="298"/>
      <c r="M7" s="298"/>
      <c r="N7" s="298"/>
      <c r="O7" s="299"/>
      <c r="P7" s="79"/>
      <c r="S7" s="76"/>
    </row>
    <row r="8" spans="1:27" ht="15.95" customHeight="1">
      <c r="B8" s="267" t="s">
        <v>122</v>
      </c>
      <c r="C8" s="268"/>
      <c r="D8" s="263" t="s">
        <v>382</v>
      </c>
      <c r="E8" s="263"/>
      <c r="F8" s="263"/>
      <c r="G8" s="263"/>
      <c r="H8" s="263"/>
      <c r="I8" s="263"/>
      <c r="J8" s="263"/>
      <c r="K8" s="643"/>
      <c r="L8" s="644"/>
      <c r="M8" s="644"/>
      <c r="N8" s="644"/>
      <c r="O8" s="83" t="s">
        <v>123</v>
      </c>
      <c r="P8" s="79"/>
      <c r="R8" s="227" t="s">
        <v>318</v>
      </c>
    </row>
    <row r="9" spans="1:27" ht="15.95" customHeight="1">
      <c r="B9" s="267" t="s">
        <v>131</v>
      </c>
      <c r="C9" s="268"/>
      <c r="D9" s="263" t="s">
        <v>383</v>
      </c>
      <c r="E9" s="263"/>
      <c r="F9" s="263"/>
      <c r="G9" s="263"/>
      <c r="H9" s="263"/>
      <c r="I9" s="263"/>
      <c r="J9" s="263"/>
      <c r="K9" s="643"/>
      <c r="L9" s="644"/>
      <c r="M9" s="644"/>
      <c r="N9" s="644"/>
      <c r="O9" s="83" t="s">
        <v>123</v>
      </c>
      <c r="P9" s="79"/>
      <c r="R9" s="207" t="s">
        <v>330</v>
      </c>
      <c r="S9" s="208">
        <v>0.17</v>
      </c>
    </row>
    <row r="10" spans="1:27" ht="15.95" customHeight="1" thickBot="1">
      <c r="B10" s="267"/>
      <c r="C10" s="268"/>
      <c r="D10" s="551" t="s">
        <v>134</v>
      </c>
      <c r="E10" s="263" t="s">
        <v>124</v>
      </c>
      <c r="F10" s="263"/>
      <c r="G10" s="263"/>
      <c r="H10" s="263"/>
      <c r="I10" s="263"/>
      <c r="J10" s="263"/>
      <c r="K10" s="641"/>
      <c r="L10" s="642"/>
      <c r="M10" s="642"/>
      <c r="N10" s="642"/>
      <c r="O10" s="83" t="s">
        <v>125</v>
      </c>
      <c r="P10" s="79"/>
      <c r="R10" t="s">
        <v>226</v>
      </c>
      <c r="S10" t="s">
        <v>227</v>
      </c>
      <c r="W10" s="63"/>
      <c r="X10" s="63"/>
      <c r="Y10" s="63"/>
      <c r="Z10" s="63"/>
      <c r="AA10" s="63"/>
    </row>
    <row r="11" spans="1:27" ht="15.95" customHeight="1">
      <c r="B11" s="267"/>
      <c r="C11" s="268"/>
      <c r="D11" s="551"/>
      <c r="E11" s="263" t="s">
        <v>325</v>
      </c>
      <c r="F11" s="263"/>
      <c r="G11" s="263"/>
      <c r="H11" s="263"/>
      <c r="I11" s="263"/>
      <c r="J11" s="263"/>
      <c r="K11" s="639" t="str">
        <f>IF(K10="","",IF(AND(R9="木造建築物",S9&gt;=0),"",IF(AND(R9="住宅",S9&gt;0),G48,IF(AND(R9="マンション",S9&gt;=0.3),G49,IF(AND(R9="上記以外",S9&gt;=0.3),G50,IF(AND(R9="マンション",0.3&gt;S9),J49,IF(AND(R9="上記以外",0.3&gt;S9),J50)))))))</f>
        <v/>
      </c>
      <c r="L11" s="640"/>
      <c r="M11" s="196" t="str">
        <f>IF(K10="","",IF(AND(R9="木造建築物"),"","×"))</f>
        <v/>
      </c>
      <c r="N11" s="195" t="str">
        <f>IF(K10="","",IF(AND(R9="木造建築物"),"",K10))</f>
        <v/>
      </c>
      <c r="O11" s="225"/>
      <c r="P11" s="79"/>
      <c r="R11" s="228"/>
      <c r="W11" s="63"/>
      <c r="X11" s="63"/>
      <c r="Y11" s="63"/>
      <c r="Z11" s="63"/>
      <c r="AA11" s="63"/>
    </row>
    <row r="12" spans="1:27" ht="15.95" customHeight="1">
      <c r="B12" s="267"/>
      <c r="C12" s="268"/>
      <c r="D12" s="551"/>
      <c r="E12" s="263" t="s">
        <v>252</v>
      </c>
      <c r="F12" s="263"/>
      <c r="G12" s="263"/>
      <c r="H12" s="263"/>
      <c r="I12" s="263"/>
      <c r="J12" s="263"/>
      <c r="K12" s="552" t="str">
        <f>IF(R9="木造建築物",G47,IF(OR(K11="",N11=""),"",IF((K11*N11)&gt;0,K11*N11)))</f>
        <v/>
      </c>
      <c r="L12" s="553"/>
      <c r="M12" s="553"/>
      <c r="N12" s="553"/>
      <c r="O12" s="83" t="s">
        <v>123</v>
      </c>
      <c r="P12" s="79"/>
      <c r="R12" s="229" t="s">
        <v>224</v>
      </c>
      <c r="W12" s="77"/>
      <c r="X12" s="77"/>
      <c r="Y12" s="77"/>
      <c r="Z12" s="77"/>
      <c r="AA12" s="77"/>
    </row>
    <row r="13" spans="1:27" ht="15.95" customHeight="1">
      <c r="B13" s="267"/>
      <c r="C13" s="268"/>
      <c r="D13" s="645" t="s">
        <v>384</v>
      </c>
      <c r="E13" s="263"/>
      <c r="F13" s="263"/>
      <c r="G13" s="263"/>
      <c r="H13" s="263"/>
      <c r="I13" s="263"/>
      <c r="J13" s="263"/>
      <c r="K13" s="654" t="str">
        <f>IF(K9="","",MIN(K9,K12))</f>
        <v/>
      </c>
      <c r="L13" s="655"/>
      <c r="M13" s="655"/>
      <c r="N13" s="655"/>
      <c r="O13" s="83" t="s">
        <v>123</v>
      </c>
      <c r="P13" s="79"/>
      <c r="R13" s="230" t="s">
        <v>157</v>
      </c>
      <c r="X13" s="173"/>
    </row>
    <row r="14" spans="1:27" ht="15.95" customHeight="1">
      <c r="B14" s="281" t="s">
        <v>143</v>
      </c>
      <c r="C14" s="292"/>
      <c r="D14" s="263" t="s">
        <v>385</v>
      </c>
      <c r="E14" s="263"/>
      <c r="F14" s="263"/>
      <c r="G14" s="263"/>
      <c r="H14" s="263"/>
      <c r="I14" s="263"/>
      <c r="J14" s="263"/>
      <c r="K14" s="654" t="str">
        <f>IF(K13="","",K13*2/3)</f>
        <v/>
      </c>
      <c r="L14" s="655"/>
      <c r="M14" s="655"/>
      <c r="N14" s="655"/>
      <c r="O14" s="80" t="s">
        <v>123</v>
      </c>
      <c r="P14" s="79"/>
      <c r="R14" s="230" t="s">
        <v>158</v>
      </c>
    </row>
    <row r="15" spans="1:27" ht="15.95" customHeight="1" thickBot="1">
      <c r="B15" s="281"/>
      <c r="C15" s="292"/>
      <c r="D15" s="263" t="s">
        <v>386</v>
      </c>
      <c r="E15" s="263"/>
      <c r="F15" s="263"/>
      <c r="G15" s="263"/>
      <c r="H15" s="263"/>
      <c r="I15" s="263"/>
      <c r="J15" s="263"/>
      <c r="K15" s="654" t="str">
        <f>IF(K10="","",IF(K10&gt;=2500,G56,G55))</f>
        <v/>
      </c>
      <c r="L15" s="655"/>
      <c r="M15" s="655"/>
      <c r="N15" s="655"/>
      <c r="O15" s="83" t="s">
        <v>123</v>
      </c>
      <c r="P15" s="79"/>
      <c r="R15" s="231" t="s">
        <v>159</v>
      </c>
      <c r="S15" s="66"/>
    </row>
    <row r="16" spans="1:27" ht="15.95" customHeight="1" thickBot="1">
      <c r="B16" s="272" t="s">
        <v>175</v>
      </c>
      <c r="C16" s="273"/>
      <c r="D16" s="266" t="s">
        <v>387</v>
      </c>
      <c r="E16" s="266"/>
      <c r="F16" s="266"/>
      <c r="G16" s="266"/>
      <c r="H16" s="266"/>
      <c r="I16" s="266"/>
      <c r="J16" s="266"/>
      <c r="K16" s="676" t="str">
        <f>IF(OR(K14="",K15=""),"",MIN(K14,K15))</f>
        <v/>
      </c>
      <c r="L16" s="677"/>
      <c r="M16" s="677"/>
      <c r="N16" s="677"/>
      <c r="O16" s="90" t="s">
        <v>123</v>
      </c>
      <c r="P16" s="79"/>
    </row>
    <row r="17" spans="2:28" ht="15.95" customHeight="1">
      <c r="B17" s="107"/>
      <c r="C17" s="107"/>
      <c r="D17" s="107"/>
      <c r="E17" s="107"/>
      <c r="F17" s="107"/>
      <c r="G17" s="107"/>
      <c r="H17" s="107"/>
      <c r="I17" s="107"/>
      <c r="J17" s="107"/>
      <c r="K17" s="107"/>
      <c r="L17" s="107"/>
      <c r="M17" s="107"/>
      <c r="N17" s="79"/>
      <c r="O17" s="79"/>
      <c r="P17" s="79"/>
    </row>
    <row r="18" spans="2:28" ht="15.95" customHeight="1" thickBot="1">
      <c r="B18" s="79" t="s">
        <v>218</v>
      </c>
      <c r="C18" s="79"/>
      <c r="D18" s="79"/>
      <c r="E18" s="79"/>
      <c r="F18" s="79"/>
      <c r="G18" s="79"/>
      <c r="H18" s="79"/>
      <c r="I18" s="79"/>
      <c r="J18" s="79"/>
      <c r="K18" s="79"/>
      <c r="L18" s="79"/>
      <c r="M18" s="79"/>
      <c r="N18" s="79"/>
      <c r="O18" s="79"/>
      <c r="P18" s="79"/>
      <c r="U18" s="78"/>
    </row>
    <row r="19" spans="2:28" ht="15.95" customHeight="1">
      <c r="B19" s="346" t="s">
        <v>120</v>
      </c>
      <c r="C19" s="280"/>
      <c r="D19" s="280" t="s">
        <v>121</v>
      </c>
      <c r="E19" s="280"/>
      <c r="F19" s="280"/>
      <c r="G19" s="280"/>
      <c r="H19" s="280"/>
      <c r="I19" s="280"/>
      <c r="J19" s="280"/>
      <c r="K19" s="297" t="s">
        <v>127</v>
      </c>
      <c r="L19" s="298"/>
      <c r="M19" s="298"/>
      <c r="N19" s="298"/>
      <c r="O19" s="299"/>
      <c r="P19" s="79"/>
    </row>
    <row r="20" spans="2:28" ht="15.95" customHeight="1">
      <c r="B20" s="429" t="s">
        <v>213</v>
      </c>
      <c r="C20" s="430"/>
      <c r="D20" s="366" t="s">
        <v>134</v>
      </c>
      <c r="E20" s="352" t="s">
        <v>124</v>
      </c>
      <c r="F20" s="353"/>
      <c r="G20" s="353"/>
      <c r="H20" s="353"/>
      <c r="I20" s="353"/>
      <c r="J20" s="354"/>
      <c r="K20" s="652" t="str">
        <f>IF(K10="","",K10)</f>
        <v/>
      </c>
      <c r="L20" s="653"/>
      <c r="M20" s="653"/>
      <c r="N20" s="653"/>
      <c r="O20" s="83" t="s">
        <v>125</v>
      </c>
      <c r="P20" s="79"/>
    </row>
    <row r="21" spans="2:28" ht="15.95" customHeight="1">
      <c r="B21" s="329"/>
      <c r="C21" s="330"/>
      <c r="D21" s="366"/>
      <c r="E21" s="510" t="s">
        <v>325</v>
      </c>
      <c r="F21" s="511"/>
      <c r="G21" s="511"/>
      <c r="H21" s="511"/>
      <c r="I21" s="511"/>
      <c r="J21" s="512"/>
      <c r="K21" s="650" t="str">
        <f>K11</f>
        <v/>
      </c>
      <c r="L21" s="651"/>
      <c r="M21" s="198" t="str">
        <f>M11</f>
        <v/>
      </c>
      <c r="N21" s="199" t="str">
        <f>N11</f>
        <v/>
      </c>
      <c r="O21" s="197"/>
      <c r="P21" s="79"/>
    </row>
    <row r="22" spans="2:28" ht="15.95" customHeight="1">
      <c r="B22" s="329"/>
      <c r="C22" s="330"/>
      <c r="D22" s="367"/>
      <c r="E22" s="434" t="s">
        <v>388</v>
      </c>
      <c r="F22" s="435"/>
      <c r="G22" s="435"/>
      <c r="H22" s="435"/>
      <c r="I22" s="435"/>
      <c r="J22" s="436"/>
      <c r="K22" s="648" t="str">
        <f>K12</f>
        <v/>
      </c>
      <c r="L22" s="649"/>
      <c r="M22" s="649"/>
      <c r="N22" s="649"/>
      <c r="O22" s="83" t="s">
        <v>230</v>
      </c>
      <c r="P22" s="79"/>
      <c r="T22" s="63"/>
    </row>
    <row r="23" spans="2:28" ht="15.95" customHeight="1">
      <c r="B23" s="331"/>
      <c r="C23" s="332"/>
      <c r="D23" s="352" t="s">
        <v>389</v>
      </c>
      <c r="E23" s="353"/>
      <c r="F23" s="353"/>
      <c r="G23" s="353"/>
      <c r="H23" s="353"/>
      <c r="I23" s="353"/>
      <c r="J23" s="354"/>
      <c r="K23" s="648" t="str">
        <f>IF(OR(K9="",K22=""),"",MIN(K9,K22))</f>
        <v/>
      </c>
      <c r="L23" s="649"/>
      <c r="M23" s="649"/>
      <c r="N23" s="649"/>
      <c r="O23" s="83" t="s">
        <v>230</v>
      </c>
      <c r="P23" s="79"/>
      <c r="T23" s="63"/>
    </row>
    <row r="24" spans="2:28" ht="15.95" customHeight="1">
      <c r="B24" s="281" t="s">
        <v>390</v>
      </c>
      <c r="C24" s="292"/>
      <c r="D24" s="263" t="s">
        <v>391</v>
      </c>
      <c r="E24" s="263"/>
      <c r="F24" s="263"/>
      <c r="G24" s="263"/>
      <c r="H24" s="263"/>
      <c r="I24" s="263"/>
      <c r="J24" s="263"/>
      <c r="K24" s="646" t="str">
        <f>IF(OR(K23="",K16=""),"",K16/K23)</f>
        <v/>
      </c>
      <c r="L24" s="647"/>
      <c r="M24" s="647"/>
      <c r="N24" s="647"/>
      <c r="O24" s="83"/>
      <c r="P24" s="79"/>
      <c r="T24" s="63"/>
      <c r="U24" s="66"/>
      <c r="V24" s="66"/>
      <c r="W24" s="66"/>
      <c r="X24" s="66"/>
      <c r="Y24" s="66"/>
      <c r="Z24" s="66"/>
      <c r="AA24" s="66"/>
      <c r="AB24" s="66"/>
    </row>
    <row r="25" spans="2:28" ht="15.95" customHeight="1">
      <c r="B25" s="281"/>
      <c r="C25" s="292"/>
      <c r="D25" s="263" t="s">
        <v>392</v>
      </c>
      <c r="E25" s="263"/>
      <c r="F25" s="263"/>
      <c r="G25" s="263"/>
      <c r="H25" s="263"/>
      <c r="I25" s="263"/>
      <c r="J25" s="263"/>
      <c r="K25" s="646" t="str">
        <f>IF(K24="","",K24/10)</f>
        <v/>
      </c>
      <c r="L25" s="647"/>
      <c r="M25" s="647"/>
      <c r="N25" s="647"/>
      <c r="O25" s="83"/>
      <c r="P25" s="79"/>
      <c r="T25" s="66"/>
      <c r="U25" s="66"/>
      <c r="V25" s="66"/>
      <c r="W25" s="66"/>
      <c r="X25" s="66"/>
      <c r="Y25" s="66"/>
      <c r="Z25" s="66"/>
      <c r="AA25" s="66"/>
      <c r="AB25" s="66"/>
    </row>
    <row r="26" spans="2:28" ht="15.95" customHeight="1">
      <c r="B26" s="281"/>
      <c r="C26" s="292"/>
      <c r="D26" s="263" t="s">
        <v>393</v>
      </c>
      <c r="E26" s="263"/>
      <c r="F26" s="263"/>
      <c r="G26" s="263"/>
      <c r="H26" s="263"/>
      <c r="I26" s="263"/>
      <c r="J26" s="263"/>
      <c r="K26" s="646">
        <f>1/15</f>
        <v>6.6666666666666666E-2</v>
      </c>
      <c r="L26" s="647"/>
      <c r="M26" s="647"/>
      <c r="N26" s="647"/>
      <c r="O26" s="83"/>
      <c r="P26" s="79"/>
      <c r="T26" s="66"/>
      <c r="U26" s="66"/>
      <c r="V26" s="66"/>
      <c r="W26" s="66"/>
      <c r="X26" s="66"/>
      <c r="Y26" s="66"/>
      <c r="Z26" s="66"/>
      <c r="AA26" s="66"/>
      <c r="AB26" s="66"/>
    </row>
    <row r="27" spans="2:28" ht="15.95" customHeight="1">
      <c r="B27" s="281"/>
      <c r="C27" s="292"/>
      <c r="D27" s="263" t="s">
        <v>394</v>
      </c>
      <c r="E27" s="263"/>
      <c r="F27" s="263"/>
      <c r="G27" s="263"/>
      <c r="H27" s="263"/>
      <c r="I27" s="263"/>
      <c r="J27" s="263"/>
      <c r="K27" s="646" t="str">
        <f>IF(K25="","",MIN(K25,K26))</f>
        <v/>
      </c>
      <c r="L27" s="647"/>
      <c r="M27" s="647"/>
      <c r="N27" s="647"/>
      <c r="O27" s="83"/>
      <c r="P27" s="79"/>
      <c r="R27" s="67"/>
      <c r="S27" s="66"/>
      <c r="T27" s="66"/>
      <c r="U27" s="66"/>
      <c r="V27" s="66"/>
      <c r="W27" s="66"/>
      <c r="X27" s="66"/>
      <c r="Y27" s="66"/>
      <c r="Z27" s="66"/>
      <c r="AA27" s="66"/>
      <c r="AB27" s="66"/>
    </row>
    <row r="28" spans="2:28" ht="15.95" customHeight="1" thickBot="1">
      <c r="B28" s="252" t="s">
        <v>180</v>
      </c>
      <c r="C28" s="253"/>
      <c r="D28" s="266" t="s">
        <v>395</v>
      </c>
      <c r="E28" s="266"/>
      <c r="F28" s="266"/>
      <c r="G28" s="266"/>
      <c r="H28" s="266"/>
      <c r="I28" s="266"/>
      <c r="J28" s="266"/>
      <c r="K28" s="673" t="str">
        <f>IF(K27="","",K23*K27)</f>
        <v/>
      </c>
      <c r="L28" s="674"/>
      <c r="M28" s="674"/>
      <c r="N28" s="674"/>
      <c r="O28" s="90" t="s">
        <v>123</v>
      </c>
      <c r="P28" s="79"/>
      <c r="R28" s="67"/>
      <c r="S28" s="66"/>
      <c r="T28" s="66"/>
      <c r="U28" s="66"/>
      <c r="V28" s="66"/>
      <c r="W28" s="66"/>
      <c r="X28" s="66"/>
      <c r="Y28" s="66"/>
      <c r="Z28" s="66"/>
      <c r="AA28" s="66"/>
      <c r="AB28" s="66"/>
    </row>
    <row r="29" spans="2:28" ht="15.95" customHeight="1">
      <c r="B29" s="107"/>
      <c r="C29" s="79"/>
      <c r="D29" s="79"/>
      <c r="E29" s="79"/>
      <c r="F29" s="79"/>
      <c r="G29" s="79"/>
      <c r="H29" s="79"/>
      <c r="I29" s="79"/>
      <c r="J29" s="79"/>
      <c r="K29" s="79"/>
      <c r="L29" s="79"/>
      <c r="M29" s="79"/>
      <c r="N29" s="79"/>
      <c r="O29" s="79"/>
      <c r="P29" s="79"/>
      <c r="R29" s="67"/>
      <c r="S29" s="66"/>
      <c r="T29" s="66"/>
      <c r="U29" s="66"/>
      <c r="V29" s="66"/>
      <c r="W29" s="66"/>
      <c r="X29" s="66"/>
      <c r="Y29" s="66"/>
      <c r="Z29" s="66"/>
      <c r="AA29" s="66"/>
      <c r="AB29" s="66"/>
    </row>
    <row r="30" spans="2:28" ht="15.95" customHeight="1" thickBot="1">
      <c r="B30" s="79" t="s">
        <v>306</v>
      </c>
      <c r="C30" s="79"/>
      <c r="D30" s="79"/>
      <c r="E30" s="79"/>
      <c r="F30" s="79"/>
      <c r="G30" s="79"/>
      <c r="H30" s="79"/>
      <c r="I30" s="79"/>
      <c r="J30" s="79"/>
      <c r="K30" s="79"/>
      <c r="L30" s="79"/>
      <c r="M30" s="79"/>
      <c r="N30" s="79"/>
      <c r="O30" s="79"/>
      <c r="P30" s="79"/>
      <c r="Q30" s="66"/>
      <c r="R30" s="66"/>
      <c r="S30" s="66"/>
      <c r="T30" s="66"/>
      <c r="U30" s="66"/>
      <c r="V30" s="66"/>
      <c r="W30" s="66"/>
      <c r="X30" s="66"/>
      <c r="Y30" s="66"/>
      <c r="Z30" s="66"/>
      <c r="AA30" s="66"/>
      <c r="AB30" s="66"/>
    </row>
    <row r="31" spans="2:28" ht="15.95" customHeight="1">
      <c r="B31" s="346" t="s">
        <v>144</v>
      </c>
      <c r="C31" s="280"/>
      <c r="D31" s="280" t="s">
        <v>121</v>
      </c>
      <c r="E31" s="280"/>
      <c r="F31" s="280"/>
      <c r="G31" s="280"/>
      <c r="H31" s="280"/>
      <c r="I31" s="280"/>
      <c r="J31" s="280"/>
      <c r="K31" s="297" t="s">
        <v>145</v>
      </c>
      <c r="L31" s="298"/>
      <c r="M31" s="298"/>
      <c r="N31" s="298"/>
      <c r="O31" s="299"/>
      <c r="U31" s="66"/>
      <c r="V31" s="66"/>
      <c r="W31" s="66"/>
      <c r="X31" s="66"/>
      <c r="Y31" s="66"/>
      <c r="Z31" s="66"/>
      <c r="AA31" s="66"/>
      <c r="AB31" s="66"/>
    </row>
    <row r="32" spans="2:28" ht="16.5" customHeight="1">
      <c r="B32" s="463" t="s">
        <v>303</v>
      </c>
      <c r="C32" s="430"/>
      <c r="D32" s="277" t="s">
        <v>396</v>
      </c>
      <c r="E32" s="277"/>
      <c r="F32" s="277"/>
      <c r="G32" s="277"/>
      <c r="H32" s="277"/>
      <c r="I32" s="277"/>
      <c r="J32" s="277"/>
      <c r="K32" s="473"/>
      <c r="L32" s="474"/>
      <c r="M32" s="474"/>
      <c r="N32" s="474"/>
      <c r="O32" s="83" t="s">
        <v>298</v>
      </c>
      <c r="U32" s="66"/>
      <c r="V32" s="66"/>
      <c r="W32" s="66"/>
      <c r="X32" s="66"/>
      <c r="Y32" s="66"/>
      <c r="Z32" s="66"/>
      <c r="AA32" s="66"/>
      <c r="AB32" s="66"/>
    </row>
    <row r="33" spans="1:28" ht="16.5" customHeight="1">
      <c r="B33" s="331"/>
      <c r="C33" s="332"/>
      <c r="D33" s="277" t="s">
        <v>397</v>
      </c>
      <c r="E33" s="277"/>
      <c r="F33" s="277"/>
      <c r="G33" s="277"/>
      <c r="H33" s="277"/>
      <c r="I33" s="277"/>
      <c r="J33" s="277"/>
      <c r="K33" s="637" t="str">
        <f>IF(K32=0,"",K32*2/3)</f>
        <v/>
      </c>
      <c r="L33" s="638"/>
      <c r="M33" s="638"/>
      <c r="N33" s="638"/>
      <c r="O33" s="83" t="s">
        <v>298</v>
      </c>
      <c r="U33" s="66"/>
      <c r="V33" s="66"/>
      <c r="W33" s="66"/>
      <c r="X33" s="66"/>
      <c r="Y33" s="66"/>
      <c r="Z33" s="66"/>
      <c r="AA33" s="66"/>
      <c r="AB33" s="66"/>
    </row>
    <row r="34" spans="1:28" ht="16.5" customHeight="1">
      <c r="B34" s="463" t="s">
        <v>302</v>
      </c>
      <c r="C34" s="464"/>
      <c r="D34" s="277" t="s">
        <v>398</v>
      </c>
      <c r="E34" s="277"/>
      <c r="F34" s="277"/>
      <c r="G34" s="277"/>
      <c r="H34" s="277"/>
      <c r="I34" s="277"/>
      <c r="J34" s="277"/>
      <c r="K34" s="637" t="str">
        <f>IF(K32=0,"",K9)</f>
        <v/>
      </c>
      <c r="L34" s="638"/>
      <c r="M34" s="638"/>
      <c r="N34" s="638"/>
      <c r="O34" s="83" t="s">
        <v>298</v>
      </c>
      <c r="U34" s="66"/>
      <c r="V34" s="66"/>
      <c r="W34" s="66"/>
      <c r="X34" s="66"/>
      <c r="Y34" s="66"/>
      <c r="Z34" s="66"/>
      <c r="AA34" s="66"/>
      <c r="AB34" s="66"/>
    </row>
    <row r="35" spans="1:28" ht="16.5" customHeight="1">
      <c r="B35" s="333"/>
      <c r="C35" s="334"/>
      <c r="D35" s="619" t="s">
        <v>399</v>
      </c>
      <c r="E35" s="619"/>
      <c r="F35" s="619"/>
      <c r="G35" s="619"/>
      <c r="H35" s="619"/>
      <c r="I35" s="619"/>
      <c r="J35" s="619"/>
      <c r="K35" s="637" t="str">
        <f>IF(K34="","",K34/15)</f>
        <v/>
      </c>
      <c r="L35" s="638"/>
      <c r="M35" s="638"/>
      <c r="N35" s="638"/>
      <c r="O35" s="83" t="s">
        <v>298</v>
      </c>
      <c r="U35" s="66"/>
      <c r="V35" s="66"/>
      <c r="W35" s="66"/>
      <c r="X35" s="66"/>
      <c r="Y35" s="66"/>
      <c r="Z35" s="66"/>
      <c r="AA35" s="66"/>
      <c r="AB35" s="66"/>
    </row>
    <row r="36" spans="1:28" ht="16.5" customHeight="1">
      <c r="B36" s="335"/>
      <c r="C36" s="336"/>
      <c r="D36" s="619" t="s">
        <v>400</v>
      </c>
      <c r="E36" s="619"/>
      <c r="F36" s="619"/>
      <c r="G36" s="619"/>
      <c r="H36" s="619"/>
      <c r="I36" s="619"/>
      <c r="J36" s="619"/>
      <c r="K36" s="637">
        <v>1800000</v>
      </c>
      <c r="L36" s="638"/>
      <c r="M36" s="638"/>
      <c r="N36" s="638"/>
      <c r="O36" s="83" t="s">
        <v>298</v>
      </c>
      <c r="U36" s="66"/>
      <c r="V36" s="66"/>
      <c r="W36" s="66"/>
      <c r="X36" s="66"/>
      <c r="Y36" s="66"/>
      <c r="Z36" s="66"/>
      <c r="AA36" s="66"/>
      <c r="AB36" s="66"/>
    </row>
    <row r="37" spans="1:28" ht="16.5" customHeight="1" thickBot="1">
      <c r="B37" s="272" t="s">
        <v>296</v>
      </c>
      <c r="C37" s="273"/>
      <c r="D37" s="616" t="s">
        <v>401</v>
      </c>
      <c r="E37" s="616"/>
      <c r="F37" s="616"/>
      <c r="G37" s="616"/>
      <c r="H37" s="616"/>
      <c r="I37" s="616"/>
      <c r="J37" s="616"/>
      <c r="K37" s="635" t="str">
        <f>IF(K32=0,"",MIN(K33,K35,K36))</f>
        <v/>
      </c>
      <c r="L37" s="636"/>
      <c r="M37" s="636"/>
      <c r="N37" s="636"/>
      <c r="O37" s="90" t="s">
        <v>298</v>
      </c>
      <c r="U37" s="66"/>
      <c r="V37" s="66"/>
      <c r="W37" s="66"/>
      <c r="X37" s="66"/>
      <c r="Y37" s="66"/>
      <c r="Z37" s="66"/>
      <c r="AA37" s="66"/>
      <c r="AB37" s="66"/>
    </row>
    <row r="38" spans="1:28" ht="16.5" customHeight="1">
      <c r="B38" s="170"/>
      <c r="C38" s="170"/>
      <c r="D38" s="171"/>
      <c r="E38" s="171"/>
      <c r="F38" s="171"/>
      <c r="G38" s="171"/>
      <c r="H38" s="171"/>
      <c r="I38" s="171"/>
      <c r="J38" s="171"/>
      <c r="K38" s="171"/>
      <c r="L38" s="171"/>
      <c r="M38" s="171"/>
      <c r="N38" s="171"/>
      <c r="O38" s="150"/>
      <c r="U38" s="66"/>
      <c r="V38" s="66"/>
      <c r="W38" s="66"/>
      <c r="X38" s="66"/>
      <c r="Y38" s="66"/>
      <c r="Z38" s="66"/>
      <c r="AA38" s="66"/>
      <c r="AB38" s="66"/>
    </row>
    <row r="39" spans="1:28" ht="15.95" customHeight="1" thickBot="1">
      <c r="B39" s="79" t="s">
        <v>136</v>
      </c>
      <c r="C39" s="79"/>
      <c r="D39" s="109"/>
      <c r="E39" s="79"/>
      <c r="F39" s="79"/>
      <c r="G39" s="79"/>
      <c r="H39" s="79"/>
      <c r="I39" s="79"/>
      <c r="J39" s="79"/>
      <c r="K39" s="79"/>
      <c r="L39" s="79"/>
      <c r="M39" s="79"/>
      <c r="N39" s="79"/>
      <c r="O39" s="79"/>
      <c r="P39" s="79"/>
      <c r="R39" s="67"/>
      <c r="S39" s="66"/>
      <c r="T39" s="66"/>
      <c r="U39" s="66"/>
      <c r="V39" s="66"/>
      <c r="W39" s="66"/>
      <c r="X39" s="66"/>
      <c r="Y39" s="66"/>
      <c r="Z39" s="66"/>
      <c r="AA39" s="66"/>
      <c r="AB39" s="66"/>
    </row>
    <row r="40" spans="1:28" ht="15.95" customHeight="1">
      <c r="B40" s="257" t="s">
        <v>144</v>
      </c>
      <c r="C40" s="245"/>
      <c r="D40" s="245" t="s">
        <v>210</v>
      </c>
      <c r="E40" s="245"/>
      <c r="F40" s="245"/>
      <c r="G40" s="245"/>
      <c r="H40" s="245"/>
      <c r="I40" s="245"/>
      <c r="J40" s="245"/>
      <c r="K40" s="314" t="s">
        <v>145</v>
      </c>
      <c r="L40" s="315"/>
      <c r="M40" s="315"/>
      <c r="N40" s="315"/>
      <c r="O40" s="316"/>
      <c r="P40" s="79"/>
    </row>
    <row r="41" spans="1:28" ht="15.95" customHeight="1" thickBot="1">
      <c r="B41" s="252" t="s">
        <v>181</v>
      </c>
      <c r="C41" s="253"/>
      <c r="D41" s="266" t="s">
        <v>402</v>
      </c>
      <c r="E41" s="266"/>
      <c r="F41" s="266"/>
      <c r="G41" s="266"/>
      <c r="H41" s="266"/>
      <c r="I41" s="266"/>
      <c r="J41" s="266"/>
      <c r="K41" s="478" t="str">
        <f>IF(K16="","",ROUNDDOWN(K16+K28+IF(K37="",0,K37),-3))</f>
        <v/>
      </c>
      <c r="L41" s="479"/>
      <c r="M41" s="479"/>
      <c r="N41" s="479"/>
      <c r="O41" s="90" t="s">
        <v>123</v>
      </c>
      <c r="P41" s="79"/>
    </row>
    <row r="42" spans="1:28" ht="15.95" customHeight="1">
      <c r="C42" s="114"/>
      <c r="D42" s="79"/>
      <c r="E42" s="79"/>
      <c r="F42" s="79"/>
      <c r="G42" s="79"/>
      <c r="H42" s="79"/>
      <c r="I42" s="79"/>
      <c r="J42" s="79"/>
      <c r="K42" s="79"/>
      <c r="L42" s="79"/>
      <c r="M42" s="79"/>
      <c r="N42" s="79"/>
      <c r="O42" s="79"/>
      <c r="P42" s="79"/>
    </row>
    <row r="43" spans="1:28" s="174" customFormat="1" ht="15.95" customHeight="1">
      <c r="A43" s="51"/>
      <c r="B43" s="114" t="s">
        <v>321</v>
      </c>
      <c r="C43" s="160"/>
      <c r="D43" s="114"/>
      <c r="E43" s="114"/>
      <c r="F43" s="114"/>
      <c r="G43" s="114"/>
      <c r="H43" s="114"/>
      <c r="I43" s="114"/>
      <c r="J43" s="114"/>
      <c r="K43" s="189"/>
      <c r="L43" s="79"/>
      <c r="M43" s="92"/>
      <c r="N43" s="51"/>
      <c r="O43" s="51"/>
      <c r="P43" s="51"/>
    </row>
    <row r="44" spans="1:28" ht="15.95" customHeight="1">
      <c r="B44" s="114" t="s">
        <v>339</v>
      </c>
      <c r="C44" s="114"/>
      <c r="D44" s="79"/>
      <c r="E44" s="79"/>
      <c r="F44" s="79"/>
      <c r="G44" s="79"/>
      <c r="H44" s="79"/>
      <c r="I44" s="79"/>
      <c r="J44" s="79"/>
      <c r="K44" s="79"/>
      <c r="L44" s="79"/>
      <c r="M44" s="79"/>
      <c r="N44" s="79"/>
      <c r="O44" s="79"/>
      <c r="P44" s="79"/>
    </row>
    <row r="45" spans="1:28" ht="15.95" customHeight="1">
      <c r="B45" s="114" t="s">
        <v>352</v>
      </c>
      <c r="C45" s="114"/>
      <c r="D45" s="79"/>
      <c r="E45" s="79"/>
      <c r="F45" s="79"/>
      <c r="G45" s="79"/>
      <c r="H45" s="79"/>
      <c r="I45" s="79"/>
      <c r="J45" s="79"/>
      <c r="K45" s="79"/>
      <c r="L45" s="79"/>
      <c r="M45" s="79"/>
      <c r="N45" s="79"/>
      <c r="O45" s="79"/>
      <c r="P45" s="79"/>
      <c r="Q45" s="66"/>
      <c r="R45" s="66"/>
    </row>
    <row r="46" spans="1:28" ht="15.95" customHeight="1">
      <c r="B46" s="114"/>
      <c r="C46" s="351" t="s">
        <v>155</v>
      </c>
      <c r="D46" s="351"/>
      <c r="E46" s="351"/>
      <c r="F46" s="351"/>
      <c r="G46" s="431" t="s">
        <v>160</v>
      </c>
      <c r="H46" s="432"/>
      <c r="I46" s="432"/>
      <c r="J46" s="432"/>
      <c r="K46" s="432"/>
      <c r="L46" s="433"/>
      <c r="M46" s="79"/>
      <c r="N46" s="79"/>
      <c r="O46" s="79"/>
      <c r="P46" s="79"/>
      <c r="Q46" s="66"/>
      <c r="R46" s="66"/>
    </row>
    <row r="47" spans="1:28" ht="15.95" customHeight="1">
      <c r="B47" s="114"/>
      <c r="C47" s="351" t="s">
        <v>323</v>
      </c>
      <c r="D47" s="351"/>
      <c r="E47" s="351"/>
      <c r="F47" s="351"/>
      <c r="G47" s="626">
        <v>2700000</v>
      </c>
      <c r="H47" s="627"/>
      <c r="I47" s="627"/>
      <c r="J47" s="627"/>
      <c r="K47" s="627"/>
      <c r="L47" s="675"/>
      <c r="M47" s="79"/>
      <c r="N47" s="79"/>
      <c r="O47" s="79"/>
      <c r="P47" s="79"/>
      <c r="Q47" s="66"/>
      <c r="R47" s="66"/>
    </row>
    <row r="48" spans="1:28" ht="15.95" customHeight="1">
      <c r="B48" s="79"/>
      <c r="C48" s="351" t="s">
        <v>157</v>
      </c>
      <c r="D48" s="351"/>
      <c r="E48" s="351"/>
      <c r="F48" s="351"/>
      <c r="G48" s="671">
        <v>39900</v>
      </c>
      <c r="H48" s="672"/>
      <c r="I48" s="672"/>
      <c r="J48" s="669" t="s">
        <v>326</v>
      </c>
      <c r="K48" s="669"/>
      <c r="L48" s="670"/>
      <c r="M48" s="79"/>
      <c r="N48" s="79"/>
      <c r="O48" s="79"/>
      <c r="P48" s="79"/>
      <c r="Q48" s="66"/>
      <c r="R48" s="66"/>
    </row>
    <row r="49" spans="2:20" ht="15.95" customHeight="1">
      <c r="B49" s="136"/>
      <c r="C49" s="351" t="s">
        <v>158</v>
      </c>
      <c r="D49" s="351"/>
      <c r="E49" s="351"/>
      <c r="F49" s="431"/>
      <c r="G49" s="671">
        <v>51700</v>
      </c>
      <c r="H49" s="672"/>
      <c r="I49" s="193" t="s">
        <v>328</v>
      </c>
      <c r="J49" s="226">
        <v>56900</v>
      </c>
      <c r="K49" s="193" t="s">
        <v>329</v>
      </c>
      <c r="L49" s="194"/>
      <c r="M49" s="79"/>
      <c r="N49" s="79"/>
      <c r="O49" s="79"/>
      <c r="P49" s="79"/>
      <c r="Q49" s="66"/>
      <c r="R49" s="66"/>
    </row>
    <row r="50" spans="2:20" ht="15.95" customHeight="1">
      <c r="B50" s="136"/>
      <c r="C50" s="351" t="s">
        <v>159</v>
      </c>
      <c r="D50" s="351"/>
      <c r="E50" s="351"/>
      <c r="F50" s="351"/>
      <c r="G50" s="671">
        <v>57000</v>
      </c>
      <c r="H50" s="672"/>
      <c r="I50" s="193" t="s">
        <v>328</v>
      </c>
      <c r="J50" s="226">
        <v>62700</v>
      </c>
      <c r="K50" s="193" t="s">
        <v>329</v>
      </c>
      <c r="L50" s="194"/>
      <c r="M50" s="79"/>
      <c r="N50" s="79"/>
      <c r="O50" s="79"/>
      <c r="P50" s="79"/>
      <c r="Q50" s="66"/>
      <c r="R50" s="66"/>
    </row>
    <row r="51" spans="2:20" ht="15.95" customHeight="1">
      <c r="B51" s="136"/>
      <c r="C51" s="370" t="s">
        <v>163</v>
      </c>
      <c r="D51" s="371"/>
      <c r="E51" s="371"/>
      <c r="F51" s="371"/>
      <c r="G51" s="371"/>
      <c r="H51" s="371"/>
      <c r="I51" s="371"/>
      <c r="J51" s="371"/>
      <c r="K51" s="371"/>
      <c r="L51" s="665"/>
      <c r="M51" s="79"/>
      <c r="N51" s="79"/>
      <c r="O51" s="79"/>
      <c r="P51" s="79"/>
      <c r="Q51" s="66"/>
      <c r="R51" s="66"/>
    </row>
    <row r="52" spans="2:20" ht="15.95" customHeight="1">
      <c r="B52" s="136"/>
      <c r="C52" s="666" t="s">
        <v>327</v>
      </c>
      <c r="D52" s="667"/>
      <c r="E52" s="667"/>
      <c r="F52" s="667"/>
      <c r="G52" s="667"/>
      <c r="H52" s="667"/>
      <c r="I52" s="667"/>
      <c r="J52" s="667"/>
      <c r="K52" s="667"/>
      <c r="L52" s="668"/>
      <c r="M52" s="79"/>
      <c r="N52" s="79"/>
      <c r="O52" s="79"/>
      <c r="P52" s="79"/>
      <c r="Q52" s="66"/>
      <c r="R52" s="66"/>
    </row>
    <row r="53" spans="2:20" ht="15.95" customHeight="1">
      <c r="B53" s="114" t="s">
        <v>358</v>
      </c>
      <c r="C53" s="114"/>
      <c r="D53" s="79"/>
      <c r="E53" s="79"/>
      <c r="F53" s="79"/>
      <c r="G53" s="79"/>
      <c r="H53" s="79"/>
      <c r="I53" s="79"/>
      <c r="J53" s="79"/>
      <c r="K53" s="79"/>
      <c r="L53" s="79"/>
      <c r="M53" s="79"/>
      <c r="N53" s="79"/>
      <c r="O53" s="79"/>
      <c r="P53" s="79"/>
    </row>
    <row r="54" spans="2:20" ht="15.95" customHeight="1">
      <c r="B54" s="114"/>
      <c r="C54" s="351" t="s">
        <v>165</v>
      </c>
      <c r="D54" s="351"/>
      <c r="E54" s="351"/>
      <c r="F54" s="351"/>
      <c r="G54" s="351" t="s">
        <v>189</v>
      </c>
      <c r="H54" s="351"/>
      <c r="I54" s="351"/>
      <c r="J54" s="351"/>
      <c r="K54" s="351"/>
      <c r="L54" s="351"/>
      <c r="M54" s="148"/>
      <c r="N54" s="79"/>
      <c r="O54" s="79"/>
      <c r="P54" s="79"/>
    </row>
    <row r="55" spans="2:20" ht="15.95" customHeight="1">
      <c r="B55" s="136"/>
      <c r="C55" s="351" t="s">
        <v>187</v>
      </c>
      <c r="D55" s="351"/>
      <c r="E55" s="351"/>
      <c r="F55" s="351"/>
      <c r="G55" s="405">
        <v>20000000</v>
      </c>
      <c r="H55" s="405"/>
      <c r="I55" s="405"/>
      <c r="J55" s="405"/>
      <c r="K55" s="405"/>
      <c r="L55" s="405"/>
      <c r="M55" s="149"/>
      <c r="N55" s="79"/>
      <c r="O55" s="79"/>
      <c r="P55" s="79"/>
    </row>
    <row r="56" spans="2:20" ht="15.95" customHeight="1">
      <c r="B56" s="79"/>
      <c r="C56" s="351" t="s">
        <v>188</v>
      </c>
      <c r="D56" s="351"/>
      <c r="E56" s="351"/>
      <c r="F56" s="351"/>
      <c r="G56" s="405">
        <v>40000000</v>
      </c>
      <c r="H56" s="405"/>
      <c r="I56" s="405"/>
      <c r="J56" s="405"/>
      <c r="K56" s="405"/>
      <c r="L56" s="405"/>
      <c r="M56" s="148"/>
      <c r="N56" s="79"/>
      <c r="O56" s="79"/>
      <c r="P56" s="79"/>
    </row>
    <row r="57" spans="2:20" ht="15.95" customHeight="1">
      <c r="B57" s="114" t="s">
        <v>403</v>
      </c>
      <c r="C57" s="99"/>
      <c r="D57" s="100"/>
      <c r="E57" s="100"/>
      <c r="F57" s="100"/>
      <c r="G57" s="100"/>
      <c r="H57" s="100"/>
      <c r="I57" s="100"/>
      <c r="J57" s="100"/>
      <c r="K57" s="100"/>
      <c r="L57" s="101"/>
      <c r="M57" s="102"/>
      <c r="N57" s="92"/>
    </row>
    <row r="58" spans="2:20" ht="15.95" customHeight="1">
      <c r="B58" s="114" t="s">
        <v>404</v>
      </c>
      <c r="C58" s="99"/>
      <c r="D58" s="100"/>
      <c r="E58" s="100"/>
      <c r="F58" s="100"/>
      <c r="G58" s="100"/>
      <c r="H58" s="100"/>
      <c r="I58" s="100"/>
      <c r="J58" s="100"/>
      <c r="K58" s="100"/>
      <c r="L58" s="101"/>
      <c r="M58" s="102"/>
      <c r="N58" s="92"/>
    </row>
    <row r="59" spans="2:20" ht="15.95" customHeight="1">
      <c r="B59" s="114" t="s">
        <v>361</v>
      </c>
      <c r="C59" s="136"/>
      <c r="D59" s="79"/>
      <c r="E59" s="79"/>
      <c r="F59" s="79"/>
      <c r="G59" s="79"/>
      <c r="H59" s="79"/>
      <c r="I59" s="79"/>
      <c r="J59" s="79"/>
      <c r="K59" s="79"/>
      <c r="L59" s="79"/>
      <c r="M59" s="79"/>
      <c r="N59" s="79"/>
      <c r="O59" s="79"/>
      <c r="P59" s="79"/>
      <c r="Q59" s="66"/>
      <c r="R59" s="66"/>
      <c r="S59" s="63"/>
      <c r="T59" s="65"/>
    </row>
    <row r="60" spans="2:20" ht="15.75" customHeight="1">
      <c r="B60" s="79"/>
      <c r="C60" s="150"/>
      <c r="D60" s="150"/>
      <c r="E60" s="150"/>
      <c r="F60" s="150"/>
      <c r="G60" s="151"/>
      <c r="H60" s="151"/>
      <c r="I60" s="151"/>
      <c r="J60" s="151"/>
      <c r="K60" s="151"/>
      <c r="L60" s="151"/>
      <c r="M60" s="79"/>
      <c r="N60" s="79"/>
      <c r="O60" s="79"/>
      <c r="P60" s="79"/>
    </row>
    <row r="61" spans="2:20" ht="15.95" customHeight="1" thickBot="1">
      <c r="B61" s="79" t="s">
        <v>405</v>
      </c>
      <c r="C61" s="107"/>
      <c r="D61" s="107"/>
      <c r="E61" s="107"/>
      <c r="F61" s="107"/>
      <c r="G61" s="107"/>
      <c r="H61" s="107"/>
      <c r="I61" s="107"/>
      <c r="J61" s="107"/>
      <c r="K61" s="107"/>
      <c r="L61" s="107"/>
      <c r="M61" s="107"/>
      <c r="N61" s="107"/>
      <c r="O61" s="107"/>
      <c r="P61" s="107"/>
      <c r="Q61" s="161"/>
      <c r="R61" s="161"/>
      <c r="S61" s="161"/>
    </row>
    <row r="62" spans="2:20" ht="15.95" customHeight="1">
      <c r="B62" s="606" t="s">
        <v>308</v>
      </c>
      <c r="C62" s="344"/>
      <c r="D62" s="344"/>
      <c r="E62" s="344"/>
      <c r="F62" s="345"/>
      <c r="G62" s="343" t="s">
        <v>299</v>
      </c>
      <c r="H62" s="344"/>
      <c r="I62" s="345"/>
      <c r="J62" s="343" t="s">
        <v>309</v>
      </c>
      <c r="K62" s="344"/>
      <c r="L62" s="345"/>
      <c r="M62" s="343" t="s">
        <v>297</v>
      </c>
      <c r="N62" s="344"/>
      <c r="O62" s="480"/>
    </row>
    <row r="63" spans="2:20" ht="15.95" customHeight="1">
      <c r="B63" s="656"/>
      <c r="C63" s="657"/>
      <c r="D63" s="657"/>
      <c r="E63" s="657"/>
      <c r="F63" s="658"/>
      <c r="G63" s="659"/>
      <c r="H63" s="660"/>
      <c r="I63" s="200" t="s">
        <v>298</v>
      </c>
      <c r="J63" s="663"/>
      <c r="K63" s="664"/>
      <c r="L63" s="201" t="s">
        <v>310</v>
      </c>
      <c r="M63" s="468" t="str">
        <f>IF(AND(G63="",J63=""),"",G63*J63)</f>
        <v/>
      </c>
      <c r="N63" s="469"/>
      <c r="O63" s="168" t="s">
        <v>298</v>
      </c>
    </row>
    <row r="64" spans="2:20" ht="15.95" customHeight="1">
      <c r="B64" s="656"/>
      <c r="C64" s="657"/>
      <c r="D64" s="657"/>
      <c r="E64" s="657"/>
      <c r="F64" s="658"/>
      <c r="G64" s="659"/>
      <c r="H64" s="660"/>
      <c r="I64" s="200" t="s">
        <v>298</v>
      </c>
      <c r="J64" s="663"/>
      <c r="K64" s="664"/>
      <c r="L64" s="201" t="s">
        <v>310</v>
      </c>
      <c r="M64" s="468" t="str">
        <f t="shared" ref="M64:M72" si="0">IF(AND(G64="",J64=""),"",G64*J64)</f>
        <v/>
      </c>
      <c r="N64" s="469"/>
      <c r="O64" s="168" t="s">
        <v>298</v>
      </c>
    </row>
    <row r="65" spans="1:16" ht="15.95" customHeight="1">
      <c r="B65" s="656"/>
      <c r="C65" s="657"/>
      <c r="D65" s="657"/>
      <c r="E65" s="657"/>
      <c r="F65" s="658"/>
      <c r="G65" s="659"/>
      <c r="H65" s="660"/>
      <c r="I65" s="200" t="s">
        <v>298</v>
      </c>
      <c r="J65" s="663"/>
      <c r="K65" s="664"/>
      <c r="L65" s="201" t="s">
        <v>310</v>
      </c>
      <c r="M65" s="468" t="str">
        <f t="shared" si="0"/>
        <v/>
      </c>
      <c r="N65" s="469"/>
      <c r="O65" s="168" t="s">
        <v>298</v>
      </c>
    </row>
    <row r="66" spans="1:16" ht="15.95" customHeight="1">
      <c r="B66" s="656"/>
      <c r="C66" s="657"/>
      <c r="D66" s="657"/>
      <c r="E66" s="657"/>
      <c r="F66" s="658"/>
      <c r="G66" s="659"/>
      <c r="H66" s="660"/>
      <c r="I66" s="200" t="s">
        <v>298</v>
      </c>
      <c r="J66" s="663"/>
      <c r="K66" s="664"/>
      <c r="L66" s="201" t="s">
        <v>310</v>
      </c>
      <c r="M66" s="468" t="str">
        <f t="shared" si="0"/>
        <v/>
      </c>
      <c r="N66" s="469"/>
      <c r="O66" s="168" t="s">
        <v>298</v>
      </c>
    </row>
    <row r="67" spans="1:16" ht="15.95" customHeight="1">
      <c r="B67" s="656"/>
      <c r="C67" s="657"/>
      <c r="D67" s="657"/>
      <c r="E67" s="657"/>
      <c r="F67" s="658"/>
      <c r="G67" s="659"/>
      <c r="H67" s="660"/>
      <c r="I67" s="200" t="s">
        <v>298</v>
      </c>
      <c r="J67" s="663"/>
      <c r="K67" s="664"/>
      <c r="L67" s="201" t="s">
        <v>310</v>
      </c>
      <c r="M67" s="468" t="str">
        <f t="shared" si="0"/>
        <v/>
      </c>
      <c r="N67" s="469"/>
      <c r="O67" s="168" t="s">
        <v>298</v>
      </c>
    </row>
    <row r="68" spans="1:16" ht="15.95" customHeight="1">
      <c r="B68" s="656"/>
      <c r="C68" s="657"/>
      <c r="D68" s="657"/>
      <c r="E68" s="657"/>
      <c r="F68" s="658"/>
      <c r="G68" s="659"/>
      <c r="H68" s="660"/>
      <c r="I68" s="200" t="s">
        <v>298</v>
      </c>
      <c r="J68" s="663"/>
      <c r="K68" s="664"/>
      <c r="L68" s="201" t="s">
        <v>310</v>
      </c>
      <c r="M68" s="468" t="str">
        <f t="shared" si="0"/>
        <v/>
      </c>
      <c r="N68" s="469"/>
      <c r="O68" s="168" t="s">
        <v>298</v>
      </c>
    </row>
    <row r="69" spans="1:16" ht="15.95" customHeight="1">
      <c r="B69" s="656"/>
      <c r="C69" s="657"/>
      <c r="D69" s="657"/>
      <c r="E69" s="657"/>
      <c r="F69" s="658"/>
      <c r="G69" s="659"/>
      <c r="H69" s="660"/>
      <c r="I69" s="200" t="s">
        <v>298</v>
      </c>
      <c r="J69" s="663"/>
      <c r="K69" s="664"/>
      <c r="L69" s="201" t="s">
        <v>310</v>
      </c>
      <c r="M69" s="468" t="str">
        <f t="shared" si="0"/>
        <v/>
      </c>
      <c r="N69" s="469"/>
      <c r="O69" s="168" t="s">
        <v>298</v>
      </c>
    </row>
    <row r="70" spans="1:16" ht="15.95" customHeight="1">
      <c r="B70" s="656"/>
      <c r="C70" s="657"/>
      <c r="D70" s="657"/>
      <c r="E70" s="657"/>
      <c r="F70" s="658"/>
      <c r="G70" s="659"/>
      <c r="H70" s="660"/>
      <c r="I70" s="200" t="s">
        <v>298</v>
      </c>
      <c r="J70" s="663"/>
      <c r="K70" s="664"/>
      <c r="L70" s="201" t="s">
        <v>310</v>
      </c>
      <c r="M70" s="468" t="str">
        <f t="shared" si="0"/>
        <v/>
      </c>
      <c r="N70" s="469"/>
      <c r="O70" s="168" t="s">
        <v>298</v>
      </c>
    </row>
    <row r="71" spans="1:16" ht="15.95" customHeight="1">
      <c r="B71" s="656"/>
      <c r="C71" s="657"/>
      <c r="D71" s="657"/>
      <c r="E71" s="657"/>
      <c r="F71" s="658"/>
      <c r="G71" s="659"/>
      <c r="H71" s="660"/>
      <c r="I71" s="200" t="s">
        <v>298</v>
      </c>
      <c r="J71" s="663"/>
      <c r="K71" s="664"/>
      <c r="L71" s="201" t="s">
        <v>310</v>
      </c>
      <c r="M71" s="468" t="str">
        <f t="shared" si="0"/>
        <v/>
      </c>
      <c r="N71" s="469"/>
      <c r="O71" s="168" t="s">
        <v>298</v>
      </c>
    </row>
    <row r="72" spans="1:16" ht="15.95" customHeight="1">
      <c r="B72" s="656"/>
      <c r="C72" s="657"/>
      <c r="D72" s="657"/>
      <c r="E72" s="657"/>
      <c r="F72" s="658"/>
      <c r="G72" s="659"/>
      <c r="H72" s="660"/>
      <c r="I72" s="200" t="s">
        <v>298</v>
      </c>
      <c r="J72" s="663"/>
      <c r="K72" s="664"/>
      <c r="L72" s="201" t="s">
        <v>310</v>
      </c>
      <c r="M72" s="468" t="str">
        <f t="shared" si="0"/>
        <v/>
      </c>
      <c r="N72" s="469"/>
      <c r="O72" s="168" t="s">
        <v>298</v>
      </c>
    </row>
    <row r="73" spans="1:16" ht="15.95" customHeight="1">
      <c r="B73" s="415" t="s">
        <v>301</v>
      </c>
      <c r="C73" s="448"/>
      <c r="D73" s="448"/>
      <c r="E73" s="448"/>
      <c r="F73" s="448"/>
      <c r="G73" s="448"/>
      <c r="H73" s="448"/>
      <c r="I73" s="416"/>
      <c r="J73" s="661" t="str">
        <f>IF(SUM(J63:J72)=0,"",SUM(J63:J72))</f>
        <v/>
      </c>
      <c r="K73" s="662"/>
      <c r="L73" s="172" t="s">
        <v>310</v>
      </c>
      <c r="M73" s="468" t="str">
        <f>IF(SUM(M63:N72)=0,"",SUM(M63:N72))</f>
        <v/>
      </c>
      <c r="N73" s="469"/>
      <c r="O73" s="168" t="s">
        <v>298</v>
      </c>
    </row>
    <row r="74" spans="1:16" ht="15.95" customHeight="1" thickBot="1">
      <c r="B74" s="489" t="s">
        <v>304</v>
      </c>
      <c r="C74" s="490"/>
      <c r="D74" s="490"/>
      <c r="E74" s="490"/>
      <c r="F74" s="490"/>
      <c r="G74" s="490"/>
      <c r="H74" s="490"/>
      <c r="I74" s="490"/>
      <c r="J74" s="490"/>
      <c r="K74" s="490"/>
      <c r="L74" s="491"/>
      <c r="M74" s="478" t="str">
        <f>IF(M73="","",M73*6)</f>
        <v/>
      </c>
      <c r="N74" s="479"/>
      <c r="O74" s="169" t="s">
        <v>305</v>
      </c>
    </row>
    <row r="75" spans="1:16" ht="15.95" customHeight="1">
      <c r="B75" s="79"/>
      <c r="C75" s="150"/>
      <c r="D75" s="150"/>
      <c r="E75" s="150"/>
      <c r="F75" s="150"/>
      <c r="G75" s="151"/>
      <c r="H75" s="151"/>
      <c r="I75" s="151"/>
      <c r="J75" s="151"/>
      <c r="K75" s="151"/>
      <c r="L75" s="151"/>
      <c r="M75" s="79"/>
      <c r="N75" s="79"/>
      <c r="O75" s="79"/>
      <c r="P75" s="79"/>
    </row>
    <row r="76" spans="1:16" ht="15.95" customHeight="1" thickBot="1">
      <c r="B76" s="114" t="s">
        <v>312</v>
      </c>
      <c r="C76" s="114"/>
      <c r="D76" s="79"/>
      <c r="E76" s="79"/>
      <c r="F76" s="79"/>
      <c r="G76" s="79"/>
      <c r="H76" s="79"/>
      <c r="I76" s="79"/>
      <c r="J76" s="79"/>
      <c r="K76" s="79"/>
      <c r="L76" s="79"/>
      <c r="M76" s="79"/>
      <c r="N76" s="79"/>
      <c r="O76" s="79"/>
      <c r="P76" s="79"/>
    </row>
    <row r="77" spans="1:16" ht="15.95" customHeight="1">
      <c r="B77" s="346" t="s">
        <v>173</v>
      </c>
      <c r="C77" s="280"/>
      <c r="D77" s="280"/>
      <c r="E77" s="280"/>
      <c r="F77" s="280" t="s">
        <v>140</v>
      </c>
      <c r="G77" s="280"/>
      <c r="H77" s="280" t="s">
        <v>140</v>
      </c>
      <c r="I77" s="280"/>
      <c r="J77" s="280" t="s">
        <v>140</v>
      </c>
      <c r="K77" s="280"/>
      <c r="L77" s="280"/>
      <c r="M77" s="280" t="s">
        <v>147</v>
      </c>
      <c r="N77" s="280"/>
      <c r="O77" s="303"/>
      <c r="P77" s="79"/>
    </row>
    <row r="78" spans="1:16" ht="15.95" customHeight="1">
      <c r="B78" s="267" t="s">
        <v>362</v>
      </c>
      <c r="C78" s="268"/>
      <c r="D78" s="268"/>
      <c r="E78" s="268"/>
      <c r="F78" s="302"/>
      <c r="G78" s="302"/>
      <c r="H78" s="302"/>
      <c r="I78" s="302"/>
      <c r="J78" s="302"/>
      <c r="K78" s="302"/>
      <c r="L78" s="302"/>
      <c r="M78" s="302"/>
      <c r="N78" s="302"/>
      <c r="O78" s="403"/>
      <c r="P78" s="79"/>
    </row>
    <row r="79" spans="1:16" ht="15.95" customHeight="1">
      <c r="A79" s="100"/>
      <c r="B79" s="267" t="s">
        <v>174</v>
      </c>
      <c r="C79" s="268"/>
      <c r="D79" s="268"/>
      <c r="E79" s="268"/>
      <c r="F79" s="302"/>
      <c r="G79" s="302"/>
      <c r="H79" s="302"/>
      <c r="I79" s="302"/>
      <c r="J79" s="302"/>
      <c r="K79" s="302"/>
      <c r="L79" s="302"/>
      <c r="M79" s="302"/>
      <c r="N79" s="302"/>
      <c r="O79" s="403"/>
      <c r="P79" s="79"/>
    </row>
    <row r="80" spans="1:16" ht="15.95" customHeight="1">
      <c r="B80" s="267" t="s">
        <v>141</v>
      </c>
      <c r="C80" s="268"/>
      <c r="D80" s="268"/>
      <c r="E80" s="268"/>
      <c r="F80" s="302"/>
      <c r="G80" s="302"/>
      <c r="H80" s="302"/>
      <c r="I80" s="302"/>
      <c r="J80" s="302"/>
      <c r="K80" s="302"/>
      <c r="L80" s="302"/>
      <c r="M80" s="302"/>
      <c r="N80" s="302"/>
      <c r="O80" s="403"/>
      <c r="P80" s="79"/>
    </row>
    <row r="81" spans="2:16" ht="15.95" customHeight="1">
      <c r="B81" s="267" t="s">
        <v>137</v>
      </c>
      <c r="C81" s="268"/>
      <c r="D81" s="268"/>
      <c r="E81" s="268"/>
      <c r="F81" s="302"/>
      <c r="G81" s="302"/>
      <c r="H81" s="302"/>
      <c r="I81" s="302"/>
      <c r="J81" s="302"/>
      <c r="K81" s="302"/>
      <c r="L81" s="302"/>
      <c r="M81" s="302"/>
      <c r="N81" s="302"/>
      <c r="O81" s="403"/>
      <c r="P81" s="79"/>
    </row>
    <row r="82" spans="2:16" ht="15.95" customHeight="1" thickBot="1">
      <c r="B82" s="272" t="s">
        <v>142</v>
      </c>
      <c r="C82" s="273"/>
      <c r="D82" s="273"/>
      <c r="E82" s="273"/>
      <c r="F82" s="301"/>
      <c r="G82" s="301"/>
      <c r="H82" s="301"/>
      <c r="I82" s="301"/>
      <c r="J82" s="301"/>
      <c r="K82" s="301"/>
      <c r="L82" s="301"/>
      <c r="M82" s="301"/>
      <c r="N82" s="301"/>
      <c r="O82" s="453"/>
      <c r="P82" s="79"/>
    </row>
    <row r="83" spans="2:16" ht="15.95" customHeight="1">
      <c r="B83" s="107"/>
      <c r="C83" s="107"/>
      <c r="D83" s="107"/>
      <c r="E83" s="107"/>
      <c r="F83" s="107"/>
      <c r="G83" s="107"/>
      <c r="H83" s="107"/>
      <c r="I83" s="107"/>
      <c r="J83" s="107"/>
      <c r="K83" s="107"/>
      <c r="L83" s="107"/>
      <c r="M83" s="107"/>
      <c r="N83" s="107"/>
      <c r="O83" s="107"/>
      <c r="P83" s="107"/>
    </row>
    <row r="84" spans="2:16" ht="15.95" customHeight="1">
      <c r="B84" s="107"/>
      <c r="C84" s="107"/>
      <c r="D84" s="107"/>
      <c r="E84" s="107"/>
      <c r="F84" s="107"/>
      <c r="G84" s="107"/>
      <c r="H84" s="107"/>
      <c r="I84" s="107"/>
      <c r="J84" s="107"/>
      <c r="K84" s="107"/>
      <c r="L84" s="107"/>
      <c r="M84" s="107"/>
      <c r="N84" s="107"/>
      <c r="O84" s="107"/>
      <c r="P84" s="107"/>
    </row>
    <row r="85" spans="2:16" ht="15.95" customHeight="1">
      <c r="B85" s="107"/>
      <c r="C85" s="107"/>
      <c r="D85" s="107"/>
      <c r="E85" s="107"/>
      <c r="F85" s="107"/>
      <c r="G85" s="107"/>
      <c r="H85" s="107"/>
      <c r="I85" s="107"/>
      <c r="J85" s="107"/>
      <c r="K85" s="107"/>
      <c r="L85" s="107"/>
      <c r="M85" s="107"/>
      <c r="N85" s="107"/>
      <c r="O85" s="107"/>
      <c r="P85" s="107"/>
    </row>
    <row r="86" spans="2:16" ht="15.95" customHeight="1">
      <c r="B86" s="107"/>
      <c r="C86" s="107"/>
      <c r="D86" s="107"/>
      <c r="E86" s="107"/>
      <c r="F86" s="107"/>
      <c r="G86" s="107"/>
      <c r="H86" s="107"/>
      <c r="I86" s="107"/>
      <c r="J86" s="107"/>
      <c r="K86" s="107"/>
      <c r="L86" s="107"/>
      <c r="M86" s="107"/>
      <c r="N86" s="107"/>
      <c r="O86" s="107"/>
      <c r="P86" s="107"/>
    </row>
    <row r="87" spans="2:16" ht="15.95" customHeight="1">
      <c r="B87" s="107"/>
      <c r="C87" s="107"/>
      <c r="D87" s="107"/>
      <c r="E87" s="107"/>
      <c r="F87" s="107"/>
      <c r="G87" s="107"/>
      <c r="H87" s="107"/>
      <c r="I87" s="107"/>
      <c r="J87" s="107"/>
      <c r="K87" s="107"/>
      <c r="L87" s="107"/>
      <c r="M87" s="107"/>
      <c r="N87" s="107"/>
      <c r="O87" s="107"/>
      <c r="P87" s="107"/>
    </row>
    <row r="88" spans="2:16" ht="15.95" customHeight="1"/>
    <row r="89" spans="2:16" ht="15.95" customHeight="1"/>
    <row r="90" spans="2:16" ht="15.95" customHeight="1"/>
    <row r="91" spans="2:16" ht="15.95" customHeight="1"/>
    <row r="92" spans="2:16" ht="15.95" customHeight="1"/>
  </sheetData>
  <sheetProtection sheet="1" objects="1" scenarios="1"/>
  <mergeCells count="174">
    <mergeCell ref="M73:N73"/>
    <mergeCell ref="M72:N72"/>
    <mergeCell ref="M71:N71"/>
    <mergeCell ref="M70:N70"/>
    <mergeCell ref="E22:J22"/>
    <mergeCell ref="M65:N65"/>
    <mergeCell ref="M64:N64"/>
    <mergeCell ref="M63:N63"/>
    <mergeCell ref="G64:H64"/>
    <mergeCell ref="C47:F47"/>
    <mergeCell ref="C48:F48"/>
    <mergeCell ref="C49:F49"/>
    <mergeCell ref="C50:F50"/>
    <mergeCell ref="G46:L46"/>
    <mergeCell ref="C46:F46"/>
    <mergeCell ref="M62:O62"/>
    <mergeCell ref="G62:I62"/>
    <mergeCell ref="C55:F55"/>
    <mergeCell ref="C54:F54"/>
    <mergeCell ref="G56:L56"/>
    <mergeCell ref="G70:H70"/>
    <mergeCell ref="G65:H65"/>
    <mergeCell ref="B63:F63"/>
    <mergeCell ref="G66:H66"/>
    <mergeCell ref="A3:P3"/>
    <mergeCell ref="D26:J26"/>
    <mergeCell ref="D27:J27"/>
    <mergeCell ref="D28:J28"/>
    <mergeCell ref="B20:C23"/>
    <mergeCell ref="D20:D22"/>
    <mergeCell ref="B7:C7"/>
    <mergeCell ref="B14:C15"/>
    <mergeCell ref="B9:C13"/>
    <mergeCell ref="D10:D12"/>
    <mergeCell ref="B16:C16"/>
    <mergeCell ref="D7:J7"/>
    <mergeCell ref="E12:J12"/>
    <mergeCell ref="E11:J11"/>
    <mergeCell ref="E10:J10"/>
    <mergeCell ref="K16:N16"/>
    <mergeCell ref="B19:C19"/>
    <mergeCell ref="D19:J19"/>
    <mergeCell ref="D16:J16"/>
    <mergeCell ref="B8:C8"/>
    <mergeCell ref="K14:N14"/>
    <mergeCell ref="K7:O7"/>
    <mergeCell ref="K27:N27"/>
    <mergeCell ref="K26:N26"/>
    <mergeCell ref="J67:K67"/>
    <mergeCell ref="J66:K66"/>
    <mergeCell ref="J65:K65"/>
    <mergeCell ref="G54:L54"/>
    <mergeCell ref="C56:F56"/>
    <mergeCell ref="B64:F64"/>
    <mergeCell ref="G67:H67"/>
    <mergeCell ref="J63:K63"/>
    <mergeCell ref="B62:F62"/>
    <mergeCell ref="B37:C37"/>
    <mergeCell ref="D37:J37"/>
    <mergeCell ref="G63:H63"/>
    <mergeCell ref="B65:F65"/>
    <mergeCell ref="J62:L62"/>
    <mergeCell ref="G47:L47"/>
    <mergeCell ref="B41:C41"/>
    <mergeCell ref="K40:O40"/>
    <mergeCell ref="G55:L55"/>
    <mergeCell ref="J64:K64"/>
    <mergeCell ref="B31:C31"/>
    <mergeCell ref="B32:C33"/>
    <mergeCell ref="B34:C36"/>
    <mergeCell ref="C51:L51"/>
    <mergeCell ref="C52:L52"/>
    <mergeCell ref="B40:C40"/>
    <mergeCell ref="D40:J40"/>
    <mergeCell ref="K15:N15"/>
    <mergeCell ref="B24:C27"/>
    <mergeCell ref="B28:C28"/>
    <mergeCell ref="D24:J24"/>
    <mergeCell ref="D25:J25"/>
    <mergeCell ref="D41:J41"/>
    <mergeCell ref="D33:J33"/>
    <mergeCell ref="J48:L48"/>
    <mergeCell ref="G48:I48"/>
    <mergeCell ref="G49:H49"/>
    <mergeCell ref="G50:H50"/>
    <mergeCell ref="K41:N41"/>
    <mergeCell ref="E21:J21"/>
    <mergeCell ref="E20:J20"/>
    <mergeCell ref="D23:J23"/>
    <mergeCell ref="D36:J36"/>
    <mergeCell ref="K28:N28"/>
    <mergeCell ref="B82:E82"/>
    <mergeCell ref="F82:G82"/>
    <mergeCell ref="H82:I82"/>
    <mergeCell ref="J82:L82"/>
    <mergeCell ref="M82:O82"/>
    <mergeCell ref="B81:E81"/>
    <mergeCell ref="F81:G81"/>
    <mergeCell ref="H81:I81"/>
    <mergeCell ref="J81:L81"/>
    <mergeCell ref="M81:O81"/>
    <mergeCell ref="B80:E80"/>
    <mergeCell ref="F80:G80"/>
    <mergeCell ref="H80:I80"/>
    <mergeCell ref="J80:L80"/>
    <mergeCell ref="M80:O80"/>
    <mergeCell ref="B77:E77"/>
    <mergeCell ref="F77:G77"/>
    <mergeCell ref="H77:I77"/>
    <mergeCell ref="J77:L77"/>
    <mergeCell ref="M79:O79"/>
    <mergeCell ref="B79:E79"/>
    <mergeCell ref="B78:E78"/>
    <mergeCell ref="F78:G78"/>
    <mergeCell ref="H78:I78"/>
    <mergeCell ref="J78:L78"/>
    <mergeCell ref="M78:O78"/>
    <mergeCell ref="M77:O77"/>
    <mergeCell ref="F79:G79"/>
    <mergeCell ref="H79:I79"/>
    <mergeCell ref="J79:L79"/>
    <mergeCell ref="M69:N69"/>
    <mergeCell ref="M68:N68"/>
    <mergeCell ref="M67:N67"/>
    <mergeCell ref="M66:N66"/>
    <mergeCell ref="B74:L74"/>
    <mergeCell ref="B73:I73"/>
    <mergeCell ref="B72:F72"/>
    <mergeCell ref="B71:F71"/>
    <mergeCell ref="B68:F68"/>
    <mergeCell ref="G71:H71"/>
    <mergeCell ref="B69:F69"/>
    <mergeCell ref="G72:H72"/>
    <mergeCell ref="B70:F70"/>
    <mergeCell ref="G68:H68"/>
    <mergeCell ref="J73:K73"/>
    <mergeCell ref="J72:K72"/>
    <mergeCell ref="J71:K71"/>
    <mergeCell ref="J70:K70"/>
    <mergeCell ref="J69:K69"/>
    <mergeCell ref="J68:K68"/>
    <mergeCell ref="G69:H69"/>
    <mergeCell ref="B66:F66"/>
    <mergeCell ref="B67:F67"/>
    <mergeCell ref="M74:N74"/>
    <mergeCell ref="K25:N25"/>
    <mergeCell ref="K24:N24"/>
    <mergeCell ref="K23:N23"/>
    <mergeCell ref="K22:N22"/>
    <mergeCell ref="K21:L21"/>
    <mergeCell ref="K20:N20"/>
    <mergeCell ref="K19:O19"/>
    <mergeCell ref="K13:N13"/>
    <mergeCell ref="K12:N12"/>
    <mergeCell ref="K11:L11"/>
    <mergeCell ref="K10:N10"/>
    <mergeCell ref="K9:N9"/>
    <mergeCell ref="K8:N8"/>
    <mergeCell ref="D9:J9"/>
    <mergeCell ref="D8:J8"/>
    <mergeCell ref="D15:J15"/>
    <mergeCell ref="D14:J14"/>
    <mergeCell ref="D13:J13"/>
    <mergeCell ref="D31:J31"/>
    <mergeCell ref="D32:J32"/>
    <mergeCell ref="K37:N37"/>
    <mergeCell ref="K36:N36"/>
    <mergeCell ref="K35:N35"/>
    <mergeCell ref="K34:N34"/>
    <mergeCell ref="K33:N33"/>
    <mergeCell ref="K32:N32"/>
    <mergeCell ref="K31:O31"/>
    <mergeCell ref="D35:J35"/>
    <mergeCell ref="D34:J34"/>
  </mergeCells>
  <phoneticPr fontId="26"/>
  <dataValidations count="1">
    <dataValidation type="list" allowBlank="1" showInputMessage="1" showErrorMessage="1" sqref="R9" xr:uid="{00000000-0002-0000-0700-000000000000}">
      <formula1>$R$11:$R$15</formula1>
    </dataValidation>
  </dataValidations>
  <pageMargins left="0.78740157480314965" right="0.39370078740157483" top="0.74803149606299213" bottom="0.74803149606299213" header="0.31496062992125984" footer="0.31496062992125984"/>
  <pageSetup paperSize="9" scale="95" orientation="portrait" horizontalDpi="300" verticalDpi="300" r:id="rId1"/>
  <rowBreaks count="1" manualBreakCount="1">
    <brk id="42"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K388"/>
  <sheetViews>
    <sheetView workbookViewId="0"/>
  </sheetViews>
  <sheetFormatPr defaultColWidth="8.625" defaultRowHeight="13.5"/>
  <sheetData>
    <row r="1" spans="1:11">
      <c r="A1" s="36" t="s">
        <v>60</v>
      </c>
      <c r="B1" s="37"/>
      <c r="C1" s="37"/>
      <c r="D1" s="37"/>
      <c r="E1" s="37"/>
      <c r="F1" s="37"/>
      <c r="G1" s="37"/>
      <c r="H1" s="37"/>
      <c r="I1" s="37"/>
      <c r="J1" s="37"/>
      <c r="K1" s="1"/>
    </row>
    <row r="2" spans="1:11">
      <c r="A2" s="38"/>
      <c r="K2" s="39"/>
    </row>
    <row r="3" spans="1:11">
      <c r="A3" s="38"/>
      <c r="K3" s="39"/>
    </row>
    <row r="4" spans="1:11">
      <c r="A4" s="38"/>
      <c r="K4" s="39"/>
    </row>
    <row r="5" spans="1:11" ht="18.75">
      <c r="A5" s="678" t="s">
        <v>1</v>
      </c>
      <c r="B5" s="679"/>
      <c r="C5" s="679"/>
      <c r="D5" s="679"/>
      <c r="E5" s="679"/>
      <c r="F5" s="679"/>
      <c r="G5" s="679"/>
      <c r="H5" s="679"/>
      <c r="I5" s="679"/>
      <c r="J5" s="679"/>
      <c r="K5" s="680"/>
    </row>
    <row r="6" spans="1:11" ht="18.75">
      <c r="A6" s="40"/>
      <c r="K6" s="39"/>
    </row>
    <row r="7" spans="1:11">
      <c r="A7" s="38"/>
      <c r="K7" s="39"/>
    </row>
    <row r="8" spans="1:11">
      <c r="A8" s="38" t="s">
        <v>25</v>
      </c>
      <c r="K8" s="39"/>
    </row>
    <row r="9" spans="1:11" ht="30" customHeight="1">
      <c r="A9" s="41" t="s">
        <v>2</v>
      </c>
      <c r="B9" s="681" t="e">
        <f>CONCATENATE(#REF!,"　　",#REF!)</f>
        <v>#REF!</v>
      </c>
      <c r="C9" s="682"/>
      <c r="D9" s="682"/>
      <c r="E9" s="682"/>
      <c r="F9" s="682"/>
      <c r="G9" s="682"/>
      <c r="H9" s="682"/>
      <c r="I9" s="682"/>
      <c r="J9" s="682"/>
      <c r="K9" s="683"/>
    </row>
    <row r="10" spans="1:11">
      <c r="A10" s="38"/>
      <c r="K10" s="39"/>
    </row>
    <row r="11" spans="1:11">
      <c r="A11" s="38" t="s">
        <v>83</v>
      </c>
      <c r="K11" s="39"/>
    </row>
    <row r="12" spans="1:11" ht="30" customHeight="1">
      <c r="A12" s="681" t="e">
        <f>IF(#REF!&gt;=2,#REF!, )</f>
        <v>#REF!</v>
      </c>
      <c r="B12" s="683"/>
      <c r="C12" t="s">
        <v>5</v>
      </c>
      <c r="K12" s="39"/>
    </row>
    <row r="13" spans="1:11">
      <c r="A13" s="38"/>
      <c r="K13" s="39"/>
    </row>
    <row r="14" spans="1:11">
      <c r="A14" s="38" t="s">
        <v>3</v>
      </c>
      <c r="K14" s="39"/>
    </row>
    <row r="15" spans="1:11" ht="30" customHeight="1">
      <c r="A15" s="44" t="s">
        <v>4</v>
      </c>
      <c r="B15" s="684" t="e">
        <f>#REF!</f>
        <v>#REF!</v>
      </c>
      <c r="C15" s="685"/>
      <c r="D15" s="685"/>
      <c r="E15" s="685"/>
      <c r="F15" s="685"/>
      <c r="G15" s="685"/>
      <c r="H15" s="685"/>
      <c r="I15" s="685"/>
      <c r="J15" s="685"/>
      <c r="K15" s="686"/>
    </row>
    <row r="16" spans="1:11" ht="24.95" customHeight="1">
      <c r="A16" s="687" t="s">
        <v>23</v>
      </c>
      <c r="B16" s="689" t="e">
        <f>#REF!</f>
        <v>#REF!</v>
      </c>
      <c r="C16" s="690"/>
      <c r="D16" s="690"/>
      <c r="E16" s="690"/>
      <c r="F16" s="690"/>
      <c r="G16" s="690"/>
      <c r="H16" s="690"/>
      <c r="I16" s="690"/>
      <c r="J16" s="690"/>
      <c r="K16" s="691"/>
    </row>
    <row r="17" spans="1:11" ht="39.950000000000003" customHeight="1">
      <c r="A17" s="688"/>
      <c r="B17" s="681" t="e">
        <f>CONCATENATE(#REF!,#REF!,#REF!)</f>
        <v>#REF!</v>
      </c>
      <c r="C17" s="682"/>
      <c r="D17" s="682"/>
      <c r="E17" s="682"/>
      <c r="F17" s="682"/>
      <c r="G17" s="682"/>
      <c r="H17" s="682"/>
      <c r="I17" s="682"/>
      <c r="J17" s="682"/>
      <c r="K17" s="683"/>
    </row>
    <row r="18" spans="1:11" ht="30" customHeight="1">
      <c r="A18" s="44" t="s">
        <v>6</v>
      </c>
      <c r="B18" s="681" t="e">
        <f>CONCATENATE(#REF!,#REF!,#REF!)</f>
        <v>#REF!</v>
      </c>
      <c r="C18" s="682"/>
      <c r="D18" s="682"/>
      <c r="E18" s="682"/>
      <c r="F18" s="682"/>
      <c r="G18" s="682"/>
      <c r="H18" s="682"/>
      <c r="I18" s="682"/>
      <c r="J18" s="682"/>
      <c r="K18" s="683"/>
    </row>
    <row r="19" spans="1:11">
      <c r="A19" s="38" t="s">
        <v>7</v>
      </c>
      <c r="K19" s="39"/>
    </row>
    <row r="20" spans="1:11">
      <c r="A20" s="38"/>
      <c r="K20" s="39"/>
    </row>
    <row r="21" spans="1:11" ht="39.950000000000003" customHeight="1">
      <c r="A21" s="44" t="s">
        <v>8</v>
      </c>
      <c r="B21" s="681" t="e">
        <f>#REF!</f>
        <v>#REF!</v>
      </c>
      <c r="C21" s="682"/>
      <c r="D21" s="682"/>
      <c r="E21" s="682"/>
      <c r="F21" s="682"/>
      <c r="G21" s="682"/>
      <c r="H21" s="682"/>
      <c r="I21" s="682"/>
      <c r="J21" s="682"/>
      <c r="K21" s="683"/>
    </row>
    <row r="22" spans="1:11" ht="30" customHeight="1">
      <c r="A22" s="42" t="s">
        <v>9</v>
      </c>
      <c r="B22" s="692" t="e">
        <f>#REF!</f>
        <v>#REF!</v>
      </c>
      <c r="C22" s="693"/>
      <c r="D22" s="693"/>
      <c r="E22" s="693"/>
      <c r="F22" s="46" t="s">
        <v>28</v>
      </c>
      <c r="G22" s="56" t="e">
        <f>#REF!</f>
        <v>#REF!</v>
      </c>
      <c r="H22" s="46" t="s">
        <v>26</v>
      </c>
      <c r="I22" s="56" t="e">
        <f>#REF!</f>
        <v>#REF!</v>
      </c>
      <c r="J22" s="33" t="s">
        <v>27</v>
      </c>
      <c r="K22" s="34"/>
    </row>
    <row r="23" spans="1:11" ht="30" customHeight="1">
      <c r="A23" s="42" t="s">
        <v>10</v>
      </c>
      <c r="B23" s="694" t="e">
        <f>#REF!</f>
        <v>#REF!</v>
      </c>
      <c r="C23" s="695"/>
      <c r="D23" s="35" t="s">
        <v>11</v>
      </c>
      <c r="E23" s="35"/>
      <c r="F23" s="35"/>
      <c r="G23" s="35"/>
      <c r="H23" s="35"/>
      <c r="I23" s="35"/>
      <c r="J23" s="35"/>
      <c r="K23" s="43"/>
    </row>
    <row r="24" spans="1:11" ht="30" customHeight="1">
      <c r="A24" s="41" t="s">
        <v>24</v>
      </c>
      <c r="B24" s="696" t="e">
        <f>#REF!</f>
        <v>#REF!</v>
      </c>
      <c r="C24" s="697"/>
      <c r="D24" s="35" t="s">
        <v>12</v>
      </c>
      <c r="E24" s="35"/>
      <c r="F24" s="35"/>
      <c r="G24" s="35"/>
      <c r="H24" s="35"/>
      <c r="I24" s="35"/>
      <c r="J24" s="35"/>
      <c r="K24" s="43"/>
    </row>
    <row r="25" spans="1:11">
      <c r="A25" s="38"/>
      <c r="K25" s="39"/>
    </row>
    <row r="26" spans="1:11">
      <c r="A26" s="38" t="s">
        <v>13</v>
      </c>
      <c r="K26" s="39"/>
    </row>
    <row r="27" spans="1:11" ht="20.100000000000001" customHeight="1">
      <c r="A27" s="698" t="s">
        <v>14</v>
      </c>
      <c r="B27" s="698"/>
      <c r="C27" s="698"/>
      <c r="D27" s="698"/>
      <c r="E27" s="698" t="s">
        <v>30</v>
      </c>
      <c r="F27" s="698"/>
      <c r="G27" s="698"/>
      <c r="H27" s="698"/>
      <c r="I27" s="698" t="s">
        <v>31</v>
      </c>
      <c r="J27" s="698"/>
      <c r="K27" s="698"/>
    </row>
    <row r="28" spans="1:11" ht="30" customHeight="1">
      <c r="A28" s="699" t="s">
        <v>15</v>
      </c>
      <c r="B28" s="699"/>
      <c r="C28" s="699"/>
      <c r="D28" s="699"/>
      <c r="E28" s="700" t="e">
        <f>#REF!</f>
        <v>#REF!</v>
      </c>
      <c r="F28" s="701"/>
      <c r="G28" s="702"/>
      <c r="H28" s="45" t="s">
        <v>29</v>
      </c>
      <c r="I28" s="703"/>
      <c r="J28" s="703"/>
      <c r="K28" s="703"/>
    </row>
    <row r="29" spans="1:11" ht="30" customHeight="1">
      <c r="A29" s="699" t="s">
        <v>16</v>
      </c>
      <c r="B29" s="699"/>
      <c r="C29" s="699"/>
      <c r="D29" s="699"/>
      <c r="E29" s="700" t="e">
        <f>#REF!</f>
        <v>#REF!</v>
      </c>
      <c r="F29" s="701"/>
      <c r="G29" s="702"/>
      <c r="H29" s="45" t="s">
        <v>29</v>
      </c>
      <c r="I29" s="703"/>
      <c r="J29" s="703"/>
      <c r="K29" s="703"/>
    </row>
    <row r="30" spans="1:11" ht="30" customHeight="1">
      <c r="A30" s="699" t="s">
        <v>47</v>
      </c>
      <c r="B30" s="699"/>
      <c r="C30" s="699"/>
      <c r="D30" s="699"/>
      <c r="E30" s="700" t="e">
        <f>#REF!</f>
        <v>#REF!</v>
      </c>
      <c r="F30" s="701"/>
      <c r="G30" s="702"/>
      <c r="H30" s="45" t="s">
        <v>29</v>
      </c>
      <c r="I30" s="703"/>
      <c r="J30" s="703"/>
      <c r="K30" s="703"/>
    </row>
    <row r="31" spans="1:11" ht="30" customHeight="1">
      <c r="A31" s="699" t="s">
        <v>17</v>
      </c>
      <c r="B31" s="699"/>
      <c r="C31" s="699"/>
      <c r="D31" s="699"/>
      <c r="E31" s="700" t="e">
        <f>#REF!</f>
        <v>#REF!</v>
      </c>
      <c r="F31" s="701"/>
      <c r="G31" s="702"/>
      <c r="H31" s="45" t="s">
        <v>29</v>
      </c>
      <c r="I31" s="703"/>
      <c r="J31" s="703"/>
      <c r="K31" s="703"/>
    </row>
    <row r="32" spans="1:11">
      <c r="A32" s="38" t="s">
        <v>18</v>
      </c>
      <c r="K32" s="39"/>
    </row>
    <row r="33" spans="1:11">
      <c r="A33" s="38"/>
      <c r="K33" s="39"/>
    </row>
    <row r="34" spans="1:11">
      <c r="A34" s="38" t="s">
        <v>19</v>
      </c>
      <c r="K34" s="39"/>
    </row>
    <row r="35" spans="1:11" ht="20.100000000000001" customHeight="1">
      <c r="A35" s="719" t="s">
        <v>20</v>
      </c>
      <c r="B35" s="720"/>
      <c r="C35" s="720"/>
      <c r="D35" s="721"/>
      <c r="E35" s="681" t="s">
        <v>84</v>
      </c>
      <c r="F35" s="682"/>
      <c r="G35" s="682"/>
      <c r="H35" s="682"/>
      <c r="I35" s="682"/>
      <c r="J35" s="683"/>
      <c r="K35" s="39"/>
    </row>
    <row r="36" spans="1:11" ht="20.100000000000001" customHeight="1">
      <c r="A36" s="704" t="s">
        <v>21</v>
      </c>
      <c r="B36" s="705"/>
      <c r="C36" s="705"/>
      <c r="D36" s="706"/>
      <c r="E36" s="707" t="s">
        <v>85</v>
      </c>
      <c r="F36" s="708"/>
      <c r="G36" s="708"/>
      <c r="H36" s="708"/>
      <c r="I36" s="708"/>
      <c r="J36" s="709"/>
      <c r="K36" s="39"/>
    </row>
    <row r="37" spans="1:11" ht="39.950000000000003" customHeight="1">
      <c r="A37" s="713" t="s">
        <v>22</v>
      </c>
      <c r="B37" s="714"/>
      <c r="C37" s="714"/>
      <c r="D37" s="715"/>
      <c r="E37" s="710"/>
      <c r="F37" s="711"/>
      <c r="G37" s="711"/>
      <c r="H37" s="711"/>
      <c r="I37" s="711"/>
      <c r="J37" s="712"/>
      <c r="K37" s="39"/>
    </row>
    <row r="38" spans="1:11">
      <c r="A38" s="716" t="s">
        <v>81</v>
      </c>
      <c r="B38" s="717"/>
      <c r="C38" s="717"/>
      <c r="D38" s="717"/>
      <c r="E38" s="717"/>
      <c r="F38" s="717"/>
      <c r="G38" s="717"/>
      <c r="H38" s="717"/>
      <c r="I38" s="717"/>
      <c r="J38" s="717"/>
      <c r="K38" s="718"/>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customHeight="1"/>
    <row r="69" ht="30" customHeight="1"/>
    <row r="70" ht="30" customHeight="1"/>
    <row r="74" ht="20.100000000000001" customHeight="1"/>
    <row r="75" ht="20.100000000000001" customHeight="1"/>
    <row r="76" ht="39.950000000000003"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customHeight="1"/>
    <row r="108" ht="30" customHeight="1"/>
    <row r="109" ht="30" customHeight="1"/>
    <row r="113" ht="20.100000000000001" customHeight="1"/>
    <row r="114" ht="20.100000000000001" customHeight="1"/>
    <row r="115" ht="39.950000000000003"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customHeight="1"/>
    <row r="147" ht="30" customHeight="1"/>
    <row r="148" ht="30" customHeight="1"/>
    <row r="152" ht="20.100000000000001" customHeight="1"/>
    <row r="153" ht="20.100000000000001" customHeight="1"/>
    <row r="154" ht="39.950000000000003"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customHeight="1"/>
    <row r="186" ht="30" customHeight="1"/>
    <row r="187" ht="30" customHeight="1"/>
    <row r="191" ht="20.100000000000001" customHeight="1"/>
    <row r="192" ht="20.100000000000001" customHeight="1"/>
    <row r="193" ht="39.950000000000003"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customHeight="1"/>
    <row r="225" ht="30" customHeight="1"/>
    <row r="226" ht="30" customHeight="1"/>
    <row r="230" ht="20.100000000000001" customHeight="1"/>
    <row r="231" ht="20.100000000000001" customHeight="1"/>
    <row r="232" ht="39.950000000000003"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customHeight="1"/>
    <row r="264" ht="30" customHeight="1"/>
    <row r="265" ht="30" customHeight="1"/>
    <row r="269" ht="20.100000000000001" customHeight="1"/>
    <row r="270" ht="20.100000000000001" customHeight="1"/>
    <row r="271" ht="39.950000000000003"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customHeight="1"/>
    <row r="303" ht="30" customHeight="1"/>
    <row r="304" ht="30" customHeight="1"/>
    <row r="308" ht="20.100000000000001" customHeight="1"/>
    <row r="309" ht="20.100000000000001" customHeight="1"/>
    <row r="310" ht="39.950000000000003"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customHeight="1"/>
    <row r="342" ht="30" customHeight="1"/>
    <row r="343" ht="30" customHeight="1"/>
    <row r="347" ht="20.100000000000001" customHeight="1"/>
    <row r="348" ht="20.100000000000001" customHeight="1"/>
    <row r="349" ht="39.950000000000003"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customHeight="1"/>
    <row r="381" ht="30" customHeight="1"/>
    <row r="382" ht="30" customHeight="1"/>
    <row r="386" ht="20.100000000000001" customHeight="1"/>
    <row r="387" ht="20.100000000000001" customHeight="1"/>
    <row r="388" ht="39.950000000000003" customHeight="1"/>
  </sheetData>
  <mergeCells count="33">
    <mergeCell ref="A36:D36"/>
    <mergeCell ref="E36:J37"/>
    <mergeCell ref="A37:D37"/>
    <mergeCell ref="A38:K38"/>
    <mergeCell ref="A31:D31"/>
    <mergeCell ref="E31:G31"/>
    <mergeCell ref="I31:K31"/>
    <mergeCell ref="A35:D35"/>
    <mergeCell ref="E35:J35"/>
    <mergeCell ref="A29:D29"/>
    <mergeCell ref="E29:G29"/>
    <mergeCell ref="I29:K29"/>
    <mergeCell ref="A30:D30"/>
    <mergeCell ref="E30:G30"/>
    <mergeCell ref="I30:K30"/>
    <mergeCell ref="A27:D27"/>
    <mergeCell ref="E27:H27"/>
    <mergeCell ref="I27:K27"/>
    <mergeCell ref="A28:D28"/>
    <mergeCell ref="E28:G28"/>
    <mergeCell ref="I28:K28"/>
    <mergeCell ref="B18:K18"/>
    <mergeCell ref="B21:K21"/>
    <mergeCell ref="B22:E22"/>
    <mergeCell ref="B23:C23"/>
    <mergeCell ref="B24:C24"/>
    <mergeCell ref="A5:K5"/>
    <mergeCell ref="B9:K9"/>
    <mergeCell ref="A12:B12"/>
    <mergeCell ref="B15:K15"/>
    <mergeCell ref="A16:A17"/>
    <mergeCell ref="B16:K16"/>
    <mergeCell ref="B17:K17"/>
  </mergeCells>
  <phoneticPr fontId="10"/>
  <pageMargins left="0.70866141732283472" right="0.51181102362204722" top="0.9448818897637796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（別紙１）耐震診断</vt:lpstr>
      <vt:lpstr>（別紙２-１）耐震改修設計　Ａ,Ｃ</vt:lpstr>
      <vt:lpstr>（別紙２-２）耐震改修設計　Ｂ,Ｄ</vt:lpstr>
      <vt:lpstr>（別紙３-１）耐震改修　Ａ,Ｃ </vt:lpstr>
      <vt:lpstr>（別紙３-２）耐震改修　Ｂ、D</vt:lpstr>
      <vt:lpstr>（別紙４-１）段階改修　Ａ,Ｃ</vt:lpstr>
      <vt:lpstr>（別紙４-２）段階改修　Ｂ,Ｄ</vt:lpstr>
      <vt:lpstr>（別紙５）除却</vt:lpstr>
      <vt:lpstr>④様式2-3-1(診断・要安全確認計画）</vt:lpstr>
      <vt:lpstr>⑥様式2-3-2（設計・要安全確認計画）</vt:lpstr>
      <vt:lpstr>⑧様式2-3-3（改修・要安全確認計画）</vt:lpstr>
      <vt:lpstr>【未編集】⑪様式3-1-1 ｲ（診断・要緊急安全確認）</vt:lpstr>
      <vt:lpstr>【未編集】⑫様式3-1-1 ﾛ（診断・要緊急安全確認）</vt:lpstr>
      <vt:lpstr>⑲様式3-4 ｲ（改修・要安全確認計画） (2)</vt:lpstr>
      <vt:lpstr>'（別紙１）耐震診断'!Print_Area</vt:lpstr>
      <vt:lpstr>'（別紙２-１）耐震改修設計　Ａ,Ｃ'!Print_Area</vt:lpstr>
      <vt:lpstr>'（別紙２-２）耐震改修設計　Ｂ,Ｄ'!Print_Area</vt:lpstr>
      <vt:lpstr>'（別紙３-１）耐震改修　Ａ,Ｃ '!Print_Area</vt:lpstr>
      <vt:lpstr>'（別紙３-２）耐震改修　Ｂ、D'!Print_Area</vt:lpstr>
      <vt:lpstr>'（別紙４-１）段階改修　Ａ,Ｃ'!Print_Area</vt:lpstr>
      <vt:lpstr>'（別紙４-２）段階改修　Ｂ,Ｄ'!Print_Area</vt:lpstr>
      <vt:lpstr>'（別紙５）除却'!Print_Area</vt:lpstr>
      <vt:lpstr>'【未編集】⑪様式3-1-1 ｲ（診断・要緊急安全確認）'!Print_Area</vt:lpstr>
      <vt:lpstr>'【未編集】⑫様式3-1-1 ﾛ（診断・要緊急安全確認）'!Print_Area</vt:lpstr>
      <vt:lpstr>'④様式2-3-1(診断・要安全確認計画）'!Print_Area</vt:lpstr>
      <vt:lpstr>'⑥様式2-3-2（設計・要安全確認計画）'!Print_Area</vt:lpstr>
      <vt:lpstr>'⑧様式2-3-3（改修・要安全確認計画）'!Print_Area</vt:lpstr>
      <vt:lpstr>'⑲様式3-4 ｲ（改修・要安全確認計画） (2)'!Print_Area</vt:lpstr>
      <vt:lpstr>'【未編集】⑫様式3-1-1 ﾛ（診断・要緊急安全確認）'!Print_Titles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2026-05-18T08:06:42Z</dcterms:created>
  <dcterms:modified xsi:type="dcterms:W3CDTF">2026-05-18T08:10:59Z</dcterms:modified>
  <cp:contentStatus/>
</cp:coreProperties>
</file>