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建築局\03建築防災課\150_建築物の耐震施策\020_耐震事業担当\01事業\01木造\02木造改修\■申請書類一式\●申請書式一式（R08.4.1～）\01_補助金交付申請又は全体設計承認申請\"/>
    </mc:Choice>
  </mc:AlternateContent>
  <xr:revisionPtr revIDLastSave="0" documentId="13_ncr:1_{2A42B86B-7FD8-46A5-AFF3-2C0391B603CE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耐力壁工事(入力面)" sheetId="1" r:id="rId1"/>
    <sheet name="耐力壁工事(第2面)" sheetId="2" r:id="rId2"/>
    <sheet name="耐力壁工事(第3面)" sheetId="8" r:id="rId3"/>
    <sheet name="基礎工事" sheetId="3" r:id="rId4"/>
    <sheet name="屋根工事" sheetId="4" r:id="rId5"/>
    <sheet name="算出シート" sheetId="5" r:id="rId6"/>
  </sheets>
  <definedNames>
    <definedName name="_xlnm.Print_Area" localSheetId="4">屋根工事!$A$1:$G$21</definedName>
    <definedName name="_xlnm.Print_Area" localSheetId="3">基礎工事!$A$1:$E$18</definedName>
    <definedName name="_xlnm.Print_Area" localSheetId="5">算出シート!$A$1:$I$12</definedName>
    <definedName name="_xlnm.Print_Area" localSheetId="1">'耐力壁工事(第2面)'!$A$1:$Z$30</definedName>
    <definedName name="_xlnm.Print_Area" localSheetId="2">'耐力壁工事(第3面)'!$A$1:$Z$30</definedName>
    <definedName name="_xlnm.Print_Area" localSheetId="0">'耐力壁工事(入力面)'!$B$1:$Y$35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D6" i="5" s="1"/>
  <c r="K12" i="2"/>
  <c r="K11" i="2"/>
  <c r="K10" i="2"/>
  <c r="K9" i="2"/>
  <c r="K8" i="2"/>
  <c r="K7" i="2"/>
  <c r="K6" i="2"/>
  <c r="K5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L27" i="1"/>
  <c r="L26" i="1"/>
  <c r="L25" i="1"/>
  <c r="L24" i="1"/>
  <c r="L17" i="1"/>
  <c r="L16" i="1"/>
  <c r="L15" i="1"/>
  <c r="L14" i="1"/>
  <c r="L13" i="1"/>
  <c r="L12" i="1"/>
  <c r="L11" i="1"/>
  <c r="K17" i="1"/>
  <c r="K16" i="1"/>
  <c r="K15" i="1"/>
  <c r="K14" i="1"/>
  <c r="K13" i="1"/>
  <c r="K12" i="1"/>
  <c r="N5" i="2"/>
  <c r="C5" i="2"/>
  <c r="C6" i="2"/>
  <c r="D6" i="2"/>
  <c r="D5" i="2"/>
  <c r="E5" i="2"/>
  <c r="F5" i="2"/>
  <c r="G5" i="2"/>
  <c r="H5" i="2"/>
  <c r="I5" i="2"/>
  <c r="L5" i="2"/>
  <c r="M5" i="2"/>
  <c r="O5" i="2"/>
  <c r="D17" i="1"/>
  <c r="D16" i="1" l="1"/>
  <c r="I12" i="1" l="1"/>
  <c r="J14" i="1"/>
  <c r="E14" i="1"/>
  <c r="W6" i="8" l="1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W5" i="8"/>
  <c r="V5" i="8"/>
  <c r="U5" i="8"/>
  <c r="T5" i="8"/>
  <c r="S5" i="8"/>
  <c r="R5" i="8"/>
  <c r="Q5" i="8"/>
  <c r="P5" i="8"/>
  <c r="K5" i="8"/>
  <c r="J5" i="8"/>
  <c r="I5" i="8"/>
  <c r="H5" i="8"/>
  <c r="G5" i="8"/>
  <c r="F5" i="8"/>
  <c r="E5" i="8"/>
  <c r="D5" i="8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J29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W5" i="2"/>
  <c r="Y5" i="2" s="1"/>
  <c r="V5" i="2"/>
  <c r="X5" i="2" s="1"/>
  <c r="U5" i="2"/>
  <c r="T5" i="2"/>
  <c r="S5" i="2"/>
  <c r="R5" i="2"/>
  <c r="Q5" i="2"/>
  <c r="P5" i="2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O5" i="8"/>
  <c r="N5" i="8"/>
  <c r="M5" i="8"/>
  <c r="L5" i="8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N6" i="2"/>
  <c r="X6" i="2" s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5" i="8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AB3" i="1"/>
  <c r="G5" i="1"/>
  <c r="H3" i="1"/>
  <c r="Y30" i="8"/>
  <c r="AB15" i="1"/>
  <c r="AB14" i="1"/>
  <c r="AB13" i="1"/>
  <c r="AB12" i="1"/>
  <c r="AB11" i="1"/>
  <c r="AB17" i="1"/>
  <c r="AB18" i="1"/>
  <c r="AB19" i="1"/>
  <c r="AB20" i="1"/>
  <c r="G10" i="5"/>
  <c r="G9" i="5"/>
  <c r="C20" i="4"/>
  <c r="D7" i="5" s="1"/>
  <c r="G7" i="5" s="1"/>
  <c r="C17" i="3"/>
  <c r="D5" i="5" s="1"/>
  <c r="G5" i="5" s="1"/>
  <c r="X28" i="2" l="1"/>
  <c r="X20" i="2"/>
  <c r="X12" i="2"/>
  <c r="Y12" i="2"/>
  <c r="X21" i="2"/>
  <c r="X13" i="2"/>
  <c r="Y29" i="2"/>
  <c r="Y21" i="2"/>
  <c r="Y13" i="2"/>
  <c r="X27" i="2"/>
  <c r="X19" i="2"/>
  <c r="X11" i="2"/>
  <c r="Y11" i="2"/>
  <c r="X23" i="2"/>
  <c r="Y15" i="2"/>
  <c r="X15" i="2"/>
  <c r="Y23" i="2"/>
  <c r="Y7" i="2"/>
  <c r="X29" i="8"/>
  <c r="X21" i="8"/>
  <c r="X13" i="8"/>
  <c r="Y29" i="8"/>
  <c r="Y21" i="8"/>
  <c r="Y13" i="8"/>
  <c r="X7" i="2"/>
  <c r="Y28" i="2"/>
  <c r="Y20" i="2"/>
  <c r="X28" i="8"/>
  <c r="X20" i="8"/>
  <c r="X12" i="8"/>
  <c r="Y28" i="8"/>
  <c r="Y20" i="8"/>
  <c r="Y12" i="8"/>
  <c r="Y27" i="2"/>
  <c r="Y19" i="2"/>
  <c r="X27" i="8"/>
  <c r="X19" i="8"/>
  <c r="X11" i="8"/>
  <c r="Y27" i="8"/>
  <c r="Y19" i="8"/>
  <c r="Y11" i="8"/>
  <c r="X26" i="2"/>
  <c r="X18" i="2"/>
  <c r="X10" i="2"/>
  <c r="Y26" i="2"/>
  <c r="Y18" i="2"/>
  <c r="Y10" i="2"/>
  <c r="X26" i="8"/>
  <c r="X18" i="8"/>
  <c r="X10" i="8"/>
  <c r="Y26" i="8"/>
  <c r="Y18" i="8"/>
  <c r="Y10" i="8"/>
  <c r="X25" i="2"/>
  <c r="X17" i="2"/>
  <c r="X9" i="2"/>
  <c r="Y25" i="2"/>
  <c r="Y17" i="2"/>
  <c r="Y9" i="2"/>
  <c r="X25" i="8"/>
  <c r="X17" i="8"/>
  <c r="X9" i="8"/>
  <c r="Y25" i="8"/>
  <c r="Y17" i="8"/>
  <c r="Y9" i="8"/>
  <c r="X24" i="2"/>
  <c r="X16" i="2"/>
  <c r="X8" i="2"/>
  <c r="Y24" i="2"/>
  <c r="Y16" i="2"/>
  <c r="Y8" i="2"/>
  <c r="X24" i="8"/>
  <c r="X16" i="8"/>
  <c r="X8" i="8"/>
  <c r="Y24" i="8"/>
  <c r="Y16" i="8"/>
  <c r="Y8" i="8"/>
  <c r="X5" i="8"/>
  <c r="X23" i="8"/>
  <c r="X15" i="8"/>
  <c r="X7" i="8"/>
  <c r="Y23" i="8"/>
  <c r="Y15" i="8"/>
  <c r="Y7" i="8"/>
  <c r="X22" i="2"/>
  <c r="X14" i="2"/>
  <c r="Y22" i="2"/>
  <c r="Y14" i="2"/>
  <c r="Y6" i="2"/>
  <c r="Y5" i="8"/>
  <c r="X22" i="8"/>
  <c r="X14" i="8"/>
  <c r="X6" i="8"/>
  <c r="Y22" i="8"/>
  <c r="Y14" i="8"/>
  <c r="Y6" i="8"/>
  <c r="K32" i="1"/>
  <c r="X29" i="2"/>
  <c r="AC20" i="1"/>
  <c r="AC18" i="1"/>
  <c r="K33" i="1"/>
  <c r="AB16" i="1"/>
  <c r="G6" i="5"/>
  <c r="G8" i="5" s="1"/>
  <c r="G12" i="5" s="1"/>
</calcChain>
</file>

<file path=xl/sharedStrings.xml><?xml version="1.0" encoding="utf-8"?>
<sst xmlns="http://schemas.openxmlformats.org/spreadsheetml/2006/main" count="599" uniqueCount="197">
  <si>
    <t>【精密診断型（2004年版）】</t>
    <rPh sb="1" eb="3">
      <t>セイミツ</t>
    </rPh>
    <rPh sb="3" eb="5">
      <t>シンダン</t>
    </rPh>
    <rPh sb="5" eb="6">
      <t>ガタ</t>
    </rPh>
    <rPh sb="11" eb="13">
      <t>ネンバン</t>
    </rPh>
    <phoneticPr fontId="1"/>
  </si>
  <si>
    <t>【精密診断型（2012年版）】</t>
    <rPh sb="1" eb="3">
      <t>セイミツ</t>
    </rPh>
    <rPh sb="3" eb="5">
      <t>シンダン</t>
    </rPh>
    <rPh sb="5" eb="6">
      <t>ガタ</t>
    </rPh>
    <rPh sb="11" eb="13">
      <t>ネンバン</t>
    </rPh>
    <phoneticPr fontId="1"/>
  </si>
  <si>
    <t>【一般診断型（2004年版）】</t>
    <rPh sb="1" eb="3">
      <t>イッパン</t>
    </rPh>
    <rPh sb="3" eb="5">
      <t>シンダン</t>
    </rPh>
    <rPh sb="5" eb="6">
      <t>ガタ</t>
    </rPh>
    <rPh sb="11" eb="13">
      <t>ネンバン</t>
    </rPh>
    <phoneticPr fontId="1"/>
  </si>
  <si>
    <t>【壁量充足型】</t>
    <rPh sb="1" eb="2">
      <t>カベ</t>
    </rPh>
    <rPh sb="2" eb="3">
      <t>リョウ</t>
    </rPh>
    <rPh sb="3" eb="5">
      <t>ジュウソク</t>
    </rPh>
    <rPh sb="5" eb="6">
      <t>ガタ</t>
    </rPh>
    <phoneticPr fontId="1"/>
  </si>
  <si>
    <t>１．診断法を選択</t>
    <rPh sb="2" eb="4">
      <t>シンダン</t>
    </rPh>
    <rPh sb="4" eb="5">
      <t>ホウ</t>
    </rPh>
    <rPh sb="6" eb="8">
      <t>センタク</t>
    </rPh>
    <phoneticPr fontId="1"/>
  </si>
  <si>
    <t>記号</t>
    <rPh sb="0" eb="2">
      <t>キゴウ</t>
    </rPh>
    <phoneticPr fontId="1"/>
  </si>
  <si>
    <t>工法の種類</t>
    <rPh sb="0" eb="2">
      <t>コウホウ</t>
    </rPh>
    <rPh sb="3" eb="5">
      <t>シュルイ</t>
    </rPh>
    <phoneticPr fontId="1"/>
  </si>
  <si>
    <t>材料</t>
    <rPh sb="0" eb="2">
      <t>ザイリョウ</t>
    </rPh>
    <phoneticPr fontId="1"/>
  </si>
  <si>
    <t>断面</t>
    <rPh sb="0" eb="2">
      <t>ダンメン</t>
    </rPh>
    <phoneticPr fontId="1"/>
  </si>
  <si>
    <t>釘等</t>
    <rPh sb="0" eb="1">
      <t>クギ</t>
    </rPh>
    <rPh sb="1" eb="2">
      <t>トウ</t>
    </rPh>
    <phoneticPr fontId="1"/>
  </si>
  <si>
    <t>釘の本数または間隔</t>
    <rPh sb="0" eb="1">
      <t>クギ</t>
    </rPh>
    <rPh sb="2" eb="4">
      <t>ホンスウ</t>
    </rPh>
    <rPh sb="7" eb="9">
      <t>カンカク</t>
    </rPh>
    <phoneticPr fontId="1"/>
  </si>
  <si>
    <t>打ち方</t>
    <rPh sb="0" eb="1">
      <t>ウ</t>
    </rPh>
    <rPh sb="2" eb="3">
      <t>カタ</t>
    </rPh>
    <phoneticPr fontId="1"/>
  </si>
  <si>
    <t>釘ピッチ</t>
    <rPh sb="0" eb="1">
      <t>クギ</t>
    </rPh>
    <phoneticPr fontId="1"/>
  </si>
  <si>
    <t>張り方・
施工方法</t>
    <rPh sb="0" eb="1">
      <t>ハ</t>
    </rPh>
    <rPh sb="2" eb="3">
      <t>カタ</t>
    </rPh>
    <rPh sb="5" eb="7">
      <t>セコウ</t>
    </rPh>
    <rPh sb="7" eb="9">
      <t>ホウホウ</t>
    </rPh>
    <phoneticPr fontId="1"/>
  </si>
  <si>
    <t>Ｂ６</t>
    <phoneticPr fontId="1"/>
  </si>
  <si>
    <t>Ｂ８</t>
    <phoneticPr fontId="1"/>
  </si>
  <si>
    <t>Ｂ10</t>
    <phoneticPr fontId="1"/>
  </si>
  <si>
    <t>Ｂ12</t>
    <phoneticPr fontId="1"/>
  </si>
  <si>
    <t>Ｐ１</t>
    <phoneticPr fontId="1"/>
  </si>
  <si>
    <t>Ｐ２</t>
    <phoneticPr fontId="1"/>
  </si>
  <si>
    <t>Ｐ３</t>
  </si>
  <si>
    <t>Ｐ４</t>
  </si>
  <si>
    <t>Ｐ５</t>
  </si>
  <si>
    <t>構造用合板</t>
    <rPh sb="0" eb="3">
      <t>コウゾウヨウ</t>
    </rPh>
    <rPh sb="3" eb="5">
      <t>ゴウハン</t>
    </rPh>
    <phoneticPr fontId="1"/>
  </si>
  <si>
    <t>大壁</t>
    <rPh sb="0" eb="1">
      <t>オオ</t>
    </rPh>
    <rPh sb="1" eb="2">
      <t>カベ</t>
    </rPh>
    <phoneticPr fontId="1"/>
  </si>
  <si>
    <t>胴貫</t>
    <rPh sb="0" eb="1">
      <t>ドウ</t>
    </rPh>
    <rPh sb="1" eb="2">
      <t>ヌキ</t>
    </rPh>
    <phoneticPr fontId="1"/>
  </si>
  <si>
    <t>真壁（受材）大壁</t>
    <rPh sb="0" eb="1">
      <t>シン</t>
    </rPh>
    <rPh sb="1" eb="2">
      <t>カベ</t>
    </rPh>
    <rPh sb="3" eb="4">
      <t>ウケ</t>
    </rPh>
    <rPh sb="4" eb="5">
      <t>ザイ</t>
    </rPh>
    <rPh sb="6" eb="7">
      <t>オオ</t>
    </rPh>
    <rPh sb="7" eb="8">
      <t>カベ</t>
    </rPh>
    <phoneticPr fontId="1"/>
  </si>
  <si>
    <t>真壁（受材）</t>
    <rPh sb="0" eb="1">
      <t>シン</t>
    </rPh>
    <rPh sb="1" eb="2">
      <t>カベ</t>
    </rPh>
    <rPh sb="3" eb="4">
      <t>ウケ</t>
    </rPh>
    <rPh sb="4" eb="5">
      <t>ザイ</t>
    </rPh>
    <phoneticPr fontId="1"/>
  </si>
  <si>
    <t>7.5㎜以上</t>
    <rPh sb="4" eb="6">
      <t>イジョウ</t>
    </rPh>
    <phoneticPr fontId="1"/>
  </si>
  <si>
    <t>四周打ち</t>
    <rPh sb="0" eb="1">
      <t>シ</t>
    </rPh>
    <rPh sb="1" eb="2">
      <t>シュウ</t>
    </rPh>
    <rPh sb="2" eb="3">
      <t>ウ</t>
    </rPh>
    <phoneticPr fontId="1"/>
  </si>
  <si>
    <t>川の字打ち</t>
    <rPh sb="0" eb="1">
      <t>カワ</t>
    </rPh>
    <rPh sb="2" eb="3">
      <t>ジ</t>
    </rPh>
    <rPh sb="3" eb="4">
      <t>ウ</t>
    </rPh>
    <phoneticPr fontId="1"/>
  </si>
  <si>
    <t>壁倍率</t>
    <rPh sb="0" eb="1">
      <t>カベ</t>
    </rPh>
    <rPh sb="1" eb="3">
      <t>バイリツ</t>
    </rPh>
    <phoneticPr fontId="1"/>
  </si>
  <si>
    <t>-</t>
    <phoneticPr fontId="1"/>
  </si>
  <si>
    <t>Ｎ50</t>
    <phoneticPr fontId="1"/>
  </si>
  <si>
    <t>筋かい　30×90</t>
    <rPh sb="0" eb="1">
      <t>スジ</t>
    </rPh>
    <phoneticPr fontId="1"/>
  </si>
  <si>
    <t>筋かい　45×90</t>
    <rPh sb="0" eb="1">
      <t>スジ</t>
    </rPh>
    <phoneticPr fontId="1"/>
  </si>
  <si>
    <t>片筋かい</t>
    <rPh sb="0" eb="1">
      <t>カタ</t>
    </rPh>
    <rPh sb="1" eb="2">
      <t>スジ</t>
    </rPh>
    <phoneticPr fontId="1"/>
  </si>
  <si>
    <t>たすきがけ</t>
    <phoneticPr fontId="1"/>
  </si>
  <si>
    <t>仕様</t>
    <rPh sb="0" eb="2">
      <t>シヨウ</t>
    </rPh>
    <phoneticPr fontId="1"/>
  </si>
  <si>
    <t>壁Ａ</t>
    <rPh sb="0" eb="1">
      <t>カベ</t>
    </rPh>
    <phoneticPr fontId="1"/>
  </si>
  <si>
    <t>軸組</t>
    <rPh sb="0" eb="2">
      <t>ジクグミ</t>
    </rPh>
    <phoneticPr fontId="1"/>
  </si>
  <si>
    <t>壁Ｂ</t>
    <rPh sb="0" eb="1">
      <t>カベ</t>
    </rPh>
    <phoneticPr fontId="1"/>
  </si>
  <si>
    <t>工事箇所
番号</t>
    <rPh sb="0" eb="2">
      <t>コウジ</t>
    </rPh>
    <rPh sb="2" eb="4">
      <t>カショ</t>
    </rPh>
    <rPh sb="5" eb="7">
      <t>バンゴウ</t>
    </rPh>
    <phoneticPr fontId="1"/>
  </si>
  <si>
    <t>面材</t>
    <rPh sb="0" eb="2">
      <t>メンザイ</t>
    </rPh>
    <phoneticPr fontId="1"/>
  </si>
  <si>
    <t>筋かい</t>
    <rPh sb="0" eb="1">
      <t>スジ</t>
    </rPh>
    <phoneticPr fontId="1"/>
  </si>
  <si>
    <t>工
事
箇
所
番
号</t>
    <rPh sb="0" eb="1">
      <t>コウ</t>
    </rPh>
    <rPh sb="2" eb="3">
      <t>ジ</t>
    </rPh>
    <rPh sb="4" eb="5">
      <t>カ</t>
    </rPh>
    <rPh sb="6" eb="7">
      <t>ショ</t>
    </rPh>
    <rPh sb="8" eb="9">
      <t>バン</t>
    </rPh>
    <rPh sb="10" eb="11">
      <t>ゴウ</t>
    </rPh>
    <phoneticPr fontId="1"/>
  </si>
  <si>
    <t>長
さ
（ｍ）</t>
    <rPh sb="0" eb="1">
      <t>ナガ</t>
    </rPh>
    <phoneticPr fontId="1"/>
  </si>
  <si>
    <t>張り方</t>
    <rPh sb="0" eb="1">
      <t>ハ</t>
    </rPh>
    <rPh sb="2" eb="3">
      <t>カタ</t>
    </rPh>
    <phoneticPr fontId="1"/>
  </si>
  <si>
    <t>厚み
（mm)</t>
    <rPh sb="0" eb="1">
      <t>アツ</t>
    </rPh>
    <phoneticPr fontId="1"/>
  </si>
  <si>
    <t>釘
ピッチ(mm)</t>
    <rPh sb="0" eb="1">
      <t>クギ</t>
    </rPh>
    <phoneticPr fontId="1"/>
  </si>
  <si>
    <t>施工方法</t>
    <rPh sb="0" eb="2">
      <t>セコウ</t>
    </rPh>
    <rPh sb="2" eb="4">
      <t>ホウホウ</t>
    </rPh>
    <phoneticPr fontId="1"/>
  </si>
  <si>
    <t>厚み
(mm)</t>
    <rPh sb="0" eb="1">
      <t>アツ</t>
    </rPh>
    <phoneticPr fontId="1"/>
  </si>
  <si>
    <r>
      <t xml:space="preserve">壁Ａ
</t>
    </r>
    <r>
      <rPr>
        <sz val="11"/>
        <rFont val="ＭＳ ゴシック"/>
        <family val="3"/>
        <charset val="128"/>
      </rPr>
      <t>（プランニングシートに工事箇所番号の記入がある側）</t>
    </r>
    <rPh sb="0" eb="1">
      <t>カベ</t>
    </rPh>
    <rPh sb="14" eb="16">
      <t>コウジ</t>
    </rPh>
    <rPh sb="16" eb="18">
      <t>カショ</t>
    </rPh>
    <rPh sb="18" eb="20">
      <t>バンゴウ</t>
    </rPh>
    <rPh sb="21" eb="23">
      <t>キニュウ</t>
    </rPh>
    <rPh sb="26" eb="27">
      <t>ガワ</t>
    </rPh>
    <phoneticPr fontId="1"/>
  </si>
  <si>
    <t>合計</t>
    <rPh sb="0" eb="2">
      <t>ゴウケイ</t>
    </rPh>
    <phoneticPr fontId="1"/>
  </si>
  <si>
    <t>パソコン入力専用様式</t>
    <phoneticPr fontId="1"/>
  </si>
  <si>
    <t>補助上限単価区分</t>
    <rPh sb="0" eb="2">
      <t>ホジョ</t>
    </rPh>
    <rPh sb="2" eb="4">
      <t>ジョウゲン</t>
    </rPh>
    <rPh sb="4" eb="6">
      <t>タンカ</t>
    </rPh>
    <rPh sb="6" eb="8">
      <t>クブン</t>
    </rPh>
    <phoneticPr fontId="1"/>
  </si>
  <si>
    <t>施工長さ
（ｍ）</t>
    <rPh sb="0" eb="2">
      <t>セコウ</t>
    </rPh>
    <rPh sb="2" eb="3">
      <t>ナガ</t>
    </rPh>
    <phoneticPr fontId="1"/>
  </si>
  <si>
    <t>施工面積
（㎡）</t>
    <rPh sb="0" eb="2">
      <t>セコウ</t>
    </rPh>
    <rPh sb="2" eb="4">
      <t>メンセキ</t>
    </rPh>
    <phoneticPr fontId="1"/>
  </si>
  <si>
    <t>現況基礎形式</t>
    <rPh sb="0" eb="2">
      <t>ゲンキョウ</t>
    </rPh>
    <rPh sb="2" eb="4">
      <t>キソ</t>
    </rPh>
    <rPh sb="4" eb="6">
      <t>ケイシキ</t>
    </rPh>
    <phoneticPr fontId="1"/>
  </si>
  <si>
    <t>計画基礎形式
（補強方法）</t>
    <rPh sb="0" eb="2">
      <t>ケイカク</t>
    </rPh>
    <rPh sb="2" eb="4">
      <t>キソ</t>
    </rPh>
    <rPh sb="4" eb="6">
      <t>ケイシキ</t>
    </rPh>
    <rPh sb="8" eb="10">
      <t>ホキョウ</t>
    </rPh>
    <rPh sb="10" eb="12">
      <t>ホウホウ</t>
    </rPh>
    <phoneticPr fontId="1"/>
  </si>
  <si>
    <t>・玉石基礎及び束基礎の根固め施工は『布基礎新設・補強』と記入
・特殊な工法は、布基礎補強と記入</t>
    <rPh sb="1" eb="3">
      <t>タマイシ</t>
    </rPh>
    <rPh sb="3" eb="5">
      <t>キソ</t>
    </rPh>
    <rPh sb="5" eb="6">
      <t>オヨ</t>
    </rPh>
    <rPh sb="7" eb="8">
      <t>ツカ</t>
    </rPh>
    <rPh sb="8" eb="10">
      <t>キソ</t>
    </rPh>
    <rPh sb="11" eb="13">
      <t>ネガタ</t>
    </rPh>
    <rPh sb="14" eb="16">
      <t>セコウ</t>
    </rPh>
    <rPh sb="18" eb="19">
      <t>ヌノ</t>
    </rPh>
    <rPh sb="19" eb="21">
      <t>キソ</t>
    </rPh>
    <rPh sb="21" eb="23">
      <t>シンセツ</t>
    </rPh>
    <rPh sb="24" eb="26">
      <t>ホキョウ</t>
    </rPh>
    <rPh sb="28" eb="30">
      <t>キニュウ</t>
    </rPh>
    <rPh sb="32" eb="34">
      <t>トクシュ</t>
    </rPh>
    <rPh sb="35" eb="37">
      <t>コウホウ</t>
    </rPh>
    <rPh sb="39" eb="40">
      <t>ヌノ</t>
    </rPh>
    <rPh sb="40" eb="42">
      <t>キソ</t>
    </rPh>
    <rPh sb="42" eb="44">
      <t>ホキョウ</t>
    </rPh>
    <rPh sb="45" eb="47">
      <t>キニュウ</t>
    </rPh>
    <phoneticPr fontId="1"/>
  </si>
  <si>
    <t>・布基礎、基礎根固め及び特殊な工法の場合に記入
・壁芯での長さを記入
・切上げ、切捨て、四捨五入はしない</t>
    <rPh sb="10" eb="11">
      <t>オヨ</t>
    </rPh>
    <rPh sb="12" eb="14">
      <t>トクシュ</t>
    </rPh>
    <rPh sb="15" eb="17">
      <t>コウホウ</t>
    </rPh>
    <phoneticPr fontId="1"/>
  </si>
  <si>
    <t xml:space="preserve">・現況の基礎形式を記入
</t>
    <rPh sb="1" eb="3">
      <t>ゲンキョウ</t>
    </rPh>
    <rPh sb="4" eb="6">
      <t>キソ</t>
    </rPh>
    <rPh sb="6" eb="8">
      <t>ケイシキ</t>
    </rPh>
    <rPh sb="9" eb="11">
      <t>キニュウ</t>
    </rPh>
    <phoneticPr fontId="1"/>
  </si>
  <si>
    <t>・計画の基礎形式（補強方法）を記入
・特殊な工法は、詳細な仕様まで記入</t>
    <rPh sb="1" eb="3">
      <t>ケイカク</t>
    </rPh>
    <rPh sb="4" eb="6">
      <t>キソ</t>
    </rPh>
    <rPh sb="6" eb="8">
      <t>ケイシキ</t>
    </rPh>
    <rPh sb="9" eb="11">
      <t>ホキョウ</t>
    </rPh>
    <rPh sb="11" eb="13">
      <t>ホウホウ</t>
    </rPh>
    <rPh sb="15" eb="17">
      <t>キニュウ</t>
    </rPh>
    <rPh sb="19" eb="21">
      <t>トクシュ</t>
    </rPh>
    <rPh sb="22" eb="24">
      <t>コウホウ</t>
    </rPh>
    <rPh sb="26" eb="28">
      <t>ショウサイ</t>
    </rPh>
    <rPh sb="29" eb="31">
      <t>シヨウ</t>
    </rPh>
    <rPh sb="33" eb="35">
      <t>キニュウ</t>
    </rPh>
    <phoneticPr fontId="1"/>
  </si>
  <si>
    <t>例</t>
    <rPh sb="0" eb="1">
      <t>レイ</t>
    </rPh>
    <phoneticPr fontId="1"/>
  </si>
  <si>
    <t>布基礎新設・補強</t>
  </si>
  <si>
    <t>無筋コンクリート布基礎</t>
  </si>
  <si>
    <t>ツイン基礎（ＲＣ布基礎）補強</t>
    <phoneticPr fontId="1"/>
  </si>
  <si>
    <t>布基礎新設・補強</t>
    <rPh sb="0" eb="1">
      <t>ヌノ</t>
    </rPh>
    <rPh sb="1" eb="3">
      <t>キソ</t>
    </rPh>
    <rPh sb="3" eb="5">
      <t>シンセツ</t>
    </rPh>
    <rPh sb="6" eb="8">
      <t>ホキョウ</t>
    </rPh>
    <phoneticPr fontId="1"/>
  </si>
  <si>
    <t>ｍ</t>
    <phoneticPr fontId="1"/>
  </si>
  <si>
    <t>パソコン入力専用様式</t>
    <phoneticPr fontId="1"/>
  </si>
  <si>
    <t>葺替え工事
・
２階減築工事</t>
    <rPh sb="0" eb="1">
      <t>フ</t>
    </rPh>
    <rPh sb="1" eb="2">
      <t>カ</t>
    </rPh>
    <rPh sb="3" eb="5">
      <t>コウジ</t>
    </rPh>
    <rPh sb="9" eb="10">
      <t>カイ</t>
    </rPh>
    <rPh sb="10" eb="11">
      <t>ゲン</t>
    </rPh>
    <rPh sb="11" eb="12">
      <t>チク</t>
    </rPh>
    <rPh sb="12" eb="14">
      <t>コウジ</t>
    </rPh>
    <phoneticPr fontId="1"/>
  </si>
  <si>
    <t>現況屋根葺き材名</t>
    <rPh sb="0" eb="2">
      <t>ゲンキョウ</t>
    </rPh>
    <rPh sb="2" eb="4">
      <t>ヤネ</t>
    </rPh>
    <rPh sb="4" eb="5">
      <t>フ</t>
    </rPh>
    <rPh sb="6" eb="7">
      <t>ザイ</t>
    </rPh>
    <rPh sb="7" eb="8">
      <t>メイ</t>
    </rPh>
    <phoneticPr fontId="1"/>
  </si>
  <si>
    <t>計画屋根葺き材名</t>
    <rPh sb="0" eb="2">
      <t>ケイカク</t>
    </rPh>
    <rPh sb="2" eb="4">
      <t>ヤネ</t>
    </rPh>
    <rPh sb="4" eb="5">
      <t>フ</t>
    </rPh>
    <rPh sb="6" eb="7">
      <t>ザイ</t>
    </rPh>
    <rPh sb="7" eb="8">
      <t>メイ</t>
    </rPh>
    <phoneticPr fontId="1"/>
  </si>
  <si>
    <t>・屋根の軽量化を目的とした屋根葺替え工事を行う場合は『葺替え工事』と記入
・２階減築工事に伴う１階屋根の新設工事を行う場合は『２階減築工事』と記入</t>
    <rPh sb="1" eb="3">
      <t>ヤネ</t>
    </rPh>
    <rPh sb="4" eb="7">
      <t>ケイリョウカ</t>
    </rPh>
    <rPh sb="8" eb="10">
      <t>モクテキ</t>
    </rPh>
    <rPh sb="13" eb="15">
      <t>ヤネ</t>
    </rPh>
    <rPh sb="15" eb="16">
      <t>フ</t>
    </rPh>
    <rPh sb="16" eb="17">
      <t>カ</t>
    </rPh>
    <rPh sb="18" eb="20">
      <t>コウジ</t>
    </rPh>
    <rPh sb="21" eb="22">
      <t>オコナ</t>
    </rPh>
    <rPh sb="23" eb="25">
      <t>バアイ</t>
    </rPh>
    <rPh sb="27" eb="28">
      <t>フ</t>
    </rPh>
    <rPh sb="28" eb="29">
      <t>カ</t>
    </rPh>
    <rPh sb="30" eb="32">
      <t>コウジ</t>
    </rPh>
    <rPh sb="34" eb="36">
      <t>キニュウ</t>
    </rPh>
    <rPh sb="39" eb="40">
      <t>カイ</t>
    </rPh>
    <rPh sb="40" eb="41">
      <t>ゲン</t>
    </rPh>
    <rPh sb="41" eb="42">
      <t>チク</t>
    </rPh>
    <rPh sb="42" eb="44">
      <t>コウジ</t>
    </rPh>
    <rPh sb="45" eb="46">
      <t>トモナ</t>
    </rPh>
    <rPh sb="48" eb="49">
      <t>カイ</t>
    </rPh>
    <rPh sb="49" eb="51">
      <t>ヤネ</t>
    </rPh>
    <rPh sb="52" eb="54">
      <t>シンセツ</t>
    </rPh>
    <rPh sb="54" eb="56">
      <t>コウジ</t>
    </rPh>
    <rPh sb="57" eb="58">
      <t>オコナ</t>
    </rPh>
    <rPh sb="59" eb="61">
      <t>バアイ</t>
    </rPh>
    <rPh sb="64" eb="65">
      <t>カイ</t>
    </rPh>
    <rPh sb="65" eb="66">
      <t>ゲン</t>
    </rPh>
    <rPh sb="66" eb="67">
      <t>チク</t>
    </rPh>
    <rPh sb="67" eb="69">
      <t>コウジ</t>
    </rPh>
    <rPh sb="71" eb="73">
      <t>キニュウ</t>
    </rPh>
    <phoneticPr fontId="1"/>
  </si>
  <si>
    <r>
      <t>・『葺替え工事』の場合は、葺替えを行う面積を水平投射面積ではなく、</t>
    </r>
    <r>
      <rPr>
        <u/>
        <sz val="11"/>
        <rFont val="ＭＳ Ｐ明朝"/>
        <family val="1"/>
        <charset val="128"/>
      </rPr>
      <t>計画</t>
    </r>
    <r>
      <rPr>
        <sz val="11"/>
        <rFont val="ＭＳ Ｐ明朝"/>
        <family val="1"/>
        <charset val="128"/>
      </rPr>
      <t>の実長に基づく面積を記入
・『２階減築工事』の場合は、現況の２階屋根の水平投射と、計画の１階屋根の水平投射が重なる部分の、計画の実長に基づく面積（水平投射面積ではない）を記入</t>
    </r>
    <rPh sb="2" eb="3">
      <t>フ</t>
    </rPh>
    <rPh sb="3" eb="4">
      <t>カ</t>
    </rPh>
    <rPh sb="5" eb="7">
      <t>コウジ</t>
    </rPh>
    <rPh sb="9" eb="11">
      <t>バアイ</t>
    </rPh>
    <rPh sb="13" eb="14">
      <t>フ</t>
    </rPh>
    <rPh sb="14" eb="15">
      <t>カ</t>
    </rPh>
    <rPh sb="17" eb="18">
      <t>オコナ</t>
    </rPh>
    <rPh sb="19" eb="21">
      <t>メンセキ</t>
    </rPh>
    <rPh sb="22" eb="24">
      <t>スイヘイ</t>
    </rPh>
    <rPh sb="24" eb="26">
      <t>トウシャ</t>
    </rPh>
    <rPh sb="26" eb="28">
      <t>メンセキ</t>
    </rPh>
    <rPh sb="33" eb="35">
      <t>ケイカク</t>
    </rPh>
    <rPh sb="36" eb="38">
      <t>ジッチョウ</t>
    </rPh>
    <rPh sb="39" eb="40">
      <t>モト</t>
    </rPh>
    <rPh sb="42" eb="44">
      <t>メンセキ</t>
    </rPh>
    <rPh sb="45" eb="47">
      <t>キニュウ</t>
    </rPh>
    <rPh sb="51" eb="52">
      <t>カイ</t>
    </rPh>
    <rPh sb="52" eb="53">
      <t>ゲン</t>
    </rPh>
    <rPh sb="53" eb="54">
      <t>チク</t>
    </rPh>
    <rPh sb="54" eb="56">
      <t>コウジ</t>
    </rPh>
    <rPh sb="58" eb="60">
      <t>バアイ</t>
    </rPh>
    <rPh sb="62" eb="64">
      <t>ゲンキョウ</t>
    </rPh>
    <rPh sb="66" eb="67">
      <t>カイ</t>
    </rPh>
    <rPh sb="67" eb="69">
      <t>ヤネ</t>
    </rPh>
    <rPh sb="70" eb="72">
      <t>スイヘイ</t>
    </rPh>
    <rPh sb="72" eb="74">
      <t>トウシャ</t>
    </rPh>
    <rPh sb="76" eb="78">
      <t>ケイカク</t>
    </rPh>
    <rPh sb="80" eb="81">
      <t>カイ</t>
    </rPh>
    <rPh sb="81" eb="83">
      <t>ヤネ</t>
    </rPh>
    <rPh sb="84" eb="86">
      <t>スイヘイ</t>
    </rPh>
    <rPh sb="86" eb="88">
      <t>トウシャ</t>
    </rPh>
    <rPh sb="89" eb="90">
      <t>カサ</t>
    </rPh>
    <rPh sb="92" eb="94">
      <t>ブブン</t>
    </rPh>
    <rPh sb="96" eb="98">
      <t>ケイカク</t>
    </rPh>
    <rPh sb="99" eb="101">
      <t>ジッチョウ</t>
    </rPh>
    <rPh sb="102" eb="103">
      <t>モト</t>
    </rPh>
    <rPh sb="105" eb="107">
      <t>メンセキ</t>
    </rPh>
    <rPh sb="108" eb="110">
      <t>スイヘイ</t>
    </rPh>
    <rPh sb="110" eb="112">
      <t>トウシャ</t>
    </rPh>
    <rPh sb="112" eb="114">
      <t>メンセキ</t>
    </rPh>
    <rPh sb="120" eb="122">
      <t>キニュウ</t>
    </rPh>
    <phoneticPr fontId="1"/>
  </si>
  <si>
    <t>・『葺替え工事』及び『２階減築工事』ともに現況の屋根葺き材名を記入
・土葺きの場合は、『屋根葺き材名』＋『土葺き』と記入</t>
    <rPh sb="21" eb="23">
      <t>ゲンキョウ</t>
    </rPh>
    <rPh sb="24" eb="26">
      <t>ヤネ</t>
    </rPh>
    <rPh sb="26" eb="27">
      <t>フ</t>
    </rPh>
    <rPh sb="28" eb="29">
      <t>ザイ</t>
    </rPh>
    <rPh sb="29" eb="30">
      <t>メイ</t>
    </rPh>
    <rPh sb="31" eb="33">
      <t>キニュウ</t>
    </rPh>
    <rPh sb="35" eb="36">
      <t>ツチ</t>
    </rPh>
    <rPh sb="36" eb="37">
      <t>ブ</t>
    </rPh>
    <rPh sb="39" eb="41">
      <t>バアイ</t>
    </rPh>
    <rPh sb="44" eb="46">
      <t>ヤネ</t>
    </rPh>
    <rPh sb="46" eb="47">
      <t>フ</t>
    </rPh>
    <rPh sb="48" eb="49">
      <t>ザイ</t>
    </rPh>
    <rPh sb="49" eb="50">
      <t>メイ</t>
    </rPh>
    <rPh sb="53" eb="54">
      <t>ツチ</t>
    </rPh>
    <rPh sb="54" eb="55">
      <t>ブ</t>
    </rPh>
    <rPh sb="58" eb="60">
      <t>キニュウ</t>
    </rPh>
    <phoneticPr fontId="1"/>
  </si>
  <si>
    <t>・『葺替え工事』及び『２階減築工事』ともに計画の屋根葺き材名を記入</t>
    <rPh sb="2" eb="3">
      <t>フ</t>
    </rPh>
    <rPh sb="3" eb="4">
      <t>カ</t>
    </rPh>
    <rPh sb="5" eb="7">
      <t>コウジ</t>
    </rPh>
    <rPh sb="8" eb="9">
      <t>オヨ</t>
    </rPh>
    <rPh sb="12" eb="13">
      <t>カイ</t>
    </rPh>
    <rPh sb="13" eb="14">
      <t>ゲン</t>
    </rPh>
    <rPh sb="14" eb="15">
      <t>チク</t>
    </rPh>
    <rPh sb="15" eb="17">
      <t>コウジ</t>
    </rPh>
    <rPh sb="21" eb="23">
      <t>ケイカク</t>
    </rPh>
    <rPh sb="24" eb="26">
      <t>ヤネ</t>
    </rPh>
    <rPh sb="26" eb="27">
      <t>フ</t>
    </rPh>
    <rPh sb="28" eb="29">
      <t>ザイ</t>
    </rPh>
    <rPh sb="29" eb="30">
      <t>メイ</t>
    </rPh>
    <rPh sb="31" eb="33">
      <t>キニュウ</t>
    </rPh>
    <phoneticPr fontId="1"/>
  </si>
  <si>
    <t>葺替え工事</t>
  </si>
  <si>
    <t>１
階</t>
    <rPh sb="2" eb="3">
      <t>カイ</t>
    </rPh>
    <phoneticPr fontId="1"/>
  </si>
  <si>
    <t>焼成粘土瓦</t>
    <rPh sb="0" eb="2">
      <t>ショウセイ</t>
    </rPh>
    <rPh sb="2" eb="4">
      <t>ネンド</t>
    </rPh>
    <rPh sb="4" eb="5">
      <t>カワラ</t>
    </rPh>
    <phoneticPr fontId="1"/>
  </si>
  <si>
    <t>化粧スレート</t>
    <rPh sb="0" eb="2">
      <t>ケショウ</t>
    </rPh>
    <phoneticPr fontId="1"/>
  </si>
  <si>
    <t>２
階</t>
    <rPh sb="2" eb="3">
      <t>カイ</t>
    </rPh>
    <phoneticPr fontId="1"/>
  </si>
  <si>
    <t>屋根工事・葺替え</t>
    <rPh sb="0" eb="2">
      <t>ヤネ</t>
    </rPh>
    <rPh sb="2" eb="4">
      <t>コウジ</t>
    </rPh>
    <rPh sb="5" eb="6">
      <t>フ</t>
    </rPh>
    <rPh sb="6" eb="7">
      <t>カ</t>
    </rPh>
    <phoneticPr fontId="1"/>
  </si>
  <si>
    <t>㎡</t>
    <phoneticPr fontId="1"/>
  </si>
  <si>
    <t>※入力可能な箇所は、申請番号と赤枠の箇所のみ</t>
    <rPh sb="1" eb="3">
      <t>ニュウリョク</t>
    </rPh>
    <rPh sb="3" eb="5">
      <t>カノウ</t>
    </rPh>
    <rPh sb="6" eb="8">
      <t>カショ</t>
    </rPh>
    <rPh sb="10" eb="12">
      <t>シンセイ</t>
    </rPh>
    <rPh sb="12" eb="14">
      <t>バンゴウ</t>
    </rPh>
    <rPh sb="15" eb="16">
      <t>アカ</t>
    </rPh>
    <rPh sb="16" eb="17">
      <t>ワク</t>
    </rPh>
    <rPh sb="18" eb="20">
      <t>カショ</t>
    </rPh>
    <phoneticPr fontId="1"/>
  </si>
  <si>
    <t>←申請番号がわかる場合は入力</t>
    <rPh sb="1" eb="3">
      <t>シンセイ</t>
    </rPh>
    <rPh sb="3" eb="5">
      <t>バンゴウ</t>
    </rPh>
    <rPh sb="9" eb="11">
      <t>バアイ</t>
    </rPh>
    <rPh sb="12" eb="14">
      <t>ニュウリョク</t>
    </rPh>
    <phoneticPr fontId="1"/>
  </si>
  <si>
    <t>工事区分</t>
    <rPh sb="0" eb="2">
      <t>コウジ</t>
    </rPh>
    <rPh sb="2" eb="4">
      <t>クブン</t>
    </rPh>
    <phoneticPr fontId="1"/>
  </si>
  <si>
    <t>記入事項</t>
    <rPh sb="0" eb="2">
      <t>キニュウ</t>
    </rPh>
    <rPh sb="2" eb="4">
      <t>ジコウ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</si>
  <si>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</si>
  <si>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</si>
  <si>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</si>
  <si>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</si>
  <si>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耐震改修工事に係る
標準的な費用</t>
    <rPh sb="0" eb="2">
      <t>タイシン</t>
    </rPh>
    <rPh sb="2" eb="4">
      <t>カイシュウ</t>
    </rPh>
    <rPh sb="4" eb="6">
      <t>コウジ</t>
    </rPh>
    <rPh sb="7" eb="8">
      <t>カカ</t>
    </rPh>
    <rPh sb="10" eb="13">
      <t>ヒョウジュンテキ</t>
    </rPh>
    <rPh sb="14" eb="16">
      <t>ヒヨウ</t>
    </rPh>
    <phoneticPr fontId="1"/>
  </si>
  <si>
    <t>基礎工事</t>
    <rPh sb="0" eb="2">
      <t>キソ</t>
    </rPh>
    <rPh sb="2" eb="4">
      <t>コウジ</t>
    </rPh>
    <phoneticPr fontId="1"/>
  </si>
  <si>
    <t>基礎工事の
施工長さ</t>
    <rPh sb="0" eb="2">
      <t>キソ</t>
    </rPh>
    <rPh sb="2" eb="4">
      <t>コウジ</t>
    </rPh>
    <rPh sb="6" eb="8">
      <t>セコウ</t>
    </rPh>
    <rPh sb="8" eb="9">
      <t>ナガ</t>
    </rPh>
    <phoneticPr fontId="1"/>
  </si>
  <si>
    <t>m</t>
    <phoneticPr fontId="1"/>
  </si>
  <si>
    <t>←耐震改修工事として、基礎工事を行う場合に入力</t>
    <rPh sb="1" eb="3">
      <t>タイシン</t>
    </rPh>
    <rPh sb="3" eb="5">
      <t>カイシュウ</t>
    </rPh>
    <rPh sb="5" eb="7">
      <t>コウジ</t>
    </rPh>
    <rPh sb="11" eb="13">
      <t>キソ</t>
    </rPh>
    <rPh sb="13" eb="15">
      <t>コウジ</t>
    </rPh>
    <rPh sb="16" eb="17">
      <t>オコナ</t>
    </rPh>
    <rPh sb="18" eb="20">
      <t>バアイ</t>
    </rPh>
    <rPh sb="21" eb="23">
      <t>ニュウリョク</t>
    </rPh>
    <phoneticPr fontId="1"/>
  </si>
  <si>
    <t>耐力壁工事</t>
    <rPh sb="0" eb="3">
      <t>タイリョクヘキ</t>
    </rPh>
    <rPh sb="3" eb="5">
      <t>コウジ</t>
    </rPh>
    <phoneticPr fontId="1"/>
  </si>
  <si>
    <t>耐力壁工事の
施工長さ</t>
    <rPh sb="0" eb="2">
      <t>タイリョク</t>
    </rPh>
    <rPh sb="2" eb="3">
      <t>ヘキ</t>
    </rPh>
    <rPh sb="3" eb="5">
      <t>コウジ</t>
    </rPh>
    <rPh sb="7" eb="9">
      <t>セコウ</t>
    </rPh>
    <rPh sb="9" eb="10">
      <t>ナガ</t>
    </rPh>
    <phoneticPr fontId="1"/>
  </si>
  <si>
    <t>←耐震改修工事として、耐力壁工事を行う場合に入力</t>
    <rPh sb="1" eb="3">
      <t>タイシン</t>
    </rPh>
    <rPh sb="3" eb="5">
      <t>カイシュウ</t>
    </rPh>
    <rPh sb="5" eb="7">
      <t>コウジ</t>
    </rPh>
    <rPh sb="11" eb="14">
      <t>タイリョクヘキ</t>
    </rPh>
    <rPh sb="14" eb="16">
      <t>コウジ</t>
    </rPh>
    <rPh sb="17" eb="18">
      <t>オコナ</t>
    </rPh>
    <rPh sb="19" eb="21">
      <t>バアイ</t>
    </rPh>
    <rPh sb="22" eb="24">
      <t>ニュウリョク</t>
    </rPh>
    <phoneticPr fontId="1"/>
  </si>
  <si>
    <t>屋根工事</t>
    <rPh sb="0" eb="2">
      <t>ヤネ</t>
    </rPh>
    <rPh sb="2" eb="4">
      <t>コウジ</t>
    </rPh>
    <phoneticPr fontId="1"/>
  </si>
  <si>
    <t>屋根工事の
施工面積</t>
    <rPh sb="0" eb="2">
      <t>ヤネ</t>
    </rPh>
    <rPh sb="2" eb="4">
      <t>コウジ</t>
    </rPh>
    <rPh sb="6" eb="8">
      <t>セコウ</t>
    </rPh>
    <rPh sb="8" eb="10">
      <t>メンセキ</t>
    </rPh>
    <phoneticPr fontId="1"/>
  </si>
  <si>
    <t>㎡</t>
    <phoneticPr fontId="1"/>
  </si>
  <si>
    <t>←耐震改修工事として、屋根工事を行う場合に入力</t>
    <rPh sb="1" eb="3">
      <t>タイシン</t>
    </rPh>
    <rPh sb="3" eb="5">
      <t>カイシュウ</t>
    </rPh>
    <rPh sb="5" eb="7">
      <t>コウジ</t>
    </rPh>
    <rPh sb="11" eb="13">
      <t>ヤネ</t>
    </rPh>
    <rPh sb="13" eb="15">
      <t>コウジ</t>
    </rPh>
    <rPh sb="16" eb="17">
      <t>オコナ</t>
    </rPh>
    <rPh sb="18" eb="20">
      <t>バアイ</t>
    </rPh>
    <rPh sb="21" eb="23">
      <t>ニュウリョク</t>
    </rPh>
    <phoneticPr fontId="1"/>
  </si>
  <si>
    <r>
      <t xml:space="preserve"> ①　合計（</t>
    </r>
    <r>
      <rPr>
        <sz val="12"/>
        <color indexed="8"/>
        <rFont val="HG創英角ｺﾞｼｯｸUB"/>
        <family val="3"/>
        <charset val="128"/>
      </rPr>
      <t>耐震改修工事に係る補助限度単価の積算額</t>
    </r>
    <r>
      <rPr>
        <b/>
        <sz val="12"/>
        <color indexed="8"/>
        <rFont val="ＭＳ Ｐゴシック"/>
        <family val="3"/>
        <charset val="128"/>
      </rPr>
      <t>）</t>
    </r>
    <rPh sb="3" eb="5">
      <t>ゴウケイ</t>
    </rPh>
    <rPh sb="6" eb="12">
      <t>タイ</t>
    </rPh>
    <rPh sb="13" eb="14">
      <t>カカ</t>
    </rPh>
    <rPh sb="15" eb="17">
      <t>ホジョ</t>
    </rPh>
    <rPh sb="17" eb="19">
      <t>ゲンド</t>
    </rPh>
    <rPh sb="19" eb="21">
      <t>タンカ</t>
    </rPh>
    <rPh sb="22" eb="24">
      <t>セキサン</t>
    </rPh>
    <rPh sb="24" eb="25">
      <t>ガク</t>
    </rPh>
    <phoneticPr fontId="1"/>
  </si>
  <si>
    <t>←耐震改修工事計画承認申請書第２面に記載</t>
    <rPh sb="1" eb="7">
      <t>タイ</t>
    </rPh>
    <rPh sb="7" eb="9">
      <t>ケイカク</t>
    </rPh>
    <rPh sb="9" eb="11">
      <t>ショウニン</t>
    </rPh>
    <rPh sb="11" eb="13">
      <t>シンセイ</t>
    </rPh>
    <rPh sb="13" eb="14">
      <t>ショ</t>
    </rPh>
    <rPh sb="14" eb="15">
      <t>ダイ</t>
    </rPh>
    <rPh sb="16" eb="17">
      <t>メン</t>
    </rPh>
    <rPh sb="18" eb="20">
      <t>キサイ</t>
    </rPh>
    <phoneticPr fontId="1"/>
  </si>
  <si>
    <r>
      <rPr>
        <b/>
        <sz val="12"/>
        <color indexed="8"/>
        <rFont val="ＭＳ Ｐゴシック"/>
        <family val="3"/>
        <charset val="128"/>
      </rPr>
      <t xml:space="preserve"> ②　課税区分ごとの補助金限度額</t>
    </r>
    <r>
      <rPr>
        <sz val="12"/>
        <color indexed="8"/>
        <rFont val="ＭＳ Ｐゴシック"/>
        <family val="3"/>
        <charset val="128"/>
      </rPr>
      <t xml:space="preserve">
 　 </t>
    </r>
    <r>
      <rPr>
        <sz val="10"/>
        <color indexed="8"/>
        <rFont val="ＭＳ 明朝"/>
        <family val="1"/>
        <charset val="128"/>
      </rPr>
      <t>※該当に「１」を入力</t>
    </r>
    <rPh sb="3" eb="5">
      <t>カゼイ</t>
    </rPh>
    <rPh sb="5" eb="7">
      <t>クブン</t>
    </rPh>
    <rPh sb="10" eb="13">
      <t>ホジョキン</t>
    </rPh>
    <rPh sb="13" eb="15">
      <t>ゲンド</t>
    </rPh>
    <rPh sb="15" eb="16">
      <t>ガク</t>
    </rPh>
    <rPh sb="21" eb="23">
      <t>ガイトウ</t>
    </rPh>
    <rPh sb="28" eb="30">
      <t>ニュウリョク</t>
    </rPh>
    <phoneticPr fontId="1"/>
  </si>
  <si>
    <t>課税</t>
    <rPh sb="0" eb="2">
      <t>カゼイ</t>
    </rPh>
    <phoneticPr fontId="1"/>
  </si>
  <si>
    <t>式</t>
    <rPh sb="0" eb="1">
      <t>シキ</t>
    </rPh>
    <phoneticPr fontId="1"/>
  </si>
  <si>
    <t>←課税区分の場合に『1』を入力</t>
    <rPh sb="1" eb="3">
      <t>カゼイ</t>
    </rPh>
    <rPh sb="3" eb="5">
      <t>クブン</t>
    </rPh>
    <rPh sb="6" eb="8">
      <t>バアイ</t>
    </rPh>
    <rPh sb="13" eb="15">
      <t>ニュウリョク</t>
    </rPh>
    <phoneticPr fontId="7"/>
  </si>
  <si>
    <t>非課税</t>
    <rPh sb="0" eb="3">
      <t>ヒカゼイ</t>
    </rPh>
    <phoneticPr fontId="1"/>
  </si>
  <si>
    <t>←非課税区分の場合に『1』を入力</t>
    <rPh sb="1" eb="4">
      <t>ヒカゼイ</t>
    </rPh>
    <rPh sb="2" eb="4">
      <t>カゼイ</t>
    </rPh>
    <rPh sb="4" eb="6">
      <t>クブン</t>
    </rPh>
    <rPh sb="7" eb="9">
      <t>バアイ</t>
    </rPh>
    <rPh sb="14" eb="16">
      <t>ニュウリョク</t>
    </rPh>
    <phoneticPr fontId="7"/>
  </si>
  <si>
    <t xml:space="preserve"> ③　工事見積額</t>
    <rPh sb="3" eb="5">
      <t>コウジ</t>
    </rPh>
    <rPh sb="5" eb="7">
      <t>ミツモリ</t>
    </rPh>
    <rPh sb="7" eb="8">
      <t>ガク</t>
    </rPh>
    <phoneticPr fontId="1"/>
  </si>
  <si>
    <r>
      <rPr>
        <sz val="16"/>
        <color indexed="8"/>
        <rFont val="HG創英角ｺﾞｼｯｸUB"/>
        <family val="3"/>
        <charset val="128"/>
      </rPr>
      <t xml:space="preserve"> </t>
    </r>
    <r>
      <rPr>
        <sz val="18"/>
        <color indexed="8"/>
        <rFont val="HG創英角ｺﾞｼｯｸUB"/>
        <family val="3"/>
        <charset val="128"/>
      </rPr>
      <t>補助予定額</t>
    </r>
    <r>
      <rPr>
        <sz val="12"/>
        <color indexed="8"/>
        <rFont val="ＭＳ Ｐゴシック"/>
        <family val="3"/>
        <charset val="128"/>
      </rPr>
      <t>（①～③の最も小さい額）千円未満切捨</t>
    </r>
    <rPh sb="1" eb="3">
      <t>ホジョ</t>
    </rPh>
    <rPh sb="3" eb="5">
      <t>ヨテイ</t>
    </rPh>
    <rPh sb="5" eb="6">
      <t>ガク</t>
    </rPh>
    <rPh sb="11" eb="12">
      <t>モット</t>
    </rPh>
    <rPh sb="13" eb="14">
      <t>チイ</t>
    </rPh>
    <rPh sb="16" eb="17">
      <t>ガク</t>
    </rPh>
    <rPh sb="18" eb="20">
      <t>センエン</t>
    </rPh>
    <rPh sb="20" eb="22">
      <t>ミマン</t>
    </rPh>
    <rPh sb="22" eb="23">
      <t>キ</t>
    </rPh>
    <rPh sb="23" eb="24">
      <t>ス</t>
    </rPh>
    <phoneticPr fontId="1"/>
  </si>
  <si>
    <t>本</t>
    <rPh sb="0" eb="1">
      <t>ホン</t>
    </rPh>
    <phoneticPr fontId="1"/>
  </si>
  <si>
    <t>P1</t>
    <phoneticPr fontId="1"/>
  </si>
  <si>
    <t>P2</t>
  </si>
  <si>
    <t>P3</t>
  </si>
  <si>
    <t>P4</t>
  </si>
  <si>
    <t>P5</t>
  </si>
  <si>
    <t>B6</t>
    <phoneticPr fontId="1"/>
  </si>
  <si>
    <t>B8</t>
    <phoneticPr fontId="1"/>
  </si>
  <si>
    <t>B10</t>
    <phoneticPr fontId="1"/>
  </si>
  <si>
    <t>B12</t>
    <phoneticPr fontId="1"/>
  </si>
  <si>
    <t>合板</t>
    <rPh sb="0" eb="2">
      <t>ゴウハン</t>
    </rPh>
    <phoneticPr fontId="1"/>
  </si>
  <si>
    <t>Ｐ１</t>
    <phoneticPr fontId="1"/>
  </si>
  <si>
    <t>Ｐ２</t>
    <phoneticPr fontId="1"/>
  </si>
  <si>
    <t>30×90筋かい</t>
    <rPh sb="5" eb="6">
      <t>スジ</t>
    </rPh>
    <phoneticPr fontId="1"/>
  </si>
  <si>
    <t>45×90筋かい</t>
    <rPh sb="5" eb="6">
      <t>スジ</t>
    </rPh>
    <phoneticPr fontId="1"/>
  </si>
  <si>
    <t>-</t>
    <phoneticPr fontId="1"/>
  </si>
  <si>
    <t>-</t>
    <phoneticPr fontId="1"/>
  </si>
  <si>
    <t>２．標準的な仕様の耐力値</t>
    <rPh sb="2" eb="5">
      <t>ヒョウジュンテキ</t>
    </rPh>
    <rPh sb="6" eb="8">
      <t>シヨウ</t>
    </rPh>
    <rPh sb="9" eb="11">
      <t>タイリョク</t>
    </rPh>
    <rPh sb="11" eb="12">
      <t>チ</t>
    </rPh>
    <phoneticPr fontId="1"/>
  </si>
  <si>
    <t>M１</t>
    <phoneticPr fontId="1"/>
  </si>
  <si>
    <t>M２</t>
  </si>
  <si>
    <t>モルタル塗</t>
    <rPh sb="4" eb="5">
      <t>ヌリ</t>
    </rPh>
    <phoneticPr fontId="1"/>
  </si>
  <si>
    <t>ラスシート</t>
    <phoneticPr fontId="1"/>
  </si>
  <si>
    <t>木ずり下地</t>
    <rPh sb="0" eb="1">
      <t>キ</t>
    </rPh>
    <rPh sb="3" eb="5">
      <t>シタジ</t>
    </rPh>
    <phoneticPr fontId="1"/>
  </si>
  <si>
    <t>-</t>
    <phoneticPr fontId="1"/>
  </si>
  <si>
    <t>釘等</t>
  </si>
  <si>
    <t>釘等</t>
    <rPh sb="0" eb="1">
      <t>クギ</t>
    </rPh>
    <rPh sb="1" eb="2">
      <t>ナド</t>
    </rPh>
    <phoneticPr fontId="1"/>
  </si>
  <si>
    <r>
      <rPr>
        <sz val="11"/>
        <color indexed="8"/>
        <rFont val="HG創英角ｺﾞｼｯｸUB"/>
        <family val="3"/>
        <charset val="128"/>
      </rPr>
      <t>（パソコン入力専用様式）</t>
    </r>
    <r>
      <rPr>
        <sz val="11"/>
        <color theme="1"/>
        <rFont val="ＭＳ Ｐゴシック"/>
        <family val="3"/>
        <charset val="128"/>
        <scheme val="minor"/>
      </rPr>
      <t>（第２面）</t>
    </r>
    <phoneticPr fontId="1"/>
  </si>
  <si>
    <r>
      <rPr>
        <sz val="11"/>
        <color indexed="8"/>
        <rFont val="HG創英角ｺﾞｼｯｸUB"/>
        <family val="3"/>
        <charset val="128"/>
      </rPr>
      <t>（パソコン入力専用様式）</t>
    </r>
    <r>
      <rPr>
        <sz val="11"/>
        <color theme="1"/>
        <rFont val="ＭＳ Ｐゴシック"/>
        <family val="3"/>
        <charset val="128"/>
        <scheme val="minor"/>
      </rPr>
      <t>（第３面）</t>
    </r>
    <phoneticPr fontId="10"/>
  </si>
  <si>
    <t>（Ａ３）</t>
  </si>
  <si>
    <t>耐力壁工事長さ</t>
    <rPh sb="0" eb="2">
      <t>タイリョク</t>
    </rPh>
    <rPh sb="2" eb="3">
      <t>ヘキ</t>
    </rPh>
    <rPh sb="3" eb="5">
      <t>コウジ</t>
    </rPh>
    <rPh sb="5" eb="6">
      <t>ナガ</t>
    </rPh>
    <phoneticPr fontId="1"/>
  </si>
  <si>
    <t>数量表（基礎工事）</t>
    <rPh sb="4" eb="6">
      <t>キソ</t>
    </rPh>
    <rPh sb="6" eb="8">
      <t>コウジ</t>
    </rPh>
    <phoneticPr fontId="1"/>
  </si>
  <si>
    <t>数量表（屋根工事）</t>
    <rPh sb="4" eb="6">
      <t>ヤネ</t>
    </rPh>
    <rPh sb="6" eb="8">
      <t>コウジ</t>
    </rPh>
    <phoneticPr fontId="1"/>
  </si>
  <si>
    <t>モルタル塗り</t>
    <rPh sb="4" eb="5">
      <t>ヌリ</t>
    </rPh>
    <phoneticPr fontId="1"/>
  </si>
  <si>
    <t>木ずり下地+モルタル塗り</t>
    <rPh sb="0" eb="1">
      <t>キ</t>
    </rPh>
    <rPh sb="3" eb="5">
      <t>シタジ</t>
    </rPh>
    <rPh sb="10" eb="11">
      <t>ヌリ</t>
    </rPh>
    <phoneticPr fontId="1"/>
  </si>
  <si>
    <t>ラスシート+モルタル塗り</t>
    <rPh sb="10" eb="11">
      <t>ヌリ</t>
    </rPh>
    <phoneticPr fontId="1"/>
  </si>
  <si>
    <t>-</t>
    <phoneticPr fontId="1"/>
  </si>
  <si>
    <t>-</t>
    <phoneticPr fontId="1"/>
  </si>
  <si>
    <t>たすき筋かい</t>
    <rPh sb="3" eb="4">
      <t>スジ</t>
    </rPh>
    <phoneticPr fontId="1"/>
  </si>
  <si>
    <t>基準耐力
(kN/m)</t>
    <rPh sb="0" eb="2">
      <t>キジュン</t>
    </rPh>
    <rPh sb="2" eb="4">
      <t>タイリョク</t>
    </rPh>
    <phoneticPr fontId="1"/>
  </si>
  <si>
    <t>壁強さ倍率
(kN/m)</t>
    <rPh sb="0" eb="1">
      <t>カベ</t>
    </rPh>
    <rPh sb="1" eb="2">
      <t>ツヨ</t>
    </rPh>
    <rPh sb="3" eb="5">
      <t>バイリツ</t>
    </rPh>
    <phoneticPr fontId="1"/>
  </si>
  <si>
    <t>基準剛性
(kN/rad./m)</t>
    <rPh sb="0" eb="2">
      <t>キジュン</t>
    </rPh>
    <rPh sb="2" eb="4">
      <t>ゴウセイ</t>
    </rPh>
    <phoneticPr fontId="1"/>
  </si>
  <si>
    <r>
      <t xml:space="preserve">基準剛性
</t>
    </r>
    <r>
      <rPr>
        <sz val="9"/>
        <rFont val="HG創英角ｺﾞｼｯｸUB"/>
        <family val="3"/>
        <charset val="128"/>
      </rPr>
      <t>(kN/rad./m)</t>
    </r>
    <rPh sb="0" eb="2">
      <t>キジュン</t>
    </rPh>
    <rPh sb="2" eb="4">
      <t>ゴウセイ</t>
    </rPh>
    <phoneticPr fontId="1"/>
  </si>
  <si>
    <r>
      <t xml:space="preserve">基準剛性
</t>
    </r>
    <r>
      <rPr>
        <sz val="9"/>
        <color indexed="8"/>
        <rFont val="HG創英角ｺﾞｼｯｸUB"/>
        <family val="3"/>
        <charset val="128"/>
      </rPr>
      <t>(kN/rad./m)</t>
    </r>
    <rPh sb="0" eb="2">
      <t>キジュン</t>
    </rPh>
    <rPh sb="2" eb="4">
      <t>ゴウセイ</t>
    </rPh>
    <phoneticPr fontId="1"/>
  </si>
  <si>
    <t>長さ
（ｍ）</t>
    <rPh sb="0" eb="1">
      <t>ナガ</t>
    </rPh>
    <phoneticPr fontId="1"/>
  </si>
  <si>
    <t>貫３本以上</t>
    <rPh sb="0" eb="1">
      <t>ヌキ</t>
    </rPh>
    <rPh sb="2" eb="3">
      <t>ホン</t>
    </rPh>
    <rPh sb="3" eb="5">
      <t>イジョウ</t>
    </rPh>
    <phoneticPr fontId="1"/>
  </si>
  <si>
    <t>M２</t>
    <phoneticPr fontId="1"/>
  </si>
  <si>
    <t>木ずり</t>
    <rPh sb="0" eb="1">
      <t>キ</t>
    </rPh>
    <phoneticPr fontId="1"/>
  </si>
  <si>
    <t xml:space="preserve">補助金申請額算出シート
</t>
    <rPh sb="0" eb="2">
      <t>ホジョ</t>
    </rPh>
    <rPh sb="2" eb="3">
      <t>キン</t>
    </rPh>
    <rPh sb="3" eb="5">
      <t>シンセイ</t>
    </rPh>
    <rPh sb="5" eb="6">
      <t>ガク</t>
    </rPh>
    <rPh sb="6" eb="8">
      <t>サンシュツ</t>
    </rPh>
    <phoneticPr fontId="1"/>
  </si>
  <si>
    <t>※このシートに入力した内容が、自動的に別シート「耐力壁工事（第２面）及び（第３面）」に反映されます。併せて印刷して下さい。</t>
    <rPh sb="24" eb="26">
      <t>タイリョク</t>
    </rPh>
    <rPh sb="26" eb="27">
      <t>ヘキ</t>
    </rPh>
    <rPh sb="27" eb="29">
      <t>コウジ</t>
    </rPh>
    <phoneticPr fontId="1"/>
  </si>
  <si>
    <t>改修工事仕様一覧表（屋根工事）</t>
    <rPh sb="0" eb="2">
      <t>カイシュウ</t>
    </rPh>
    <rPh sb="2" eb="4">
      <t>コウジ</t>
    </rPh>
    <rPh sb="4" eb="6">
      <t>シヨウ</t>
    </rPh>
    <rPh sb="6" eb="8">
      <t>イチラン</t>
    </rPh>
    <rPh sb="8" eb="9">
      <t>ヒョウ</t>
    </rPh>
    <rPh sb="10" eb="12">
      <t>ヤネ</t>
    </rPh>
    <rPh sb="12" eb="14">
      <t>コウジ</t>
    </rPh>
    <phoneticPr fontId="1"/>
  </si>
  <si>
    <t>改修工事仕様一覧表（基礎工事）</t>
    <rPh sb="0" eb="2">
      <t>カイシュウ</t>
    </rPh>
    <rPh sb="2" eb="4">
      <t>コウジ</t>
    </rPh>
    <rPh sb="4" eb="6">
      <t>シヨウ</t>
    </rPh>
    <rPh sb="6" eb="8">
      <t>イチラン</t>
    </rPh>
    <rPh sb="8" eb="9">
      <t>ヒョウ</t>
    </rPh>
    <rPh sb="10" eb="12">
      <t>キソ</t>
    </rPh>
    <rPh sb="12" eb="14">
      <t>コウジ</t>
    </rPh>
    <phoneticPr fontId="1"/>
  </si>
  <si>
    <t xml:space="preserve">改修工事仕様一覧表(耐力壁工事） </t>
    <rPh sb="0" eb="2">
      <t>カイシュウ</t>
    </rPh>
    <rPh sb="2" eb="4">
      <t>コウジ</t>
    </rPh>
    <rPh sb="4" eb="6">
      <t>シヨウ</t>
    </rPh>
    <rPh sb="6" eb="8">
      <t>イチラン</t>
    </rPh>
    <rPh sb="8" eb="9">
      <t>ヒョウ</t>
    </rPh>
    <rPh sb="10" eb="12">
      <t>タイリョク</t>
    </rPh>
    <rPh sb="12" eb="13">
      <t>ヘキ</t>
    </rPh>
    <rPh sb="13" eb="15">
      <t>コウジ</t>
    </rPh>
    <phoneticPr fontId="1"/>
  </si>
  <si>
    <r>
      <t>改修工事仕様一覧表（耐力壁工事） 工事箇所番号１～２５　</t>
    </r>
    <r>
      <rPr>
        <sz val="14"/>
        <color indexed="10"/>
        <rFont val="HG創英角ｺﾞｼｯｸUB"/>
        <family val="3"/>
        <charset val="128"/>
      </rPr>
      <t>補助対象箇所のみ</t>
    </r>
    <rPh sb="0" eb="2">
      <t>カイシュウ</t>
    </rPh>
    <rPh sb="6" eb="8">
      <t>イチラン</t>
    </rPh>
    <rPh sb="8" eb="9">
      <t>ヒョウ</t>
    </rPh>
    <rPh sb="17" eb="19">
      <t>コウジ</t>
    </rPh>
    <rPh sb="19" eb="21">
      <t>カショ</t>
    </rPh>
    <rPh sb="21" eb="23">
      <t>バンゴウ</t>
    </rPh>
    <rPh sb="28" eb="30">
      <t>ホジョ</t>
    </rPh>
    <rPh sb="30" eb="32">
      <t>タイショウ</t>
    </rPh>
    <rPh sb="32" eb="34">
      <t>カショ</t>
    </rPh>
    <phoneticPr fontId="1"/>
  </si>
  <si>
    <r>
      <rPr>
        <u/>
        <sz val="12"/>
        <color indexed="8"/>
        <rFont val="ＭＳ Ｐゴシック"/>
        <family val="3"/>
        <charset val="128"/>
      </rPr>
      <t>【作成方法】　※入力を要する箇所は、赤枠で表示されたセルのみです。その他のセルは操作不要です。</t>
    </r>
    <r>
      <rPr>
        <sz val="12"/>
        <color indexed="8"/>
        <rFont val="ＭＳ Ｐゴシック"/>
        <family val="3"/>
        <charset val="128"/>
      </rPr>
      <t xml:space="preserve">
１、「１．診断法を選択」のプルダウンから、今回使用する耐震診断法を選択します。
２、「２．標準的な仕様の耐力値」の欄に一般的な壁仕様が表示されます。
 </t>
    </r>
    <r>
      <rPr>
        <sz val="12"/>
        <color indexed="8"/>
        <rFont val="ＭＳ Ｐゴシック"/>
        <family val="3"/>
        <charset val="128"/>
      </rPr>
      <t xml:space="preserve">   </t>
    </r>
    <r>
      <rPr>
        <sz val="12"/>
        <color indexed="8"/>
        <rFont val="ＭＳ Ｐゴシック"/>
        <family val="3"/>
        <charset val="128"/>
      </rPr>
      <t>これにない仕様を用いる場合は、赤枠内に手入力してください（最左枠に任意で記号を指定してください）。
３、「４．各工事箇所の仕様一覧」の欄に、工事箇所ごとに長さ及び「２．標準的な仕様の耐力値」に表示された仕様の記号を選択してください。</t>
    </r>
    <rPh sb="1" eb="3">
      <t>サクセイ</t>
    </rPh>
    <rPh sb="3" eb="5">
      <t>ホウホウ</t>
    </rPh>
    <rPh sb="8" eb="10">
      <t>ニュウリョク</t>
    </rPh>
    <rPh sb="11" eb="12">
      <t>ヨウ</t>
    </rPh>
    <rPh sb="14" eb="16">
      <t>カショ</t>
    </rPh>
    <rPh sb="18" eb="19">
      <t>アカ</t>
    </rPh>
    <rPh sb="19" eb="20">
      <t>ワク</t>
    </rPh>
    <rPh sb="21" eb="23">
      <t>ヒョウジ</t>
    </rPh>
    <rPh sb="35" eb="36">
      <t>タ</t>
    </rPh>
    <rPh sb="40" eb="42">
      <t>ソウサ</t>
    </rPh>
    <rPh sb="42" eb="44">
      <t>フヨウ</t>
    </rPh>
    <rPh sb="53" eb="55">
      <t>シンダン</t>
    </rPh>
    <rPh sb="55" eb="56">
      <t>ホウ</t>
    </rPh>
    <rPh sb="57" eb="59">
      <t>センタク</t>
    </rPh>
    <rPh sb="69" eb="71">
      <t>コンカイ</t>
    </rPh>
    <rPh sb="71" eb="73">
      <t>シヨウ</t>
    </rPh>
    <rPh sb="75" eb="77">
      <t>タイシン</t>
    </rPh>
    <rPh sb="77" eb="79">
      <t>シンダン</t>
    </rPh>
    <rPh sb="79" eb="80">
      <t>ホウ</t>
    </rPh>
    <rPh sb="81" eb="83">
      <t>センタク</t>
    </rPh>
    <rPh sb="93" eb="96">
      <t>ヒョウジュンテキ</t>
    </rPh>
    <rPh sb="97" eb="99">
      <t>シヨウ</t>
    </rPh>
    <rPh sb="100" eb="102">
      <t>タイリョク</t>
    </rPh>
    <rPh sb="102" eb="103">
      <t>チ</t>
    </rPh>
    <rPh sb="105" eb="106">
      <t>ラン</t>
    </rPh>
    <rPh sb="107" eb="110">
      <t>イッパンテキ</t>
    </rPh>
    <rPh sb="111" eb="112">
      <t>カベ</t>
    </rPh>
    <rPh sb="112" eb="114">
      <t>シヨウ</t>
    </rPh>
    <rPh sb="115" eb="117">
      <t>ヒョウジ</t>
    </rPh>
    <rPh sb="132" eb="134">
      <t>シヨウ</t>
    </rPh>
    <rPh sb="135" eb="136">
      <t>モチ</t>
    </rPh>
    <rPh sb="138" eb="140">
      <t>バアイ</t>
    </rPh>
    <rPh sb="142" eb="143">
      <t>アカ</t>
    </rPh>
    <rPh sb="143" eb="144">
      <t>ワク</t>
    </rPh>
    <rPh sb="144" eb="145">
      <t>ナイ</t>
    </rPh>
    <rPh sb="146" eb="147">
      <t>テ</t>
    </rPh>
    <rPh sb="147" eb="149">
      <t>ニュウリョク</t>
    </rPh>
    <rPh sb="156" eb="157">
      <t>サイ</t>
    </rPh>
    <rPh sb="157" eb="158">
      <t>ヒダリ</t>
    </rPh>
    <rPh sb="158" eb="159">
      <t>ワク</t>
    </rPh>
    <rPh sb="160" eb="162">
      <t>ニンイ</t>
    </rPh>
    <rPh sb="163" eb="165">
      <t>キゴウ</t>
    </rPh>
    <rPh sb="166" eb="168">
      <t>シテイ</t>
    </rPh>
    <rPh sb="182" eb="185">
      <t>カクコウジ</t>
    </rPh>
    <rPh sb="185" eb="187">
      <t>カショ</t>
    </rPh>
    <rPh sb="188" eb="190">
      <t>シヨウ</t>
    </rPh>
    <rPh sb="190" eb="192">
      <t>イチラン</t>
    </rPh>
    <rPh sb="194" eb="195">
      <t>ラン</t>
    </rPh>
    <rPh sb="197" eb="199">
      <t>コウジ</t>
    </rPh>
    <rPh sb="199" eb="201">
      <t>カショ</t>
    </rPh>
    <rPh sb="204" eb="205">
      <t>ナガ</t>
    </rPh>
    <rPh sb="206" eb="207">
      <t>オヨ</t>
    </rPh>
    <rPh sb="223" eb="225">
      <t>ヒョウジ</t>
    </rPh>
    <rPh sb="228" eb="230">
      <t>シヨウ</t>
    </rPh>
    <rPh sb="231" eb="233">
      <t>キゴウ</t>
    </rPh>
    <rPh sb="234" eb="236">
      <t>センタク</t>
    </rPh>
    <phoneticPr fontId="1"/>
  </si>
  <si>
    <t>一般診断法用</t>
    <rPh sb="0" eb="2">
      <t>イッパン</t>
    </rPh>
    <rPh sb="2" eb="5">
      <t>シンダンホウ</t>
    </rPh>
    <rPh sb="5" eb="6">
      <t>ヨウ</t>
    </rPh>
    <phoneticPr fontId="1"/>
  </si>
  <si>
    <t>精密診断法用</t>
    <rPh sb="0" eb="2">
      <t>セイミツ</t>
    </rPh>
    <rPh sb="2" eb="4">
      <t>シンダン</t>
    </rPh>
    <rPh sb="4" eb="5">
      <t>ホウ</t>
    </rPh>
    <rPh sb="5" eb="6">
      <t>ヨウ</t>
    </rPh>
    <phoneticPr fontId="1"/>
  </si>
  <si>
    <t>【一般診断型（2012年版）】</t>
    <rPh sb="1" eb="3">
      <t>イッパン</t>
    </rPh>
    <rPh sb="3" eb="5">
      <t>シンダン</t>
    </rPh>
    <rPh sb="5" eb="6">
      <t>ガタ</t>
    </rPh>
    <rPh sb="11" eb="13">
      <t>ネンバン</t>
    </rPh>
    <phoneticPr fontId="1"/>
  </si>
  <si>
    <t>３．各数量の合計</t>
    <phoneticPr fontId="1"/>
  </si>
  <si>
    <r>
      <t>４．各工事箇所の仕様一覧　</t>
    </r>
    <r>
      <rPr>
        <sz val="16"/>
        <color indexed="10"/>
        <rFont val="HG創英角ｺﾞｼｯｸUB"/>
        <family val="3"/>
        <charset val="128"/>
      </rPr>
      <t>補助対象箇所のみ</t>
    </r>
    <rPh sb="2" eb="3">
      <t>カク</t>
    </rPh>
    <rPh sb="3" eb="5">
      <t>コウジ</t>
    </rPh>
    <rPh sb="5" eb="7">
      <t>カショ</t>
    </rPh>
    <rPh sb="8" eb="10">
      <t>シヨウ</t>
    </rPh>
    <rPh sb="10" eb="12">
      <t>イチラン</t>
    </rPh>
    <rPh sb="13" eb="15">
      <t>ホジョ</t>
    </rPh>
    <rPh sb="15" eb="17">
      <t>タイショウ</t>
    </rPh>
    <rPh sb="17" eb="19">
      <t>カショ</t>
    </rPh>
    <phoneticPr fontId="1"/>
  </si>
  <si>
    <t>筋かい　45×90（金物あり）</t>
    <rPh sb="0" eb="1">
      <t>スジ</t>
    </rPh>
    <rPh sb="10" eb="12">
      <t>カナモノ</t>
    </rPh>
    <phoneticPr fontId="1"/>
  </si>
  <si>
    <t>筋かい　45×90（金物あり）</t>
    <rPh sb="0" eb="1">
      <t>スジ</t>
    </rPh>
    <phoneticPr fontId="1"/>
  </si>
  <si>
    <t>筋かい　30×90（金物あり）</t>
    <rPh sb="0" eb="1">
      <t>スジ</t>
    </rPh>
    <phoneticPr fontId="1"/>
  </si>
  <si>
    <r>
      <t>改修工事仕様一覧表（耐力壁工事） 工事箇所番号２６～５０　</t>
    </r>
    <r>
      <rPr>
        <sz val="14"/>
        <color indexed="10"/>
        <rFont val="HG創英角ｺﾞｼｯｸUB"/>
        <family val="3"/>
        <charset val="128"/>
      </rPr>
      <t>補助対象箇所のみ</t>
    </r>
    <rPh sb="0" eb="2">
      <t>カイシュウ</t>
    </rPh>
    <rPh sb="6" eb="8">
      <t>イチラン</t>
    </rPh>
    <rPh sb="8" eb="9">
      <t>ヒョウ</t>
    </rPh>
    <phoneticPr fontId="10"/>
  </si>
  <si>
    <r>
      <rPr>
        <sz val="14"/>
        <color indexed="8"/>
        <rFont val="HG創英角ｺﾞｼｯｸUB"/>
        <family val="3"/>
        <charset val="128"/>
      </rPr>
      <t>（パソコン入力専用様式）</t>
    </r>
    <r>
      <rPr>
        <sz val="14"/>
        <color indexed="8"/>
        <rFont val="ＭＳ Ｐゴシック"/>
        <family val="3"/>
        <charset val="128"/>
      </rPr>
      <t>（入力面）</t>
    </r>
    <rPh sb="5" eb="7">
      <t>ニュウリョク</t>
    </rPh>
    <rPh sb="7" eb="9">
      <t>センヨウ</t>
    </rPh>
    <rPh sb="9" eb="11">
      <t>ヨウシキ</t>
    </rPh>
    <rPh sb="13" eb="15">
      <t>ニュウリョク</t>
    </rPh>
    <rPh sb="15" eb="16">
      <t>メン</t>
    </rPh>
    <phoneticPr fontId="1"/>
  </si>
  <si>
    <t>布基礎新設・補強</t>
    <phoneticPr fontId="10"/>
  </si>
  <si>
    <t>ベタ基礎新設・補強</t>
    <phoneticPr fontId="10"/>
  </si>
  <si>
    <t>基礎ひび割れ補修</t>
    <rPh sb="0" eb="2">
      <t>キソ</t>
    </rPh>
    <rPh sb="4" eb="5">
      <t>ワ</t>
    </rPh>
    <rPh sb="6" eb="8">
      <t>ホシュウ</t>
    </rPh>
    <phoneticPr fontId="10"/>
  </si>
  <si>
    <t>Ｊ</t>
    <phoneticPr fontId="10"/>
  </si>
  <si>
    <t xml:space="preserve">J   </t>
    <phoneticPr fontId="1"/>
  </si>
  <si>
    <t>150㎜</t>
    <phoneticPr fontId="1"/>
  </si>
  <si>
    <t>150㎜</t>
    <phoneticPr fontId="1"/>
  </si>
  <si>
    <t>200㎜</t>
    <phoneticPr fontId="1"/>
  </si>
  <si>
    <t>200mm</t>
    <phoneticPr fontId="1"/>
  </si>
  <si>
    <t>150mm</t>
    <phoneticPr fontId="1"/>
  </si>
  <si>
    <t>（耐震改修工事に係る費用）（消費税抜）</t>
    <rPh sb="1" eb="3">
      <t>タイシン</t>
    </rPh>
    <rPh sb="3" eb="5">
      <t>カイシュウ</t>
    </rPh>
    <rPh sb="5" eb="7">
      <t>コウジ</t>
    </rPh>
    <rPh sb="8" eb="9">
      <t>カカ</t>
    </rPh>
    <rPh sb="10" eb="12">
      <t>ヒヨウ</t>
    </rPh>
    <rPh sb="14" eb="17">
      <t>ショウヒゼイ</t>
    </rPh>
    <rPh sb="17" eb="18">
      <t>ヌ</t>
    </rPh>
    <phoneticPr fontId="1"/>
  </si>
  <si>
    <t>←見積書のうち、補強工事費（補助対象工事費）（税抜）を入力</t>
    <rPh sb="1" eb="4">
      <t>ミツモリショ</t>
    </rPh>
    <rPh sb="8" eb="10">
      <t>ホキョウ</t>
    </rPh>
    <rPh sb="10" eb="12">
      <t>コウジ</t>
    </rPh>
    <rPh sb="12" eb="13">
      <t>ヒ</t>
    </rPh>
    <rPh sb="14" eb="16">
      <t>ホジョ</t>
    </rPh>
    <rPh sb="16" eb="18">
      <t>タイショウ</t>
    </rPh>
    <rPh sb="18" eb="20">
      <t>コウジ</t>
    </rPh>
    <rPh sb="20" eb="21">
      <t>ヒ</t>
    </rPh>
    <rPh sb="23" eb="25">
      <t>ゼイヌキ</t>
    </rPh>
    <rPh sb="27" eb="29">
      <t>ニュウリョク</t>
    </rPh>
    <phoneticPr fontId="1"/>
  </si>
  <si>
    <t>大壁</t>
    <rPh sb="0" eb="2">
      <t>オオカベ</t>
    </rPh>
    <phoneticPr fontId="1"/>
  </si>
  <si>
    <t>M2</t>
    <phoneticPr fontId="1"/>
  </si>
  <si>
    <t>基準耐力
(kN/m)</t>
    <rPh sb="0" eb="4">
      <t>キジュンタイリョク</t>
    </rPh>
    <phoneticPr fontId="1"/>
  </si>
  <si>
    <t>基準耐力
(kN/m)</t>
    <phoneticPr fontId="1"/>
  </si>
  <si>
    <t>基準耐力
(kN/m)</t>
    <phoneticPr fontId="10"/>
  </si>
  <si>
    <t>【精密診断型(2025年版)】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</si>
</sst>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.0_ "/>
    <numFmt numFmtId="178" formatCode="0.00_ "/>
    <numFmt numFmtId="179" formatCode="0_ "/>
  </numFmts>
  <fonts count="5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HG創英角ｺﾞｼｯｸUB"/>
      <family val="3"/>
      <charset val="128"/>
    </font>
    <font>
      <sz val="11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indexed="8"/>
      <name val="HG創英角ｺﾞｼｯｸUB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6"/>
      <color indexed="8"/>
      <name val="HG創英角ｺﾞｼｯｸUB"/>
      <family val="3"/>
      <charset val="128"/>
    </font>
    <font>
      <sz val="18"/>
      <color indexed="8"/>
      <name val="HG創英角ｺﾞｼｯｸUB"/>
      <family val="3"/>
      <charset val="128"/>
    </font>
    <font>
      <sz val="14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color indexed="8"/>
      <name val="HG創英角ｺﾞｼｯｸUB"/>
      <family val="3"/>
      <charset val="128"/>
    </font>
    <font>
      <sz val="14"/>
      <color indexed="10"/>
      <name val="HG創英角ｺﾞｼｯｸUB"/>
      <family val="3"/>
      <charset val="128"/>
    </font>
    <font>
      <sz val="9"/>
      <name val="HG創英角ｺﾞｼｯｸUB"/>
      <family val="3"/>
      <charset val="128"/>
    </font>
    <font>
      <sz val="9"/>
      <color indexed="8"/>
      <name val="HG創英角ｺﾞｼｯｸUB"/>
      <family val="3"/>
      <charset val="128"/>
    </font>
    <font>
      <u/>
      <sz val="12"/>
      <color indexed="8"/>
      <name val="ＭＳ Ｐゴシック"/>
      <family val="3"/>
      <charset val="128"/>
    </font>
    <font>
      <sz val="16"/>
      <color indexed="10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HG創英角ｺﾞｼｯｸUB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HG創英角ｺﾞｼｯｸUB"/>
      <family val="3"/>
      <charset val="128"/>
    </font>
    <font>
      <sz val="12"/>
      <color theme="1"/>
      <name val="HG創英角ｺﾞｼｯｸUB"/>
      <family val="3"/>
      <charset val="128"/>
    </font>
    <font>
      <sz val="16"/>
      <color theme="1"/>
      <name val="HG創英角ｺﾞｼｯｸUB"/>
      <family val="3"/>
      <charset val="128"/>
    </font>
    <font>
      <b/>
      <sz val="16"/>
      <color theme="1"/>
      <name val="HGPｺﾞｼｯｸM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HGSｺﾞｼｯｸM"/>
      <family val="3"/>
      <charset val="128"/>
    </font>
    <font>
      <b/>
      <sz val="16"/>
      <color theme="1"/>
      <name val="HG創英角ｺﾞｼｯｸUB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創英角ｺﾞｼｯｸUB"/>
      <family val="3"/>
      <charset val="128"/>
    </font>
    <font>
      <sz val="11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double">
        <color indexed="64"/>
      </right>
      <top style="thick">
        <color rgb="FFFF0000"/>
      </top>
      <bottom/>
      <diagonal/>
    </border>
    <border>
      <left style="double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double">
        <color indexed="64"/>
      </right>
      <top style="thin">
        <color indexed="64"/>
      </top>
      <bottom style="thick">
        <color rgb="FFFF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/>
      <diagonal/>
    </border>
    <border>
      <left style="medium">
        <color rgb="FFFF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ck">
        <color indexed="64"/>
      </left>
      <right/>
      <top style="thick">
        <color rgb="FFFF0000"/>
      </top>
      <bottom style="thick">
        <color indexed="64"/>
      </bottom>
      <diagonal/>
    </border>
    <border>
      <left/>
      <right/>
      <top style="thick">
        <color rgb="FFFF0000"/>
      </top>
      <bottom style="thick">
        <color indexed="64"/>
      </bottom>
      <diagonal/>
    </border>
    <border>
      <left/>
      <right style="thick">
        <color indexed="64"/>
      </right>
      <top style="thick">
        <color rgb="FFFF0000"/>
      </top>
      <bottom style="thick">
        <color indexed="64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ck">
        <color rgb="FFFF0000"/>
      </bottom>
      <diagonal/>
    </border>
    <border>
      <left/>
      <right/>
      <top style="medium">
        <color rgb="FFFF0000"/>
      </top>
      <bottom style="thick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4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2" fillId="0" borderId="0" xfId="2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3" fillId="2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2" fillId="5" borderId="0" xfId="2" applyFill="1" applyAlignment="1">
      <alignment horizontal="center" vertical="center"/>
    </xf>
    <xf numFmtId="0" fontId="2" fillId="0" borderId="6" xfId="2" applyBorder="1" applyAlignment="1" applyProtection="1">
      <alignment horizontal="center" vertical="center" shrinkToFit="1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3" fillId="6" borderId="2" xfId="2" applyFont="1" applyFill="1" applyBorder="1" applyAlignment="1" applyProtection="1">
      <alignment horizontal="center" vertical="center"/>
      <protection locked="0"/>
    </xf>
    <xf numFmtId="0" fontId="2" fillId="6" borderId="6" xfId="2" applyFill="1" applyBorder="1" applyAlignment="1" applyProtection="1">
      <alignment horizontal="center" vertical="center" shrinkToFit="1"/>
      <protection locked="0"/>
    </xf>
    <xf numFmtId="0" fontId="2" fillId="6" borderId="0" xfId="2" applyFill="1" applyAlignment="1">
      <alignment horizontal="center" vertical="center"/>
    </xf>
    <xf numFmtId="0" fontId="2" fillId="6" borderId="0" xfId="2" applyFill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2" fillId="0" borderId="0" xfId="2" applyAlignment="1">
      <alignment horizontal="left" vertical="center" shrinkToFit="1"/>
    </xf>
    <xf numFmtId="0" fontId="14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5" borderId="8" xfId="2" applyFont="1" applyFill="1" applyBorder="1" applyAlignment="1">
      <alignment horizontal="center" vertical="center" wrapText="1" shrinkToFit="1"/>
    </xf>
    <xf numFmtId="0" fontId="2" fillId="5" borderId="2" xfId="2" applyFill="1" applyBorder="1" applyAlignment="1">
      <alignment horizontal="center" vertical="center" shrinkToFit="1"/>
    </xf>
    <xf numFmtId="0" fontId="3" fillId="5" borderId="2" xfId="2" applyFont="1" applyFill="1" applyBorder="1" applyAlignment="1">
      <alignment horizontal="center" vertical="center" wrapText="1" shrinkToFit="1"/>
    </xf>
    <xf numFmtId="0" fontId="3" fillId="0" borderId="8" xfId="2" applyFont="1" applyBorder="1" applyAlignment="1">
      <alignment horizontal="center" vertical="center" wrapText="1" shrinkToFit="1"/>
    </xf>
    <xf numFmtId="0" fontId="2" fillId="0" borderId="2" xfId="2" applyBorder="1" applyAlignment="1" applyProtection="1">
      <alignment horizontal="center" vertical="center" shrinkToFit="1"/>
      <protection locked="0"/>
    </xf>
    <xf numFmtId="0" fontId="3" fillId="0" borderId="2" xfId="2" applyFont="1" applyBorder="1" applyAlignment="1">
      <alignment horizontal="center" vertical="center" wrapText="1" shrinkToFit="1"/>
    </xf>
    <xf numFmtId="0" fontId="3" fillId="6" borderId="8" xfId="2" applyFont="1" applyFill="1" applyBorder="1" applyAlignment="1">
      <alignment horizontal="center" vertical="center" wrapText="1" shrinkToFit="1"/>
    </xf>
    <xf numFmtId="0" fontId="2" fillId="6" borderId="2" xfId="2" applyFill="1" applyBorder="1" applyAlignment="1" applyProtection="1">
      <alignment horizontal="center" vertical="center" shrinkToFit="1"/>
      <protection locked="0"/>
    </xf>
    <xf numFmtId="0" fontId="3" fillId="6" borderId="2" xfId="2" applyFont="1" applyFill="1" applyBorder="1" applyAlignment="1">
      <alignment horizontal="center" vertical="center" wrapText="1" shrinkToFit="1"/>
    </xf>
    <xf numFmtId="0" fontId="2" fillId="0" borderId="0" xfId="2">
      <alignment vertical="center"/>
    </xf>
    <xf numFmtId="0" fontId="35" fillId="0" borderId="0" xfId="2" applyFont="1">
      <alignment vertical="center"/>
    </xf>
    <xf numFmtId="0" fontId="36" fillId="7" borderId="9" xfId="2" applyFont="1" applyFill="1" applyBorder="1" applyAlignment="1" applyProtection="1">
      <alignment horizontal="right" vertical="center"/>
      <protection locked="0"/>
    </xf>
    <xf numFmtId="0" fontId="36" fillId="7" borderId="10" xfId="2" applyFont="1" applyFill="1" applyBorder="1" applyAlignment="1">
      <alignment horizontal="center" vertical="center"/>
    </xf>
    <xf numFmtId="0" fontId="36" fillId="7" borderId="11" xfId="2" applyFont="1" applyFill="1" applyBorder="1" applyAlignment="1" applyProtection="1">
      <alignment horizontal="left" vertical="center"/>
      <protection locked="0"/>
    </xf>
    <xf numFmtId="0" fontId="16" fillId="0" borderId="0" xfId="1" applyFont="1" applyAlignment="1">
      <alignment vertical="center"/>
    </xf>
    <xf numFmtId="0" fontId="2" fillId="0" borderId="12" xfId="2" applyBorder="1">
      <alignment vertical="center"/>
    </xf>
    <xf numFmtId="0" fontId="37" fillId="0" borderId="4" xfId="2" applyFont="1" applyBorder="1" applyAlignment="1">
      <alignment horizontal="center" vertical="center"/>
    </xf>
    <xf numFmtId="0" fontId="37" fillId="0" borderId="13" xfId="2" applyFont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34" fillId="0" borderId="15" xfId="2" applyFont="1" applyBorder="1" applyAlignment="1">
      <alignment horizontal="center" vertical="center" wrapText="1"/>
    </xf>
    <xf numFmtId="0" fontId="38" fillId="0" borderId="16" xfId="2" applyFont="1" applyBorder="1" applyAlignment="1">
      <alignment horizontal="center" vertical="center"/>
    </xf>
    <xf numFmtId="3" fontId="38" fillId="0" borderId="15" xfId="2" applyNumberFormat="1" applyFont="1" applyBorder="1">
      <alignment vertical="center"/>
    </xf>
    <xf numFmtId="0" fontId="2" fillId="0" borderId="0" xfId="1" applyAlignment="1">
      <alignment vertical="center"/>
    </xf>
    <xf numFmtId="0" fontId="34" fillId="0" borderId="2" xfId="2" applyFont="1" applyBorder="1" applyAlignment="1">
      <alignment horizontal="center" vertical="center"/>
    </xf>
    <xf numFmtId="0" fontId="34" fillId="0" borderId="17" xfId="2" applyFont="1" applyBorder="1" applyAlignment="1">
      <alignment horizontal="center" vertical="center" wrapText="1"/>
    </xf>
    <xf numFmtId="0" fontId="38" fillId="0" borderId="18" xfId="2" applyFont="1" applyBorder="1" applyAlignment="1">
      <alignment horizontal="center" vertical="center"/>
    </xf>
    <xf numFmtId="3" fontId="38" fillId="0" borderId="17" xfId="2" applyNumberFormat="1" applyFont="1" applyBorder="1">
      <alignment vertical="center"/>
    </xf>
    <xf numFmtId="0" fontId="34" fillId="0" borderId="19" xfId="2" applyFont="1" applyBorder="1" applyAlignment="1">
      <alignment horizontal="center" vertical="center"/>
    </xf>
    <xf numFmtId="0" fontId="34" fillId="0" borderId="20" xfId="2" applyFont="1" applyBorder="1" applyAlignment="1">
      <alignment horizontal="center" vertical="center" wrapText="1"/>
    </xf>
    <xf numFmtId="0" fontId="38" fillId="0" borderId="21" xfId="2" applyFont="1" applyBorder="1" applyAlignment="1">
      <alignment horizontal="center" vertical="center"/>
    </xf>
    <xf numFmtId="3" fontId="38" fillId="0" borderId="20" xfId="2" applyNumberFormat="1" applyFont="1" applyBorder="1">
      <alignment vertical="center"/>
    </xf>
    <xf numFmtId="0" fontId="2" fillId="0" borderId="22" xfId="2" applyBorder="1">
      <alignment vertical="center"/>
    </xf>
    <xf numFmtId="0" fontId="38" fillId="0" borderId="83" xfId="2" applyFont="1" applyBorder="1" applyAlignment="1">
      <alignment horizontal="center" vertical="center"/>
    </xf>
    <xf numFmtId="0" fontId="2" fillId="0" borderId="84" xfId="2" applyBorder="1" applyProtection="1">
      <alignment vertical="center"/>
      <protection locked="0"/>
    </xf>
    <xf numFmtId="0" fontId="38" fillId="0" borderId="85" xfId="2" applyFont="1" applyBorder="1" applyAlignment="1">
      <alignment horizontal="center" vertical="center"/>
    </xf>
    <xf numFmtId="0" fontId="2" fillId="0" borderId="86" xfId="2" applyBorder="1" applyProtection="1">
      <alignment vertical="center"/>
      <protection locked="0"/>
    </xf>
    <xf numFmtId="0" fontId="39" fillId="0" borderId="23" xfId="2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/>
    </xf>
    <xf numFmtId="0" fontId="35" fillId="8" borderId="24" xfId="0" applyFont="1" applyFill="1" applyBorder="1" applyAlignment="1">
      <alignment horizontal="center" vertical="center"/>
    </xf>
    <xf numFmtId="0" fontId="39" fillId="8" borderId="2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8" borderId="21" xfId="0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" fillId="5" borderId="0" xfId="2" applyFill="1" applyAlignment="1" applyProtection="1">
      <alignment horizontal="center" vertical="center"/>
      <protection locked="0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0" fontId="41" fillId="8" borderId="2" xfId="0" applyFont="1" applyFill="1" applyBorder="1" applyAlignment="1" applyProtection="1">
      <alignment horizontal="center" vertical="center"/>
      <protection locked="0"/>
    </xf>
    <xf numFmtId="0" fontId="41" fillId="0" borderId="87" xfId="0" applyFont="1" applyBorder="1" applyAlignment="1" applyProtection="1">
      <alignment horizontal="center" vertical="center"/>
      <protection locked="0"/>
    </xf>
    <xf numFmtId="0" fontId="41" fillId="0" borderId="88" xfId="0" applyFont="1" applyBorder="1" applyAlignment="1" applyProtection="1">
      <alignment horizontal="center" vertical="center"/>
      <protection locked="0"/>
    </xf>
    <xf numFmtId="0" fontId="41" fillId="8" borderId="89" xfId="0" applyFont="1" applyFill="1" applyBorder="1" applyAlignment="1" applyProtection="1">
      <alignment horizontal="center" vertical="center"/>
      <protection locked="0"/>
    </xf>
    <xf numFmtId="0" fontId="23" fillId="9" borderId="7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25" fillId="8" borderId="27" xfId="0" applyFont="1" applyFill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0" xfId="0" applyNumberFormat="1">
      <alignment vertical="center"/>
    </xf>
    <xf numFmtId="0" fontId="22" fillId="0" borderId="28" xfId="0" applyFont="1" applyBorder="1" applyAlignment="1">
      <alignment horizontal="center" vertical="center"/>
    </xf>
    <xf numFmtId="0" fontId="22" fillId="8" borderId="29" xfId="0" applyFont="1" applyFill="1" applyBorder="1" applyAlignment="1">
      <alignment horizontal="center" vertical="center"/>
    </xf>
    <xf numFmtId="0" fontId="35" fillId="0" borderId="90" xfId="0" applyFont="1" applyBorder="1" applyAlignment="1" applyProtection="1">
      <alignment horizontal="center" vertical="center"/>
      <protection locked="0"/>
    </xf>
    <xf numFmtId="0" fontId="35" fillId="0" borderId="30" xfId="0" applyFont="1" applyBorder="1" applyAlignment="1" applyProtection="1">
      <alignment horizontal="center" vertical="center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35" fillId="0" borderId="91" xfId="0" applyFont="1" applyBorder="1" applyAlignment="1" applyProtection="1">
      <alignment horizontal="center" vertical="center"/>
      <protection locked="0"/>
    </xf>
    <xf numFmtId="0" fontId="35" fillId="8" borderId="92" xfId="0" applyFont="1" applyFill="1" applyBorder="1" applyAlignment="1" applyProtection="1">
      <alignment horizontal="center" vertical="center"/>
      <protection locked="0"/>
    </xf>
    <xf numFmtId="0" fontId="35" fillId="8" borderId="93" xfId="0" applyFont="1" applyFill="1" applyBorder="1" applyAlignment="1" applyProtection="1">
      <alignment horizontal="center" vertical="center"/>
      <protection locked="0"/>
    </xf>
    <xf numFmtId="0" fontId="35" fillId="8" borderId="94" xfId="0" applyFont="1" applyFill="1" applyBorder="1" applyAlignment="1" applyProtection="1">
      <alignment horizontal="center" vertical="center"/>
      <protection locked="0"/>
    </xf>
    <xf numFmtId="0" fontId="35" fillId="8" borderId="95" xfId="0" applyFont="1" applyFill="1" applyBorder="1" applyAlignment="1" applyProtection="1">
      <alignment horizontal="center" vertical="center"/>
      <protection locked="0"/>
    </xf>
    <xf numFmtId="0" fontId="35" fillId="8" borderId="90" xfId="0" applyFont="1" applyFill="1" applyBorder="1" applyAlignment="1" applyProtection="1">
      <alignment horizontal="center" vertical="center"/>
      <protection locked="0"/>
    </xf>
    <xf numFmtId="0" fontId="35" fillId="8" borderId="30" xfId="0" applyFont="1" applyFill="1" applyBorder="1" applyAlignment="1" applyProtection="1">
      <alignment horizontal="center" vertical="center"/>
      <protection locked="0"/>
    </xf>
    <xf numFmtId="0" fontId="35" fillId="8" borderId="31" xfId="0" applyFont="1" applyFill="1" applyBorder="1" applyAlignment="1" applyProtection="1">
      <alignment horizontal="center" vertical="center"/>
      <protection locked="0"/>
    </xf>
    <xf numFmtId="0" fontId="35" fillId="8" borderId="91" xfId="0" applyFont="1" applyFill="1" applyBorder="1" applyAlignment="1" applyProtection="1">
      <alignment horizontal="center" vertical="center"/>
      <protection locked="0"/>
    </xf>
    <xf numFmtId="0" fontId="35" fillId="8" borderId="96" xfId="0" applyFont="1" applyFill="1" applyBorder="1" applyAlignment="1" applyProtection="1">
      <alignment horizontal="center" vertical="center"/>
      <protection locked="0"/>
    </xf>
    <xf numFmtId="0" fontId="35" fillId="8" borderId="97" xfId="0" applyFont="1" applyFill="1" applyBorder="1" applyAlignment="1" applyProtection="1">
      <alignment horizontal="center" vertical="center"/>
      <protection locked="0"/>
    </xf>
    <xf numFmtId="0" fontId="35" fillId="8" borderId="98" xfId="0" applyFont="1" applyFill="1" applyBorder="1" applyAlignment="1" applyProtection="1">
      <alignment horizontal="center" vertical="center"/>
      <protection locked="0"/>
    </xf>
    <xf numFmtId="0" fontId="35" fillId="8" borderId="99" xfId="0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wrapText="1"/>
    </xf>
    <xf numFmtId="177" fontId="5" fillId="11" borderId="3" xfId="0" applyNumberFormat="1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3" fillId="12" borderId="35" xfId="0" applyFont="1" applyFill="1" applyBorder="1" applyAlignment="1">
      <alignment horizontal="center" vertical="center" wrapText="1"/>
    </xf>
    <xf numFmtId="0" fontId="3" fillId="12" borderId="31" xfId="0" applyFont="1" applyFill="1" applyBorder="1" applyAlignment="1">
      <alignment horizontal="center" vertical="center" wrapText="1"/>
    </xf>
    <xf numFmtId="177" fontId="5" fillId="13" borderId="3" xfId="0" applyNumberFormat="1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 wrapText="1"/>
    </xf>
    <xf numFmtId="0" fontId="3" fillId="10" borderId="31" xfId="0" applyFont="1" applyFill="1" applyBorder="1" applyAlignment="1">
      <alignment horizontal="center" vertical="center"/>
    </xf>
    <xf numFmtId="0" fontId="5" fillId="10" borderId="33" xfId="0" applyFont="1" applyFill="1" applyBorder="1" applyAlignment="1">
      <alignment horizontal="center" vertical="center" wrapText="1"/>
    </xf>
    <xf numFmtId="177" fontId="5" fillId="14" borderId="3" xfId="0" applyNumberFormat="1" applyFont="1" applyFill="1" applyBorder="1" applyAlignment="1">
      <alignment horizontal="center" vertical="center" wrapText="1"/>
    </xf>
    <xf numFmtId="0" fontId="5" fillId="14" borderId="34" xfId="0" applyFont="1" applyFill="1" applyBorder="1" applyAlignment="1">
      <alignment horizontal="center" vertical="center" wrapText="1"/>
    </xf>
    <xf numFmtId="177" fontId="5" fillId="15" borderId="3" xfId="0" applyNumberFormat="1" applyFont="1" applyFill="1" applyBorder="1" applyAlignment="1">
      <alignment horizontal="center" vertical="center" wrapText="1"/>
    </xf>
    <xf numFmtId="0" fontId="43" fillId="15" borderId="36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5" fillId="8" borderId="37" xfId="0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0" fontId="35" fillId="8" borderId="2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/>
    </xf>
    <xf numFmtId="0" fontId="39" fillId="8" borderId="39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8" borderId="40" xfId="0" applyFont="1" applyFill="1" applyBorder="1" applyAlignment="1">
      <alignment horizontal="center" vertical="center"/>
    </xf>
    <xf numFmtId="0" fontId="35" fillId="8" borderId="41" xfId="0" applyFont="1" applyFill="1" applyBorder="1" applyAlignment="1">
      <alignment horizontal="center" vertical="center"/>
    </xf>
    <xf numFmtId="0" fontId="12" fillId="2" borderId="42" xfId="2" applyFont="1" applyFill="1" applyBorder="1" applyAlignment="1">
      <alignment horizontal="left" vertical="top" wrapText="1"/>
    </xf>
    <xf numFmtId="0" fontId="41" fillId="0" borderId="89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100" xfId="0" applyFont="1" applyBorder="1" applyAlignment="1" applyProtection="1">
      <alignment horizontal="center" vertical="center"/>
      <protection locked="0"/>
    </xf>
    <xf numFmtId="0" fontId="0" fillId="8" borderId="37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12" fillId="2" borderId="43" xfId="2" applyFont="1" applyFill="1" applyBorder="1" applyAlignment="1">
      <alignment horizontal="left" vertical="top" wrapText="1"/>
    </xf>
    <xf numFmtId="0" fontId="12" fillId="3" borderId="44" xfId="2" applyFont="1" applyFill="1" applyBorder="1" applyAlignment="1">
      <alignment vertical="top" wrapText="1"/>
    </xf>
    <xf numFmtId="0" fontId="12" fillId="4" borderId="43" xfId="2" applyFont="1" applyFill="1" applyBorder="1" applyAlignment="1">
      <alignment horizontal="left" vertical="top" wrapText="1"/>
    </xf>
    <xf numFmtId="0" fontId="13" fillId="5" borderId="102" xfId="2" applyFont="1" applyFill="1" applyBorder="1" applyAlignment="1">
      <alignment horizontal="center" vertical="center"/>
    </xf>
    <xf numFmtId="0" fontId="2" fillId="5" borderId="103" xfId="2" applyFill="1" applyBorder="1" applyAlignment="1">
      <alignment horizontal="center" vertical="center" shrinkToFit="1"/>
    </xf>
    <xf numFmtId="0" fontId="13" fillId="5" borderId="104" xfId="2" applyFont="1" applyFill="1" applyBorder="1" applyAlignment="1">
      <alignment horizontal="center" vertical="center"/>
    </xf>
    <xf numFmtId="0" fontId="2" fillId="5" borderId="105" xfId="2" applyFill="1" applyBorder="1" applyAlignment="1">
      <alignment horizontal="center" vertical="center" shrinkToFit="1"/>
    </xf>
    <xf numFmtId="0" fontId="13" fillId="0" borderId="106" xfId="2" applyFont="1" applyBorder="1" applyAlignment="1" applyProtection="1">
      <alignment horizontal="center" vertical="center"/>
      <protection locked="0"/>
    </xf>
    <xf numFmtId="0" fontId="2" fillId="0" borderId="107" xfId="2" applyBorder="1" applyAlignment="1" applyProtection="1">
      <alignment horizontal="center" vertical="center" shrinkToFit="1"/>
      <protection locked="0"/>
    </xf>
    <xf numFmtId="0" fontId="13" fillId="6" borderId="106" xfId="2" applyFont="1" applyFill="1" applyBorder="1" applyAlignment="1" applyProtection="1">
      <alignment horizontal="center" vertical="center"/>
      <protection locked="0"/>
    </xf>
    <xf numFmtId="0" fontId="2" fillId="6" borderId="107" xfId="2" applyFill="1" applyBorder="1" applyAlignment="1" applyProtection="1">
      <alignment horizontal="center" vertical="center" shrinkToFit="1"/>
      <protection locked="0"/>
    </xf>
    <xf numFmtId="0" fontId="13" fillId="6" borderId="108" xfId="2" applyFont="1" applyFill="1" applyBorder="1" applyAlignment="1" applyProtection="1">
      <alignment horizontal="center" vertical="center"/>
      <protection locked="0"/>
    </xf>
    <xf numFmtId="0" fontId="2" fillId="6" borderId="109" xfId="2" applyFill="1" applyBorder="1" applyAlignment="1" applyProtection="1">
      <alignment horizontal="center" vertical="center" shrinkToFit="1"/>
      <protection locked="0"/>
    </xf>
    <xf numFmtId="0" fontId="13" fillId="6" borderId="110" xfId="2" applyFont="1" applyFill="1" applyBorder="1" applyAlignment="1" applyProtection="1">
      <alignment horizontal="center" vertical="center"/>
      <protection locked="0"/>
    </xf>
    <xf numFmtId="0" fontId="2" fillId="6" borderId="111" xfId="2" applyFill="1" applyBorder="1" applyAlignment="1" applyProtection="1">
      <alignment horizontal="center" vertical="center" shrinkToFit="1"/>
      <protection locked="0"/>
    </xf>
    <xf numFmtId="0" fontId="3" fillId="5" borderId="103" xfId="2" applyFont="1" applyFill="1" applyBorder="1" applyAlignment="1">
      <alignment horizontal="center" vertical="center" wrapText="1" shrinkToFit="1"/>
    </xf>
    <xf numFmtId="0" fontId="2" fillId="5" borderId="104" xfId="2" applyFill="1" applyBorder="1" applyAlignment="1">
      <alignment horizontal="center" vertical="center" shrinkToFit="1"/>
    </xf>
    <xf numFmtId="0" fontId="3" fillId="5" borderId="104" xfId="2" applyFont="1" applyFill="1" applyBorder="1" applyAlignment="1">
      <alignment horizontal="center" vertical="center" wrapText="1" shrinkToFit="1"/>
    </xf>
    <xf numFmtId="0" fontId="2" fillId="5" borderId="112" xfId="2" applyFill="1" applyBorder="1" applyAlignment="1">
      <alignment horizontal="center" vertical="center" shrinkToFit="1"/>
    </xf>
    <xf numFmtId="0" fontId="2" fillId="5" borderId="113" xfId="2" applyFill="1" applyBorder="1" applyAlignment="1">
      <alignment horizontal="center" vertical="center" shrinkToFit="1"/>
    </xf>
    <xf numFmtId="0" fontId="2" fillId="0" borderId="113" xfId="2" applyBorder="1" applyAlignment="1" applyProtection="1">
      <alignment horizontal="center" vertical="center" shrinkToFit="1"/>
      <protection locked="0"/>
    </xf>
    <xf numFmtId="0" fontId="2" fillId="6" borderId="113" xfId="2" applyFill="1" applyBorder="1" applyAlignment="1" applyProtection="1">
      <alignment horizontal="center" vertical="center" shrinkToFit="1"/>
      <protection locked="0"/>
    </xf>
    <xf numFmtId="0" fontId="3" fillId="6" borderId="114" xfId="2" applyFont="1" applyFill="1" applyBorder="1" applyAlignment="1">
      <alignment horizontal="center" vertical="center" wrapText="1" shrinkToFit="1"/>
    </xf>
    <xf numFmtId="0" fontId="2" fillId="6" borderId="110" xfId="2" applyFill="1" applyBorder="1" applyAlignment="1" applyProtection="1">
      <alignment horizontal="center" vertical="center" shrinkToFit="1"/>
      <protection locked="0"/>
    </xf>
    <xf numFmtId="0" fontId="3" fillId="6" borderId="110" xfId="2" applyFont="1" applyFill="1" applyBorder="1" applyAlignment="1">
      <alignment horizontal="center" vertical="center" wrapText="1" shrinkToFit="1"/>
    </xf>
    <xf numFmtId="0" fontId="2" fillId="6" borderId="115" xfId="2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/>
    <xf numFmtId="0" fontId="38" fillId="0" borderId="0" xfId="0" applyFont="1" applyAlignment="1">
      <alignment vertical="top" wrapText="1"/>
    </xf>
    <xf numFmtId="0" fontId="45" fillId="0" borderId="0" xfId="0" applyFont="1">
      <alignment vertical="center"/>
    </xf>
    <xf numFmtId="0" fontId="46" fillId="0" borderId="0" xfId="0" applyFont="1" applyAlignment="1">
      <alignment horizontal="center" vertical="center" wrapText="1"/>
    </xf>
    <xf numFmtId="0" fontId="45" fillId="0" borderId="0" xfId="0" applyFont="1" applyAlignment="1"/>
    <xf numFmtId="0" fontId="45" fillId="16" borderId="35" xfId="0" applyFont="1" applyFill="1" applyBorder="1" applyAlignment="1">
      <alignment horizontal="center" vertical="center"/>
    </xf>
    <xf numFmtId="0" fontId="45" fillId="16" borderId="31" xfId="0" applyFont="1" applyFill="1" applyBorder="1" applyAlignment="1">
      <alignment horizontal="center" vertical="center"/>
    </xf>
    <xf numFmtId="0" fontId="45" fillId="16" borderId="45" xfId="0" applyFont="1" applyFill="1" applyBorder="1" applyAlignment="1">
      <alignment horizontal="center" vertical="center"/>
    </xf>
    <xf numFmtId="0" fontId="47" fillId="8" borderId="22" xfId="0" applyFont="1" applyFill="1" applyBorder="1" applyAlignment="1">
      <alignment horizontal="center" vertical="center"/>
    </xf>
    <xf numFmtId="0" fontId="47" fillId="0" borderId="46" xfId="0" applyFont="1" applyBorder="1" applyAlignment="1">
      <alignment horizontal="center" vertical="center"/>
    </xf>
    <xf numFmtId="0" fontId="38" fillId="8" borderId="6" xfId="0" applyFont="1" applyFill="1" applyBorder="1" applyAlignment="1">
      <alignment horizontal="center" vertical="center"/>
    </xf>
    <xf numFmtId="0" fontId="38" fillId="8" borderId="47" xfId="0" applyFont="1" applyFill="1" applyBorder="1" applyAlignment="1">
      <alignment horizontal="center" vertical="center"/>
    </xf>
    <xf numFmtId="177" fontId="48" fillId="8" borderId="47" xfId="0" applyNumberFormat="1" applyFont="1" applyFill="1" applyBorder="1" applyAlignment="1">
      <alignment horizontal="center" vertical="center"/>
    </xf>
    <xf numFmtId="0" fontId="48" fillId="8" borderId="48" xfId="0" applyFont="1" applyFill="1" applyBorder="1" applyAlignment="1">
      <alignment horizontal="center" vertical="center"/>
    </xf>
    <xf numFmtId="0" fontId="47" fillId="8" borderId="46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177" fontId="48" fillId="0" borderId="2" xfId="0" applyNumberFormat="1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38" fillId="8" borderId="8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177" fontId="48" fillId="8" borderId="2" xfId="0" applyNumberFormat="1" applyFont="1" applyFill="1" applyBorder="1" applyAlignment="1">
      <alignment horizontal="center" vertical="center"/>
    </xf>
    <xf numFmtId="0" fontId="38" fillId="8" borderId="32" xfId="0" applyFont="1" applyFill="1" applyBorder="1" applyAlignment="1">
      <alignment horizontal="center" vertical="center"/>
    </xf>
    <xf numFmtId="0" fontId="38" fillId="8" borderId="31" xfId="0" applyFont="1" applyFill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177" fontId="48" fillId="0" borderId="47" xfId="0" applyNumberFormat="1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0" fontId="47" fillId="8" borderId="40" xfId="0" applyFont="1" applyFill="1" applyBorder="1" applyAlignment="1">
      <alignment horizontal="center" vertical="center"/>
    </xf>
    <xf numFmtId="0" fontId="49" fillId="0" borderId="0" xfId="0" applyFont="1" applyAlignment="1"/>
    <xf numFmtId="0" fontId="0" fillId="0" borderId="116" xfId="0" applyBorder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38" fillId="0" borderId="49" xfId="0" applyFont="1" applyBorder="1">
      <alignment vertical="center"/>
    </xf>
    <xf numFmtId="0" fontId="47" fillId="8" borderId="41" xfId="0" applyFont="1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 wrapText="1"/>
    </xf>
    <xf numFmtId="0" fontId="41" fillId="0" borderId="117" xfId="0" applyFont="1" applyBorder="1" applyAlignment="1" applyProtection="1">
      <alignment horizontal="center" vertical="center"/>
      <protection locked="0"/>
    </xf>
    <xf numFmtId="0" fontId="41" fillId="8" borderId="100" xfId="0" applyFont="1" applyFill="1" applyBorder="1" applyAlignment="1" applyProtection="1">
      <alignment horizontal="center" vertical="center"/>
      <protection locked="0"/>
    </xf>
    <xf numFmtId="178" fontId="39" fillId="8" borderId="50" xfId="0" applyNumberFormat="1" applyFont="1" applyFill="1" applyBorder="1" applyAlignment="1">
      <alignment horizontal="center" vertical="center"/>
    </xf>
    <xf numFmtId="178" fontId="42" fillId="8" borderId="16" xfId="0" applyNumberFormat="1" applyFont="1" applyFill="1" applyBorder="1" applyAlignment="1">
      <alignment horizontal="center" vertical="center"/>
    </xf>
    <xf numFmtId="178" fontId="42" fillId="0" borderId="18" xfId="0" applyNumberFormat="1" applyFont="1" applyBorder="1" applyAlignment="1">
      <alignment horizontal="center" vertical="center"/>
    </xf>
    <xf numFmtId="178" fontId="42" fillId="8" borderId="18" xfId="0" applyNumberFormat="1" applyFont="1" applyFill="1" applyBorder="1" applyAlignment="1">
      <alignment horizontal="center" vertical="center"/>
    </xf>
    <xf numFmtId="178" fontId="42" fillId="8" borderId="21" xfId="0" applyNumberFormat="1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178" fontId="39" fillId="8" borderId="3" xfId="0" applyNumberFormat="1" applyFont="1" applyFill="1" applyBorder="1" applyAlignment="1">
      <alignment horizontal="center" vertical="center"/>
    </xf>
    <xf numFmtId="0" fontId="39" fillId="8" borderId="34" xfId="0" applyFont="1" applyFill="1" applyBorder="1" applyAlignment="1">
      <alignment horizontal="center" vertical="center"/>
    </xf>
    <xf numFmtId="0" fontId="0" fillId="8" borderId="51" xfId="0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8" borderId="52" xfId="0" applyFill="1" applyBorder="1" applyAlignment="1">
      <alignment horizontal="center" vertical="center"/>
    </xf>
    <xf numFmtId="178" fontId="39" fillId="0" borderId="18" xfId="0" applyNumberFormat="1" applyFont="1" applyBorder="1" applyAlignment="1">
      <alignment horizontal="center" vertical="center"/>
    </xf>
    <xf numFmtId="178" fontId="39" fillId="8" borderId="18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8" borderId="39" xfId="0" applyFill="1" applyBorder="1" applyAlignment="1">
      <alignment horizontal="center" vertical="center" wrapText="1"/>
    </xf>
    <xf numFmtId="0" fontId="38" fillId="0" borderId="53" xfId="2" applyFont="1" applyBorder="1">
      <alignment vertical="center"/>
    </xf>
    <xf numFmtId="0" fontId="38" fillId="0" borderId="7" xfId="2" applyFont="1" applyBorder="1">
      <alignment vertical="center"/>
    </xf>
    <xf numFmtId="0" fontId="0" fillId="0" borderId="0" xfId="1" applyFont="1" applyAlignment="1">
      <alignment vertical="center"/>
    </xf>
    <xf numFmtId="179" fontId="48" fillId="8" borderId="2" xfId="0" applyNumberFormat="1" applyFont="1" applyFill="1" applyBorder="1" applyAlignment="1">
      <alignment horizontal="center" vertical="center"/>
    </xf>
    <xf numFmtId="2" fontId="42" fillId="8" borderId="38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Border="1" applyAlignment="1">
      <alignment horizontal="center" vertical="center" wrapText="1"/>
    </xf>
    <xf numFmtId="2" fontId="42" fillId="8" borderId="39" xfId="0" applyNumberFormat="1" applyFont="1" applyFill="1" applyBorder="1" applyAlignment="1">
      <alignment horizontal="center" vertical="center" wrapText="1"/>
    </xf>
    <xf numFmtId="2" fontId="42" fillId="8" borderId="25" xfId="0" applyNumberFormat="1" applyFont="1" applyFill="1" applyBorder="1" applyAlignment="1">
      <alignment horizontal="center" vertical="center" wrapText="1"/>
    </xf>
    <xf numFmtId="178" fontId="42" fillId="8" borderId="38" xfId="0" applyNumberFormat="1" applyFont="1" applyFill="1" applyBorder="1" applyAlignment="1">
      <alignment horizontal="center" vertical="center"/>
    </xf>
    <xf numFmtId="178" fontId="42" fillId="0" borderId="144" xfId="0" applyNumberFormat="1" applyFont="1" applyBorder="1" applyAlignment="1">
      <alignment horizontal="center" vertical="center"/>
    </xf>
    <xf numFmtId="178" fontId="42" fillId="8" borderId="144" xfId="0" applyNumberFormat="1" applyFont="1" applyFill="1" applyBorder="1" applyAlignment="1">
      <alignment horizontal="center" vertical="center"/>
    </xf>
    <xf numFmtId="178" fontId="42" fillId="8" borderId="27" xfId="0" applyNumberFormat="1" applyFont="1" applyFill="1" applyBorder="1" applyAlignment="1">
      <alignment horizontal="center" vertical="center"/>
    </xf>
    <xf numFmtId="0" fontId="2" fillId="0" borderId="99" xfId="0" applyFont="1" applyBorder="1" applyAlignment="1" applyProtection="1">
      <alignment horizontal="center" vertical="center"/>
      <protection locked="0"/>
    </xf>
    <xf numFmtId="0" fontId="55" fillId="0" borderId="101" xfId="0" applyFont="1" applyBorder="1" applyAlignment="1" applyProtection="1">
      <alignment horizontal="center" vertical="center"/>
      <protection locked="0"/>
    </xf>
    <xf numFmtId="0" fontId="55" fillId="0" borderId="118" xfId="0" applyFont="1" applyBorder="1" applyAlignment="1" applyProtection="1">
      <alignment horizontal="center" vertical="center"/>
      <protection locked="0"/>
    </xf>
    <xf numFmtId="0" fontId="55" fillId="0" borderId="98" xfId="0" applyFont="1" applyBorder="1" applyAlignment="1" applyProtection="1">
      <alignment horizontal="center" vertical="center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2" fillId="8" borderId="99" xfId="0" applyFont="1" applyFill="1" applyBorder="1" applyAlignment="1" applyProtection="1">
      <alignment horizontal="center" vertical="center"/>
      <protection locked="0"/>
    </xf>
    <xf numFmtId="0" fontId="55" fillId="8" borderId="101" xfId="0" applyFont="1" applyFill="1" applyBorder="1" applyAlignment="1" applyProtection="1">
      <alignment horizontal="center" vertical="center"/>
      <protection locked="0"/>
    </xf>
    <xf numFmtId="0" fontId="55" fillId="8" borderId="31" xfId="0" applyFont="1" applyFill="1" applyBorder="1" applyAlignment="1" applyProtection="1">
      <alignment horizontal="center" vertical="center"/>
      <protection locked="0"/>
    </xf>
    <xf numFmtId="0" fontId="55" fillId="8" borderId="98" xfId="0" applyFont="1" applyFill="1" applyBorder="1" applyAlignment="1" applyProtection="1">
      <alignment horizontal="center" vertical="center"/>
      <protection locked="0"/>
    </xf>
    <xf numFmtId="0" fontId="2" fillId="8" borderId="9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45" fillId="16" borderId="16" xfId="0" applyFont="1" applyFill="1" applyBorder="1" applyAlignment="1">
      <alignment horizontal="center" vertical="center"/>
    </xf>
    <xf numFmtId="0" fontId="45" fillId="16" borderId="14" xfId="0" applyFont="1" applyFill="1" applyBorder="1" applyAlignment="1">
      <alignment horizontal="center" vertical="center"/>
    </xf>
    <xf numFmtId="0" fontId="45" fillId="16" borderId="38" xfId="0" applyFont="1" applyFill="1" applyBorder="1" applyAlignment="1">
      <alignment horizontal="center" vertical="center"/>
    </xf>
    <xf numFmtId="0" fontId="38" fillId="8" borderId="17" xfId="0" applyFont="1" applyFill="1" applyBorder="1" applyAlignment="1">
      <alignment horizontal="center" vertical="center"/>
    </xf>
    <xf numFmtId="0" fontId="38" fillId="8" borderId="18" xfId="0" applyFont="1" applyFill="1" applyBorder="1" applyAlignment="1">
      <alignment horizontal="center" vertical="center"/>
    </xf>
    <xf numFmtId="0" fontId="43" fillId="9" borderId="28" xfId="0" applyFont="1" applyFill="1" applyBorder="1" applyAlignment="1">
      <alignment horizontal="center" vertical="center" wrapText="1"/>
    </xf>
    <xf numFmtId="0" fontId="43" fillId="9" borderId="29" xfId="0" applyFont="1" applyFill="1" applyBorder="1" applyAlignment="1">
      <alignment horizontal="center" vertical="center"/>
    </xf>
    <xf numFmtId="0" fontId="44" fillId="16" borderId="9" xfId="0" applyFont="1" applyFill="1" applyBorder="1" applyAlignment="1">
      <alignment horizontal="center" vertical="center"/>
    </xf>
    <xf numFmtId="0" fontId="44" fillId="16" borderId="10" xfId="0" applyFont="1" applyFill="1" applyBorder="1" applyAlignment="1">
      <alignment horizontal="center" vertical="center"/>
    </xf>
    <xf numFmtId="0" fontId="44" fillId="16" borderId="11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/>
    </xf>
    <xf numFmtId="0" fontId="44" fillId="9" borderId="43" xfId="0" applyFont="1" applyFill="1" applyBorder="1" applyAlignment="1">
      <alignment horizontal="center" vertical="center"/>
    </xf>
    <xf numFmtId="0" fontId="44" fillId="9" borderId="59" xfId="0" applyFont="1" applyFill="1" applyBorder="1" applyAlignment="1">
      <alignment horizontal="center" vertical="center"/>
    </xf>
    <xf numFmtId="0" fontId="40" fillId="9" borderId="54" xfId="0" applyFont="1" applyFill="1" applyBorder="1" applyAlignment="1">
      <alignment horizontal="center" vertical="center" wrapText="1"/>
    </xf>
    <xf numFmtId="0" fontId="40" fillId="9" borderId="55" xfId="0" applyFont="1" applyFill="1" applyBorder="1" applyAlignment="1">
      <alignment horizontal="center" vertical="center"/>
    </xf>
    <xf numFmtId="0" fontId="44" fillId="9" borderId="31" xfId="0" applyFont="1" applyFill="1" applyBorder="1" applyAlignment="1">
      <alignment horizontal="center" vertical="center"/>
    </xf>
    <xf numFmtId="0" fontId="44" fillId="9" borderId="58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5" fillId="0" borderId="37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8" borderId="41" xfId="0" applyFont="1" applyFill="1" applyBorder="1" applyAlignment="1">
      <alignment horizontal="center" vertical="center"/>
    </xf>
    <xf numFmtId="0" fontId="25" fillId="8" borderId="27" xfId="0" applyFont="1" applyFill="1" applyBorder="1" applyAlignment="1">
      <alignment horizontal="center" vertical="center"/>
    </xf>
    <xf numFmtId="0" fontId="45" fillId="0" borderId="0" xfId="0" applyFont="1" applyAlignment="1">
      <alignment horizontal="left"/>
    </xf>
    <xf numFmtId="0" fontId="38" fillId="0" borderId="9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18" fillId="0" borderId="61" xfId="0" applyFont="1" applyBorder="1" applyAlignment="1">
      <alignment horizontal="left" vertical="top" wrapText="1"/>
    </xf>
    <xf numFmtId="0" fontId="18" fillId="0" borderId="62" xfId="0" applyFont="1" applyBorder="1" applyAlignment="1">
      <alignment horizontal="left" vertical="top" wrapText="1"/>
    </xf>
    <xf numFmtId="0" fontId="18" fillId="0" borderId="63" xfId="0" applyFont="1" applyBorder="1" applyAlignment="1">
      <alignment horizontal="left" vertical="top" wrapText="1"/>
    </xf>
    <xf numFmtId="0" fontId="18" fillId="0" borderId="6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65" xfId="0" applyFont="1" applyBorder="1" applyAlignment="1">
      <alignment horizontal="left" vertical="top" wrapText="1"/>
    </xf>
    <xf numFmtId="0" fontId="18" fillId="0" borderId="66" xfId="0" applyFont="1" applyBorder="1" applyAlignment="1">
      <alignment horizontal="left" vertical="top" wrapText="1"/>
    </xf>
    <xf numFmtId="0" fontId="18" fillId="0" borderId="67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/>
    </xf>
    <xf numFmtId="0" fontId="44" fillId="10" borderId="15" xfId="0" applyFont="1" applyFill="1" applyBorder="1" applyAlignment="1">
      <alignment horizontal="center" vertical="center"/>
    </xf>
    <xf numFmtId="0" fontId="44" fillId="10" borderId="70" xfId="0" applyFont="1" applyFill="1" applyBorder="1" applyAlignment="1">
      <alignment horizontal="center" vertical="center"/>
    </xf>
    <xf numFmtId="0" fontId="44" fillId="10" borderId="16" xfId="0" applyFont="1" applyFill="1" applyBorder="1" applyAlignment="1">
      <alignment horizontal="center" vertical="center"/>
    </xf>
    <xf numFmtId="0" fontId="44" fillId="10" borderId="33" xfId="0" applyFont="1" applyFill="1" applyBorder="1" applyAlignment="1">
      <alignment horizontal="center" vertical="center" wrapText="1"/>
    </xf>
    <xf numFmtId="0" fontId="44" fillId="10" borderId="35" xfId="0" applyFont="1" applyFill="1" applyBorder="1" applyAlignment="1">
      <alignment horizontal="center" vertical="center" wrapText="1"/>
    </xf>
    <xf numFmtId="0" fontId="44" fillId="10" borderId="71" xfId="0" applyFont="1" applyFill="1" applyBorder="1" applyAlignment="1">
      <alignment horizontal="center" vertical="center" wrapText="1"/>
    </xf>
    <xf numFmtId="0" fontId="44" fillId="10" borderId="72" xfId="0" applyFont="1" applyFill="1" applyBorder="1" applyAlignment="1">
      <alignment horizontal="center" vertical="center" wrapText="1"/>
    </xf>
    <xf numFmtId="0" fontId="38" fillId="8" borderId="15" xfId="0" applyFont="1" applyFill="1" applyBorder="1" applyAlignment="1">
      <alignment horizontal="center" vertical="center"/>
    </xf>
    <xf numFmtId="0" fontId="38" fillId="8" borderId="16" xfId="0" applyFont="1" applyFill="1" applyBorder="1" applyAlignment="1">
      <alignment horizontal="center" vertical="center"/>
    </xf>
    <xf numFmtId="0" fontId="44" fillId="10" borderId="4" xfId="0" applyFont="1" applyFill="1" applyBorder="1" applyAlignment="1">
      <alignment horizontal="center" vertical="center"/>
    </xf>
    <xf numFmtId="0" fontId="44" fillId="10" borderId="44" xfId="0" applyFont="1" applyFill="1" applyBorder="1" applyAlignment="1">
      <alignment horizontal="center" vertical="center"/>
    </xf>
    <xf numFmtId="0" fontId="44" fillId="10" borderId="58" xfId="0" applyFont="1" applyFill="1" applyBorder="1" applyAlignment="1">
      <alignment horizontal="center" vertical="center"/>
    </xf>
    <xf numFmtId="0" fontId="44" fillId="10" borderId="31" xfId="0" applyFont="1" applyFill="1" applyBorder="1" applyAlignment="1">
      <alignment horizontal="center" vertical="center"/>
    </xf>
    <xf numFmtId="0" fontId="44" fillId="9" borderId="4" xfId="0" applyFont="1" applyFill="1" applyBorder="1" applyAlignment="1">
      <alignment horizontal="center" vertical="center"/>
    </xf>
    <xf numFmtId="0" fontId="44" fillId="9" borderId="44" xfId="0" applyFont="1" applyFill="1" applyBorder="1" applyAlignment="1">
      <alignment horizontal="center" vertical="center"/>
    </xf>
    <xf numFmtId="0" fontId="44" fillId="9" borderId="15" xfId="0" applyFont="1" applyFill="1" applyBorder="1" applyAlignment="1">
      <alignment horizontal="center" vertical="center"/>
    </xf>
    <xf numFmtId="0" fontId="44" fillId="9" borderId="16" xfId="0" applyFont="1" applyFill="1" applyBorder="1" applyAlignment="1">
      <alignment horizontal="center" vertical="center"/>
    </xf>
    <xf numFmtId="0" fontId="44" fillId="17" borderId="34" xfId="0" applyFont="1" applyFill="1" applyBorder="1" applyAlignment="1">
      <alignment horizontal="center" vertical="center" wrapText="1"/>
    </xf>
    <xf numFmtId="0" fontId="44" fillId="17" borderId="36" xfId="0" applyFont="1" applyFill="1" applyBorder="1" applyAlignment="1">
      <alignment horizontal="center" vertical="center"/>
    </xf>
    <xf numFmtId="0" fontId="44" fillId="17" borderId="60" xfId="0" applyFont="1" applyFill="1" applyBorder="1" applyAlignment="1">
      <alignment horizontal="center" vertical="center"/>
    </xf>
    <xf numFmtId="0" fontId="44" fillId="17" borderId="4" xfId="0" applyFont="1" applyFill="1" applyBorder="1" applyAlignment="1">
      <alignment horizontal="center" vertical="center" wrapText="1"/>
    </xf>
    <xf numFmtId="0" fontId="44" fillId="17" borderId="44" xfId="0" applyFont="1" applyFill="1" applyBorder="1" applyAlignment="1">
      <alignment horizontal="center" vertical="center" wrapText="1"/>
    </xf>
    <xf numFmtId="0" fontId="44" fillId="17" borderId="58" xfId="0" applyFont="1" applyFill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0" fillId="0" borderId="0" xfId="0" applyFont="1" applyAlignment="1">
      <alignment horizontal="left" wrapText="1"/>
    </xf>
    <xf numFmtId="0" fontId="40" fillId="0" borderId="119" xfId="0" applyFont="1" applyBorder="1" applyAlignment="1">
      <alignment horizontal="left" wrapText="1"/>
    </xf>
    <xf numFmtId="0" fontId="7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41" fillId="0" borderId="17" xfId="0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0" fontId="41" fillId="8" borderId="17" xfId="0" applyFont="1" applyFill="1" applyBorder="1" applyAlignment="1" applyProtection="1">
      <alignment horizontal="center" vertical="center"/>
      <protection locked="0"/>
    </xf>
    <xf numFmtId="0" fontId="41" fillId="8" borderId="18" xfId="0" applyFont="1" applyFill="1" applyBorder="1" applyAlignment="1" applyProtection="1">
      <alignment horizontal="center" vertical="center"/>
      <protection locked="0"/>
    </xf>
    <xf numFmtId="0" fontId="51" fillId="0" borderId="123" xfId="0" applyFont="1" applyBorder="1" applyAlignment="1" applyProtection="1">
      <alignment horizontal="center" vertical="center" wrapText="1"/>
      <protection locked="0"/>
    </xf>
    <xf numFmtId="0" fontId="51" fillId="0" borderId="124" xfId="0" applyFont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52" fillId="0" borderId="125" xfId="0" applyFont="1" applyBorder="1" applyAlignment="1" applyProtection="1">
      <alignment horizontal="center" vertical="center" wrapText="1"/>
      <protection locked="0"/>
    </xf>
    <xf numFmtId="0" fontId="52" fillId="0" borderId="126" xfId="0" applyFont="1" applyBorder="1" applyAlignment="1" applyProtection="1">
      <alignment horizontal="center" vertical="center" wrapText="1"/>
      <protection locked="0"/>
    </xf>
    <xf numFmtId="0" fontId="52" fillId="0" borderId="127" xfId="0" applyFont="1" applyBorder="1" applyAlignment="1" applyProtection="1">
      <alignment horizontal="center" vertical="center" wrapText="1"/>
      <protection locked="0"/>
    </xf>
    <xf numFmtId="0" fontId="52" fillId="0" borderId="128" xfId="0" applyFont="1" applyBorder="1" applyAlignment="1" applyProtection="1">
      <alignment horizontal="center" vertical="center" wrapText="1"/>
      <protection locked="0"/>
    </xf>
    <xf numFmtId="0" fontId="52" fillId="0" borderId="119" xfId="0" applyFont="1" applyBorder="1" applyAlignment="1" applyProtection="1">
      <alignment horizontal="center" vertical="center" wrapText="1"/>
      <protection locked="0"/>
    </xf>
    <xf numFmtId="0" fontId="52" fillId="0" borderId="129" xfId="0" applyFont="1" applyBorder="1" applyAlignment="1" applyProtection="1">
      <alignment horizontal="center" vertical="center" wrapText="1"/>
      <protection locked="0"/>
    </xf>
    <xf numFmtId="0" fontId="38" fillId="8" borderId="120" xfId="0" applyFont="1" applyFill="1" applyBorder="1" applyAlignment="1">
      <alignment horizontal="center" vertical="center"/>
    </xf>
    <xf numFmtId="0" fontId="38" fillId="8" borderId="118" xfId="0" applyFont="1" applyFill="1" applyBorder="1" applyAlignment="1">
      <alignment horizontal="center" vertical="center"/>
    </xf>
    <xf numFmtId="0" fontId="41" fillId="0" borderId="121" xfId="0" applyFont="1" applyBorder="1" applyAlignment="1" applyProtection="1">
      <alignment horizontal="center" vertical="center"/>
      <protection locked="0"/>
    </xf>
    <xf numFmtId="0" fontId="41" fillId="0" borderId="122" xfId="0" applyFont="1" applyBorder="1" applyAlignment="1" applyProtection="1">
      <alignment horizontal="center" vertical="center"/>
      <protection locked="0"/>
    </xf>
    <xf numFmtId="0" fontId="44" fillId="16" borderId="56" xfId="0" applyFont="1" applyFill="1" applyBorder="1" applyAlignment="1">
      <alignment horizontal="center" vertical="center"/>
    </xf>
    <xf numFmtId="0" fontId="44" fillId="16" borderId="69" xfId="0" applyFont="1" applyFill="1" applyBorder="1" applyAlignment="1">
      <alignment horizontal="center" vertical="center"/>
    </xf>
    <xf numFmtId="0" fontId="44" fillId="16" borderId="49" xfId="0" applyFont="1" applyFill="1" applyBorder="1" applyAlignment="1">
      <alignment horizontal="center" vertical="center"/>
    </xf>
    <xf numFmtId="0" fontId="55" fillId="0" borderId="120" xfId="0" applyFont="1" applyBorder="1" applyAlignment="1" applyProtection="1">
      <alignment horizontal="center" vertical="center"/>
      <protection locked="0"/>
    </xf>
    <xf numFmtId="0" fontId="55" fillId="0" borderId="118" xfId="0" applyFont="1" applyBorder="1" applyAlignment="1" applyProtection="1">
      <alignment horizontal="center" vertical="center"/>
      <protection locked="0"/>
    </xf>
    <xf numFmtId="0" fontId="23" fillId="10" borderId="9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18" xfId="0" applyFont="1" applyBorder="1" applyAlignment="1">
      <alignment horizontal="center" vertical="center"/>
    </xf>
    <xf numFmtId="0" fontId="55" fillId="8" borderId="120" xfId="0" applyFont="1" applyFill="1" applyBorder="1" applyAlignment="1" applyProtection="1">
      <alignment horizontal="center" vertical="center"/>
      <protection locked="0"/>
    </xf>
    <xf numFmtId="0" fontId="55" fillId="8" borderId="118" xfId="0" applyFont="1" applyFill="1" applyBorder="1" applyAlignment="1" applyProtection="1">
      <alignment horizontal="center" vertical="center"/>
      <protection locked="0"/>
    </xf>
    <xf numFmtId="0" fontId="23" fillId="9" borderId="9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53" fillId="15" borderId="9" xfId="0" applyFont="1" applyFill="1" applyBorder="1" applyAlignment="1">
      <alignment horizontal="center" vertical="center"/>
    </xf>
    <xf numFmtId="0" fontId="53" fillId="15" borderId="11" xfId="0" applyFont="1" applyFill="1" applyBorder="1" applyAlignment="1">
      <alignment horizontal="center" vertical="center"/>
    </xf>
    <xf numFmtId="0" fontId="4" fillId="16" borderId="16" xfId="0" applyFont="1" applyFill="1" applyBorder="1" applyAlignment="1">
      <alignment horizontal="center" vertical="center" wrapText="1"/>
    </xf>
    <xf numFmtId="0" fontId="4" fillId="16" borderId="14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0" fontId="3" fillId="3" borderId="53" xfId="2" applyFont="1" applyFill="1" applyBorder="1" applyAlignment="1">
      <alignment horizontal="center" vertical="center" wrapText="1"/>
    </xf>
    <xf numFmtId="0" fontId="3" fillId="3" borderId="75" xfId="2" applyFont="1" applyFill="1" applyBorder="1" applyAlignment="1">
      <alignment horizontal="center" vertical="center" wrapText="1"/>
    </xf>
    <xf numFmtId="0" fontId="2" fillId="6" borderId="7" xfId="2" applyFill="1" applyBorder="1" applyAlignment="1">
      <alignment horizontal="center" vertical="center"/>
    </xf>
    <xf numFmtId="0" fontId="3" fillId="4" borderId="23" xfId="2" applyFont="1" applyFill="1" applyBorder="1" applyAlignment="1">
      <alignment horizontal="center" vertical="center"/>
    </xf>
    <xf numFmtId="0" fontId="3" fillId="4" borderId="51" xfId="2" applyFont="1" applyFill="1" applyBorder="1" applyAlignment="1">
      <alignment horizontal="center" vertical="center"/>
    </xf>
    <xf numFmtId="0" fontId="3" fillId="2" borderId="7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12" fillId="4" borderId="22" xfId="2" applyFont="1" applyFill="1" applyBorder="1" applyAlignment="1">
      <alignment horizontal="left" vertical="top" wrapText="1"/>
    </xf>
    <xf numFmtId="0" fontId="12" fillId="4" borderId="77" xfId="2" applyFont="1" applyFill="1" applyBorder="1" applyAlignment="1">
      <alignment horizontal="left" vertical="top" wrapText="1"/>
    </xf>
    <xf numFmtId="0" fontId="12" fillId="2" borderId="0" xfId="2" applyFont="1" applyFill="1" applyAlignment="1">
      <alignment horizontal="left" vertical="top" wrapText="1"/>
    </xf>
    <xf numFmtId="0" fontId="12" fillId="2" borderId="42" xfId="2" applyFont="1" applyFill="1" applyBorder="1" applyAlignment="1">
      <alignment horizontal="left" vertical="top" wrapText="1"/>
    </xf>
    <xf numFmtId="0" fontId="13" fillId="5" borderId="130" xfId="2" applyFont="1" applyFill="1" applyBorder="1" applyAlignment="1">
      <alignment horizontal="center" vertical="center"/>
    </xf>
    <xf numFmtId="0" fontId="13" fillId="5" borderId="131" xfId="2" applyFont="1" applyFill="1" applyBorder="1" applyAlignment="1">
      <alignment horizontal="center" vertical="center"/>
    </xf>
    <xf numFmtId="0" fontId="2" fillId="5" borderId="132" xfId="2" applyFill="1" applyBorder="1" applyAlignment="1">
      <alignment horizontal="center" vertical="center" shrinkToFit="1"/>
    </xf>
    <xf numFmtId="0" fontId="2" fillId="5" borderId="6" xfId="2" applyFill="1" applyBorder="1" applyAlignment="1">
      <alignment horizontal="center" vertical="center" shrinkToFit="1"/>
    </xf>
    <xf numFmtId="0" fontId="13" fillId="5" borderId="133" xfId="2" applyFont="1" applyFill="1" applyBorder="1" applyAlignment="1">
      <alignment horizontal="center" vertical="center"/>
    </xf>
    <xf numFmtId="0" fontId="13" fillId="5" borderId="17" xfId="2" applyFont="1" applyFill="1" applyBorder="1" applyAlignment="1">
      <alignment horizontal="center" vertical="center"/>
    </xf>
    <xf numFmtId="0" fontId="13" fillId="0" borderId="134" xfId="2" applyFont="1" applyBorder="1" applyAlignment="1" applyProtection="1">
      <alignment horizontal="center" vertical="center"/>
      <protection locked="0"/>
    </xf>
    <xf numFmtId="0" fontId="13" fillId="0" borderId="131" xfId="2" applyFont="1" applyBorder="1" applyAlignment="1" applyProtection="1">
      <alignment horizontal="center" vertical="center"/>
      <protection locked="0"/>
    </xf>
    <xf numFmtId="0" fontId="2" fillId="0" borderId="32" xfId="2" applyBorder="1" applyAlignment="1" applyProtection="1">
      <alignment horizontal="center" vertical="center" shrinkToFit="1"/>
      <protection locked="0"/>
    </xf>
    <xf numFmtId="0" fontId="2" fillId="0" borderId="6" xfId="2" applyBorder="1" applyAlignment="1" applyProtection="1">
      <alignment horizontal="center" vertical="center" shrinkToFit="1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13" fillId="6" borderId="134" xfId="2" applyFont="1" applyFill="1" applyBorder="1" applyAlignment="1" applyProtection="1">
      <alignment horizontal="center" vertical="center"/>
      <protection locked="0"/>
    </xf>
    <xf numFmtId="0" fontId="13" fillId="6" borderId="131" xfId="2" applyFont="1" applyFill="1" applyBorder="1" applyAlignment="1" applyProtection="1">
      <alignment horizontal="center" vertical="center"/>
      <protection locked="0"/>
    </xf>
    <xf numFmtId="0" fontId="2" fillId="6" borderId="32" xfId="2" applyFill="1" applyBorder="1" applyAlignment="1" applyProtection="1">
      <alignment horizontal="center" vertical="center" shrinkToFit="1"/>
      <protection locked="0"/>
    </xf>
    <xf numFmtId="0" fontId="2" fillId="6" borderId="6" xfId="2" applyFill="1" applyBorder="1" applyAlignment="1" applyProtection="1">
      <alignment horizontal="center" vertical="center" shrinkToFit="1"/>
      <protection locked="0"/>
    </xf>
    <xf numFmtId="0" fontId="13" fillId="6" borderId="17" xfId="2" applyFont="1" applyFill="1" applyBorder="1" applyAlignment="1" applyProtection="1">
      <alignment horizontal="center" vertical="center"/>
      <protection locked="0"/>
    </xf>
    <xf numFmtId="0" fontId="13" fillId="6" borderId="135" xfId="2" applyFont="1" applyFill="1" applyBorder="1" applyAlignment="1" applyProtection="1">
      <alignment horizontal="center" vertical="center"/>
      <protection locked="0"/>
    </xf>
    <xf numFmtId="0" fontId="2" fillId="6" borderId="109" xfId="2" applyFill="1" applyBorder="1" applyAlignment="1" applyProtection="1">
      <alignment horizontal="center" vertical="center" shrinkToFit="1"/>
      <protection locked="0"/>
    </xf>
    <xf numFmtId="0" fontId="13" fillId="6" borderId="136" xfId="2" applyFont="1" applyFill="1" applyBorder="1" applyAlignment="1" applyProtection="1">
      <alignment horizontal="center" vertical="center"/>
      <protection locked="0"/>
    </xf>
    <xf numFmtId="0" fontId="54" fillId="0" borderId="0" xfId="2" applyFont="1" applyAlignment="1">
      <alignment horizontal="center" wrapText="1"/>
    </xf>
    <xf numFmtId="0" fontId="54" fillId="0" borderId="69" xfId="2" applyFont="1" applyBorder="1" applyAlignment="1">
      <alignment horizontal="center" wrapText="1"/>
    </xf>
    <xf numFmtId="0" fontId="54" fillId="0" borderId="69" xfId="2" applyFont="1" applyBorder="1" applyAlignment="1">
      <alignment horizontal="center" vertical="center"/>
    </xf>
    <xf numFmtId="0" fontId="37" fillId="0" borderId="9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37" fillId="0" borderId="11" xfId="2" applyFont="1" applyBorder="1" applyAlignment="1">
      <alignment horizontal="center" vertical="center"/>
    </xf>
    <xf numFmtId="0" fontId="2" fillId="0" borderId="3" xfId="2" applyBorder="1" applyAlignment="1">
      <alignment horizontal="center" vertical="center" wrapText="1"/>
    </xf>
    <xf numFmtId="0" fontId="34" fillId="0" borderId="43" xfId="2" applyFont="1" applyBorder="1" applyAlignment="1">
      <alignment horizontal="center" vertical="center" wrapText="1"/>
    </xf>
    <xf numFmtId="0" fontId="34" fillId="0" borderId="59" xfId="2" applyFont="1" applyBorder="1" applyAlignment="1">
      <alignment horizontal="center" vertical="center" wrapText="1"/>
    </xf>
    <xf numFmtId="176" fontId="38" fillId="0" borderId="37" xfId="2" applyNumberFormat="1" applyFont="1" applyBorder="1" applyAlignment="1">
      <alignment horizontal="right" vertical="center"/>
    </xf>
    <xf numFmtId="176" fontId="38" fillId="0" borderId="70" xfId="2" applyNumberFormat="1" applyFont="1" applyBorder="1" applyAlignment="1">
      <alignment horizontal="right" vertical="center"/>
    </xf>
    <xf numFmtId="176" fontId="38" fillId="0" borderId="57" xfId="2" applyNumberFormat="1" applyFont="1" applyBorder="1" applyAlignment="1">
      <alignment horizontal="right" vertical="center"/>
    </xf>
    <xf numFmtId="176" fontId="38" fillId="0" borderId="46" xfId="2" applyNumberFormat="1" applyFont="1" applyBorder="1" applyAlignment="1">
      <alignment horizontal="right" vertical="center"/>
    </xf>
    <xf numFmtId="176" fontId="38" fillId="0" borderId="78" xfId="2" applyNumberFormat="1" applyFont="1" applyBorder="1" applyAlignment="1">
      <alignment horizontal="right" vertical="center"/>
    </xf>
    <xf numFmtId="176" fontId="38" fillId="0" borderId="74" xfId="2" applyNumberFormat="1" applyFont="1" applyBorder="1" applyAlignment="1">
      <alignment horizontal="right" vertical="center"/>
    </xf>
    <xf numFmtId="176" fontId="38" fillId="0" borderId="41" xfId="2" applyNumberFormat="1" applyFont="1" applyBorder="1" applyAlignment="1">
      <alignment horizontal="right" vertical="center"/>
    </xf>
    <xf numFmtId="176" fontId="38" fillId="0" borderId="79" xfId="2" applyNumberFormat="1" applyFont="1" applyBorder="1" applyAlignment="1">
      <alignment horizontal="right" vertical="center"/>
    </xf>
    <xf numFmtId="176" fontId="38" fillId="0" borderId="27" xfId="2" applyNumberFormat="1" applyFont="1" applyBorder="1" applyAlignment="1">
      <alignment horizontal="right" vertical="center"/>
    </xf>
    <xf numFmtId="0" fontId="47" fillId="10" borderId="80" xfId="2" applyFont="1" applyFill="1" applyBorder="1" applyAlignment="1">
      <alignment horizontal="left" vertical="center"/>
    </xf>
    <xf numFmtId="0" fontId="47" fillId="10" borderId="81" xfId="2" applyFont="1" applyFill="1" applyBorder="1" applyAlignment="1">
      <alignment horizontal="left" vertical="center"/>
    </xf>
    <xf numFmtId="0" fontId="47" fillId="10" borderId="82" xfId="2" applyFont="1" applyFill="1" applyBorder="1" applyAlignment="1">
      <alignment horizontal="left" vertical="center"/>
    </xf>
    <xf numFmtId="176" fontId="36" fillId="10" borderId="137" xfId="2" applyNumberFormat="1" applyFont="1" applyFill="1" applyBorder="1" applyAlignment="1">
      <alignment horizontal="right" vertical="center"/>
    </xf>
    <xf numFmtId="176" fontId="36" fillId="10" borderId="138" xfId="2" applyNumberFormat="1" applyFont="1" applyFill="1" applyBorder="1" applyAlignment="1">
      <alignment horizontal="right" vertical="center"/>
    </xf>
    <xf numFmtId="176" fontId="36" fillId="10" borderId="139" xfId="2" applyNumberFormat="1" applyFont="1" applyFill="1" applyBorder="1" applyAlignment="1">
      <alignment horizontal="right" vertical="center"/>
    </xf>
    <xf numFmtId="0" fontId="39" fillId="18" borderId="9" xfId="2" applyFont="1" applyFill="1" applyBorder="1" applyAlignment="1">
      <alignment horizontal="left" vertical="center"/>
    </xf>
    <xf numFmtId="0" fontId="39" fillId="18" borderId="10" xfId="2" applyFont="1" applyFill="1" applyBorder="1" applyAlignment="1">
      <alignment horizontal="left" vertical="center"/>
    </xf>
    <xf numFmtId="0" fontId="39" fillId="18" borderId="0" xfId="2" applyFont="1" applyFill="1" applyAlignment="1">
      <alignment horizontal="left" vertical="center"/>
    </xf>
    <xf numFmtId="176" fontId="36" fillId="18" borderId="9" xfId="2" applyNumberFormat="1" applyFont="1" applyFill="1" applyBorder="1" applyAlignment="1">
      <alignment horizontal="right" vertical="center"/>
    </xf>
    <xf numFmtId="176" fontId="36" fillId="18" borderId="10" xfId="2" applyNumberFormat="1" applyFont="1" applyFill="1" applyBorder="1" applyAlignment="1">
      <alignment horizontal="right" vertical="center"/>
    </xf>
    <xf numFmtId="176" fontId="36" fillId="18" borderId="11" xfId="2" applyNumberFormat="1" applyFont="1" applyFill="1" applyBorder="1" applyAlignment="1">
      <alignment horizontal="right" vertical="center"/>
    </xf>
    <xf numFmtId="0" fontId="38" fillId="0" borderId="23" xfId="2" applyFont="1" applyBorder="1" applyAlignment="1">
      <alignment horizontal="left" vertical="center" wrapText="1"/>
    </xf>
    <xf numFmtId="0" fontId="38" fillId="0" borderId="51" xfId="2" applyFont="1" applyBorder="1" applyAlignment="1">
      <alignment horizontal="left" vertical="center" wrapText="1"/>
    </xf>
    <xf numFmtId="0" fontId="38" fillId="0" borderId="56" xfId="2" applyFont="1" applyBorder="1" applyAlignment="1">
      <alignment horizontal="left" vertical="center" wrapText="1"/>
    </xf>
    <xf numFmtId="0" fontId="38" fillId="0" borderId="72" xfId="2" applyFont="1" applyBorder="1" applyAlignment="1">
      <alignment horizontal="left" vertical="center" wrapText="1"/>
    </xf>
    <xf numFmtId="176" fontId="38" fillId="0" borderId="22" xfId="2" applyNumberFormat="1" applyFont="1" applyBorder="1" applyAlignment="1">
      <alignment horizontal="right" vertical="center"/>
    </xf>
    <xf numFmtId="176" fontId="38" fillId="0" borderId="0" xfId="2" applyNumberFormat="1" applyFont="1" applyAlignment="1">
      <alignment horizontal="right" vertical="center"/>
    </xf>
    <xf numFmtId="176" fontId="38" fillId="0" borderId="42" xfId="2" applyNumberFormat="1" applyFont="1" applyBorder="1" applyAlignment="1">
      <alignment horizontal="right" vertical="center"/>
    </xf>
    <xf numFmtId="0" fontId="2" fillId="0" borderId="76" xfId="2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140" xfId="2" applyBorder="1" applyAlignment="1">
      <alignment horizontal="left" vertical="center"/>
    </xf>
    <xf numFmtId="176" fontId="38" fillId="0" borderId="141" xfId="2" applyNumberFormat="1" applyFont="1" applyBorder="1" applyAlignment="1" applyProtection="1">
      <alignment horizontal="right" vertical="center"/>
      <protection locked="0"/>
    </xf>
    <xf numFmtId="176" fontId="38" fillId="0" borderId="142" xfId="2" applyNumberFormat="1" applyFont="1" applyBorder="1" applyAlignment="1" applyProtection="1">
      <alignment horizontal="right" vertical="center"/>
      <protection locked="0"/>
    </xf>
    <xf numFmtId="176" fontId="38" fillId="0" borderId="143" xfId="2" applyNumberFormat="1" applyFont="1" applyBorder="1" applyAlignment="1" applyProtection="1">
      <alignment horizontal="right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104"/>
  <sheetViews>
    <sheetView tabSelected="1" view="pageBreakPreview" topLeftCell="B1" zoomScale="70" zoomScaleNormal="40" zoomScaleSheetLayoutView="70" workbookViewId="0">
      <selection activeCell="H5" sqref="H5:I5"/>
    </sheetView>
  </sheetViews>
  <sheetFormatPr defaultRowHeight="13.5" x14ac:dyDescent="0.15"/>
  <cols>
    <col min="1" max="1" width="0" hidden="1" customWidth="1"/>
    <col min="2" max="2" width="3.5" customWidth="1"/>
    <col min="3" max="3" width="8.375" customWidth="1"/>
    <col min="4" max="4" width="23.875" customWidth="1"/>
    <col min="5" max="5" width="4.375" customWidth="1"/>
    <col min="6" max="6" width="7.125" customWidth="1"/>
    <col min="7" max="7" width="10.625" customWidth="1"/>
    <col min="8" max="9" width="12.625" customWidth="1"/>
    <col min="10" max="10" width="10.625" customWidth="1"/>
    <col min="11" max="12" width="15.625" customWidth="1"/>
    <col min="13" max="13" width="5.625" customWidth="1"/>
    <col min="15" max="16" width="9.625" customWidth="1"/>
    <col min="17" max="18" width="9.625" style="1" customWidth="1"/>
    <col min="19" max="19" width="2.625" customWidth="1"/>
    <col min="21" max="24" width="9.625" customWidth="1"/>
    <col min="25" max="25" width="1.125" customWidth="1"/>
    <col min="26" max="26" width="12.625" customWidth="1"/>
    <col min="27" max="27" width="9.875" hidden="1" customWidth="1"/>
    <col min="28" max="28" width="5" hidden="1" customWidth="1"/>
    <col min="29" max="29" width="2" hidden="1" customWidth="1"/>
    <col min="30" max="30" width="2.125" hidden="1" customWidth="1"/>
    <col min="31" max="31" width="3.625" hidden="1" customWidth="1"/>
    <col min="32" max="32" width="2.625" hidden="1" customWidth="1"/>
    <col min="33" max="33" width="2.875" hidden="1" customWidth="1"/>
    <col min="34" max="34" width="3.25" hidden="1" customWidth="1"/>
    <col min="35" max="35" width="2.625" hidden="1" customWidth="1"/>
    <col min="36" max="36" width="2.375" hidden="1" customWidth="1"/>
    <col min="37" max="37" width="3.75" hidden="1" customWidth="1"/>
    <col min="38" max="38" width="2.875" hidden="1" customWidth="1"/>
    <col min="39" max="39" width="3.875" hidden="1" customWidth="1"/>
    <col min="40" max="41" width="2.5" hidden="1" customWidth="1"/>
    <col min="42" max="42" width="3.875" hidden="1" customWidth="1"/>
    <col min="43" max="43" width="2.5" hidden="1" customWidth="1"/>
    <col min="44" max="44" width="2.625" hidden="1" customWidth="1"/>
    <col min="45" max="45" width="4.5" hidden="1" customWidth="1"/>
    <col min="46" max="46" width="0" hidden="1" customWidth="1"/>
  </cols>
  <sheetData>
    <row r="1" spans="2:31" ht="18.75" x14ac:dyDescent="0.2">
      <c r="B1" s="166" t="s">
        <v>166</v>
      </c>
      <c r="C1" s="166"/>
      <c r="D1" s="166"/>
      <c r="E1" s="166"/>
      <c r="G1" s="307" t="s">
        <v>183</v>
      </c>
      <c r="H1" s="308"/>
      <c r="T1" s="313" t="s">
        <v>178</v>
      </c>
      <c r="U1" s="314"/>
      <c r="V1" s="314"/>
      <c r="W1" s="314"/>
      <c r="X1" s="314"/>
    </row>
    <row r="2" spans="2:31" ht="15" thickBot="1" x14ac:dyDescent="0.2">
      <c r="G2" s="309"/>
      <c r="H2" s="310"/>
      <c r="J2" s="167"/>
      <c r="K2" s="275" t="s">
        <v>168</v>
      </c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7"/>
    </row>
    <row r="3" spans="2:31" ht="19.5" thickBot="1" x14ac:dyDescent="0.2">
      <c r="C3" s="168" t="s">
        <v>4</v>
      </c>
      <c r="H3" s="311" t="str">
        <f>IF(C4="","",IF(C4="【一般診断型（2012年版）】","※使用する基準耐力の種類を選択","※入力不要"))</f>
        <v>※入力不要</v>
      </c>
      <c r="I3" s="311"/>
      <c r="J3" s="167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80"/>
      <c r="AB3" s="81" t="str">
        <f>IF(AND(C4="【壁量充足型】",H5=""),"6",IF(AND(C4="【一般診断型（2012年版）】",H5="精密診断法用"),"5",IF(AND(C4="【一般診断型（2012年版）】",H5="一般診断法用"),"4",IF(AND(C4="【一般診断型（2004年版）】",H5=""),"3",IF(AND(C4="【精密診断型（2012年版）】",H5=""),"2",IF(AND(C4="【精密診断型（2004年版）】",H5=""),"1","error"))))))</f>
        <v>error</v>
      </c>
    </row>
    <row r="4" spans="2:31" ht="15.75" thickTop="1" thickBot="1" x14ac:dyDescent="0.2">
      <c r="C4" s="323" t="s">
        <v>196</v>
      </c>
      <c r="D4" s="324"/>
      <c r="E4" s="324"/>
      <c r="F4" s="325"/>
      <c r="H4" s="312"/>
      <c r="I4" s="312"/>
      <c r="J4" s="167"/>
      <c r="K4" s="278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80"/>
    </row>
    <row r="5" spans="2:31" ht="20.25" thickTop="1" thickBot="1" x14ac:dyDescent="0.2">
      <c r="C5" s="326"/>
      <c r="D5" s="327"/>
      <c r="E5" s="327"/>
      <c r="F5" s="328"/>
      <c r="G5" s="169" t="str">
        <f>IF(C4="","",IF(C4="【一般診断型（2012年版）】","⇒",""))</f>
        <v/>
      </c>
      <c r="H5" s="319" t="s">
        <v>170</v>
      </c>
      <c r="I5" s="320"/>
      <c r="J5" s="167"/>
      <c r="K5" s="281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3"/>
      <c r="AC5" t="s">
        <v>0</v>
      </c>
      <c r="AE5" t="s">
        <v>169</v>
      </c>
    </row>
    <row r="6" spans="2:31" ht="20.25" thickTop="1" thickBot="1" x14ac:dyDescent="0.25">
      <c r="C6" s="170" t="s">
        <v>132</v>
      </c>
      <c r="N6" s="168" t="s">
        <v>173</v>
      </c>
      <c r="Y6" s="245"/>
      <c r="AC6" t="s">
        <v>1</v>
      </c>
      <c r="AE6" t="s">
        <v>170</v>
      </c>
    </row>
    <row r="7" spans="2:31" ht="18.75" x14ac:dyDescent="0.15">
      <c r="C7" s="256" t="s">
        <v>5</v>
      </c>
      <c r="D7" s="284" t="s">
        <v>6</v>
      </c>
      <c r="E7" s="285"/>
      <c r="F7" s="286"/>
      <c r="G7" s="297" t="s">
        <v>8</v>
      </c>
      <c r="H7" s="293" t="s">
        <v>9</v>
      </c>
      <c r="I7" s="299" t="s">
        <v>10</v>
      </c>
      <c r="J7" s="300"/>
      <c r="K7" s="304" t="s">
        <v>193</v>
      </c>
      <c r="L7" s="301" t="s">
        <v>155</v>
      </c>
      <c r="N7" s="251" t="s">
        <v>42</v>
      </c>
      <c r="O7" s="259" t="s">
        <v>158</v>
      </c>
      <c r="P7" s="246" t="s">
        <v>38</v>
      </c>
      <c r="Q7" s="247"/>
      <c r="R7" s="248"/>
      <c r="T7" s="251" t="s">
        <v>42</v>
      </c>
      <c r="U7" s="259" t="s">
        <v>158</v>
      </c>
      <c r="V7" s="246" t="s">
        <v>38</v>
      </c>
      <c r="W7" s="247"/>
      <c r="X7" s="248"/>
      <c r="Y7" s="245"/>
      <c r="AC7" t="s">
        <v>2</v>
      </c>
    </row>
    <row r="8" spans="2:31" ht="19.5" thickBot="1" x14ac:dyDescent="0.2">
      <c r="C8" s="257"/>
      <c r="D8" s="296" t="s">
        <v>7</v>
      </c>
      <c r="E8" s="287" t="s">
        <v>13</v>
      </c>
      <c r="F8" s="288"/>
      <c r="G8" s="298"/>
      <c r="H8" s="294"/>
      <c r="I8" s="261" t="s">
        <v>11</v>
      </c>
      <c r="J8" s="261" t="s">
        <v>12</v>
      </c>
      <c r="K8" s="305"/>
      <c r="L8" s="302"/>
      <c r="N8" s="252"/>
      <c r="O8" s="260"/>
      <c r="P8" s="171" t="s">
        <v>39</v>
      </c>
      <c r="Q8" s="172" t="s">
        <v>40</v>
      </c>
      <c r="R8" s="173" t="s">
        <v>41</v>
      </c>
      <c r="T8" s="252"/>
      <c r="U8" s="260"/>
      <c r="V8" s="171" t="s">
        <v>39</v>
      </c>
      <c r="W8" s="172" t="s">
        <v>40</v>
      </c>
      <c r="X8" s="173" t="s">
        <v>41</v>
      </c>
      <c r="AC8" t="s">
        <v>171</v>
      </c>
    </row>
    <row r="9" spans="2:31" ht="24.95" customHeight="1" thickTop="1" thickBot="1" x14ac:dyDescent="0.2">
      <c r="C9" s="258"/>
      <c r="D9" s="295"/>
      <c r="E9" s="289"/>
      <c r="F9" s="290"/>
      <c r="G9" s="262"/>
      <c r="H9" s="295"/>
      <c r="I9" s="262"/>
      <c r="J9" s="262"/>
      <c r="K9" s="306"/>
      <c r="L9" s="303"/>
      <c r="N9" s="174">
        <v>1</v>
      </c>
      <c r="O9" s="90"/>
      <c r="P9" s="91"/>
      <c r="Q9" s="92"/>
      <c r="R9" s="93"/>
      <c r="T9" s="174">
        <v>26</v>
      </c>
      <c r="U9" s="90"/>
      <c r="V9" s="91"/>
      <c r="W9" s="92"/>
      <c r="X9" s="93"/>
      <c r="AC9" t="s">
        <v>3</v>
      </c>
    </row>
    <row r="10" spans="2:31" ht="24.95" customHeight="1" thickBot="1" x14ac:dyDescent="0.2">
      <c r="C10" s="253" t="s">
        <v>43</v>
      </c>
      <c r="D10" s="254"/>
      <c r="E10" s="254"/>
      <c r="F10" s="254"/>
      <c r="G10" s="254"/>
      <c r="H10" s="254"/>
      <c r="I10" s="254"/>
      <c r="J10" s="254"/>
      <c r="K10" s="254"/>
      <c r="L10" s="255"/>
      <c r="N10" s="175">
        <v>2</v>
      </c>
      <c r="O10" s="86"/>
      <c r="P10" s="87"/>
      <c r="Q10" s="88"/>
      <c r="R10" s="89"/>
      <c r="T10" s="175">
        <v>27</v>
      </c>
      <c r="U10" s="86"/>
      <c r="V10" s="87"/>
      <c r="W10" s="88"/>
      <c r="X10" s="89"/>
    </row>
    <row r="11" spans="2:31" ht="24.95" customHeight="1" x14ac:dyDescent="0.15">
      <c r="C11" s="176" t="s">
        <v>126</v>
      </c>
      <c r="D11" s="177" t="s">
        <v>23</v>
      </c>
      <c r="E11" s="291" t="s">
        <v>24</v>
      </c>
      <c r="F11" s="292"/>
      <c r="G11" s="177" t="s">
        <v>28</v>
      </c>
      <c r="H11" s="177" t="s">
        <v>33</v>
      </c>
      <c r="I11" s="177" t="s">
        <v>29</v>
      </c>
      <c r="J11" s="177" t="s">
        <v>184</v>
      </c>
      <c r="K11" s="178">
        <v>5.2</v>
      </c>
      <c r="L11" s="179">
        <f>IF(C4="【精密診断型(2012年版)】","860",IF(C4="【精密診断型(2004年版)】","730",IF(C4="【一般診断型(2012年版)】","―",IF(C4="【一般診断型(2004年版)】","―"))))*1</f>
        <v>0</v>
      </c>
      <c r="N11" s="180">
        <v>3</v>
      </c>
      <c r="O11" s="94"/>
      <c r="P11" s="95"/>
      <c r="Q11" s="96"/>
      <c r="R11" s="97"/>
      <c r="T11" s="180">
        <v>28</v>
      </c>
      <c r="U11" s="94"/>
      <c r="V11" s="95"/>
      <c r="W11" s="96"/>
      <c r="X11" s="97"/>
      <c r="AA11" s="60" t="s">
        <v>116</v>
      </c>
      <c r="AB11" s="60">
        <f>SUMIF($P$9:$P$33,"Ｐ１",$O$9:$O$33)+SUMIF($R$9:$R$33,"Ｐ１",$O$9:$O$33)+SUMIF($V$9:$V$33,"Ｐ１",$U$9:$U$33)+SUMIF($X$9:$X$33,"Ｐ１",$U$9:$U$33)</f>
        <v>0</v>
      </c>
    </row>
    <row r="12" spans="2:31" ht="24.95" customHeight="1" x14ac:dyDescent="0.15">
      <c r="C12" s="181" t="s">
        <v>127</v>
      </c>
      <c r="D12" s="182" t="s">
        <v>23</v>
      </c>
      <c r="E12" s="321" t="s">
        <v>25</v>
      </c>
      <c r="F12" s="322"/>
      <c r="G12" s="182" t="s">
        <v>28</v>
      </c>
      <c r="H12" s="182" t="s">
        <v>33</v>
      </c>
      <c r="I12" s="182" t="b">
        <f>IF(C4="【精密診断型(2012年版)】","貫３本以上",IF(C4="【精密診断型(2004年版)】","―",IF(C4="【一般診断型(2012年版)】","―",IF(C4="【一般診断型(2004年版)】","―"))))</f>
        <v>0</v>
      </c>
      <c r="J12" s="182" t="s">
        <v>184</v>
      </c>
      <c r="K12" s="183">
        <f>IF(C4="【精密診断型(2012年版)】","3.0",IF(C4="【精密診断型(2004年版)】","3.3",IF(C4="【一般診断型(2012年版)】","―",IF(C4="【一般診断型(2004年版)】","―"))))*1</f>
        <v>0</v>
      </c>
      <c r="L12" s="184">
        <f>IF(C4="【精密診断型(2012年版)】","430",IF(C4="【精密診断型(2004年版)】","460",IF(C4="【一般診断型(2012年版)】","―",IF(C4="【一般診断型(2004年版)】","―"))))*1</f>
        <v>0</v>
      </c>
      <c r="N12" s="175">
        <v>4</v>
      </c>
      <c r="O12" s="86"/>
      <c r="P12" s="87"/>
      <c r="Q12" s="88"/>
      <c r="R12" s="89"/>
      <c r="T12" s="175">
        <v>29</v>
      </c>
      <c r="U12" s="86"/>
      <c r="V12" s="87"/>
      <c r="W12" s="88"/>
      <c r="X12" s="89"/>
      <c r="AA12" s="60" t="s">
        <v>117</v>
      </c>
      <c r="AB12" s="60">
        <f>SUMIF($P$9:$P$33,"Ｐ２",$O$9:$O$33)+SUMIF($R$9:$R$33,"Ｐ２",$O$9:$O$33)+SUMIF($V$9:$V$33,"Ｐ２",$U$9:$U$33)+SUMIF($X$9:$X$33,"Ｐ２",$U$9:$U$33)</f>
        <v>0</v>
      </c>
    </row>
    <row r="13" spans="2:31" ht="24.95" customHeight="1" x14ac:dyDescent="0.15">
      <c r="C13" s="185" t="s">
        <v>20</v>
      </c>
      <c r="D13" s="186" t="s">
        <v>23</v>
      </c>
      <c r="E13" s="249" t="s">
        <v>24</v>
      </c>
      <c r="F13" s="250"/>
      <c r="G13" s="186" t="s">
        <v>28</v>
      </c>
      <c r="H13" s="186" t="s">
        <v>33</v>
      </c>
      <c r="I13" s="186" t="s">
        <v>30</v>
      </c>
      <c r="J13" s="186" t="s">
        <v>184</v>
      </c>
      <c r="K13" s="187">
        <f>IF(C4="【精密診断型(2012年版)】","3.1",IF(C4="【精密診断型(2004年版)】","3.1",IF(C4="【一般診断型(2012年版)】","3.1",IF(C4="【一般診断型(2004年版)】","―"))))*1</f>
        <v>0</v>
      </c>
      <c r="L13" s="226">
        <f>IF(C4="【精密診断型(2012年版)】","470",IF(C4="【精密診断型(2004年版)】","440",IF(C4="【一般診断型(2012年版)】","―",IF(C4="【一般診断型(2004年版)】","―"))))*1</f>
        <v>0</v>
      </c>
      <c r="N13" s="180">
        <v>5</v>
      </c>
      <c r="O13" s="94"/>
      <c r="P13" s="95"/>
      <c r="Q13" s="96"/>
      <c r="R13" s="97"/>
      <c r="T13" s="180">
        <v>30</v>
      </c>
      <c r="U13" s="94"/>
      <c r="V13" s="95"/>
      <c r="W13" s="96"/>
      <c r="X13" s="97"/>
      <c r="AA13" s="60" t="s">
        <v>118</v>
      </c>
      <c r="AB13" s="60">
        <f>SUMIF($P$9:$P$33,"Ｐ３",$O$9:$O$33)+SUMIF($R$9:$R$33,"Ｐ３",$O$9:$O$33)+SUMIF($V$9:$V$33,"Ｐ３",$U$9:$U$33)+SUMIF($X$9:$X$33,"Ｐ３",$U$9:$U$33)</f>
        <v>0</v>
      </c>
    </row>
    <row r="14" spans="2:31" ht="24.95" customHeight="1" x14ac:dyDescent="0.15">
      <c r="C14" s="181" t="s">
        <v>21</v>
      </c>
      <c r="D14" s="182" t="s">
        <v>23</v>
      </c>
      <c r="E14" s="263" t="b">
        <f>IF(C4="【精密診断型(2012年版)】","真壁（受材）",IF(C4="【精密診断型(2004年版)】","大壁",IF(C4="【一般診断型(2012年版)】","真壁（受材）",IF(C4="【一般診断型(2004年版)】","大壁"))))</f>
        <v>0</v>
      </c>
      <c r="F14" s="264"/>
      <c r="G14" s="182" t="s">
        <v>28</v>
      </c>
      <c r="H14" s="182" t="s">
        <v>33</v>
      </c>
      <c r="I14" s="182" t="s">
        <v>30</v>
      </c>
      <c r="J14" s="182" t="b">
        <f>IF(C4="【精密診断型(2012年版)】","150mm",IF(C4="【精密診断型(2004年版)】","200mm",IF(C4="【一般診断型(2012年版)】","150mm",IF(C4="【一般診断型(2004年版)】","200mm"))))</f>
        <v>0</v>
      </c>
      <c r="K14" s="183">
        <f>IF(C4="【精密診断型(2012年版)】","4.0",IF(C4="【精密診断型(2004年版)】","2.5",IF(C4="【一般診断型(2012年版)】","―",IF(C4="【一般診断型(2004年版)】","2.5"))))*1</f>
        <v>0</v>
      </c>
      <c r="L14" s="184">
        <f>IF(C4="【精密診断型(2012年版)】","730",IF(C4="【精密診断型(2004年版)】","360",IF(C4="【一般診断型(2012年版)】","―",IF(C4="【一般診断型(2004年版)】","―"))))*1</f>
        <v>0</v>
      </c>
      <c r="N14" s="175">
        <v>6</v>
      </c>
      <c r="O14" s="86"/>
      <c r="P14" s="87"/>
      <c r="Q14" s="88"/>
      <c r="R14" s="89"/>
      <c r="T14" s="175">
        <v>31</v>
      </c>
      <c r="U14" s="86"/>
      <c r="V14" s="87"/>
      <c r="W14" s="88"/>
      <c r="X14" s="89"/>
      <c r="AA14" s="60" t="s">
        <v>119</v>
      </c>
      <c r="AB14" s="60">
        <f>SUMIF($P$9:$P$33,"Ｐ４",$O$9:$O$33)+SUMIF($R$9:$R$33,"Ｐ４",$O$9:$O$33)+SUMIF($V$9:$V$33,"Ｐ４",$U$9:$U$33)+SUMIF($X$9:$X$33,"Ｐ４",$U$9:$U$33)</f>
        <v>0</v>
      </c>
    </row>
    <row r="15" spans="2:31" ht="24.95" customHeight="1" x14ac:dyDescent="0.15">
      <c r="C15" s="188" t="s">
        <v>22</v>
      </c>
      <c r="D15" s="189" t="s">
        <v>23</v>
      </c>
      <c r="E15" s="249" t="s">
        <v>27</v>
      </c>
      <c r="F15" s="250"/>
      <c r="G15" s="189" t="s">
        <v>28</v>
      </c>
      <c r="H15" s="189" t="s">
        <v>33</v>
      </c>
      <c r="I15" s="189" t="s">
        <v>29</v>
      </c>
      <c r="J15" s="189" t="s">
        <v>184</v>
      </c>
      <c r="K15" s="187">
        <f>IF(C4="【精密診断型(2012年版)】","5.0",IF(C4="【精密診断型(2004年版)】","4.9",IF(C4="【一般診断型(2012年版)】","―",IF(C4="【一般診断型(2004年版)】","―"))))*1</f>
        <v>0</v>
      </c>
      <c r="L15" s="179">
        <f>IF(C4="【精密診断型(2012年版)】","910",IF(C4="【精密診断型(2004年版)】","690",IF(C4="【一般診断型(2012年版)】","―",IF(C4="【一般診断型(2004年版)】","―"))))*1</f>
        <v>0</v>
      </c>
      <c r="N15" s="180">
        <v>7</v>
      </c>
      <c r="O15" s="94"/>
      <c r="P15" s="95"/>
      <c r="Q15" s="96"/>
      <c r="R15" s="97"/>
      <c r="T15" s="180">
        <v>32</v>
      </c>
      <c r="U15" s="94"/>
      <c r="V15" s="95"/>
      <c r="W15" s="96"/>
      <c r="X15" s="97"/>
      <c r="AA15" s="60" t="s">
        <v>120</v>
      </c>
      <c r="AB15" s="60">
        <f>SUMIF($P$9:$P$33,"Ｐ５",$O$9:$O$33)+SUMIF($R$9:$R$33,"Ｐ５",$O$9:$O$33)+SUMIF($V$9:$V$33,"Ｐ５",$U$9:$U$33)+SUMIF($X$9:$X$33,"Ｐ５",$U$9:$U$33)</f>
        <v>0</v>
      </c>
    </row>
    <row r="16" spans="2:31" ht="24.95" customHeight="1" x14ac:dyDescent="0.15">
      <c r="C16" s="190" t="s">
        <v>133</v>
      </c>
      <c r="D16" s="191" t="b">
        <f>IF(C4="【精密診断型(2012年版)】","木ずり下地＋モルタル塗り",IF(C4="【精密診断型(2004年版)】","モルタル塗り",IF(C4="【一般診断型(2012年版)】","木ずり下地＋モルタル塗り",IF(C4="【一般診断型(2004年版)】","モルタル塗り"))))</f>
        <v>0</v>
      </c>
      <c r="E16" s="321" t="s">
        <v>191</v>
      </c>
      <c r="F16" s="322"/>
      <c r="G16" s="191" t="s">
        <v>32</v>
      </c>
      <c r="H16" s="191" t="s">
        <v>32</v>
      </c>
      <c r="I16" s="191" t="s">
        <v>32</v>
      </c>
      <c r="J16" s="191" t="s">
        <v>32</v>
      </c>
      <c r="K16" s="183">
        <f>IF(C4="【精密診断型(2012年版)】","2.2",IF(C4="【精密診断型(2004年版)】","1.6",IF(C4="【一般診断型(2012年版)】","2.2",IF(C4="【一般診断型(2004年版)】","1.6"))))*1</f>
        <v>0</v>
      </c>
      <c r="L16" s="184">
        <f>IF(C4="【精密診断型(2012年版)】","610",IF(C4="【精密診断型(2004年版)】","320",IF(C4="【一般診断型(2012年版)】","―",IF(C4="【一般診断型(2004年版)】","―"))))*1</f>
        <v>0</v>
      </c>
      <c r="N16" s="175">
        <v>8</v>
      </c>
      <c r="O16" s="86"/>
      <c r="P16" s="87"/>
      <c r="Q16" s="88"/>
      <c r="R16" s="89"/>
      <c r="T16" s="175">
        <v>33</v>
      </c>
      <c r="U16" s="86"/>
      <c r="V16" s="87"/>
      <c r="W16" s="88"/>
      <c r="X16" s="89"/>
      <c r="AA16" s="60" t="s">
        <v>125</v>
      </c>
      <c r="AB16" s="60">
        <f>SUM(AB11:AB15)</f>
        <v>0</v>
      </c>
    </row>
    <row r="17" spans="3:29" ht="24.95" customHeight="1" thickBot="1" x14ac:dyDescent="0.2">
      <c r="C17" s="188" t="s">
        <v>192</v>
      </c>
      <c r="D17" s="189" t="b">
        <f>IF(C4="【精密診断型(2012年版)】","ラスシート＋モルタル塗り",IF(C4="【精密診断型(2004年版)】","モルタル塗り",IF(C4="【一般診断型(2012年版)】","ラスシート＋モルタル塗り",IF(C4="【一般診断型(2004年版)】","モルタル塗り"))))</f>
        <v>0</v>
      </c>
      <c r="E17" s="329" t="s">
        <v>32</v>
      </c>
      <c r="F17" s="330"/>
      <c r="G17" s="189" t="s">
        <v>32</v>
      </c>
      <c r="H17" s="189" t="s">
        <v>32</v>
      </c>
      <c r="I17" s="189" t="s">
        <v>32</v>
      </c>
      <c r="J17" s="189" t="s">
        <v>32</v>
      </c>
      <c r="K17" s="187">
        <f>IF(C4="【精密診断型(2012年版)】","2.5",IF(C4="【精密診断型(2004年版)】","―",IF(C4="【一般診断型(2012年版)】","2.5",IF(C4="【一般診断型(2004年版)】","―"))))*1</f>
        <v>0</v>
      </c>
      <c r="L17" s="179">
        <f>IF(C4="【精密診断型(2012年版)】","810",IF(C4="【精密診断型(2004年版)】","―",IF(C4="【一般診断型(2012年版)】","―",IF(C4="【一般診断型(2004年版)】","―"))))*1</f>
        <v>0</v>
      </c>
      <c r="N17" s="180">
        <v>9</v>
      </c>
      <c r="O17" s="94"/>
      <c r="P17" s="95"/>
      <c r="Q17" s="96"/>
      <c r="R17" s="97"/>
      <c r="T17" s="180">
        <v>34</v>
      </c>
      <c r="U17" s="94"/>
      <c r="V17" s="95"/>
      <c r="W17" s="96"/>
      <c r="X17" s="97"/>
      <c r="AA17" s="60" t="s">
        <v>121</v>
      </c>
      <c r="AB17" s="60">
        <f>COUNTIF($Q$9:$Q$33,"Ｂ６")+COUNTIF($W$9:$W$33,"Ｂ６")</f>
        <v>0</v>
      </c>
    </row>
    <row r="18" spans="3:29" ht="24.95" customHeight="1" thickTop="1" x14ac:dyDescent="0.15">
      <c r="C18" s="73"/>
      <c r="D18" s="74"/>
      <c r="E18" s="331"/>
      <c r="F18" s="332"/>
      <c r="G18" s="74"/>
      <c r="H18" s="74"/>
      <c r="I18" s="74"/>
      <c r="J18" s="74"/>
      <c r="K18" s="74"/>
      <c r="L18" s="202"/>
      <c r="N18" s="175">
        <v>10</v>
      </c>
      <c r="O18" s="86"/>
      <c r="P18" s="87"/>
      <c r="Q18" s="88"/>
      <c r="R18" s="89"/>
      <c r="T18" s="175">
        <v>35</v>
      </c>
      <c r="U18" s="86"/>
      <c r="V18" s="87"/>
      <c r="W18" s="88"/>
      <c r="X18" s="89"/>
      <c r="AA18" s="60" t="s">
        <v>122</v>
      </c>
      <c r="AB18" s="60">
        <f>COUNTIF($Q$9:$Q$33,"Ｂ８")+COUNTIF($W$9:$W$33,"Ｂ８")</f>
        <v>0</v>
      </c>
      <c r="AC18">
        <f>SUM(AB17,AB18*2)</f>
        <v>0</v>
      </c>
    </row>
    <row r="19" spans="3:29" ht="24.95" customHeight="1" x14ac:dyDescent="0.15">
      <c r="C19" s="75"/>
      <c r="D19" s="72"/>
      <c r="E19" s="317"/>
      <c r="F19" s="318"/>
      <c r="G19" s="72"/>
      <c r="H19" s="72"/>
      <c r="I19" s="72"/>
      <c r="J19" s="72"/>
      <c r="K19" s="72"/>
      <c r="L19" s="203"/>
      <c r="N19" s="180">
        <v>11</v>
      </c>
      <c r="O19" s="94"/>
      <c r="P19" s="95"/>
      <c r="Q19" s="96"/>
      <c r="R19" s="97"/>
      <c r="T19" s="180">
        <v>36</v>
      </c>
      <c r="U19" s="94"/>
      <c r="V19" s="95"/>
      <c r="W19" s="96"/>
      <c r="X19" s="97"/>
      <c r="AA19" s="60" t="s">
        <v>123</v>
      </c>
      <c r="AB19" s="60">
        <f>COUNTIF($Q$9:$Q$33,"Ｂ10")+COUNTIF($W$9:$W$33,"Ｂ10")</f>
        <v>0</v>
      </c>
    </row>
    <row r="20" spans="3:29" ht="24.95" customHeight="1" x14ac:dyDescent="0.15">
      <c r="C20" s="135"/>
      <c r="D20" s="136"/>
      <c r="E20" s="315"/>
      <c r="F20" s="316"/>
      <c r="G20" s="136"/>
      <c r="H20" s="136"/>
      <c r="I20" s="136"/>
      <c r="J20" s="136"/>
      <c r="K20" s="136"/>
      <c r="L20" s="137"/>
      <c r="N20" s="175">
        <v>12</v>
      </c>
      <c r="O20" s="86"/>
      <c r="P20" s="87"/>
      <c r="Q20" s="88"/>
      <c r="R20" s="89"/>
      <c r="T20" s="175">
        <v>37</v>
      </c>
      <c r="U20" s="86"/>
      <c r="V20" s="87"/>
      <c r="W20" s="88"/>
      <c r="X20" s="89"/>
      <c r="AA20" s="60" t="s">
        <v>124</v>
      </c>
      <c r="AB20" s="60">
        <f>COUNTIF($Q$9:$Q$33,"Ｂ12")+COUNTIF($W$9:$W$33,"Ｂ12")</f>
        <v>0</v>
      </c>
      <c r="AC20">
        <f>SUM(AB19,AB20*2)</f>
        <v>0</v>
      </c>
    </row>
    <row r="21" spans="3:29" ht="24.95" customHeight="1" x14ac:dyDescent="0.15">
      <c r="C21" s="75"/>
      <c r="D21" s="72"/>
      <c r="E21" s="317"/>
      <c r="F21" s="318"/>
      <c r="G21" s="72"/>
      <c r="H21" s="72"/>
      <c r="I21" s="72"/>
      <c r="J21" s="72"/>
      <c r="K21" s="72"/>
      <c r="L21" s="203"/>
      <c r="N21" s="180">
        <v>13</v>
      </c>
      <c r="O21" s="94"/>
      <c r="P21" s="95"/>
      <c r="Q21" s="96"/>
      <c r="R21" s="97"/>
      <c r="T21" s="180">
        <v>38</v>
      </c>
      <c r="U21" s="94"/>
      <c r="V21" s="95"/>
      <c r="W21" s="96"/>
      <c r="X21" s="97"/>
    </row>
    <row r="22" spans="3:29" ht="24.95" customHeight="1" thickBot="1" x14ac:dyDescent="0.2">
      <c r="C22" s="236"/>
      <c r="D22" s="237"/>
      <c r="E22" s="336"/>
      <c r="F22" s="337"/>
      <c r="G22" s="238"/>
      <c r="H22" s="239"/>
      <c r="I22" s="239"/>
      <c r="J22" s="239"/>
      <c r="K22" s="239"/>
      <c r="L22" s="235"/>
      <c r="N22" s="175">
        <v>14</v>
      </c>
      <c r="O22" s="86"/>
      <c r="P22" s="87"/>
      <c r="Q22" s="88"/>
      <c r="R22" s="89"/>
      <c r="T22" s="175">
        <v>39</v>
      </c>
      <c r="U22" s="86"/>
      <c r="V22" s="87"/>
      <c r="W22" s="88"/>
      <c r="X22" s="89"/>
    </row>
    <row r="23" spans="3:29" ht="20.25" thickTop="1" thickBot="1" x14ac:dyDescent="0.2">
      <c r="C23" s="333" t="s">
        <v>44</v>
      </c>
      <c r="D23" s="334"/>
      <c r="E23" s="334"/>
      <c r="F23" s="334"/>
      <c r="G23" s="334"/>
      <c r="H23" s="334"/>
      <c r="I23" s="334"/>
      <c r="J23" s="334"/>
      <c r="K23" s="334"/>
      <c r="L23" s="335"/>
      <c r="N23" s="180">
        <v>15</v>
      </c>
      <c r="O23" s="94"/>
      <c r="P23" s="95"/>
      <c r="Q23" s="96"/>
      <c r="R23" s="97"/>
      <c r="T23" s="180">
        <v>40</v>
      </c>
      <c r="U23" s="94"/>
      <c r="V23" s="95"/>
      <c r="W23" s="96"/>
      <c r="X23" s="97"/>
    </row>
    <row r="24" spans="3:29" ht="24.95" customHeight="1" x14ac:dyDescent="0.15">
      <c r="C24" s="176" t="s">
        <v>14</v>
      </c>
      <c r="D24" s="177" t="s">
        <v>176</v>
      </c>
      <c r="E24" s="291" t="s">
        <v>36</v>
      </c>
      <c r="F24" s="292"/>
      <c r="G24" s="177" t="s">
        <v>32</v>
      </c>
      <c r="H24" s="177" t="s">
        <v>32</v>
      </c>
      <c r="I24" s="177" t="s">
        <v>32</v>
      </c>
      <c r="J24" s="177" t="s">
        <v>32</v>
      </c>
      <c r="K24" s="178">
        <v>2.4</v>
      </c>
      <c r="L24" s="179">
        <f>IF(C4="【精密診断型(2012年版)】","480",IF(C4="【精密診断型(2004年版)】","480",IF(C4="【一般診断型(2012年版)】","―",IF(C4="【一般診断型(2004年版)】","―"))))*1</f>
        <v>0</v>
      </c>
      <c r="N24" s="175">
        <v>16</v>
      </c>
      <c r="O24" s="86"/>
      <c r="P24" s="87"/>
      <c r="Q24" s="88"/>
      <c r="R24" s="89"/>
      <c r="T24" s="175">
        <v>41</v>
      </c>
      <c r="U24" s="86"/>
      <c r="V24" s="87"/>
      <c r="W24" s="88"/>
      <c r="X24" s="89"/>
    </row>
    <row r="25" spans="3:29" ht="24.95" customHeight="1" x14ac:dyDescent="0.15">
      <c r="C25" s="181" t="s">
        <v>15</v>
      </c>
      <c r="D25" s="182" t="s">
        <v>176</v>
      </c>
      <c r="E25" s="321" t="s">
        <v>152</v>
      </c>
      <c r="F25" s="322"/>
      <c r="G25" s="182" t="s">
        <v>32</v>
      </c>
      <c r="H25" s="182" t="s">
        <v>32</v>
      </c>
      <c r="I25" s="182" t="s">
        <v>32</v>
      </c>
      <c r="J25" s="182" t="s">
        <v>32</v>
      </c>
      <c r="K25" s="192">
        <v>4.8</v>
      </c>
      <c r="L25" s="184">
        <f>IF(C4="【精密診断型(2012年版)】","960",IF(C4="【精密診断型(2004年版)】","960",IF(C4="【一般診断型(2012年版)】","―",IF(C4="【一般診断型(2004年版)】","―"))))*1</f>
        <v>0</v>
      </c>
      <c r="N25" s="180">
        <v>17</v>
      </c>
      <c r="O25" s="94"/>
      <c r="P25" s="95"/>
      <c r="Q25" s="96"/>
      <c r="R25" s="97"/>
      <c r="T25" s="180">
        <v>42</v>
      </c>
      <c r="U25" s="94"/>
      <c r="V25" s="95"/>
      <c r="W25" s="96"/>
      <c r="X25" s="97"/>
    </row>
    <row r="26" spans="3:29" ht="24.95" customHeight="1" x14ac:dyDescent="0.15">
      <c r="C26" s="185" t="s">
        <v>16</v>
      </c>
      <c r="D26" s="186" t="s">
        <v>175</v>
      </c>
      <c r="E26" s="249" t="s">
        <v>36</v>
      </c>
      <c r="F26" s="250"/>
      <c r="G26" s="186" t="s">
        <v>32</v>
      </c>
      <c r="H26" s="186" t="s">
        <v>32</v>
      </c>
      <c r="I26" s="186" t="s">
        <v>32</v>
      </c>
      <c r="J26" s="186" t="s">
        <v>32</v>
      </c>
      <c r="K26" s="178">
        <v>3.2</v>
      </c>
      <c r="L26" s="179">
        <f>IF(C4="【精密診断型(2012年版)】","650",IF(C4="【精密診断型(2004年版)】","650",IF(C4="【一般診断型(2012年版)】","―",IF(C4="【一般診断型(2004年版)】","―"))))*1</f>
        <v>0</v>
      </c>
      <c r="N26" s="175">
        <v>18</v>
      </c>
      <c r="O26" s="86"/>
      <c r="P26" s="87"/>
      <c r="Q26" s="88"/>
      <c r="R26" s="89"/>
      <c r="T26" s="175">
        <v>43</v>
      </c>
      <c r="U26" s="86"/>
      <c r="V26" s="87"/>
      <c r="W26" s="88"/>
      <c r="X26" s="89"/>
    </row>
    <row r="27" spans="3:29" ht="24.95" customHeight="1" thickBot="1" x14ac:dyDescent="0.2">
      <c r="C27" s="190" t="s">
        <v>17</v>
      </c>
      <c r="D27" s="191" t="s">
        <v>174</v>
      </c>
      <c r="E27" s="340" t="s">
        <v>152</v>
      </c>
      <c r="F27" s="341"/>
      <c r="G27" s="191" t="s">
        <v>32</v>
      </c>
      <c r="H27" s="191" t="s">
        <v>32</v>
      </c>
      <c r="I27" s="191" t="s">
        <v>32</v>
      </c>
      <c r="J27" s="191" t="s">
        <v>32</v>
      </c>
      <c r="K27" s="192">
        <v>6.4</v>
      </c>
      <c r="L27" s="184">
        <f>IF(C4="【精密診断型(2012年版)】","1300",IF(C4="【精密診断型(2004年版)】","1300",IF(C4="【一般診断型(2012年版)】","―",IF(C4="【一般診断型(2004年版)】","―"))))*1</f>
        <v>0</v>
      </c>
      <c r="N27" s="180">
        <v>19</v>
      </c>
      <c r="O27" s="94"/>
      <c r="P27" s="95"/>
      <c r="Q27" s="96"/>
      <c r="R27" s="97"/>
      <c r="T27" s="180">
        <v>44</v>
      </c>
      <c r="U27" s="94"/>
      <c r="V27" s="95"/>
      <c r="W27" s="96"/>
      <c r="X27" s="97"/>
    </row>
    <row r="28" spans="3:29" ht="24.95" customHeight="1" thickTop="1" x14ac:dyDescent="0.15">
      <c r="C28" s="73"/>
      <c r="D28" s="74"/>
      <c r="E28" s="331"/>
      <c r="F28" s="332"/>
      <c r="G28" s="74"/>
      <c r="H28" s="74"/>
      <c r="I28" s="74"/>
      <c r="J28" s="74"/>
      <c r="K28" s="74"/>
      <c r="L28" s="202"/>
      <c r="N28" s="193">
        <v>20</v>
      </c>
      <c r="O28" s="86"/>
      <c r="P28" s="87"/>
      <c r="Q28" s="88"/>
      <c r="R28" s="89"/>
      <c r="T28" s="175">
        <v>45</v>
      </c>
      <c r="U28" s="86"/>
      <c r="V28" s="87"/>
      <c r="W28" s="88"/>
      <c r="X28" s="89"/>
    </row>
    <row r="29" spans="3:29" ht="24.95" customHeight="1" thickBot="1" x14ac:dyDescent="0.2">
      <c r="C29" s="241"/>
      <c r="D29" s="242"/>
      <c r="E29" s="342"/>
      <c r="F29" s="343"/>
      <c r="G29" s="243"/>
      <c r="H29" s="244"/>
      <c r="I29" s="244"/>
      <c r="J29" s="244"/>
      <c r="K29" s="244"/>
      <c r="L29" s="240"/>
      <c r="N29" s="194">
        <v>21</v>
      </c>
      <c r="O29" s="94"/>
      <c r="P29" s="95"/>
      <c r="Q29" s="96"/>
      <c r="R29" s="97"/>
      <c r="T29" s="180">
        <v>46</v>
      </c>
      <c r="U29" s="94"/>
      <c r="V29" s="95"/>
      <c r="W29" s="96"/>
      <c r="X29" s="97"/>
    </row>
    <row r="30" spans="3:29" ht="24.95" customHeight="1" thickTop="1" thickBot="1" x14ac:dyDescent="0.25">
      <c r="C30" s="195" t="s">
        <v>172</v>
      </c>
      <c r="D30" s="196"/>
      <c r="H30" s="197"/>
      <c r="N30" s="193">
        <v>22</v>
      </c>
      <c r="O30" s="86"/>
      <c r="P30" s="87"/>
      <c r="Q30" s="88"/>
      <c r="R30" s="89"/>
      <c r="T30" s="175">
        <v>47</v>
      </c>
      <c r="U30" s="86"/>
      <c r="V30" s="87"/>
      <c r="W30" s="88"/>
      <c r="X30" s="89"/>
    </row>
    <row r="31" spans="3:29" ht="24.95" customHeight="1" thickBot="1" x14ac:dyDescent="0.2">
      <c r="C31" s="338"/>
      <c r="D31" s="339"/>
      <c r="E31" s="344" t="s">
        <v>89</v>
      </c>
      <c r="F31" s="345"/>
      <c r="G31" s="77" t="s">
        <v>90</v>
      </c>
      <c r="H31" s="198"/>
      <c r="I31" s="338" t="s">
        <v>7</v>
      </c>
      <c r="J31" s="339"/>
      <c r="K31" s="76" t="s">
        <v>89</v>
      </c>
      <c r="L31" s="77" t="s">
        <v>90</v>
      </c>
      <c r="N31" s="194">
        <v>23</v>
      </c>
      <c r="O31" s="94"/>
      <c r="P31" s="95"/>
      <c r="Q31" s="96"/>
      <c r="R31" s="97"/>
      <c r="T31" s="180">
        <v>48</v>
      </c>
      <c r="U31" s="94"/>
      <c r="V31" s="95"/>
      <c r="W31" s="96"/>
      <c r="X31" s="97"/>
    </row>
    <row r="32" spans="3:29" ht="24.95" customHeight="1" thickBot="1" x14ac:dyDescent="0.2">
      <c r="C32" s="271" t="s">
        <v>144</v>
      </c>
      <c r="D32" s="272"/>
      <c r="E32" s="273">
        <f>SUM(O9:O33)+SUM(U9:U33)</f>
        <v>0</v>
      </c>
      <c r="F32" s="274"/>
      <c r="G32" s="199" t="s">
        <v>69</v>
      </c>
      <c r="H32" s="198"/>
      <c r="I32" s="266" t="s">
        <v>128</v>
      </c>
      <c r="J32" s="267"/>
      <c r="K32" s="84">
        <f>SUM(AB17,AB18*2)</f>
        <v>0</v>
      </c>
      <c r="L32" s="78" t="s">
        <v>115</v>
      </c>
      <c r="N32" s="193">
        <v>24</v>
      </c>
      <c r="O32" s="86"/>
      <c r="P32" s="87"/>
      <c r="Q32" s="88"/>
      <c r="R32" s="89"/>
      <c r="T32" s="175">
        <v>49</v>
      </c>
      <c r="U32" s="86"/>
      <c r="V32" s="87"/>
      <c r="W32" s="88"/>
      <c r="X32" s="89"/>
    </row>
    <row r="33" spans="3:35" ht="24.95" customHeight="1" thickBot="1" x14ac:dyDescent="0.2">
      <c r="H33" s="198"/>
      <c r="I33" s="268" t="s">
        <v>129</v>
      </c>
      <c r="J33" s="269"/>
      <c r="K33" s="85">
        <f>SUM(AB19,AB20*2)</f>
        <v>0</v>
      </c>
      <c r="L33" s="80" t="s">
        <v>115</v>
      </c>
      <c r="N33" s="200">
        <v>25</v>
      </c>
      <c r="O33" s="98"/>
      <c r="P33" s="99"/>
      <c r="Q33" s="100"/>
      <c r="R33" s="101"/>
      <c r="T33" s="200">
        <v>50</v>
      </c>
      <c r="U33" s="98"/>
      <c r="V33" s="99"/>
      <c r="W33" s="100"/>
      <c r="X33" s="101"/>
    </row>
    <row r="34" spans="3:35" x14ac:dyDescent="0.15">
      <c r="C34" s="270" t="s">
        <v>163</v>
      </c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</row>
    <row r="35" spans="3:35" x14ac:dyDescent="0.15"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65" t="s">
        <v>143</v>
      </c>
      <c r="X35" s="265"/>
      <c r="Y35" s="265"/>
    </row>
    <row r="41" spans="3:35" x14ac:dyDescent="0.15">
      <c r="AD41" s="1"/>
      <c r="AE41" s="1"/>
    </row>
    <row r="42" spans="3:35" x14ac:dyDescent="0.15">
      <c r="AD42" s="1"/>
      <c r="AE42" s="1"/>
      <c r="AF42" t="s">
        <v>0</v>
      </c>
      <c r="AI42">
        <v>0.91</v>
      </c>
    </row>
    <row r="43" spans="3:35" x14ac:dyDescent="0.15">
      <c r="AD43" s="1"/>
      <c r="AE43" s="1"/>
      <c r="AF43" t="s">
        <v>1</v>
      </c>
      <c r="AI43">
        <v>1.365</v>
      </c>
    </row>
    <row r="44" spans="3:35" x14ac:dyDescent="0.15">
      <c r="AD44" s="1"/>
      <c r="AE44" s="1"/>
      <c r="AF44" t="s">
        <v>2</v>
      </c>
      <c r="AI44">
        <v>1.82</v>
      </c>
    </row>
    <row r="45" spans="3:35" x14ac:dyDescent="0.15">
      <c r="AF45" t="s">
        <v>171</v>
      </c>
    </row>
    <row r="46" spans="3:35" x14ac:dyDescent="0.15">
      <c r="AF46" t="s">
        <v>3</v>
      </c>
    </row>
    <row r="49" spans="27:39" x14ac:dyDescent="0.15">
      <c r="AH49" s="60">
        <v>1</v>
      </c>
      <c r="AI49" s="60">
        <v>2</v>
      </c>
      <c r="AJ49" s="60">
        <v>3</v>
      </c>
      <c r="AK49" s="60">
        <v>4</v>
      </c>
      <c r="AL49" s="60">
        <v>6</v>
      </c>
      <c r="AM49">
        <v>5</v>
      </c>
    </row>
    <row r="50" spans="27:39" ht="135" x14ac:dyDescent="0.15">
      <c r="AH50" s="61" t="s">
        <v>153</v>
      </c>
      <c r="AI50" s="61" t="s">
        <v>153</v>
      </c>
      <c r="AJ50" s="61" t="s">
        <v>154</v>
      </c>
      <c r="AK50" s="61" t="s">
        <v>153</v>
      </c>
      <c r="AL50" s="1" t="s">
        <v>31</v>
      </c>
      <c r="AM50" s="61" t="s">
        <v>153</v>
      </c>
    </row>
    <row r="51" spans="27:39" x14ac:dyDescent="0.15">
      <c r="AH51" s="1"/>
      <c r="AI51" s="1"/>
      <c r="AJ51" s="1"/>
      <c r="AK51" s="1"/>
      <c r="AL51" s="1"/>
    </row>
    <row r="52" spans="27:39" x14ac:dyDescent="0.15">
      <c r="AH52" s="1"/>
      <c r="AI52" s="1"/>
      <c r="AJ52" s="1"/>
      <c r="AK52" s="1"/>
      <c r="AL52" s="1"/>
    </row>
    <row r="53" spans="27:39" x14ac:dyDescent="0.15">
      <c r="AH53" s="1"/>
      <c r="AI53" s="1"/>
      <c r="AJ53" s="1"/>
      <c r="AK53" s="1"/>
      <c r="AL53" s="1"/>
    </row>
    <row r="56" spans="27:39" x14ac:dyDescent="0.15">
      <c r="AA56" s="60"/>
      <c r="AB56" s="60"/>
      <c r="AC56" s="60"/>
      <c r="AD56" s="3"/>
      <c r="AE56" s="3"/>
      <c r="AF56" s="60"/>
      <c r="AG56" s="60"/>
      <c r="AH56" s="82">
        <v>1</v>
      </c>
      <c r="AI56" s="82">
        <v>2</v>
      </c>
      <c r="AJ56" s="82">
        <v>3</v>
      </c>
      <c r="AK56" s="82">
        <v>4</v>
      </c>
      <c r="AL56" s="82">
        <v>6</v>
      </c>
      <c r="AM56" s="83">
        <v>5</v>
      </c>
    </row>
    <row r="57" spans="27:39" x14ac:dyDescent="0.15">
      <c r="AA57" s="60" t="s">
        <v>18</v>
      </c>
      <c r="AB57" s="60" t="s">
        <v>23</v>
      </c>
      <c r="AC57" s="60" t="s">
        <v>24</v>
      </c>
      <c r="AD57" s="60" t="s">
        <v>28</v>
      </c>
      <c r="AE57" s="3" t="s">
        <v>33</v>
      </c>
      <c r="AF57" s="60" t="s">
        <v>29</v>
      </c>
      <c r="AG57" s="60" t="s">
        <v>185</v>
      </c>
      <c r="AH57" s="70">
        <v>5.2</v>
      </c>
      <c r="AI57" s="70">
        <v>5.2</v>
      </c>
      <c r="AJ57" s="70">
        <v>5.2</v>
      </c>
      <c r="AK57" s="70">
        <v>5.2</v>
      </c>
      <c r="AL57" s="70">
        <v>2.5</v>
      </c>
      <c r="AM57" s="70">
        <v>5.2</v>
      </c>
    </row>
    <row r="58" spans="27:39" x14ac:dyDescent="0.15">
      <c r="AA58" s="60" t="s">
        <v>19</v>
      </c>
      <c r="AB58" s="60" t="s">
        <v>23</v>
      </c>
      <c r="AC58" s="60" t="s">
        <v>25</v>
      </c>
      <c r="AD58" s="60" t="s">
        <v>28</v>
      </c>
      <c r="AE58" s="3" t="s">
        <v>33</v>
      </c>
      <c r="AF58" s="60"/>
      <c r="AG58" s="60" t="s">
        <v>185</v>
      </c>
      <c r="AH58" s="70">
        <v>3.3</v>
      </c>
      <c r="AI58" s="70">
        <v>3</v>
      </c>
      <c r="AJ58" s="70" t="s">
        <v>130</v>
      </c>
      <c r="AK58" s="70" t="s">
        <v>32</v>
      </c>
      <c r="AL58" s="70">
        <v>1.5</v>
      </c>
      <c r="AM58" s="70">
        <v>3</v>
      </c>
    </row>
    <row r="59" spans="27:39" x14ac:dyDescent="0.15">
      <c r="AA59" s="60" t="s">
        <v>20</v>
      </c>
      <c r="AB59" s="60" t="s">
        <v>23</v>
      </c>
      <c r="AC59" s="60" t="s">
        <v>24</v>
      </c>
      <c r="AD59" s="60" t="s">
        <v>28</v>
      </c>
      <c r="AE59" s="3" t="s">
        <v>33</v>
      </c>
      <c r="AF59" s="60" t="s">
        <v>30</v>
      </c>
      <c r="AG59" s="60" t="s">
        <v>185</v>
      </c>
      <c r="AH59" s="70">
        <v>3.1</v>
      </c>
      <c r="AI59" s="70">
        <v>3.1</v>
      </c>
      <c r="AJ59" s="70" t="s">
        <v>130</v>
      </c>
      <c r="AK59" s="70">
        <v>3.1</v>
      </c>
      <c r="AL59" s="70" t="s">
        <v>32</v>
      </c>
      <c r="AM59" s="70">
        <v>3.1</v>
      </c>
    </row>
    <row r="60" spans="27:39" x14ac:dyDescent="0.15">
      <c r="AA60" s="60" t="s">
        <v>21</v>
      </c>
      <c r="AB60" s="60" t="s">
        <v>23</v>
      </c>
      <c r="AC60" s="60" t="s">
        <v>26</v>
      </c>
      <c r="AD60" s="60" t="s">
        <v>28</v>
      </c>
      <c r="AE60" s="3" t="s">
        <v>33</v>
      </c>
      <c r="AF60" s="60" t="s">
        <v>30</v>
      </c>
      <c r="AG60" s="60" t="s">
        <v>186</v>
      </c>
      <c r="AH60" s="70">
        <v>2.5</v>
      </c>
      <c r="AI60" s="70">
        <v>4</v>
      </c>
      <c r="AJ60" s="70">
        <v>2.5</v>
      </c>
      <c r="AK60" s="70" t="s">
        <v>32</v>
      </c>
      <c r="AL60" s="70" t="s">
        <v>32</v>
      </c>
      <c r="AM60" s="70">
        <v>4</v>
      </c>
    </row>
    <row r="61" spans="27:39" x14ac:dyDescent="0.15">
      <c r="AA61" s="60" t="s">
        <v>22</v>
      </c>
      <c r="AB61" s="60" t="s">
        <v>23</v>
      </c>
      <c r="AC61" s="60" t="s">
        <v>27</v>
      </c>
      <c r="AD61" s="60" t="s">
        <v>28</v>
      </c>
      <c r="AE61" s="3" t="s">
        <v>33</v>
      </c>
      <c r="AF61" s="60" t="s">
        <v>29</v>
      </c>
      <c r="AG61" s="60" t="s">
        <v>185</v>
      </c>
      <c r="AH61" s="70">
        <v>4.9000000000000004</v>
      </c>
      <c r="AI61" s="70">
        <v>5</v>
      </c>
      <c r="AJ61" s="70" t="s">
        <v>131</v>
      </c>
      <c r="AK61" s="70" t="s">
        <v>32</v>
      </c>
      <c r="AL61" s="70">
        <v>2.5</v>
      </c>
      <c r="AM61" s="70">
        <v>5</v>
      </c>
    </row>
    <row r="62" spans="27:39" x14ac:dyDescent="0.15">
      <c r="AA62" s="60" t="s">
        <v>133</v>
      </c>
      <c r="AB62" s="60" t="s">
        <v>135</v>
      </c>
      <c r="AC62" s="60" t="s">
        <v>137</v>
      </c>
      <c r="AD62" s="3" t="s">
        <v>32</v>
      </c>
      <c r="AE62" s="3" t="s">
        <v>32</v>
      </c>
      <c r="AF62" s="3" t="s">
        <v>32</v>
      </c>
      <c r="AG62" s="3" t="s">
        <v>32</v>
      </c>
      <c r="AH62" s="70">
        <v>1.6</v>
      </c>
      <c r="AI62" s="70">
        <v>2.2000000000000002</v>
      </c>
      <c r="AJ62" s="70">
        <v>1.6</v>
      </c>
      <c r="AK62" s="70">
        <v>2.2000000000000002</v>
      </c>
      <c r="AL62" s="70">
        <v>0.5</v>
      </c>
      <c r="AM62" s="70">
        <v>2.2000000000000002</v>
      </c>
    </row>
    <row r="63" spans="27:39" x14ac:dyDescent="0.15">
      <c r="AA63" s="60" t="s">
        <v>134</v>
      </c>
      <c r="AB63" s="60" t="s">
        <v>135</v>
      </c>
      <c r="AC63" s="60" t="s">
        <v>136</v>
      </c>
      <c r="AD63" s="3" t="s">
        <v>32</v>
      </c>
      <c r="AE63" s="3" t="s">
        <v>32</v>
      </c>
      <c r="AF63" s="3" t="s">
        <v>32</v>
      </c>
      <c r="AG63" s="3" t="s">
        <v>32</v>
      </c>
      <c r="AH63" s="70" t="s">
        <v>138</v>
      </c>
      <c r="AI63" s="70">
        <v>2.5</v>
      </c>
      <c r="AJ63" s="70" t="s">
        <v>32</v>
      </c>
      <c r="AK63" s="70">
        <v>2.5</v>
      </c>
      <c r="AL63" s="70" t="s">
        <v>32</v>
      </c>
      <c r="AM63" s="70">
        <v>2.5</v>
      </c>
    </row>
    <row r="64" spans="27:39" x14ac:dyDescent="0.15">
      <c r="AA64" s="60" t="s">
        <v>14</v>
      </c>
      <c r="AB64" s="60" t="s">
        <v>34</v>
      </c>
      <c r="AC64" s="60" t="s">
        <v>36</v>
      </c>
      <c r="AD64" s="3" t="s">
        <v>32</v>
      </c>
      <c r="AE64" s="3" t="s">
        <v>32</v>
      </c>
      <c r="AF64" s="3" t="s">
        <v>32</v>
      </c>
      <c r="AG64" s="3" t="s">
        <v>32</v>
      </c>
      <c r="AH64" s="70">
        <v>2.4</v>
      </c>
      <c r="AI64" s="70">
        <v>2.4</v>
      </c>
      <c r="AJ64" s="70">
        <v>2.4</v>
      </c>
      <c r="AK64" s="70">
        <v>2.4</v>
      </c>
      <c r="AL64" s="70">
        <v>1.5</v>
      </c>
      <c r="AM64" s="70">
        <v>2.4</v>
      </c>
    </row>
    <row r="65" spans="27:39" x14ac:dyDescent="0.15">
      <c r="AA65" s="60" t="s">
        <v>15</v>
      </c>
      <c r="AB65" s="60" t="s">
        <v>34</v>
      </c>
      <c r="AC65" s="60" t="s">
        <v>37</v>
      </c>
      <c r="AD65" s="3" t="s">
        <v>32</v>
      </c>
      <c r="AE65" s="3" t="s">
        <v>32</v>
      </c>
      <c r="AF65" s="3" t="s">
        <v>32</v>
      </c>
      <c r="AG65" s="3" t="s">
        <v>32</v>
      </c>
      <c r="AH65" s="70">
        <v>4.8</v>
      </c>
      <c r="AI65" s="70">
        <v>4.8</v>
      </c>
      <c r="AJ65" s="70">
        <v>4.8</v>
      </c>
      <c r="AK65" s="70">
        <v>4.8</v>
      </c>
      <c r="AL65" s="70">
        <v>3</v>
      </c>
      <c r="AM65" s="70">
        <v>4.8</v>
      </c>
    </row>
    <row r="66" spans="27:39" x14ac:dyDescent="0.15">
      <c r="AA66" s="60" t="s">
        <v>16</v>
      </c>
      <c r="AB66" s="60" t="s">
        <v>35</v>
      </c>
      <c r="AC66" s="60" t="s">
        <v>36</v>
      </c>
      <c r="AD66" s="3" t="s">
        <v>32</v>
      </c>
      <c r="AE66" s="3" t="s">
        <v>32</v>
      </c>
      <c r="AF66" s="3" t="s">
        <v>32</v>
      </c>
      <c r="AG66" s="3" t="s">
        <v>32</v>
      </c>
      <c r="AH66" s="70">
        <v>3.2</v>
      </c>
      <c r="AI66" s="70">
        <v>3.2</v>
      </c>
      <c r="AJ66" s="70">
        <v>3.2</v>
      </c>
      <c r="AK66" s="70">
        <v>3.2</v>
      </c>
      <c r="AL66" s="70">
        <v>2</v>
      </c>
      <c r="AM66" s="70">
        <v>3.2</v>
      </c>
    </row>
    <row r="67" spans="27:39" x14ac:dyDescent="0.15">
      <c r="AA67" s="60" t="s">
        <v>17</v>
      </c>
      <c r="AB67" s="60" t="s">
        <v>35</v>
      </c>
      <c r="AC67" s="60" t="s">
        <v>37</v>
      </c>
      <c r="AD67" s="3" t="s">
        <v>32</v>
      </c>
      <c r="AE67" s="3" t="s">
        <v>32</v>
      </c>
      <c r="AF67" s="3" t="s">
        <v>32</v>
      </c>
      <c r="AG67" s="3" t="s">
        <v>32</v>
      </c>
      <c r="AH67" s="70">
        <v>6.4</v>
      </c>
      <c r="AI67" s="70">
        <v>6.4</v>
      </c>
      <c r="AJ67" s="70">
        <v>6.4</v>
      </c>
      <c r="AK67" s="70">
        <v>6.4</v>
      </c>
      <c r="AL67" s="70">
        <v>4</v>
      </c>
      <c r="AM67" s="70">
        <v>6.4</v>
      </c>
    </row>
    <row r="68" spans="27:39" x14ac:dyDescent="0.15"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</row>
    <row r="69" spans="27:39" x14ac:dyDescent="0.15"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</row>
    <row r="70" spans="27:39" x14ac:dyDescent="0.15">
      <c r="AA70" s="60"/>
      <c r="AB70" s="60"/>
      <c r="AC70" s="60"/>
      <c r="AD70" s="3"/>
      <c r="AE70" s="3"/>
      <c r="AF70" s="60"/>
      <c r="AG70" s="60"/>
      <c r="AH70" s="60">
        <v>1</v>
      </c>
      <c r="AI70" s="60">
        <v>2</v>
      </c>
      <c r="AJ70" s="60">
        <v>3</v>
      </c>
      <c r="AK70" s="60">
        <v>4</v>
      </c>
      <c r="AL70" s="60">
        <v>6</v>
      </c>
      <c r="AM70">
        <v>5</v>
      </c>
    </row>
    <row r="71" spans="27:39" x14ac:dyDescent="0.15">
      <c r="AA71" s="60" t="s">
        <v>18</v>
      </c>
      <c r="AB71" s="60" t="s">
        <v>23</v>
      </c>
      <c r="AC71" s="60" t="s">
        <v>24</v>
      </c>
      <c r="AD71" s="60" t="s">
        <v>28</v>
      </c>
      <c r="AE71" s="3" t="s">
        <v>33</v>
      </c>
      <c r="AF71" s="60" t="s">
        <v>29</v>
      </c>
      <c r="AG71" s="60" t="s">
        <v>185</v>
      </c>
      <c r="AH71" s="3">
        <v>730</v>
      </c>
      <c r="AI71" s="3">
        <v>860</v>
      </c>
      <c r="AJ71" s="3" t="s">
        <v>32</v>
      </c>
      <c r="AK71" s="3" t="s">
        <v>32</v>
      </c>
      <c r="AL71" s="3" t="s">
        <v>32</v>
      </c>
      <c r="AM71" s="3">
        <v>860</v>
      </c>
    </row>
    <row r="72" spans="27:39" x14ac:dyDescent="0.15">
      <c r="AA72" s="60" t="s">
        <v>19</v>
      </c>
      <c r="AB72" s="60" t="s">
        <v>23</v>
      </c>
      <c r="AC72" s="60" t="s">
        <v>25</v>
      </c>
      <c r="AD72" s="60" t="s">
        <v>28</v>
      </c>
      <c r="AE72" s="3" t="s">
        <v>33</v>
      </c>
      <c r="AF72" s="60"/>
      <c r="AG72" s="60" t="s">
        <v>185</v>
      </c>
      <c r="AH72" s="3">
        <v>460</v>
      </c>
      <c r="AI72" s="3">
        <v>430</v>
      </c>
      <c r="AJ72" s="3" t="s">
        <v>32</v>
      </c>
      <c r="AK72" s="3" t="s">
        <v>32</v>
      </c>
      <c r="AL72" s="3" t="s">
        <v>32</v>
      </c>
      <c r="AM72" s="3">
        <v>430</v>
      </c>
    </row>
    <row r="73" spans="27:39" x14ac:dyDescent="0.15">
      <c r="AA73" s="60" t="s">
        <v>20</v>
      </c>
      <c r="AB73" s="60" t="s">
        <v>23</v>
      </c>
      <c r="AC73" s="60" t="s">
        <v>24</v>
      </c>
      <c r="AD73" s="60" t="s">
        <v>28</v>
      </c>
      <c r="AE73" s="3" t="s">
        <v>33</v>
      </c>
      <c r="AF73" s="60" t="s">
        <v>30</v>
      </c>
      <c r="AG73" s="60" t="s">
        <v>185</v>
      </c>
      <c r="AH73" s="3">
        <v>440</v>
      </c>
      <c r="AI73" s="3">
        <v>470</v>
      </c>
      <c r="AJ73" s="3" t="s">
        <v>32</v>
      </c>
      <c r="AK73" s="3" t="s">
        <v>32</v>
      </c>
      <c r="AL73" s="3" t="s">
        <v>32</v>
      </c>
      <c r="AM73" s="3">
        <v>470</v>
      </c>
    </row>
    <row r="74" spans="27:39" x14ac:dyDescent="0.15">
      <c r="AA74" s="60" t="s">
        <v>21</v>
      </c>
      <c r="AB74" s="60" t="s">
        <v>23</v>
      </c>
      <c r="AC74" s="60" t="s">
        <v>26</v>
      </c>
      <c r="AD74" s="60" t="s">
        <v>28</v>
      </c>
      <c r="AE74" s="3" t="s">
        <v>33</v>
      </c>
      <c r="AF74" s="60" t="s">
        <v>30</v>
      </c>
      <c r="AG74" s="60" t="s">
        <v>186</v>
      </c>
      <c r="AH74" s="3">
        <v>360</v>
      </c>
      <c r="AI74" s="3">
        <v>730</v>
      </c>
      <c r="AJ74" s="3" t="s">
        <v>32</v>
      </c>
      <c r="AK74" s="3" t="s">
        <v>32</v>
      </c>
      <c r="AL74" s="3" t="s">
        <v>32</v>
      </c>
      <c r="AM74" s="3">
        <v>730</v>
      </c>
    </row>
    <row r="75" spans="27:39" x14ac:dyDescent="0.15">
      <c r="AA75" s="60" t="s">
        <v>22</v>
      </c>
      <c r="AB75" s="60" t="s">
        <v>23</v>
      </c>
      <c r="AC75" s="60" t="s">
        <v>27</v>
      </c>
      <c r="AD75" s="60" t="s">
        <v>28</v>
      </c>
      <c r="AE75" s="3" t="s">
        <v>33</v>
      </c>
      <c r="AF75" s="60" t="s">
        <v>29</v>
      </c>
      <c r="AG75" s="60" t="s">
        <v>185</v>
      </c>
      <c r="AH75" s="3">
        <v>690</v>
      </c>
      <c r="AI75" s="3">
        <v>910</v>
      </c>
      <c r="AJ75" s="3" t="s">
        <v>32</v>
      </c>
      <c r="AK75" s="3" t="s">
        <v>32</v>
      </c>
      <c r="AL75" s="3" t="s">
        <v>32</v>
      </c>
      <c r="AM75" s="3">
        <v>910</v>
      </c>
    </row>
    <row r="76" spans="27:39" x14ac:dyDescent="0.15">
      <c r="AA76" s="60" t="s">
        <v>133</v>
      </c>
      <c r="AB76" s="60" t="s">
        <v>135</v>
      </c>
      <c r="AC76" s="60" t="s">
        <v>137</v>
      </c>
      <c r="AD76" s="3" t="s">
        <v>32</v>
      </c>
      <c r="AE76" s="3" t="s">
        <v>32</v>
      </c>
      <c r="AF76" s="3" t="s">
        <v>32</v>
      </c>
      <c r="AG76" s="3" t="s">
        <v>32</v>
      </c>
      <c r="AH76" s="3">
        <v>320</v>
      </c>
      <c r="AI76" s="3">
        <v>610</v>
      </c>
      <c r="AJ76" s="3" t="s">
        <v>32</v>
      </c>
      <c r="AK76" s="3" t="s">
        <v>32</v>
      </c>
      <c r="AL76" s="3" t="s">
        <v>32</v>
      </c>
      <c r="AM76" s="3">
        <v>610</v>
      </c>
    </row>
    <row r="77" spans="27:39" x14ac:dyDescent="0.15">
      <c r="AA77" s="60" t="s">
        <v>134</v>
      </c>
      <c r="AB77" s="60" t="s">
        <v>135</v>
      </c>
      <c r="AC77" s="60" t="s">
        <v>136</v>
      </c>
      <c r="AD77" s="3" t="s">
        <v>32</v>
      </c>
      <c r="AE77" s="3" t="s">
        <v>32</v>
      </c>
      <c r="AF77" s="3" t="s">
        <v>32</v>
      </c>
      <c r="AG77" s="3" t="s">
        <v>32</v>
      </c>
      <c r="AH77" s="3" t="s">
        <v>138</v>
      </c>
      <c r="AI77" s="3">
        <v>810</v>
      </c>
      <c r="AJ77" s="3" t="s">
        <v>32</v>
      </c>
      <c r="AK77" s="3" t="s">
        <v>32</v>
      </c>
      <c r="AL77" s="3" t="s">
        <v>32</v>
      </c>
      <c r="AM77" s="3">
        <v>810</v>
      </c>
    </row>
    <row r="78" spans="27:39" x14ac:dyDescent="0.15">
      <c r="AA78" s="60" t="s">
        <v>14</v>
      </c>
      <c r="AB78" s="60" t="s">
        <v>34</v>
      </c>
      <c r="AC78" s="60" t="s">
        <v>36</v>
      </c>
      <c r="AD78" s="3" t="s">
        <v>32</v>
      </c>
      <c r="AE78" s="3" t="s">
        <v>32</v>
      </c>
      <c r="AF78" s="3" t="s">
        <v>32</v>
      </c>
      <c r="AG78" s="3" t="s">
        <v>32</v>
      </c>
      <c r="AH78" s="3">
        <v>480</v>
      </c>
      <c r="AI78" s="3">
        <v>480</v>
      </c>
      <c r="AJ78" s="3" t="s">
        <v>32</v>
      </c>
      <c r="AK78" s="3" t="s">
        <v>32</v>
      </c>
      <c r="AL78" s="3" t="s">
        <v>32</v>
      </c>
      <c r="AM78" s="3">
        <v>480</v>
      </c>
    </row>
    <row r="79" spans="27:39" x14ac:dyDescent="0.15">
      <c r="AA79" s="60" t="s">
        <v>15</v>
      </c>
      <c r="AB79" s="60" t="s">
        <v>34</v>
      </c>
      <c r="AC79" s="60" t="s">
        <v>37</v>
      </c>
      <c r="AD79" s="3" t="s">
        <v>32</v>
      </c>
      <c r="AE79" s="3" t="s">
        <v>32</v>
      </c>
      <c r="AF79" s="3" t="s">
        <v>32</v>
      </c>
      <c r="AG79" s="3" t="s">
        <v>32</v>
      </c>
      <c r="AH79" s="3">
        <v>960</v>
      </c>
      <c r="AI79" s="3">
        <v>960</v>
      </c>
      <c r="AJ79" s="3" t="s">
        <v>32</v>
      </c>
      <c r="AK79" s="3" t="s">
        <v>32</v>
      </c>
      <c r="AL79" s="3" t="s">
        <v>32</v>
      </c>
      <c r="AM79" s="3">
        <v>960</v>
      </c>
    </row>
    <row r="80" spans="27:39" x14ac:dyDescent="0.15">
      <c r="AA80" s="60" t="s">
        <v>16</v>
      </c>
      <c r="AB80" s="60" t="s">
        <v>35</v>
      </c>
      <c r="AC80" s="60" t="s">
        <v>36</v>
      </c>
      <c r="AD80" s="3" t="s">
        <v>32</v>
      </c>
      <c r="AE80" s="3" t="s">
        <v>32</v>
      </c>
      <c r="AF80" s="3" t="s">
        <v>32</v>
      </c>
      <c r="AG80" s="3" t="s">
        <v>32</v>
      </c>
      <c r="AH80" s="3">
        <v>650</v>
      </c>
      <c r="AI80" s="3">
        <v>650</v>
      </c>
      <c r="AJ80" s="3" t="s">
        <v>32</v>
      </c>
      <c r="AK80" s="3" t="s">
        <v>32</v>
      </c>
      <c r="AL80" s="3" t="s">
        <v>32</v>
      </c>
      <c r="AM80" s="3">
        <v>650</v>
      </c>
    </row>
    <row r="81" spans="27:39" x14ac:dyDescent="0.15">
      <c r="AA81" s="60" t="s">
        <v>17</v>
      </c>
      <c r="AB81" s="60" t="s">
        <v>35</v>
      </c>
      <c r="AC81" s="60" t="s">
        <v>37</v>
      </c>
      <c r="AD81" s="3" t="s">
        <v>32</v>
      </c>
      <c r="AE81" s="3" t="s">
        <v>32</v>
      </c>
      <c r="AF81" s="3" t="s">
        <v>32</v>
      </c>
      <c r="AG81" s="3" t="s">
        <v>32</v>
      </c>
      <c r="AH81" s="3">
        <v>1300</v>
      </c>
      <c r="AI81" s="3">
        <v>1300</v>
      </c>
      <c r="AJ81" s="3" t="s">
        <v>32</v>
      </c>
      <c r="AK81" s="3" t="s">
        <v>32</v>
      </c>
      <c r="AL81" s="3" t="s">
        <v>32</v>
      </c>
      <c r="AM81" s="3">
        <v>1300</v>
      </c>
    </row>
    <row r="85" spans="27:39" x14ac:dyDescent="0.15">
      <c r="AA85">
        <v>1</v>
      </c>
      <c r="AB85" t="s">
        <v>147</v>
      </c>
      <c r="AC85" t="s">
        <v>24</v>
      </c>
      <c r="AD85" t="s">
        <v>150</v>
      </c>
      <c r="AE85" t="s">
        <v>150</v>
      </c>
      <c r="AF85" t="s">
        <v>151</v>
      </c>
      <c r="AG85" t="s">
        <v>151</v>
      </c>
    </row>
    <row r="86" spans="27:39" x14ac:dyDescent="0.15">
      <c r="AA86">
        <v>2</v>
      </c>
      <c r="AB86" t="s">
        <v>148</v>
      </c>
      <c r="AC86" t="s">
        <v>24</v>
      </c>
      <c r="AD86" t="s">
        <v>150</v>
      </c>
      <c r="AE86" t="s">
        <v>150</v>
      </c>
      <c r="AF86" t="s">
        <v>151</v>
      </c>
      <c r="AG86" t="s">
        <v>150</v>
      </c>
    </row>
    <row r="87" spans="27:39" x14ac:dyDescent="0.15">
      <c r="AA87">
        <v>3</v>
      </c>
      <c r="AB87" t="s">
        <v>147</v>
      </c>
      <c r="AC87" t="s">
        <v>150</v>
      </c>
      <c r="AD87" t="s">
        <v>150</v>
      </c>
      <c r="AE87" t="s">
        <v>150</v>
      </c>
      <c r="AF87" t="s">
        <v>150</v>
      </c>
      <c r="AG87" t="s">
        <v>150</v>
      </c>
    </row>
    <row r="88" spans="27:39" x14ac:dyDescent="0.15">
      <c r="AA88">
        <v>4</v>
      </c>
      <c r="AB88" t="s">
        <v>148</v>
      </c>
      <c r="AC88" t="s">
        <v>150</v>
      </c>
      <c r="AD88" t="s">
        <v>150</v>
      </c>
      <c r="AE88" t="s">
        <v>32</v>
      </c>
      <c r="AF88" t="s">
        <v>150</v>
      </c>
      <c r="AG88" t="s">
        <v>150</v>
      </c>
    </row>
    <row r="89" spans="27:39" x14ac:dyDescent="0.15">
      <c r="AA89">
        <v>5</v>
      </c>
      <c r="AB89" t="s">
        <v>148</v>
      </c>
      <c r="AC89" t="s">
        <v>151</v>
      </c>
      <c r="AD89" t="s">
        <v>151</v>
      </c>
      <c r="AE89" t="s">
        <v>32</v>
      </c>
      <c r="AF89" t="s">
        <v>151</v>
      </c>
      <c r="AG89" t="s">
        <v>150</v>
      </c>
    </row>
    <row r="90" spans="27:39" x14ac:dyDescent="0.15">
      <c r="AA90">
        <v>6</v>
      </c>
      <c r="AB90" t="s">
        <v>161</v>
      </c>
      <c r="AC90" t="s">
        <v>151</v>
      </c>
      <c r="AD90" t="s">
        <v>151</v>
      </c>
      <c r="AE90" t="s">
        <v>150</v>
      </c>
      <c r="AF90" t="s">
        <v>32</v>
      </c>
      <c r="AG90" t="s">
        <v>150</v>
      </c>
    </row>
    <row r="92" spans="27:39" x14ac:dyDescent="0.15">
      <c r="AA92">
        <v>1</v>
      </c>
      <c r="AB92" t="s">
        <v>32</v>
      </c>
      <c r="AC92" t="s">
        <v>151</v>
      </c>
      <c r="AD92" t="s">
        <v>150</v>
      </c>
      <c r="AE92" t="s">
        <v>150</v>
      </c>
      <c r="AF92" t="s">
        <v>150</v>
      </c>
      <c r="AG92" t="s">
        <v>150</v>
      </c>
      <c r="AH92" t="s">
        <v>160</v>
      </c>
    </row>
    <row r="93" spans="27:39" x14ac:dyDescent="0.15">
      <c r="AA93">
        <v>2</v>
      </c>
      <c r="AB93" t="s">
        <v>149</v>
      </c>
      <c r="AC93" t="s">
        <v>32</v>
      </c>
      <c r="AD93" t="s">
        <v>150</v>
      </c>
      <c r="AE93" t="s">
        <v>150</v>
      </c>
      <c r="AF93" t="s">
        <v>150</v>
      </c>
      <c r="AG93" t="s">
        <v>150</v>
      </c>
      <c r="AH93" t="s">
        <v>160</v>
      </c>
    </row>
    <row r="94" spans="27:39" x14ac:dyDescent="0.15">
      <c r="AA94">
        <v>3</v>
      </c>
      <c r="AB94" t="s">
        <v>32</v>
      </c>
      <c r="AC94" t="s">
        <v>32</v>
      </c>
      <c r="AD94" t="s">
        <v>150</v>
      </c>
      <c r="AE94" t="s">
        <v>150</v>
      </c>
      <c r="AF94" t="s">
        <v>150</v>
      </c>
      <c r="AG94" t="s">
        <v>150</v>
      </c>
      <c r="AH94" t="s">
        <v>160</v>
      </c>
    </row>
    <row r="95" spans="27:39" x14ac:dyDescent="0.15">
      <c r="AA95">
        <v>4</v>
      </c>
      <c r="AB95" t="s">
        <v>149</v>
      </c>
      <c r="AC95" t="s">
        <v>32</v>
      </c>
      <c r="AD95" t="s">
        <v>150</v>
      </c>
      <c r="AE95" t="s">
        <v>150</v>
      </c>
      <c r="AF95" t="s">
        <v>150</v>
      </c>
      <c r="AG95" t="s">
        <v>150</v>
      </c>
      <c r="AH95" t="s">
        <v>160</v>
      </c>
    </row>
    <row r="96" spans="27:39" x14ac:dyDescent="0.15">
      <c r="AA96">
        <v>5</v>
      </c>
      <c r="AB96" t="s">
        <v>149</v>
      </c>
      <c r="AC96" t="s">
        <v>32</v>
      </c>
      <c r="AD96" t="s">
        <v>151</v>
      </c>
      <c r="AE96" t="s">
        <v>150</v>
      </c>
      <c r="AF96" t="s">
        <v>32</v>
      </c>
      <c r="AG96" t="s">
        <v>150</v>
      </c>
      <c r="AH96" t="s">
        <v>160</v>
      </c>
    </row>
    <row r="97" spans="27:34" x14ac:dyDescent="0.15">
      <c r="AA97">
        <v>6</v>
      </c>
      <c r="AB97" t="s">
        <v>32</v>
      </c>
      <c r="AC97" t="s">
        <v>32</v>
      </c>
      <c r="AD97" t="s">
        <v>150</v>
      </c>
      <c r="AE97" t="s">
        <v>151</v>
      </c>
      <c r="AF97" t="s">
        <v>151</v>
      </c>
      <c r="AG97" t="s">
        <v>150</v>
      </c>
      <c r="AH97" t="s">
        <v>160</v>
      </c>
    </row>
    <row r="99" spans="27:34" x14ac:dyDescent="0.15">
      <c r="AA99">
        <v>1</v>
      </c>
      <c r="AB99" t="s">
        <v>150</v>
      </c>
      <c r="AC99" t="s">
        <v>187</v>
      </c>
    </row>
    <row r="100" spans="27:34" x14ac:dyDescent="0.15">
      <c r="AA100">
        <v>2</v>
      </c>
      <c r="AB100" t="s">
        <v>159</v>
      </c>
      <c r="AC100" t="s">
        <v>188</v>
      </c>
    </row>
    <row r="101" spans="27:34" x14ac:dyDescent="0.15">
      <c r="AA101">
        <v>3</v>
      </c>
      <c r="AB101" t="s">
        <v>150</v>
      </c>
      <c r="AC101" t="s">
        <v>187</v>
      </c>
    </row>
    <row r="102" spans="27:34" x14ac:dyDescent="0.15">
      <c r="AA102">
        <v>4</v>
      </c>
      <c r="AB102" t="s">
        <v>150</v>
      </c>
      <c r="AC102" t="s">
        <v>188</v>
      </c>
    </row>
    <row r="103" spans="27:34" x14ac:dyDescent="0.15">
      <c r="AA103">
        <v>5</v>
      </c>
      <c r="AB103" t="s">
        <v>150</v>
      </c>
      <c r="AC103" t="s">
        <v>188</v>
      </c>
    </row>
    <row r="104" spans="27:34" x14ac:dyDescent="0.15">
      <c r="AA104">
        <v>6</v>
      </c>
      <c r="AB104" t="s">
        <v>151</v>
      </c>
      <c r="AC104" t="s">
        <v>188</v>
      </c>
    </row>
  </sheetData>
  <sheetProtection algorithmName="SHA-512" hashValue="m3V8uj6bnOx8SoWBx4fjVPuIqHOPeuCFD+a1to3S39ptbEosY5dHVUd3i9q4yxi7UGwlh56kFt5/VXKUiBkXIQ==" saltValue="/Ci2TgKoOKVHTzwo8Mg0vQ==" spinCount="100000" sheet="1" selectLockedCells="1"/>
  <mergeCells count="53">
    <mergeCell ref="E28:F28"/>
    <mergeCell ref="C23:L23"/>
    <mergeCell ref="E22:F22"/>
    <mergeCell ref="C31:D31"/>
    <mergeCell ref="E25:F25"/>
    <mergeCell ref="E26:F26"/>
    <mergeCell ref="E27:F27"/>
    <mergeCell ref="I31:J31"/>
    <mergeCell ref="E29:F29"/>
    <mergeCell ref="E31:F31"/>
    <mergeCell ref="E24:F24"/>
    <mergeCell ref="E20:F20"/>
    <mergeCell ref="E21:F21"/>
    <mergeCell ref="H5:I5"/>
    <mergeCell ref="E16:F16"/>
    <mergeCell ref="C4:F5"/>
    <mergeCell ref="E17:F17"/>
    <mergeCell ref="E19:F19"/>
    <mergeCell ref="E12:F12"/>
    <mergeCell ref="E18:F18"/>
    <mergeCell ref="K2:X5"/>
    <mergeCell ref="T7:T8"/>
    <mergeCell ref="D7:F7"/>
    <mergeCell ref="E8:F9"/>
    <mergeCell ref="E11:F11"/>
    <mergeCell ref="P7:R7"/>
    <mergeCell ref="H7:H9"/>
    <mergeCell ref="I8:I9"/>
    <mergeCell ref="D8:D9"/>
    <mergeCell ref="G7:G9"/>
    <mergeCell ref="I7:J7"/>
    <mergeCell ref="L7:L9"/>
    <mergeCell ref="K7:K9"/>
    <mergeCell ref="G1:H2"/>
    <mergeCell ref="H3:I4"/>
    <mergeCell ref="T1:X1"/>
    <mergeCell ref="W35:Y35"/>
    <mergeCell ref="I32:J32"/>
    <mergeCell ref="I33:J33"/>
    <mergeCell ref="C34:V35"/>
    <mergeCell ref="C32:D32"/>
    <mergeCell ref="E32:F32"/>
    <mergeCell ref="Y6:Y7"/>
    <mergeCell ref="V7:X7"/>
    <mergeCell ref="E15:F15"/>
    <mergeCell ref="N7:N8"/>
    <mergeCell ref="C10:L10"/>
    <mergeCell ref="C7:C9"/>
    <mergeCell ref="U7:U8"/>
    <mergeCell ref="O7:O8"/>
    <mergeCell ref="J8:J9"/>
    <mergeCell ref="E13:F13"/>
    <mergeCell ref="E14:F14"/>
  </mergeCells>
  <phoneticPr fontId="1"/>
  <dataValidations count="6">
    <dataValidation allowBlank="1" showInputMessage="1" sqref="H31:H33 G31 L31:L33 I32:I33" xr:uid="{00000000-0002-0000-0000-000001000000}"/>
    <dataValidation type="list" allowBlank="1" showInputMessage="1" showErrorMessage="1" sqref="H5:I5" xr:uid="{00000000-0002-0000-0000-000003000000}">
      <formula1>$AE$5:$AE$7</formula1>
    </dataValidation>
    <dataValidation type="list" allowBlank="1" showInputMessage="1" sqref="C4:F5" xr:uid="{00000000-0002-0000-0000-000005000000}">
      <formula1>"【精密診断型(2012年版)】,【一般診断型(2012年版)】,【精密診断型(2004年版)】,【一般診断型(2004年版)】,壁量"</formula1>
    </dataValidation>
    <dataValidation type="list" allowBlank="1" showInputMessage="1" sqref="O9:O33 U9:U33" xr:uid="{00000000-0002-0000-0000-000000000000}">
      <formula1>$AI$42:$AI$44</formula1>
    </dataValidation>
    <dataValidation type="list" allowBlank="1" showInputMessage="1" showErrorMessage="1" sqref="W9:W33 Q9:Q33" xr:uid="{00000000-0002-0000-0000-000002000000}">
      <formula1>$C$23:$C$29</formula1>
    </dataValidation>
    <dataValidation type="list" allowBlank="1" showInputMessage="1" showErrorMessage="1" sqref="R9:R28 X29:X33 X9:X28 V29:V33 V9:V28 P29:P33 P9:P28 R29:R33" xr:uid="{00000000-0002-0000-0000-000004000000}">
      <formula1>$C$11:$C$22</formula1>
    </dataValidation>
  </dataValidations>
  <pageMargins left="0.7" right="0.7" top="0.75" bottom="0.75" header="0.3" footer="0.3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43"/>
  <sheetViews>
    <sheetView view="pageBreakPreview" zoomScale="55" zoomScaleNormal="40" zoomScaleSheetLayoutView="55" workbookViewId="0">
      <selection activeCell="D5" sqref="D5"/>
    </sheetView>
  </sheetViews>
  <sheetFormatPr defaultRowHeight="13.5" x14ac:dyDescent="0.15"/>
  <cols>
    <col min="1" max="1" width="6" customWidth="1"/>
    <col min="2" max="2" width="6" style="1" customWidth="1"/>
    <col min="3" max="3" width="6.25" style="1" customWidth="1"/>
    <col min="4" max="4" width="14.125" customWidth="1"/>
    <col min="5" max="5" width="12.625" style="65" customWidth="1"/>
    <col min="6" max="6" width="9" customWidth="1"/>
    <col min="7" max="7" width="5.125" customWidth="1"/>
    <col min="8" max="8" width="10.625" customWidth="1"/>
    <col min="9" max="9" width="10.25" customWidth="1"/>
    <col min="10" max="10" width="10.625" style="71" customWidth="1"/>
    <col min="11" max="11" width="10.625" customWidth="1"/>
    <col min="12" max="12" width="12.875" customWidth="1"/>
    <col min="13" max="13" width="11.625" customWidth="1"/>
    <col min="14" max="14" width="10.625" style="71" customWidth="1"/>
    <col min="15" max="15" width="10.625" customWidth="1"/>
    <col min="16" max="16" width="14.125" customWidth="1"/>
    <col min="17" max="17" width="12.625" style="65" customWidth="1"/>
    <col min="19" max="19" width="5.125" customWidth="1"/>
    <col min="20" max="20" width="10.625" customWidth="1"/>
    <col min="21" max="21" width="10.25" customWidth="1"/>
    <col min="22" max="22" width="10.625" style="71" customWidth="1"/>
    <col min="23" max="23" width="10.625" customWidth="1"/>
    <col min="24" max="24" width="11.25" style="71" customWidth="1"/>
    <col min="25" max="25" width="10.625" customWidth="1"/>
    <col min="26" max="26" width="2" customWidth="1"/>
  </cols>
  <sheetData>
    <row r="1" spans="2:25" ht="20.100000000000001" customHeight="1" x14ac:dyDescent="0.15">
      <c r="B1" s="67"/>
      <c r="W1" t="s">
        <v>141</v>
      </c>
    </row>
    <row r="2" spans="2:25" ht="20.100000000000001" customHeight="1" thickBot="1" x14ac:dyDescent="0.2">
      <c r="B2" s="68" t="s">
        <v>167</v>
      </c>
    </row>
    <row r="3" spans="2:25" ht="48" customHeight="1" thickBot="1" x14ac:dyDescent="0.2">
      <c r="B3" s="347" t="s">
        <v>45</v>
      </c>
      <c r="C3" s="349" t="s">
        <v>46</v>
      </c>
      <c r="D3" s="353" t="s">
        <v>52</v>
      </c>
      <c r="E3" s="354"/>
      <c r="F3" s="354"/>
      <c r="G3" s="354"/>
      <c r="H3" s="354"/>
      <c r="I3" s="354"/>
      <c r="J3" s="355"/>
      <c r="K3" s="356"/>
      <c r="L3" s="357" t="s">
        <v>40</v>
      </c>
      <c r="M3" s="358"/>
      <c r="N3" s="359"/>
      <c r="O3" s="360"/>
      <c r="P3" s="361" t="s">
        <v>41</v>
      </c>
      <c r="Q3" s="362"/>
      <c r="R3" s="362"/>
      <c r="S3" s="362"/>
      <c r="T3" s="362"/>
      <c r="U3" s="362"/>
      <c r="V3" s="363"/>
      <c r="W3" s="364"/>
      <c r="X3" s="351" t="s">
        <v>53</v>
      </c>
      <c r="Y3" s="352"/>
    </row>
    <row r="4" spans="2:25" ht="45" customHeight="1" thickBot="1" x14ac:dyDescent="0.2">
      <c r="B4" s="348"/>
      <c r="C4" s="350"/>
      <c r="D4" s="102" t="s">
        <v>7</v>
      </c>
      <c r="E4" s="103" t="s">
        <v>47</v>
      </c>
      <c r="F4" s="103" t="s">
        <v>48</v>
      </c>
      <c r="G4" s="103" t="s">
        <v>9</v>
      </c>
      <c r="H4" s="104" t="s">
        <v>11</v>
      </c>
      <c r="I4" s="105" t="s">
        <v>49</v>
      </c>
      <c r="J4" s="106" t="s">
        <v>153</v>
      </c>
      <c r="K4" s="107" t="s">
        <v>156</v>
      </c>
      <c r="L4" s="108" t="s">
        <v>7</v>
      </c>
      <c r="M4" s="109" t="s">
        <v>50</v>
      </c>
      <c r="N4" s="110" t="s">
        <v>153</v>
      </c>
      <c r="O4" s="111" t="s">
        <v>156</v>
      </c>
      <c r="P4" s="112" t="s">
        <v>7</v>
      </c>
      <c r="Q4" s="113" t="s">
        <v>47</v>
      </c>
      <c r="R4" s="113" t="s">
        <v>51</v>
      </c>
      <c r="S4" s="113" t="s">
        <v>139</v>
      </c>
      <c r="T4" s="114" t="s">
        <v>11</v>
      </c>
      <c r="U4" s="115" t="s">
        <v>49</v>
      </c>
      <c r="V4" s="116" t="s">
        <v>194</v>
      </c>
      <c r="W4" s="117" t="s">
        <v>156</v>
      </c>
      <c r="X4" s="118" t="s">
        <v>194</v>
      </c>
      <c r="Y4" s="119" t="s">
        <v>157</v>
      </c>
    </row>
    <row r="5" spans="2:25" ht="32.1" customHeight="1" x14ac:dyDescent="0.15">
      <c r="B5" s="126">
        <v>1</v>
      </c>
      <c r="C5" s="138" t="str">
        <f>IF('耐力壁工事(入力面)'!O9="","",'耐力壁工事(入力面)'!O9)</f>
        <v/>
      </c>
      <c r="D5" s="210" t="str">
        <f>IF('耐力壁工事(入力面)'!$P9="","",VLOOKUP('耐力壁工事(入力面)'!$P9,'耐力壁工事(入力面)'!$C$11:'耐力壁工事(入力面)'!$L$22,2,FALSE))</f>
        <v/>
      </c>
      <c r="E5" s="212" t="str">
        <f>IF('耐力壁工事(入力面)'!$P9="","",VLOOKUP('耐力壁工事(入力面)'!$P9,'耐力壁工事(入力面)'!$C$11:$L$22,3,FALSE))</f>
        <v/>
      </c>
      <c r="F5" s="212" t="str">
        <f>IF('耐力壁工事(入力面)'!$P9="","",VLOOKUP('耐力壁工事(入力面)'!$P9,'耐力壁工事(入力面)'!$C$11:$L$22,5,FALSE))</f>
        <v/>
      </c>
      <c r="G5" s="212" t="str">
        <f>IF('耐力壁工事(入力面)'!$P9="","",VLOOKUP('耐力壁工事(入力面)'!$P9,'耐力壁工事(入力面)'!$C$11:$L$22,6,FALSE))</f>
        <v/>
      </c>
      <c r="H5" s="212" t="str">
        <f>IF('耐力壁工事(入力面)'!$P9="","",VLOOKUP('耐力壁工事(入力面)'!$P9,'耐力壁工事(入力面)'!$C$11:$L$22,7,FALSE))</f>
        <v/>
      </c>
      <c r="I5" s="213" t="str">
        <f>IF('耐力壁工事(入力面)'!$P9="","",VLOOKUP('耐力壁工事(入力面)'!$P9,'耐力壁工事(入力面)'!$C$11:$L$22,8,FALSE))</f>
        <v/>
      </c>
      <c r="J5" s="214" t="str">
        <f>IF('耐力壁工事(入力面)'!$P9="","",VLOOKUP('耐力壁工事(入力面)'!$P9,'耐力壁工事(入力面)'!$C$11:$L$22,9,FALSE))</f>
        <v/>
      </c>
      <c r="K5" s="215" t="str">
        <f>IF('耐力壁工事(入力面)'!$P9="","",VLOOKUP('耐力壁工事(入力面)'!$P9,'耐力壁工事(入力面)'!$C$11:$L$22,10,FALSE))</f>
        <v/>
      </c>
      <c r="L5" s="216" t="str">
        <f>IF('耐力壁工事(入力面)'!$Q9="","",VLOOKUP('耐力壁工事(入力面)'!$Q9,'耐力壁工事(入力面)'!$C$23:$L$29,2,FALSE))</f>
        <v/>
      </c>
      <c r="M5" s="213" t="str">
        <f>IF('耐力壁工事(入力面)'!$Q9="","",VLOOKUP('耐力壁工事(入力面)'!$Q9,'耐力壁工事(入力面)'!$C$23:$L$29,3,FALSE))</f>
        <v/>
      </c>
      <c r="N5" s="214" t="str">
        <f>IF('耐力壁工事(入力面)'!$Q9="","",VLOOKUP('耐力壁工事(入力面)'!$Q9,'耐力壁工事(入力面)'!$C$23:$L$29,9,FALSE))</f>
        <v/>
      </c>
      <c r="O5" s="215" t="str">
        <f>IF('耐力壁工事(入力面)'!$Q9="","",VLOOKUP('耐力壁工事(入力面)'!$Q9,'耐力壁工事(入力面)'!$C$23:$L$29,10,FALSE))</f>
        <v/>
      </c>
      <c r="P5" s="216" t="str">
        <f>IF('耐力壁工事(入力面)'!$R9="","",VLOOKUP('耐力壁工事(入力面)'!$R9,'耐力壁工事(入力面)'!$C$11:'耐力壁工事(入力面)'!$L$22,2,FALSE))</f>
        <v/>
      </c>
      <c r="Q5" s="212" t="str">
        <f>IF('耐力壁工事(入力面)'!$R9="","",VLOOKUP('耐力壁工事(入力面)'!$R9,'耐力壁工事(入力面)'!$C$11:'耐力壁工事(入力面)'!$L$22,3,FALSE))</f>
        <v/>
      </c>
      <c r="R5" s="212" t="str">
        <f>IF('耐力壁工事(入力面)'!$R9="","",VLOOKUP('耐力壁工事(入力面)'!$R9,'耐力壁工事(入力面)'!$C$11:'耐力壁工事(入力面)'!$L$22,5,FALSE))</f>
        <v/>
      </c>
      <c r="S5" s="212" t="str">
        <f>IF('耐力壁工事(入力面)'!$R9="","",VLOOKUP('耐力壁工事(入力面)'!$R9,'耐力壁工事(入力面)'!$C$11:'耐力壁工事(入力面)'!$L$22,6,FALSE))</f>
        <v/>
      </c>
      <c r="T5" s="212" t="str">
        <f>IF('耐力壁工事(入力面)'!$R9="","",VLOOKUP('耐力壁工事(入力面)'!$R9,'耐力壁工事(入力面)'!$C$11:'耐力壁工事(入力面)'!$L$22,7,FALSE))</f>
        <v/>
      </c>
      <c r="U5" s="213" t="str">
        <f>IF('耐力壁工事(入力面)'!$R9="","",VLOOKUP('耐力壁工事(入力面)'!$R9,'耐力壁工事(入力面)'!$C$11:'耐力壁工事(入力面)'!$L$22,8,FALSE))</f>
        <v/>
      </c>
      <c r="V5" s="214" t="str">
        <f>IF('耐力壁工事(入力面)'!$R9="","",VLOOKUP('耐力壁工事(入力面)'!$R9,'耐力壁工事(入力面)'!$C$11:'耐力壁工事(入力面)'!$L$22,9,FALSE))</f>
        <v/>
      </c>
      <c r="W5" s="215" t="str">
        <f>IF('耐力壁工事(入力面)'!$R9="","",VLOOKUP('耐力壁工事(入力面)'!$R9,'耐力壁工事(入力面)'!$C$11:'耐力壁工事(入力面)'!$L$22,10,FALSE))</f>
        <v/>
      </c>
      <c r="X5" s="205">
        <f>SUM(J5,N5,V5)</f>
        <v>0</v>
      </c>
      <c r="Y5" s="227">
        <f>SUM(K5,O5,W5)</f>
        <v>0</v>
      </c>
    </row>
    <row r="6" spans="2:25" ht="32.1" customHeight="1" x14ac:dyDescent="0.15">
      <c r="B6" s="2">
        <v>2</v>
      </c>
      <c r="C6" s="217" t="str">
        <f>IF('耐力壁工事(入力面)'!O10="","",'耐力壁工事(入力面)'!O10)</f>
        <v/>
      </c>
      <c r="D6" s="127" t="str">
        <f>IF('耐力壁工事(入力面)'!$P10="","",VLOOKUP('耐力壁工事(入力面)'!$P10,'耐力壁工事(入力面)'!$C$11:'耐力壁工事(入力面)'!$L$22,2,FALSE))</f>
        <v/>
      </c>
      <c r="E6" s="122" t="str">
        <f>IF('耐力壁工事(入力面)'!$P10="","",VLOOKUP('耐力壁工事(入力面)'!$P10,'耐力壁工事(入力面)'!$C$11:$L$22,3,FALSE))</f>
        <v/>
      </c>
      <c r="F6" s="122" t="str">
        <f>IF('耐力壁工事(入力面)'!$P10="","",VLOOKUP('耐力壁工事(入力面)'!$P10,'耐力壁工事(入力面)'!$C$11:$L$22,5,FALSE))</f>
        <v/>
      </c>
      <c r="G6" s="122" t="str">
        <f>IF('耐力壁工事(入力面)'!$P10="","",VLOOKUP('耐力壁工事(入力面)'!$P10,'耐力壁工事(入力面)'!$C$11:$L$22,6,FALSE))</f>
        <v/>
      </c>
      <c r="H6" s="122" t="str">
        <f>IF('耐力壁工事(入力面)'!$P10="","",VLOOKUP('耐力壁工事(入力面)'!$P10,'耐力壁工事(入力面)'!$C$11:$L$22,7,FALSE))</f>
        <v/>
      </c>
      <c r="I6" s="221" t="str">
        <f>IF('耐力壁工事(入力面)'!$P10="","",VLOOKUP('耐力壁工事(入力面)'!$P10,'耐力壁工事(入力面)'!$C$11:$L$22,8,FALSE))</f>
        <v/>
      </c>
      <c r="J6" s="219" t="str">
        <f>IF('耐力壁工事(入力面)'!$P10="","",VLOOKUP('耐力壁工事(入力面)'!$P10,'耐力壁工事(入力面)'!$C$11:$L$22,9,FALSE))</f>
        <v/>
      </c>
      <c r="K6" s="129" t="str">
        <f>IF('耐力壁工事(入力面)'!$P10="","",VLOOKUP('耐力壁工事(入力面)'!$P10,'耐力壁工事(入力面)'!$C$11:$L$22,10,FALSE))</f>
        <v/>
      </c>
      <c r="L6" s="127" t="str">
        <f>IF('耐力壁工事(入力面)'!$Q10="","",VLOOKUP('耐力壁工事(入力面)'!$Q10,'耐力壁工事(入力面)'!$C$23:$L$29,2,FALSE))</f>
        <v/>
      </c>
      <c r="M6" s="221" t="str">
        <f>IF('耐力壁工事(入力面)'!$Q10="","",VLOOKUP('耐力壁工事(入力面)'!$Q10,'耐力壁工事(入力面)'!$C$23:$L$29,3,FALSE))</f>
        <v/>
      </c>
      <c r="N6" s="219" t="str">
        <f>IF('耐力壁工事(入力面)'!$Q10="","",VLOOKUP('耐力壁工事(入力面)'!$Q10,'耐力壁工事(入力面)'!$C$23:$L$29,9,FALSE))</f>
        <v/>
      </c>
      <c r="O6" s="129" t="str">
        <f>IF('耐力壁工事(入力面)'!$Q10="","",VLOOKUP('耐力壁工事(入力面)'!$Q10,'耐力壁工事(入力面)'!$C$23:$L$29,10,FALSE))</f>
        <v/>
      </c>
      <c r="P6" s="127" t="str">
        <f>IF('耐力壁工事(入力面)'!$R10="","",VLOOKUP('耐力壁工事(入力面)'!$R10,'耐力壁工事(入力面)'!$C$11:'耐力壁工事(入力面)'!$L$22,2,FALSE))</f>
        <v/>
      </c>
      <c r="Q6" s="122" t="str">
        <f>IF('耐力壁工事(入力面)'!$R10="","",VLOOKUP('耐力壁工事(入力面)'!$R10,'耐力壁工事(入力面)'!$C$11:'耐力壁工事(入力面)'!$L$22,3,FALSE))</f>
        <v/>
      </c>
      <c r="R6" s="122" t="str">
        <f>IF('耐力壁工事(入力面)'!$R10="","",VLOOKUP('耐力壁工事(入力面)'!$R10,'耐力壁工事(入力面)'!$C$11:'耐力壁工事(入力面)'!$L$22,5,FALSE))</f>
        <v/>
      </c>
      <c r="S6" s="122" t="str">
        <f>IF('耐力壁工事(入力面)'!$R10="","",VLOOKUP('耐力壁工事(入力面)'!$R10,'耐力壁工事(入力面)'!$C$11:'耐力壁工事(入力面)'!$L$22,6,FALSE))</f>
        <v/>
      </c>
      <c r="T6" s="122" t="str">
        <f>IF('耐力壁工事(入力面)'!$R10="","",VLOOKUP('耐力壁工事(入力面)'!$R10,'耐力壁工事(入力面)'!$C$11:'耐力壁工事(入力面)'!$L$22,7,FALSE))</f>
        <v/>
      </c>
      <c r="U6" s="221" t="str">
        <f>IF('耐力壁工事(入力面)'!$R10="","",VLOOKUP('耐力壁工事(入力面)'!$R10,'耐力壁工事(入力面)'!$C$11:'耐力壁工事(入力面)'!$L$22,8,FALSE))</f>
        <v/>
      </c>
      <c r="V6" s="219" t="str">
        <f>IF('耐力壁工事(入力面)'!$R10="","",VLOOKUP('耐力壁工事(入力面)'!$R10,'耐力壁工事(入力面)'!$C$11:'耐力壁工事(入力面)'!$L$22,9,FALSE))</f>
        <v/>
      </c>
      <c r="W6" s="129" t="str">
        <f>IF('耐力壁工事(入力面)'!$R10="","",VLOOKUP('耐力壁工事(入力面)'!$R10,'耐力壁工事(入力面)'!$C$11:'耐力壁工事(入力面)'!$L$22,10,FALSE))</f>
        <v/>
      </c>
      <c r="X6" s="206">
        <f>SUM(J6,N6,V6)</f>
        <v>0</v>
      </c>
      <c r="Y6" s="228">
        <f>SUM(K6,O6,W6)</f>
        <v>0</v>
      </c>
    </row>
    <row r="7" spans="2:25" ht="32.1" customHeight="1" x14ac:dyDescent="0.15">
      <c r="B7" s="62">
        <v>3</v>
      </c>
      <c r="C7" s="218" t="str">
        <f>IF('耐力壁工事(入力面)'!O11="","",'耐力壁工事(入力面)'!O11)</f>
        <v/>
      </c>
      <c r="D7" s="128" t="str">
        <f>IF('耐力壁工事(入力面)'!$P11="","",VLOOKUP('耐力壁工事(入力面)'!$P11,'耐力壁工事(入力面)'!$C$11:'耐力壁工事(入力面)'!$L$22,2,FALSE))</f>
        <v/>
      </c>
      <c r="E7" s="121" t="str">
        <f>IF('耐力壁工事(入力面)'!$P11="","",VLOOKUP('耐力壁工事(入力面)'!$P11,'耐力壁工事(入力面)'!$C$11:$L$22,3,FALSE))</f>
        <v/>
      </c>
      <c r="F7" s="121" t="str">
        <f>IF('耐力壁工事(入力面)'!$P11="","",VLOOKUP('耐力壁工事(入力面)'!$P11,'耐力壁工事(入力面)'!$C$11:$L$22,5,FALSE))</f>
        <v/>
      </c>
      <c r="G7" s="121" t="str">
        <f>IF('耐力壁工事(入力面)'!$P11="","",VLOOKUP('耐力壁工事(入力面)'!$P11,'耐力壁工事(入力面)'!$C$11:$L$22,6,FALSE))</f>
        <v/>
      </c>
      <c r="H7" s="121" t="str">
        <f>IF('耐力壁工事(入力面)'!$P11="","",VLOOKUP('耐力壁工事(入力面)'!$P11,'耐力壁工事(入力面)'!$C$11:$L$22,7,FALSE))</f>
        <v/>
      </c>
      <c r="I7" s="222" t="str">
        <f>IF('耐力壁工事(入力面)'!$P11="","",VLOOKUP('耐力壁工事(入力面)'!$P11,'耐力壁工事(入力面)'!$C$11:$L$22,8,FALSE))</f>
        <v/>
      </c>
      <c r="J7" s="220" t="str">
        <f>IF('耐力壁工事(入力面)'!$P11="","",VLOOKUP('耐力壁工事(入力面)'!$P11,'耐力壁工事(入力面)'!$C$11:$L$22,9,FALSE))</f>
        <v/>
      </c>
      <c r="K7" s="130" t="str">
        <f>IF('耐力壁工事(入力面)'!$P11="","",VLOOKUP('耐力壁工事(入力面)'!$P11,'耐力壁工事(入力面)'!$C$11:$L$22,10,FALSE))</f>
        <v/>
      </c>
      <c r="L7" s="128" t="str">
        <f>IF('耐力壁工事(入力面)'!$Q11="","",VLOOKUP('耐力壁工事(入力面)'!$Q11,'耐力壁工事(入力面)'!$C$23:$L$29,2,FALSE))</f>
        <v/>
      </c>
      <c r="M7" s="222" t="str">
        <f>IF('耐力壁工事(入力面)'!$Q11="","",VLOOKUP('耐力壁工事(入力面)'!$Q11,'耐力壁工事(入力面)'!$C$23:$L$29,3,FALSE))</f>
        <v/>
      </c>
      <c r="N7" s="220" t="str">
        <f>IF('耐力壁工事(入力面)'!$Q11="","",VLOOKUP('耐力壁工事(入力面)'!$Q11,'耐力壁工事(入力面)'!$C$23:$L$29,9,FALSE))</f>
        <v/>
      </c>
      <c r="O7" s="130" t="str">
        <f>IF('耐力壁工事(入力面)'!$Q11="","",VLOOKUP('耐力壁工事(入力面)'!$Q11,'耐力壁工事(入力面)'!$C$23:$L$29,10,FALSE))</f>
        <v/>
      </c>
      <c r="P7" s="128" t="str">
        <f>IF('耐力壁工事(入力面)'!$R11="","",VLOOKUP('耐力壁工事(入力面)'!$R11,'耐力壁工事(入力面)'!$C$11:'耐力壁工事(入力面)'!$L$22,2,FALSE))</f>
        <v/>
      </c>
      <c r="Q7" s="121" t="str">
        <f>IF('耐力壁工事(入力面)'!$R11="","",VLOOKUP('耐力壁工事(入力面)'!$R11,'耐力壁工事(入力面)'!$C$11:'耐力壁工事(入力面)'!$L$22,3,FALSE))</f>
        <v/>
      </c>
      <c r="R7" s="121" t="str">
        <f>IF('耐力壁工事(入力面)'!$R11="","",VLOOKUP('耐力壁工事(入力面)'!$R11,'耐力壁工事(入力面)'!$C$11:'耐力壁工事(入力面)'!$L$22,5,FALSE))</f>
        <v/>
      </c>
      <c r="S7" s="121" t="str">
        <f>IF('耐力壁工事(入力面)'!$R11="","",VLOOKUP('耐力壁工事(入力面)'!$R11,'耐力壁工事(入力面)'!$C$11:'耐力壁工事(入力面)'!$L$22,6,FALSE))</f>
        <v/>
      </c>
      <c r="T7" s="121" t="str">
        <f>IF('耐力壁工事(入力面)'!$R11="","",VLOOKUP('耐力壁工事(入力面)'!$R11,'耐力壁工事(入力面)'!$C$11:'耐力壁工事(入力面)'!$L$22,7,FALSE))</f>
        <v/>
      </c>
      <c r="U7" s="222" t="str">
        <f>IF('耐力壁工事(入力面)'!$R11="","",VLOOKUP('耐力壁工事(入力面)'!$R11,'耐力壁工事(入力面)'!$C$11:'耐力壁工事(入力面)'!$L$22,8,FALSE))</f>
        <v/>
      </c>
      <c r="V7" s="220" t="str">
        <f>IF('耐力壁工事(入力面)'!$R11="","",VLOOKUP('耐力壁工事(入力面)'!$R11,'耐力壁工事(入力面)'!$C$11:'耐力壁工事(入力面)'!$L$22,9,FALSE))</f>
        <v/>
      </c>
      <c r="W7" s="130" t="str">
        <f>IF('耐力壁工事(入力面)'!$R11="","",VLOOKUP('耐力壁工事(入力面)'!$R11,'耐力壁工事(入力面)'!$C$11:'耐力壁工事(入力面)'!$L$22,10,FALSE))</f>
        <v/>
      </c>
      <c r="X7" s="207">
        <f t="shared" ref="X7:X29" si="0">SUM(J7,N7,V7)</f>
        <v>0</v>
      </c>
      <c r="Y7" s="229">
        <f>SUM(K7,O7,W7)</f>
        <v>0</v>
      </c>
    </row>
    <row r="8" spans="2:25" ht="32.1" customHeight="1" x14ac:dyDescent="0.15">
      <c r="B8" s="2">
        <v>4</v>
      </c>
      <c r="C8" s="217" t="str">
        <f>IF('耐力壁工事(入力面)'!O12="","",'耐力壁工事(入力面)'!O12)</f>
        <v/>
      </c>
      <c r="D8" s="127" t="str">
        <f>IF('耐力壁工事(入力面)'!$P12="","",VLOOKUP('耐力壁工事(入力面)'!$P12,'耐力壁工事(入力面)'!$C$11:'耐力壁工事(入力面)'!$L$22,2,FALSE))</f>
        <v/>
      </c>
      <c r="E8" s="122" t="str">
        <f>IF('耐力壁工事(入力面)'!$P12="","",VLOOKUP('耐力壁工事(入力面)'!$P12,'耐力壁工事(入力面)'!$C$11:$L$22,3,FALSE))</f>
        <v/>
      </c>
      <c r="F8" s="122" t="str">
        <f>IF('耐力壁工事(入力面)'!$P12="","",VLOOKUP('耐力壁工事(入力面)'!$P12,'耐力壁工事(入力面)'!$C$11:$L$22,5,FALSE))</f>
        <v/>
      </c>
      <c r="G8" s="122" t="str">
        <f>IF('耐力壁工事(入力面)'!$P12="","",VLOOKUP('耐力壁工事(入力面)'!$P12,'耐力壁工事(入力面)'!$C$11:$L$22,6,FALSE))</f>
        <v/>
      </c>
      <c r="H8" s="122" t="str">
        <f>IF('耐力壁工事(入力面)'!$P12="","",VLOOKUP('耐力壁工事(入力面)'!$P12,'耐力壁工事(入力面)'!$C$11:$L$22,7,FALSE))</f>
        <v/>
      </c>
      <c r="I8" s="221" t="str">
        <f>IF('耐力壁工事(入力面)'!$P12="","",VLOOKUP('耐力壁工事(入力面)'!$P12,'耐力壁工事(入力面)'!$C$11:$L$22,8,FALSE))</f>
        <v/>
      </c>
      <c r="J8" s="219" t="str">
        <f>IF('耐力壁工事(入力面)'!$P12="","",VLOOKUP('耐力壁工事(入力面)'!$P12,'耐力壁工事(入力面)'!$C$11:$L$22,9,FALSE))</f>
        <v/>
      </c>
      <c r="K8" s="129" t="str">
        <f>IF('耐力壁工事(入力面)'!$P12="","",VLOOKUP('耐力壁工事(入力面)'!$P12,'耐力壁工事(入力面)'!$C$11:$L$22,10,FALSE))</f>
        <v/>
      </c>
      <c r="L8" s="127" t="str">
        <f>IF('耐力壁工事(入力面)'!$Q12="","",VLOOKUP('耐力壁工事(入力面)'!$Q12,'耐力壁工事(入力面)'!$C$23:$L$29,2,FALSE))</f>
        <v/>
      </c>
      <c r="M8" s="221" t="str">
        <f>IF('耐力壁工事(入力面)'!$Q12="","",VLOOKUP('耐力壁工事(入力面)'!$Q12,'耐力壁工事(入力面)'!$C$23:$L$29,3,FALSE))</f>
        <v/>
      </c>
      <c r="N8" s="219" t="str">
        <f>IF('耐力壁工事(入力面)'!$Q12="","",VLOOKUP('耐力壁工事(入力面)'!$Q12,'耐力壁工事(入力面)'!$C$23:$L$29,9,FALSE))</f>
        <v/>
      </c>
      <c r="O8" s="129" t="str">
        <f>IF('耐力壁工事(入力面)'!$Q12="","",VLOOKUP('耐力壁工事(入力面)'!$Q12,'耐力壁工事(入力面)'!$C$23:$L$29,10,FALSE))</f>
        <v/>
      </c>
      <c r="P8" s="127" t="str">
        <f>IF('耐力壁工事(入力面)'!$R12="","",VLOOKUP('耐力壁工事(入力面)'!$R12,'耐力壁工事(入力面)'!$C$11:'耐力壁工事(入力面)'!$L$22,2,FALSE))</f>
        <v/>
      </c>
      <c r="Q8" s="122" t="str">
        <f>IF('耐力壁工事(入力面)'!$R12="","",VLOOKUP('耐力壁工事(入力面)'!$R12,'耐力壁工事(入力面)'!$C$11:'耐力壁工事(入力面)'!$L$22,3,FALSE))</f>
        <v/>
      </c>
      <c r="R8" s="122" t="str">
        <f>IF('耐力壁工事(入力面)'!$R12="","",VLOOKUP('耐力壁工事(入力面)'!$R12,'耐力壁工事(入力面)'!$C$11:'耐力壁工事(入力面)'!$L$22,5,FALSE))</f>
        <v/>
      </c>
      <c r="S8" s="122" t="str">
        <f>IF('耐力壁工事(入力面)'!$R12="","",VLOOKUP('耐力壁工事(入力面)'!$R12,'耐力壁工事(入力面)'!$C$11:'耐力壁工事(入力面)'!$L$22,6,FALSE))</f>
        <v/>
      </c>
      <c r="T8" s="122" t="str">
        <f>IF('耐力壁工事(入力面)'!$R12="","",VLOOKUP('耐力壁工事(入力面)'!$R12,'耐力壁工事(入力面)'!$C$11:'耐力壁工事(入力面)'!$L$22,7,FALSE))</f>
        <v/>
      </c>
      <c r="U8" s="221" t="str">
        <f>IF('耐力壁工事(入力面)'!$R12="","",VLOOKUP('耐力壁工事(入力面)'!$R12,'耐力壁工事(入力面)'!$C$11:'耐力壁工事(入力面)'!$L$22,8,FALSE))</f>
        <v/>
      </c>
      <c r="V8" s="219" t="str">
        <f>IF('耐力壁工事(入力面)'!$R12="","",VLOOKUP('耐力壁工事(入力面)'!$R12,'耐力壁工事(入力面)'!$C$11:'耐力壁工事(入力面)'!$L$22,9,FALSE))</f>
        <v/>
      </c>
      <c r="W8" s="129" t="str">
        <f>IF('耐力壁工事(入力面)'!$R12="","",VLOOKUP('耐力壁工事(入力面)'!$R12,'耐力壁工事(入力面)'!$C$11:'耐力壁工事(入力面)'!$L$22,10,FALSE))</f>
        <v/>
      </c>
      <c r="X8" s="206">
        <f t="shared" si="0"/>
        <v>0</v>
      </c>
      <c r="Y8" s="228">
        <f t="shared" ref="Y8:Y29" si="1">SUM(K8,O8,W8)</f>
        <v>0</v>
      </c>
    </row>
    <row r="9" spans="2:25" ht="32.1" customHeight="1" x14ac:dyDescent="0.15">
      <c r="B9" s="62">
        <v>5</v>
      </c>
      <c r="C9" s="218" t="str">
        <f>IF('耐力壁工事(入力面)'!O13="","",'耐力壁工事(入力面)'!O13)</f>
        <v/>
      </c>
      <c r="D9" s="128" t="str">
        <f>IF('耐力壁工事(入力面)'!$P13="","",VLOOKUP('耐力壁工事(入力面)'!$P13,'耐力壁工事(入力面)'!$C$11:'耐力壁工事(入力面)'!$L$22,2,FALSE))</f>
        <v/>
      </c>
      <c r="E9" s="121" t="str">
        <f>IF('耐力壁工事(入力面)'!$P13="","",VLOOKUP('耐力壁工事(入力面)'!$P13,'耐力壁工事(入力面)'!$C$11:$L$22,3,FALSE))</f>
        <v/>
      </c>
      <c r="F9" s="121" t="str">
        <f>IF('耐力壁工事(入力面)'!$P13="","",VLOOKUP('耐力壁工事(入力面)'!$P13,'耐力壁工事(入力面)'!$C$11:$L$22,5,FALSE))</f>
        <v/>
      </c>
      <c r="G9" s="121" t="str">
        <f>IF('耐力壁工事(入力面)'!$P13="","",VLOOKUP('耐力壁工事(入力面)'!$P13,'耐力壁工事(入力面)'!$C$11:$L$22,6,FALSE))</f>
        <v/>
      </c>
      <c r="H9" s="121" t="str">
        <f>IF('耐力壁工事(入力面)'!$P13="","",VLOOKUP('耐力壁工事(入力面)'!$P13,'耐力壁工事(入力面)'!$C$11:$L$22,7,FALSE))</f>
        <v/>
      </c>
      <c r="I9" s="222" t="str">
        <f>IF('耐力壁工事(入力面)'!$P13="","",VLOOKUP('耐力壁工事(入力面)'!$P13,'耐力壁工事(入力面)'!$C$11:$L$22,8,FALSE))</f>
        <v/>
      </c>
      <c r="J9" s="220" t="str">
        <f>IF('耐力壁工事(入力面)'!$P13="","",VLOOKUP('耐力壁工事(入力面)'!$P13,'耐力壁工事(入力面)'!$C$11:$L$22,9,FALSE))</f>
        <v/>
      </c>
      <c r="K9" s="130" t="str">
        <f>IF('耐力壁工事(入力面)'!$P13="","",VLOOKUP('耐力壁工事(入力面)'!$P13,'耐力壁工事(入力面)'!$C$11:$L$22,10,FALSE))</f>
        <v/>
      </c>
      <c r="L9" s="128" t="str">
        <f>IF('耐力壁工事(入力面)'!$Q13="","",VLOOKUP('耐力壁工事(入力面)'!$Q13,'耐力壁工事(入力面)'!$C$23:$L$29,2,FALSE))</f>
        <v/>
      </c>
      <c r="M9" s="222" t="str">
        <f>IF('耐力壁工事(入力面)'!$Q13="","",VLOOKUP('耐力壁工事(入力面)'!$Q13,'耐力壁工事(入力面)'!$C$23:$L$29,3,FALSE))</f>
        <v/>
      </c>
      <c r="N9" s="220" t="str">
        <f>IF('耐力壁工事(入力面)'!$Q13="","",VLOOKUP('耐力壁工事(入力面)'!$Q13,'耐力壁工事(入力面)'!$C$23:$L$29,9,FALSE))</f>
        <v/>
      </c>
      <c r="O9" s="130" t="str">
        <f>IF('耐力壁工事(入力面)'!$Q13="","",VLOOKUP('耐力壁工事(入力面)'!$Q13,'耐力壁工事(入力面)'!$C$23:$L$29,10,FALSE))</f>
        <v/>
      </c>
      <c r="P9" s="128" t="str">
        <f>IF('耐力壁工事(入力面)'!$R13="","",VLOOKUP('耐力壁工事(入力面)'!$R13,'耐力壁工事(入力面)'!$C$11:'耐力壁工事(入力面)'!$L$22,2,FALSE))</f>
        <v/>
      </c>
      <c r="Q9" s="121" t="str">
        <f>IF('耐力壁工事(入力面)'!$R13="","",VLOOKUP('耐力壁工事(入力面)'!$R13,'耐力壁工事(入力面)'!$C$11:'耐力壁工事(入力面)'!$L$22,3,FALSE))</f>
        <v/>
      </c>
      <c r="R9" s="121" t="str">
        <f>IF('耐力壁工事(入力面)'!$R13="","",VLOOKUP('耐力壁工事(入力面)'!$R13,'耐力壁工事(入力面)'!$C$11:'耐力壁工事(入力面)'!$L$22,5,FALSE))</f>
        <v/>
      </c>
      <c r="S9" s="121" t="str">
        <f>IF('耐力壁工事(入力面)'!$R13="","",VLOOKUP('耐力壁工事(入力面)'!$R13,'耐力壁工事(入力面)'!$C$11:'耐力壁工事(入力面)'!$L$22,6,FALSE))</f>
        <v/>
      </c>
      <c r="T9" s="121" t="str">
        <f>IF('耐力壁工事(入力面)'!$R13="","",VLOOKUP('耐力壁工事(入力面)'!$R13,'耐力壁工事(入力面)'!$C$11:'耐力壁工事(入力面)'!$L$22,7,FALSE))</f>
        <v/>
      </c>
      <c r="U9" s="222" t="str">
        <f>IF('耐力壁工事(入力面)'!$R13="","",VLOOKUP('耐力壁工事(入力面)'!$R13,'耐力壁工事(入力面)'!$C$11:'耐力壁工事(入力面)'!$L$22,8,FALSE))</f>
        <v/>
      </c>
      <c r="V9" s="220" t="str">
        <f>IF('耐力壁工事(入力面)'!$R13="","",VLOOKUP('耐力壁工事(入力面)'!$R13,'耐力壁工事(入力面)'!$C$11:'耐力壁工事(入力面)'!$L$22,9,FALSE))</f>
        <v/>
      </c>
      <c r="W9" s="130" t="str">
        <f>IF('耐力壁工事(入力面)'!$R13="","",VLOOKUP('耐力壁工事(入力面)'!$R13,'耐力壁工事(入力面)'!$C$11:'耐力壁工事(入力面)'!$L$22,10,FALSE))</f>
        <v/>
      </c>
      <c r="X9" s="207">
        <f t="shared" si="0"/>
        <v>0</v>
      </c>
      <c r="Y9" s="229">
        <f t="shared" si="1"/>
        <v>0</v>
      </c>
    </row>
    <row r="10" spans="2:25" ht="32.1" customHeight="1" x14ac:dyDescent="0.15">
      <c r="B10" s="2">
        <v>6</v>
      </c>
      <c r="C10" s="217" t="str">
        <f>IF('耐力壁工事(入力面)'!O14="","",'耐力壁工事(入力面)'!O14)</f>
        <v/>
      </c>
      <c r="D10" s="127" t="str">
        <f>IF('耐力壁工事(入力面)'!$P14="","",VLOOKUP('耐力壁工事(入力面)'!$P14,'耐力壁工事(入力面)'!$C$11:'耐力壁工事(入力面)'!$L$22,2,FALSE))</f>
        <v/>
      </c>
      <c r="E10" s="122" t="str">
        <f>IF('耐力壁工事(入力面)'!$P14="","",VLOOKUP('耐力壁工事(入力面)'!$P14,'耐力壁工事(入力面)'!$C$11:$L$22,3,FALSE))</f>
        <v/>
      </c>
      <c r="F10" s="122" t="str">
        <f>IF('耐力壁工事(入力面)'!$P14="","",VLOOKUP('耐力壁工事(入力面)'!$P14,'耐力壁工事(入力面)'!$C$11:$L$22,5,FALSE))</f>
        <v/>
      </c>
      <c r="G10" s="122" t="str">
        <f>IF('耐力壁工事(入力面)'!$P14="","",VLOOKUP('耐力壁工事(入力面)'!$P14,'耐力壁工事(入力面)'!$C$11:$L$22,6,FALSE))</f>
        <v/>
      </c>
      <c r="H10" s="122" t="str">
        <f>IF('耐力壁工事(入力面)'!$P14="","",VLOOKUP('耐力壁工事(入力面)'!$P14,'耐力壁工事(入力面)'!$C$11:$L$22,7,FALSE))</f>
        <v/>
      </c>
      <c r="I10" s="221" t="str">
        <f>IF('耐力壁工事(入力面)'!$P14="","",VLOOKUP('耐力壁工事(入力面)'!$P14,'耐力壁工事(入力面)'!$C$11:$L$22,8,FALSE))</f>
        <v/>
      </c>
      <c r="J10" s="219" t="str">
        <f>IF('耐力壁工事(入力面)'!$P14="","",VLOOKUP('耐力壁工事(入力面)'!$P14,'耐力壁工事(入力面)'!$C$11:$L$22,9,FALSE))</f>
        <v/>
      </c>
      <c r="K10" s="129" t="str">
        <f>IF('耐力壁工事(入力面)'!$P14="","",VLOOKUP('耐力壁工事(入力面)'!$P14,'耐力壁工事(入力面)'!$C$11:$L$22,10,FALSE))</f>
        <v/>
      </c>
      <c r="L10" s="127" t="str">
        <f>IF('耐力壁工事(入力面)'!$Q14="","",VLOOKUP('耐力壁工事(入力面)'!$Q14,'耐力壁工事(入力面)'!$C$23:$L$29,2,FALSE))</f>
        <v/>
      </c>
      <c r="M10" s="221" t="str">
        <f>IF('耐力壁工事(入力面)'!$Q14="","",VLOOKUP('耐力壁工事(入力面)'!$Q14,'耐力壁工事(入力面)'!$C$23:$L$29,3,FALSE))</f>
        <v/>
      </c>
      <c r="N10" s="219" t="str">
        <f>IF('耐力壁工事(入力面)'!$Q14="","",VLOOKUP('耐力壁工事(入力面)'!$Q14,'耐力壁工事(入力面)'!$C$23:$L$29,9,FALSE))</f>
        <v/>
      </c>
      <c r="O10" s="129" t="str">
        <f>IF('耐力壁工事(入力面)'!$Q14="","",VLOOKUP('耐力壁工事(入力面)'!$Q14,'耐力壁工事(入力面)'!$C$23:$L$29,10,FALSE))</f>
        <v/>
      </c>
      <c r="P10" s="127" t="str">
        <f>IF('耐力壁工事(入力面)'!$R14="","",VLOOKUP('耐力壁工事(入力面)'!$R14,'耐力壁工事(入力面)'!$C$11:'耐力壁工事(入力面)'!$L$22,2,FALSE))</f>
        <v/>
      </c>
      <c r="Q10" s="122" t="str">
        <f>IF('耐力壁工事(入力面)'!$R14="","",VLOOKUP('耐力壁工事(入力面)'!$R14,'耐力壁工事(入力面)'!$C$11:'耐力壁工事(入力面)'!$L$22,3,FALSE))</f>
        <v/>
      </c>
      <c r="R10" s="122" t="str">
        <f>IF('耐力壁工事(入力面)'!$R14="","",VLOOKUP('耐力壁工事(入力面)'!$R14,'耐力壁工事(入力面)'!$C$11:'耐力壁工事(入力面)'!$L$22,5,FALSE))</f>
        <v/>
      </c>
      <c r="S10" s="122" t="str">
        <f>IF('耐力壁工事(入力面)'!$R14="","",VLOOKUP('耐力壁工事(入力面)'!$R14,'耐力壁工事(入力面)'!$C$11:'耐力壁工事(入力面)'!$L$22,6,FALSE))</f>
        <v/>
      </c>
      <c r="T10" s="122" t="str">
        <f>IF('耐力壁工事(入力面)'!$R14="","",VLOOKUP('耐力壁工事(入力面)'!$R14,'耐力壁工事(入力面)'!$C$11:'耐力壁工事(入力面)'!$L$22,7,FALSE))</f>
        <v/>
      </c>
      <c r="U10" s="221" t="str">
        <f>IF('耐力壁工事(入力面)'!$R14="","",VLOOKUP('耐力壁工事(入力面)'!$R14,'耐力壁工事(入力面)'!$C$11:'耐力壁工事(入力面)'!$L$22,8,FALSE))</f>
        <v/>
      </c>
      <c r="V10" s="219" t="str">
        <f>IF('耐力壁工事(入力面)'!$R14="","",VLOOKUP('耐力壁工事(入力面)'!$R14,'耐力壁工事(入力面)'!$C$11:'耐力壁工事(入力面)'!$L$22,9,FALSE))</f>
        <v/>
      </c>
      <c r="W10" s="129" t="str">
        <f>IF('耐力壁工事(入力面)'!$R14="","",VLOOKUP('耐力壁工事(入力面)'!$R14,'耐力壁工事(入力面)'!$C$11:'耐力壁工事(入力面)'!$L$22,10,FALSE))</f>
        <v/>
      </c>
      <c r="X10" s="206">
        <f t="shared" si="0"/>
        <v>0</v>
      </c>
      <c r="Y10" s="228">
        <f t="shared" si="1"/>
        <v>0</v>
      </c>
    </row>
    <row r="11" spans="2:25" ht="32.1" customHeight="1" x14ac:dyDescent="0.15">
      <c r="B11" s="62">
        <v>7</v>
      </c>
      <c r="C11" s="218" t="str">
        <f>IF('耐力壁工事(入力面)'!O15="","",'耐力壁工事(入力面)'!O15)</f>
        <v/>
      </c>
      <c r="D11" s="128" t="str">
        <f>IF('耐力壁工事(入力面)'!$P15="","",VLOOKUP('耐力壁工事(入力面)'!$P15,'耐力壁工事(入力面)'!$C$11:'耐力壁工事(入力面)'!$L$22,2,FALSE))</f>
        <v/>
      </c>
      <c r="E11" s="121" t="str">
        <f>IF('耐力壁工事(入力面)'!$P15="","",VLOOKUP('耐力壁工事(入力面)'!$P15,'耐力壁工事(入力面)'!$C$11:$L$22,3,FALSE))</f>
        <v/>
      </c>
      <c r="F11" s="121" t="str">
        <f>IF('耐力壁工事(入力面)'!$P15="","",VLOOKUP('耐力壁工事(入力面)'!$P15,'耐力壁工事(入力面)'!$C$11:$L$22,5,FALSE))</f>
        <v/>
      </c>
      <c r="G11" s="121" t="str">
        <f>IF('耐力壁工事(入力面)'!$P15="","",VLOOKUP('耐力壁工事(入力面)'!$P15,'耐力壁工事(入力面)'!$C$11:$L$22,6,FALSE))</f>
        <v/>
      </c>
      <c r="H11" s="121" t="str">
        <f>IF('耐力壁工事(入力面)'!$P15="","",VLOOKUP('耐力壁工事(入力面)'!$P15,'耐力壁工事(入力面)'!$C$11:$L$22,7,FALSE))</f>
        <v/>
      </c>
      <c r="I11" s="222" t="str">
        <f>IF('耐力壁工事(入力面)'!$P15="","",VLOOKUP('耐力壁工事(入力面)'!$P15,'耐力壁工事(入力面)'!$C$11:$L$22,8,FALSE))</f>
        <v/>
      </c>
      <c r="J11" s="220" t="str">
        <f>IF('耐力壁工事(入力面)'!$P15="","",VLOOKUP('耐力壁工事(入力面)'!$P15,'耐力壁工事(入力面)'!$C$11:$L$22,9,FALSE))</f>
        <v/>
      </c>
      <c r="K11" s="130" t="str">
        <f>IF('耐力壁工事(入力面)'!$P15="","",VLOOKUP('耐力壁工事(入力面)'!$P15,'耐力壁工事(入力面)'!$C$11:$L$22,10,FALSE))</f>
        <v/>
      </c>
      <c r="L11" s="128" t="str">
        <f>IF('耐力壁工事(入力面)'!$Q15="","",VLOOKUP('耐力壁工事(入力面)'!$Q15,'耐力壁工事(入力面)'!$C$23:$L$29,2,FALSE))</f>
        <v/>
      </c>
      <c r="M11" s="222" t="str">
        <f>IF('耐力壁工事(入力面)'!$Q15="","",VLOOKUP('耐力壁工事(入力面)'!$Q15,'耐力壁工事(入力面)'!$C$23:$L$29,3,FALSE))</f>
        <v/>
      </c>
      <c r="N11" s="220" t="str">
        <f>IF('耐力壁工事(入力面)'!$Q15="","",VLOOKUP('耐力壁工事(入力面)'!$Q15,'耐力壁工事(入力面)'!$C$23:$L$29,9,FALSE))</f>
        <v/>
      </c>
      <c r="O11" s="130" t="str">
        <f>IF('耐力壁工事(入力面)'!$Q15="","",VLOOKUP('耐力壁工事(入力面)'!$Q15,'耐力壁工事(入力面)'!$C$23:$L$29,10,FALSE))</f>
        <v/>
      </c>
      <c r="P11" s="128" t="str">
        <f>IF('耐力壁工事(入力面)'!$R15="","",VLOOKUP('耐力壁工事(入力面)'!$R15,'耐力壁工事(入力面)'!$C$11:'耐力壁工事(入力面)'!$L$22,2,FALSE))</f>
        <v/>
      </c>
      <c r="Q11" s="121" t="str">
        <f>IF('耐力壁工事(入力面)'!$R15="","",VLOOKUP('耐力壁工事(入力面)'!$R15,'耐力壁工事(入力面)'!$C$11:'耐力壁工事(入力面)'!$L$22,3,FALSE))</f>
        <v/>
      </c>
      <c r="R11" s="121" t="str">
        <f>IF('耐力壁工事(入力面)'!$R15="","",VLOOKUP('耐力壁工事(入力面)'!$R15,'耐力壁工事(入力面)'!$C$11:'耐力壁工事(入力面)'!$L$22,5,FALSE))</f>
        <v/>
      </c>
      <c r="S11" s="121" t="str">
        <f>IF('耐力壁工事(入力面)'!$R15="","",VLOOKUP('耐力壁工事(入力面)'!$R15,'耐力壁工事(入力面)'!$C$11:'耐力壁工事(入力面)'!$L$22,6,FALSE))</f>
        <v/>
      </c>
      <c r="T11" s="121" t="str">
        <f>IF('耐力壁工事(入力面)'!$R15="","",VLOOKUP('耐力壁工事(入力面)'!$R15,'耐力壁工事(入力面)'!$C$11:'耐力壁工事(入力面)'!$L$22,7,FALSE))</f>
        <v/>
      </c>
      <c r="U11" s="222" t="str">
        <f>IF('耐力壁工事(入力面)'!$R15="","",VLOOKUP('耐力壁工事(入力面)'!$R15,'耐力壁工事(入力面)'!$C$11:'耐力壁工事(入力面)'!$L$22,8,FALSE))</f>
        <v/>
      </c>
      <c r="V11" s="220" t="str">
        <f>IF('耐力壁工事(入力面)'!$R15="","",VLOOKUP('耐力壁工事(入力面)'!$R15,'耐力壁工事(入力面)'!$C$11:'耐力壁工事(入力面)'!$L$22,9,FALSE))</f>
        <v/>
      </c>
      <c r="W11" s="130" t="str">
        <f>IF('耐力壁工事(入力面)'!$R15="","",VLOOKUP('耐力壁工事(入力面)'!$R15,'耐力壁工事(入力面)'!$C$11:'耐力壁工事(入力面)'!$L$22,10,FALSE))</f>
        <v/>
      </c>
      <c r="X11" s="207">
        <f t="shared" si="0"/>
        <v>0</v>
      </c>
      <c r="Y11" s="229">
        <f t="shared" si="1"/>
        <v>0</v>
      </c>
    </row>
    <row r="12" spans="2:25" ht="32.1" customHeight="1" x14ac:dyDescent="0.15">
      <c r="B12" s="2">
        <v>8</v>
      </c>
      <c r="C12" s="217" t="str">
        <f>IF('耐力壁工事(入力面)'!O16="","",'耐力壁工事(入力面)'!O16)</f>
        <v/>
      </c>
      <c r="D12" s="127" t="str">
        <f>IF('耐力壁工事(入力面)'!$P16="","",VLOOKUP('耐力壁工事(入力面)'!$P16,'耐力壁工事(入力面)'!$C$11:'耐力壁工事(入力面)'!$L$22,2,FALSE))</f>
        <v/>
      </c>
      <c r="E12" s="122" t="str">
        <f>IF('耐力壁工事(入力面)'!$P16="","",VLOOKUP('耐力壁工事(入力面)'!$P16,'耐力壁工事(入力面)'!$C$11:$L$22,3,FALSE))</f>
        <v/>
      </c>
      <c r="F12" s="122" t="str">
        <f>IF('耐力壁工事(入力面)'!$P16="","",VLOOKUP('耐力壁工事(入力面)'!$P16,'耐力壁工事(入力面)'!$C$11:$L$22,5,FALSE))</f>
        <v/>
      </c>
      <c r="G12" s="122" t="str">
        <f>IF('耐力壁工事(入力面)'!$P16="","",VLOOKUP('耐力壁工事(入力面)'!$P16,'耐力壁工事(入力面)'!$C$11:$L$22,6,FALSE))</f>
        <v/>
      </c>
      <c r="H12" s="122" t="str">
        <f>IF('耐力壁工事(入力面)'!$P16="","",VLOOKUP('耐力壁工事(入力面)'!$P16,'耐力壁工事(入力面)'!$C$11:$L$22,7,FALSE))</f>
        <v/>
      </c>
      <c r="I12" s="221" t="str">
        <f>IF('耐力壁工事(入力面)'!$P16="","",VLOOKUP('耐力壁工事(入力面)'!$P16,'耐力壁工事(入力面)'!$C$11:$L$22,8,FALSE))</f>
        <v/>
      </c>
      <c r="J12" s="219" t="str">
        <f>IF('耐力壁工事(入力面)'!$P16="","",VLOOKUP('耐力壁工事(入力面)'!$P16,'耐力壁工事(入力面)'!$C$11:$L$22,9,FALSE))</f>
        <v/>
      </c>
      <c r="K12" s="129" t="str">
        <f>IF('耐力壁工事(入力面)'!$P16="","",VLOOKUP('耐力壁工事(入力面)'!$P16,'耐力壁工事(入力面)'!$C$11:$L$22,10,FALSE))</f>
        <v/>
      </c>
      <c r="L12" s="127" t="str">
        <f>IF('耐力壁工事(入力面)'!$Q16="","",VLOOKUP('耐力壁工事(入力面)'!$Q16,'耐力壁工事(入力面)'!$C$23:$L$29,2,FALSE))</f>
        <v/>
      </c>
      <c r="M12" s="221" t="str">
        <f>IF('耐力壁工事(入力面)'!$Q16="","",VLOOKUP('耐力壁工事(入力面)'!$Q16,'耐力壁工事(入力面)'!$C$23:$L$29,3,FALSE))</f>
        <v/>
      </c>
      <c r="N12" s="219" t="str">
        <f>IF('耐力壁工事(入力面)'!$Q16="","",VLOOKUP('耐力壁工事(入力面)'!$Q16,'耐力壁工事(入力面)'!$C$23:$L$29,9,FALSE))</f>
        <v/>
      </c>
      <c r="O12" s="129" t="str">
        <f>IF('耐力壁工事(入力面)'!$Q16="","",VLOOKUP('耐力壁工事(入力面)'!$Q16,'耐力壁工事(入力面)'!$C$23:$L$29,10,FALSE))</f>
        <v/>
      </c>
      <c r="P12" s="127" t="str">
        <f>IF('耐力壁工事(入力面)'!$R16="","",VLOOKUP('耐力壁工事(入力面)'!$R16,'耐力壁工事(入力面)'!$C$11:'耐力壁工事(入力面)'!$L$22,2,FALSE))</f>
        <v/>
      </c>
      <c r="Q12" s="122" t="str">
        <f>IF('耐力壁工事(入力面)'!$R16="","",VLOOKUP('耐力壁工事(入力面)'!$R16,'耐力壁工事(入力面)'!$C$11:'耐力壁工事(入力面)'!$L$22,3,FALSE))</f>
        <v/>
      </c>
      <c r="R12" s="122" t="str">
        <f>IF('耐力壁工事(入力面)'!$R16="","",VLOOKUP('耐力壁工事(入力面)'!$R16,'耐力壁工事(入力面)'!$C$11:'耐力壁工事(入力面)'!$L$22,5,FALSE))</f>
        <v/>
      </c>
      <c r="S12" s="122" t="str">
        <f>IF('耐力壁工事(入力面)'!$R16="","",VLOOKUP('耐力壁工事(入力面)'!$R16,'耐力壁工事(入力面)'!$C$11:'耐力壁工事(入力面)'!$L$22,6,FALSE))</f>
        <v/>
      </c>
      <c r="T12" s="122" t="str">
        <f>IF('耐力壁工事(入力面)'!$R16="","",VLOOKUP('耐力壁工事(入力面)'!$R16,'耐力壁工事(入力面)'!$C$11:'耐力壁工事(入力面)'!$L$22,7,FALSE))</f>
        <v/>
      </c>
      <c r="U12" s="221" t="str">
        <f>IF('耐力壁工事(入力面)'!$R16="","",VLOOKUP('耐力壁工事(入力面)'!$R16,'耐力壁工事(入力面)'!$C$11:'耐力壁工事(入力面)'!$L$22,8,FALSE))</f>
        <v/>
      </c>
      <c r="V12" s="219" t="str">
        <f>IF('耐力壁工事(入力面)'!$R16="","",VLOOKUP('耐力壁工事(入力面)'!$R16,'耐力壁工事(入力面)'!$C$11:'耐力壁工事(入力面)'!$L$22,9,FALSE))</f>
        <v/>
      </c>
      <c r="W12" s="129" t="str">
        <f>IF('耐力壁工事(入力面)'!$R16="","",VLOOKUP('耐力壁工事(入力面)'!$R16,'耐力壁工事(入力面)'!$C$11:'耐力壁工事(入力面)'!$L$22,10,FALSE))</f>
        <v/>
      </c>
      <c r="X12" s="206">
        <f t="shared" si="0"/>
        <v>0</v>
      </c>
      <c r="Y12" s="228">
        <f t="shared" si="1"/>
        <v>0</v>
      </c>
    </row>
    <row r="13" spans="2:25" ht="32.1" customHeight="1" x14ac:dyDescent="0.15">
      <c r="B13" s="62">
        <v>9</v>
      </c>
      <c r="C13" s="218" t="str">
        <f>IF('耐力壁工事(入力面)'!O17="","",'耐力壁工事(入力面)'!O17)</f>
        <v/>
      </c>
      <c r="D13" s="128" t="str">
        <f>IF('耐力壁工事(入力面)'!$P17="","",VLOOKUP('耐力壁工事(入力面)'!$P17,'耐力壁工事(入力面)'!$C$11:'耐力壁工事(入力面)'!$L$22,2,FALSE))</f>
        <v/>
      </c>
      <c r="E13" s="121" t="str">
        <f>IF('耐力壁工事(入力面)'!$P17="","",VLOOKUP('耐力壁工事(入力面)'!$P17,'耐力壁工事(入力面)'!$C$11:$L$22,3,FALSE))</f>
        <v/>
      </c>
      <c r="F13" s="121" t="str">
        <f>IF('耐力壁工事(入力面)'!$P17="","",VLOOKUP('耐力壁工事(入力面)'!$P17,'耐力壁工事(入力面)'!$C$11:$L$22,5,FALSE))</f>
        <v/>
      </c>
      <c r="G13" s="121" t="str">
        <f>IF('耐力壁工事(入力面)'!$P17="","",VLOOKUP('耐力壁工事(入力面)'!$P17,'耐力壁工事(入力面)'!$C$11:$L$22,6,FALSE))</f>
        <v/>
      </c>
      <c r="H13" s="121" t="str">
        <f>IF('耐力壁工事(入力面)'!$P17="","",VLOOKUP('耐力壁工事(入力面)'!$P17,'耐力壁工事(入力面)'!$C$11:$L$22,7,FALSE))</f>
        <v/>
      </c>
      <c r="I13" s="222" t="str">
        <f>IF('耐力壁工事(入力面)'!$P17="","",VLOOKUP('耐力壁工事(入力面)'!$P17,'耐力壁工事(入力面)'!$C$11:$L$22,8,FALSE))</f>
        <v/>
      </c>
      <c r="J13" s="220" t="str">
        <f>IF('耐力壁工事(入力面)'!$P17="","",VLOOKUP('耐力壁工事(入力面)'!$P17,'耐力壁工事(入力面)'!$C$11:$L$22,9,FALSE))</f>
        <v/>
      </c>
      <c r="K13" s="130" t="str">
        <f>IF('耐力壁工事(入力面)'!$P17="","",VLOOKUP('耐力壁工事(入力面)'!$P17,'耐力壁工事(入力面)'!$C$11:$L$22,10,FALSE))</f>
        <v/>
      </c>
      <c r="L13" s="128" t="str">
        <f>IF('耐力壁工事(入力面)'!$Q17="","",VLOOKUP('耐力壁工事(入力面)'!$Q17,'耐力壁工事(入力面)'!$C$23:$L$29,2,FALSE))</f>
        <v/>
      </c>
      <c r="M13" s="222" t="str">
        <f>IF('耐力壁工事(入力面)'!$Q17="","",VLOOKUP('耐力壁工事(入力面)'!$Q17,'耐力壁工事(入力面)'!$C$23:$L$29,3,FALSE))</f>
        <v/>
      </c>
      <c r="N13" s="220" t="str">
        <f>IF('耐力壁工事(入力面)'!$Q17="","",VLOOKUP('耐力壁工事(入力面)'!$Q17,'耐力壁工事(入力面)'!$C$23:$L$29,9,FALSE))</f>
        <v/>
      </c>
      <c r="O13" s="130" t="str">
        <f>IF('耐力壁工事(入力面)'!$Q17="","",VLOOKUP('耐力壁工事(入力面)'!$Q17,'耐力壁工事(入力面)'!$C$23:$L$29,10,FALSE))</f>
        <v/>
      </c>
      <c r="P13" s="128" t="str">
        <f>IF('耐力壁工事(入力面)'!$R17="","",VLOOKUP('耐力壁工事(入力面)'!$R17,'耐力壁工事(入力面)'!$C$11:'耐力壁工事(入力面)'!$L$22,2,FALSE))</f>
        <v/>
      </c>
      <c r="Q13" s="121" t="str">
        <f>IF('耐力壁工事(入力面)'!$R17="","",VLOOKUP('耐力壁工事(入力面)'!$R17,'耐力壁工事(入力面)'!$C$11:'耐力壁工事(入力面)'!$L$22,3,FALSE))</f>
        <v/>
      </c>
      <c r="R13" s="121" t="str">
        <f>IF('耐力壁工事(入力面)'!$R17="","",VLOOKUP('耐力壁工事(入力面)'!$R17,'耐力壁工事(入力面)'!$C$11:'耐力壁工事(入力面)'!$L$22,5,FALSE))</f>
        <v/>
      </c>
      <c r="S13" s="121" t="str">
        <f>IF('耐力壁工事(入力面)'!$R17="","",VLOOKUP('耐力壁工事(入力面)'!$R17,'耐力壁工事(入力面)'!$C$11:'耐力壁工事(入力面)'!$L$22,6,FALSE))</f>
        <v/>
      </c>
      <c r="T13" s="121" t="str">
        <f>IF('耐力壁工事(入力面)'!$R17="","",VLOOKUP('耐力壁工事(入力面)'!$R17,'耐力壁工事(入力面)'!$C$11:'耐力壁工事(入力面)'!$L$22,7,FALSE))</f>
        <v/>
      </c>
      <c r="U13" s="222" t="str">
        <f>IF('耐力壁工事(入力面)'!$R17="","",VLOOKUP('耐力壁工事(入力面)'!$R17,'耐力壁工事(入力面)'!$C$11:'耐力壁工事(入力面)'!$L$22,8,FALSE))</f>
        <v/>
      </c>
      <c r="V13" s="220" t="str">
        <f>IF('耐力壁工事(入力面)'!$R17="","",VLOOKUP('耐力壁工事(入力面)'!$R17,'耐力壁工事(入力面)'!$C$11:'耐力壁工事(入力面)'!$L$22,9,FALSE))</f>
        <v/>
      </c>
      <c r="W13" s="130" t="str">
        <f>IF('耐力壁工事(入力面)'!$R17="","",VLOOKUP('耐力壁工事(入力面)'!$R17,'耐力壁工事(入力面)'!$C$11:'耐力壁工事(入力面)'!$L$22,10,FALSE))</f>
        <v/>
      </c>
      <c r="X13" s="207">
        <f t="shared" si="0"/>
        <v>0</v>
      </c>
      <c r="Y13" s="229">
        <f t="shared" si="1"/>
        <v>0</v>
      </c>
    </row>
    <row r="14" spans="2:25" ht="32.1" customHeight="1" x14ac:dyDescent="0.15">
      <c r="B14" s="2">
        <v>10</v>
      </c>
      <c r="C14" s="217" t="str">
        <f>IF('耐力壁工事(入力面)'!O18="","",'耐力壁工事(入力面)'!O18)</f>
        <v/>
      </c>
      <c r="D14" s="127" t="str">
        <f>IF('耐力壁工事(入力面)'!$P18="","",VLOOKUP('耐力壁工事(入力面)'!$P18,'耐力壁工事(入力面)'!$C$11:'耐力壁工事(入力面)'!$L$22,2,FALSE))</f>
        <v/>
      </c>
      <c r="E14" s="122" t="str">
        <f>IF('耐力壁工事(入力面)'!$P18="","",VLOOKUP('耐力壁工事(入力面)'!$P18,'耐力壁工事(入力面)'!$C$11:$L$22,3,FALSE))</f>
        <v/>
      </c>
      <c r="F14" s="122" t="str">
        <f>IF('耐力壁工事(入力面)'!$P18="","",VLOOKUP('耐力壁工事(入力面)'!$P18,'耐力壁工事(入力面)'!$C$11:$L$22,5,FALSE))</f>
        <v/>
      </c>
      <c r="G14" s="122" t="str">
        <f>IF('耐力壁工事(入力面)'!$P18="","",VLOOKUP('耐力壁工事(入力面)'!$P18,'耐力壁工事(入力面)'!$C$11:$L$22,6,FALSE))</f>
        <v/>
      </c>
      <c r="H14" s="122" t="str">
        <f>IF('耐力壁工事(入力面)'!$P18="","",VLOOKUP('耐力壁工事(入力面)'!$P18,'耐力壁工事(入力面)'!$C$11:$L$22,7,FALSE))</f>
        <v/>
      </c>
      <c r="I14" s="221" t="str">
        <f>IF('耐力壁工事(入力面)'!$P18="","",VLOOKUP('耐力壁工事(入力面)'!$P18,'耐力壁工事(入力面)'!$C$11:$L$22,8,FALSE))</f>
        <v/>
      </c>
      <c r="J14" s="219" t="str">
        <f>IF('耐力壁工事(入力面)'!$P18="","",VLOOKUP('耐力壁工事(入力面)'!$P18,'耐力壁工事(入力面)'!$C$11:$L$22,9,FALSE))</f>
        <v/>
      </c>
      <c r="K14" s="129" t="str">
        <f>IF('耐力壁工事(入力面)'!$P18="","",VLOOKUP('耐力壁工事(入力面)'!$P18,'耐力壁工事(入力面)'!$C$11:$L$22,10,FALSE))</f>
        <v/>
      </c>
      <c r="L14" s="127" t="str">
        <f>IF('耐力壁工事(入力面)'!$Q18="","",VLOOKUP('耐力壁工事(入力面)'!$Q18,'耐力壁工事(入力面)'!$C$23:$L$29,2,FALSE))</f>
        <v/>
      </c>
      <c r="M14" s="221" t="str">
        <f>IF('耐力壁工事(入力面)'!$Q18="","",VLOOKUP('耐力壁工事(入力面)'!$Q18,'耐力壁工事(入力面)'!$C$23:$L$29,3,FALSE))</f>
        <v/>
      </c>
      <c r="N14" s="219" t="str">
        <f>IF('耐力壁工事(入力面)'!$Q18="","",VLOOKUP('耐力壁工事(入力面)'!$Q18,'耐力壁工事(入力面)'!$C$23:$L$29,9,FALSE))</f>
        <v/>
      </c>
      <c r="O14" s="129" t="str">
        <f>IF('耐力壁工事(入力面)'!$Q18="","",VLOOKUP('耐力壁工事(入力面)'!$Q18,'耐力壁工事(入力面)'!$C$23:$L$29,10,FALSE))</f>
        <v/>
      </c>
      <c r="P14" s="127" t="str">
        <f>IF('耐力壁工事(入力面)'!$R18="","",VLOOKUP('耐力壁工事(入力面)'!$R18,'耐力壁工事(入力面)'!$C$11:'耐力壁工事(入力面)'!$L$22,2,FALSE))</f>
        <v/>
      </c>
      <c r="Q14" s="122" t="str">
        <f>IF('耐力壁工事(入力面)'!$R18="","",VLOOKUP('耐力壁工事(入力面)'!$R18,'耐力壁工事(入力面)'!$C$11:'耐力壁工事(入力面)'!$L$22,3,FALSE))</f>
        <v/>
      </c>
      <c r="R14" s="122" t="str">
        <f>IF('耐力壁工事(入力面)'!$R18="","",VLOOKUP('耐力壁工事(入力面)'!$R18,'耐力壁工事(入力面)'!$C$11:'耐力壁工事(入力面)'!$L$22,5,FALSE))</f>
        <v/>
      </c>
      <c r="S14" s="122" t="str">
        <f>IF('耐力壁工事(入力面)'!$R18="","",VLOOKUP('耐力壁工事(入力面)'!$R18,'耐力壁工事(入力面)'!$C$11:'耐力壁工事(入力面)'!$L$22,6,FALSE))</f>
        <v/>
      </c>
      <c r="T14" s="122" t="str">
        <f>IF('耐力壁工事(入力面)'!$R18="","",VLOOKUP('耐力壁工事(入力面)'!$R18,'耐力壁工事(入力面)'!$C$11:'耐力壁工事(入力面)'!$L$22,7,FALSE))</f>
        <v/>
      </c>
      <c r="U14" s="221" t="str">
        <f>IF('耐力壁工事(入力面)'!$R18="","",VLOOKUP('耐力壁工事(入力面)'!$R18,'耐力壁工事(入力面)'!$C$11:'耐力壁工事(入力面)'!$L$22,8,FALSE))</f>
        <v/>
      </c>
      <c r="V14" s="219" t="str">
        <f>IF('耐力壁工事(入力面)'!$R18="","",VLOOKUP('耐力壁工事(入力面)'!$R18,'耐力壁工事(入力面)'!$C$11:'耐力壁工事(入力面)'!$L$22,9,FALSE))</f>
        <v/>
      </c>
      <c r="W14" s="129" t="str">
        <f>IF('耐力壁工事(入力面)'!$R18="","",VLOOKUP('耐力壁工事(入力面)'!$R18,'耐力壁工事(入力面)'!$C$11:'耐力壁工事(入力面)'!$L$22,10,FALSE))</f>
        <v/>
      </c>
      <c r="X14" s="206">
        <f t="shared" si="0"/>
        <v>0</v>
      </c>
      <c r="Y14" s="228">
        <f t="shared" si="1"/>
        <v>0</v>
      </c>
    </row>
    <row r="15" spans="2:25" ht="32.1" customHeight="1" x14ac:dyDescent="0.15">
      <c r="B15" s="62">
        <v>11</v>
      </c>
      <c r="C15" s="218" t="str">
        <f>IF('耐力壁工事(入力面)'!O19="","",'耐力壁工事(入力面)'!O19)</f>
        <v/>
      </c>
      <c r="D15" s="128" t="str">
        <f>IF('耐力壁工事(入力面)'!$P19="","",VLOOKUP('耐力壁工事(入力面)'!$P19,'耐力壁工事(入力面)'!$C$11:'耐力壁工事(入力面)'!$L$22,2,FALSE))</f>
        <v/>
      </c>
      <c r="E15" s="121" t="str">
        <f>IF('耐力壁工事(入力面)'!$P19="","",VLOOKUP('耐力壁工事(入力面)'!$P19,'耐力壁工事(入力面)'!$C$11:$L$22,3,FALSE))</f>
        <v/>
      </c>
      <c r="F15" s="121" t="str">
        <f>IF('耐力壁工事(入力面)'!$P19="","",VLOOKUP('耐力壁工事(入力面)'!$P19,'耐力壁工事(入力面)'!$C$11:$L$22,5,FALSE))</f>
        <v/>
      </c>
      <c r="G15" s="121" t="str">
        <f>IF('耐力壁工事(入力面)'!$P19="","",VLOOKUP('耐力壁工事(入力面)'!$P19,'耐力壁工事(入力面)'!$C$11:$L$22,6,FALSE))</f>
        <v/>
      </c>
      <c r="H15" s="121" t="str">
        <f>IF('耐力壁工事(入力面)'!$P19="","",VLOOKUP('耐力壁工事(入力面)'!$P19,'耐力壁工事(入力面)'!$C$11:$L$22,7,FALSE))</f>
        <v/>
      </c>
      <c r="I15" s="222" t="str">
        <f>IF('耐力壁工事(入力面)'!$P19="","",VLOOKUP('耐力壁工事(入力面)'!$P19,'耐力壁工事(入力面)'!$C$11:$L$22,8,FALSE))</f>
        <v/>
      </c>
      <c r="J15" s="220" t="str">
        <f>IF('耐力壁工事(入力面)'!$P19="","",VLOOKUP('耐力壁工事(入力面)'!$P19,'耐力壁工事(入力面)'!$C$11:$L$22,9,FALSE))</f>
        <v/>
      </c>
      <c r="K15" s="130" t="str">
        <f>IF('耐力壁工事(入力面)'!$P19="","",VLOOKUP('耐力壁工事(入力面)'!$P19,'耐力壁工事(入力面)'!$C$11:$L$22,10,FALSE))</f>
        <v/>
      </c>
      <c r="L15" s="128" t="str">
        <f>IF('耐力壁工事(入力面)'!$Q19="","",VLOOKUP('耐力壁工事(入力面)'!$Q19,'耐力壁工事(入力面)'!$C$23:$L$29,2,FALSE))</f>
        <v/>
      </c>
      <c r="M15" s="222" t="str">
        <f>IF('耐力壁工事(入力面)'!$Q19="","",VLOOKUP('耐力壁工事(入力面)'!$Q19,'耐力壁工事(入力面)'!$C$23:$L$29,3,FALSE))</f>
        <v/>
      </c>
      <c r="N15" s="220" t="str">
        <f>IF('耐力壁工事(入力面)'!$Q19="","",VLOOKUP('耐力壁工事(入力面)'!$Q19,'耐力壁工事(入力面)'!$C$23:$L$29,9,FALSE))</f>
        <v/>
      </c>
      <c r="O15" s="130" t="str">
        <f>IF('耐力壁工事(入力面)'!$Q19="","",VLOOKUP('耐力壁工事(入力面)'!$Q19,'耐力壁工事(入力面)'!$C$23:$L$29,10,FALSE))</f>
        <v/>
      </c>
      <c r="P15" s="128" t="str">
        <f>IF('耐力壁工事(入力面)'!$R19="","",VLOOKUP('耐力壁工事(入力面)'!$R19,'耐力壁工事(入力面)'!$C$11:'耐力壁工事(入力面)'!$L$22,2,FALSE))</f>
        <v/>
      </c>
      <c r="Q15" s="121" t="str">
        <f>IF('耐力壁工事(入力面)'!$R19="","",VLOOKUP('耐力壁工事(入力面)'!$R19,'耐力壁工事(入力面)'!$C$11:'耐力壁工事(入力面)'!$L$22,3,FALSE))</f>
        <v/>
      </c>
      <c r="R15" s="121" t="str">
        <f>IF('耐力壁工事(入力面)'!$R19="","",VLOOKUP('耐力壁工事(入力面)'!$R19,'耐力壁工事(入力面)'!$C$11:'耐力壁工事(入力面)'!$L$22,5,FALSE))</f>
        <v/>
      </c>
      <c r="S15" s="121" t="str">
        <f>IF('耐力壁工事(入力面)'!$R19="","",VLOOKUP('耐力壁工事(入力面)'!$R19,'耐力壁工事(入力面)'!$C$11:'耐力壁工事(入力面)'!$L$22,6,FALSE))</f>
        <v/>
      </c>
      <c r="T15" s="121" t="str">
        <f>IF('耐力壁工事(入力面)'!$R19="","",VLOOKUP('耐力壁工事(入力面)'!$R19,'耐力壁工事(入力面)'!$C$11:'耐力壁工事(入力面)'!$L$22,7,FALSE))</f>
        <v/>
      </c>
      <c r="U15" s="222" t="str">
        <f>IF('耐力壁工事(入力面)'!$R19="","",VLOOKUP('耐力壁工事(入力面)'!$R19,'耐力壁工事(入力面)'!$C$11:'耐力壁工事(入力面)'!$L$22,8,FALSE))</f>
        <v/>
      </c>
      <c r="V15" s="220" t="str">
        <f>IF('耐力壁工事(入力面)'!$R19="","",VLOOKUP('耐力壁工事(入力面)'!$R19,'耐力壁工事(入力面)'!$C$11:'耐力壁工事(入力面)'!$L$22,9,FALSE))</f>
        <v/>
      </c>
      <c r="W15" s="130" t="str">
        <f>IF('耐力壁工事(入力面)'!$R19="","",VLOOKUP('耐力壁工事(入力面)'!$R19,'耐力壁工事(入力面)'!$C$11:'耐力壁工事(入力面)'!$L$22,10,FALSE))</f>
        <v/>
      </c>
      <c r="X15" s="207">
        <f t="shared" si="0"/>
        <v>0</v>
      </c>
      <c r="Y15" s="229">
        <f t="shared" si="1"/>
        <v>0</v>
      </c>
    </row>
    <row r="16" spans="2:25" ht="32.1" customHeight="1" x14ac:dyDescent="0.15">
      <c r="B16" s="2">
        <v>12</v>
      </c>
      <c r="C16" s="217" t="str">
        <f>IF('耐力壁工事(入力面)'!O20="","",'耐力壁工事(入力面)'!O20)</f>
        <v/>
      </c>
      <c r="D16" s="127" t="str">
        <f>IF('耐力壁工事(入力面)'!$P20="","",VLOOKUP('耐力壁工事(入力面)'!$P20,'耐力壁工事(入力面)'!$C$11:'耐力壁工事(入力面)'!$L$22,2,FALSE))</f>
        <v/>
      </c>
      <c r="E16" s="122" t="str">
        <f>IF('耐力壁工事(入力面)'!$P20="","",VLOOKUP('耐力壁工事(入力面)'!$P20,'耐力壁工事(入力面)'!$C$11:$L$22,3,FALSE))</f>
        <v/>
      </c>
      <c r="F16" s="122" t="str">
        <f>IF('耐力壁工事(入力面)'!$P20="","",VLOOKUP('耐力壁工事(入力面)'!$P20,'耐力壁工事(入力面)'!$C$11:$L$22,5,FALSE))</f>
        <v/>
      </c>
      <c r="G16" s="122" t="str">
        <f>IF('耐力壁工事(入力面)'!$P20="","",VLOOKUP('耐力壁工事(入力面)'!$P20,'耐力壁工事(入力面)'!$C$11:$L$22,6,FALSE))</f>
        <v/>
      </c>
      <c r="H16" s="122" t="str">
        <f>IF('耐力壁工事(入力面)'!$P20="","",VLOOKUP('耐力壁工事(入力面)'!$P20,'耐力壁工事(入力面)'!$C$11:$L$22,7,FALSE))</f>
        <v/>
      </c>
      <c r="I16" s="221" t="str">
        <f>IF('耐力壁工事(入力面)'!$P20="","",VLOOKUP('耐力壁工事(入力面)'!$P20,'耐力壁工事(入力面)'!$C$11:$L$22,8,FALSE))</f>
        <v/>
      </c>
      <c r="J16" s="219" t="str">
        <f>IF('耐力壁工事(入力面)'!$P20="","",VLOOKUP('耐力壁工事(入力面)'!$P20,'耐力壁工事(入力面)'!$C$11:$L$22,9,FALSE))</f>
        <v/>
      </c>
      <c r="K16" s="129" t="str">
        <f>IF('耐力壁工事(入力面)'!$P20="","",VLOOKUP('耐力壁工事(入力面)'!$P20,'耐力壁工事(入力面)'!$C$11:$L$22,10,FALSE))</f>
        <v/>
      </c>
      <c r="L16" s="127" t="str">
        <f>IF('耐力壁工事(入力面)'!$Q20="","",VLOOKUP('耐力壁工事(入力面)'!$Q20,'耐力壁工事(入力面)'!$C$23:$L$29,2,FALSE))</f>
        <v/>
      </c>
      <c r="M16" s="221" t="str">
        <f>IF('耐力壁工事(入力面)'!$Q20="","",VLOOKUP('耐力壁工事(入力面)'!$Q20,'耐力壁工事(入力面)'!$C$23:$L$29,3,FALSE))</f>
        <v/>
      </c>
      <c r="N16" s="219" t="str">
        <f>IF('耐力壁工事(入力面)'!$Q20="","",VLOOKUP('耐力壁工事(入力面)'!$Q20,'耐力壁工事(入力面)'!$C$23:$L$29,9,FALSE))</f>
        <v/>
      </c>
      <c r="O16" s="129" t="str">
        <f>IF('耐力壁工事(入力面)'!$Q20="","",VLOOKUP('耐力壁工事(入力面)'!$Q20,'耐力壁工事(入力面)'!$C$23:$L$29,10,FALSE))</f>
        <v/>
      </c>
      <c r="P16" s="127" t="str">
        <f>IF('耐力壁工事(入力面)'!$R20="","",VLOOKUP('耐力壁工事(入力面)'!$R20,'耐力壁工事(入力面)'!$C$11:'耐力壁工事(入力面)'!$L$22,2,FALSE))</f>
        <v/>
      </c>
      <c r="Q16" s="122" t="str">
        <f>IF('耐力壁工事(入力面)'!$R20="","",VLOOKUP('耐力壁工事(入力面)'!$R20,'耐力壁工事(入力面)'!$C$11:'耐力壁工事(入力面)'!$L$22,3,FALSE))</f>
        <v/>
      </c>
      <c r="R16" s="122" t="str">
        <f>IF('耐力壁工事(入力面)'!$R20="","",VLOOKUP('耐力壁工事(入力面)'!$R20,'耐力壁工事(入力面)'!$C$11:'耐力壁工事(入力面)'!$L$22,5,FALSE))</f>
        <v/>
      </c>
      <c r="S16" s="122" t="str">
        <f>IF('耐力壁工事(入力面)'!$R20="","",VLOOKUP('耐力壁工事(入力面)'!$R20,'耐力壁工事(入力面)'!$C$11:'耐力壁工事(入力面)'!$L$22,6,FALSE))</f>
        <v/>
      </c>
      <c r="T16" s="122" t="str">
        <f>IF('耐力壁工事(入力面)'!$R20="","",VLOOKUP('耐力壁工事(入力面)'!$R20,'耐力壁工事(入力面)'!$C$11:'耐力壁工事(入力面)'!$L$22,7,FALSE))</f>
        <v/>
      </c>
      <c r="U16" s="221" t="str">
        <f>IF('耐力壁工事(入力面)'!$R20="","",VLOOKUP('耐力壁工事(入力面)'!$R20,'耐力壁工事(入力面)'!$C$11:'耐力壁工事(入力面)'!$L$22,8,FALSE))</f>
        <v/>
      </c>
      <c r="V16" s="219" t="str">
        <f>IF('耐力壁工事(入力面)'!$R20="","",VLOOKUP('耐力壁工事(入力面)'!$R20,'耐力壁工事(入力面)'!$C$11:'耐力壁工事(入力面)'!$L$22,9,FALSE))</f>
        <v/>
      </c>
      <c r="W16" s="129" t="str">
        <f>IF('耐力壁工事(入力面)'!$R20="","",VLOOKUP('耐力壁工事(入力面)'!$R20,'耐力壁工事(入力面)'!$C$11:'耐力壁工事(入力面)'!$L$22,10,FALSE))</f>
        <v/>
      </c>
      <c r="X16" s="206">
        <f t="shared" si="0"/>
        <v>0</v>
      </c>
      <c r="Y16" s="228">
        <f t="shared" si="1"/>
        <v>0</v>
      </c>
    </row>
    <row r="17" spans="2:25" ht="32.1" customHeight="1" x14ac:dyDescent="0.15">
      <c r="B17" s="62">
        <v>13</v>
      </c>
      <c r="C17" s="218" t="str">
        <f>IF('耐力壁工事(入力面)'!O21="","",'耐力壁工事(入力面)'!O21)</f>
        <v/>
      </c>
      <c r="D17" s="128" t="str">
        <f>IF('耐力壁工事(入力面)'!$P21="","",VLOOKUP('耐力壁工事(入力面)'!$P21,'耐力壁工事(入力面)'!$C$11:'耐力壁工事(入力面)'!$L$22,2,FALSE))</f>
        <v/>
      </c>
      <c r="E17" s="121" t="str">
        <f>IF('耐力壁工事(入力面)'!$P21="","",VLOOKUP('耐力壁工事(入力面)'!$P21,'耐力壁工事(入力面)'!$C$11:$L$22,3,FALSE))</f>
        <v/>
      </c>
      <c r="F17" s="121" t="str">
        <f>IF('耐力壁工事(入力面)'!$P21="","",VLOOKUP('耐力壁工事(入力面)'!$P21,'耐力壁工事(入力面)'!$C$11:$L$22,5,FALSE))</f>
        <v/>
      </c>
      <c r="G17" s="121" t="str">
        <f>IF('耐力壁工事(入力面)'!$P21="","",VLOOKUP('耐力壁工事(入力面)'!$P21,'耐力壁工事(入力面)'!$C$11:$L$22,6,FALSE))</f>
        <v/>
      </c>
      <c r="H17" s="121" t="str">
        <f>IF('耐力壁工事(入力面)'!$P21="","",VLOOKUP('耐力壁工事(入力面)'!$P21,'耐力壁工事(入力面)'!$C$11:$L$22,7,FALSE))</f>
        <v/>
      </c>
      <c r="I17" s="222" t="str">
        <f>IF('耐力壁工事(入力面)'!$P21="","",VLOOKUP('耐力壁工事(入力面)'!$P21,'耐力壁工事(入力面)'!$C$11:$L$22,8,FALSE))</f>
        <v/>
      </c>
      <c r="J17" s="220" t="str">
        <f>IF('耐力壁工事(入力面)'!$P21="","",VLOOKUP('耐力壁工事(入力面)'!$P21,'耐力壁工事(入力面)'!$C$11:$L$22,9,FALSE))</f>
        <v/>
      </c>
      <c r="K17" s="130" t="str">
        <f>IF('耐力壁工事(入力面)'!$P21="","",VLOOKUP('耐力壁工事(入力面)'!$P21,'耐力壁工事(入力面)'!$C$11:$L$22,10,FALSE))</f>
        <v/>
      </c>
      <c r="L17" s="128" t="str">
        <f>IF('耐力壁工事(入力面)'!$Q21="","",VLOOKUP('耐力壁工事(入力面)'!$Q21,'耐力壁工事(入力面)'!$C$23:$L$29,2,FALSE))</f>
        <v/>
      </c>
      <c r="M17" s="222" t="str">
        <f>IF('耐力壁工事(入力面)'!$Q21="","",VLOOKUP('耐力壁工事(入力面)'!$Q21,'耐力壁工事(入力面)'!$C$23:$L$29,3,FALSE))</f>
        <v/>
      </c>
      <c r="N17" s="220" t="str">
        <f>IF('耐力壁工事(入力面)'!$Q21="","",VLOOKUP('耐力壁工事(入力面)'!$Q21,'耐力壁工事(入力面)'!$C$23:$L$29,9,FALSE))</f>
        <v/>
      </c>
      <c r="O17" s="130" t="str">
        <f>IF('耐力壁工事(入力面)'!$Q21="","",VLOOKUP('耐力壁工事(入力面)'!$Q21,'耐力壁工事(入力面)'!$C$23:$L$29,10,FALSE))</f>
        <v/>
      </c>
      <c r="P17" s="128" t="str">
        <f>IF('耐力壁工事(入力面)'!$R21="","",VLOOKUP('耐力壁工事(入力面)'!$R21,'耐力壁工事(入力面)'!$C$11:'耐力壁工事(入力面)'!$L$22,2,FALSE))</f>
        <v/>
      </c>
      <c r="Q17" s="121" t="str">
        <f>IF('耐力壁工事(入力面)'!$R21="","",VLOOKUP('耐力壁工事(入力面)'!$R21,'耐力壁工事(入力面)'!$C$11:'耐力壁工事(入力面)'!$L$22,3,FALSE))</f>
        <v/>
      </c>
      <c r="R17" s="121" t="str">
        <f>IF('耐力壁工事(入力面)'!$R21="","",VLOOKUP('耐力壁工事(入力面)'!$R21,'耐力壁工事(入力面)'!$C$11:'耐力壁工事(入力面)'!$L$22,5,FALSE))</f>
        <v/>
      </c>
      <c r="S17" s="121" t="str">
        <f>IF('耐力壁工事(入力面)'!$R21="","",VLOOKUP('耐力壁工事(入力面)'!$R21,'耐力壁工事(入力面)'!$C$11:'耐力壁工事(入力面)'!$L$22,6,FALSE))</f>
        <v/>
      </c>
      <c r="T17" s="121" t="str">
        <f>IF('耐力壁工事(入力面)'!$R21="","",VLOOKUP('耐力壁工事(入力面)'!$R21,'耐力壁工事(入力面)'!$C$11:'耐力壁工事(入力面)'!$L$22,7,FALSE))</f>
        <v/>
      </c>
      <c r="U17" s="222" t="str">
        <f>IF('耐力壁工事(入力面)'!$R21="","",VLOOKUP('耐力壁工事(入力面)'!$R21,'耐力壁工事(入力面)'!$C$11:'耐力壁工事(入力面)'!$L$22,8,FALSE))</f>
        <v/>
      </c>
      <c r="V17" s="220" t="str">
        <f>IF('耐力壁工事(入力面)'!$R21="","",VLOOKUP('耐力壁工事(入力面)'!$R21,'耐力壁工事(入力面)'!$C$11:'耐力壁工事(入力面)'!$L$22,9,FALSE))</f>
        <v/>
      </c>
      <c r="W17" s="130" t="str">
        <f>IF('耐力壁工事(入力面)'!$R21="","",VLOOKUP('耐力壁工事(入力面)'!$R21,'耐力壁工事(入力面)'!$C$11:'耐力壁工事(入力面)'!$L$22,10,FALSE))</f>
        <v/>
      </c>
      <c r="X17" s="207">
        <f t="shared" si="0"/>
        <v>0</v>
      </c>
      <c r="Y17" s="229">
        <f t="shared" si="1"/>
        <v>0</v>
      </c>
    </row>
    <row r="18" spans="2:25" ht="32.1" customHeight="1" x14ac:dyDescent="0.15">
      <c r="B18" s="2">
        <v>14</v>
      </c>
      <c r="C18" s="217" t="str">
        <f>IF('耐力壁工事(入力面)'!O22="","",'耐力壁工事(入力面)'!O22)</f>
        <v/>
      </c>
      <c r="D18" s="127" t="str">
        <f>IF('耐力壁工事(入力面)'!$P22="","",VLOOKUP('耐力壁工事(入力面)'!$P22,'耐力壁工事(入力面)'!$C$11:'耐力壁工事(入力面)'!$L$22,2,FALSE))</f>
        <v/>
      </c>
      <c r="E18" s="122" t="str">
        <f>IF('耐力壁工事(入力面)'!$P22="","",VLOOKUP('耐力壁工事(入力面)'!$P22,'耐力壁工事(入力面)'!$C$11:$L$22,3,FALSE))</f>
        <v/>
      </c>
      <c r="F18" s="122" t="str">
        <f>IF('耐力壁工事(入力面)'!$P22="","",VLOOKUP('耐力壁工事(入力面)'!$P22,'耐力壁工事(入力面)'!$C$11:$L$22,5,FALSE))</f>
        <v/>
      </c>
      <c r="G18" s="122" t="str">
        <f>IF('耐力壁工事(入力面)'!$P22="","",VLOOKUP('耐力壁工事(入力面)'!$P22,'耐力壁工事(入力面)'!$C$11:$L$22,6,FALSE))</f>
        <v/>
      </c>
      <c r="H18" s="122" t="str">
        <f>IF('耐力壁工事(入力面)'!$P22="","",VLOOKUP('耐力壁工事(入力面)'!$P22,'耐力壁工事(入力面)'!$C$11:$L$22,7,FALSE))</f>
        <v/>
      </c>
      <c r="I18" s="221" t="str">
        <f>IF('耐力壁工事(入力面)'!$P22="","",VLOOKUP('耐力壁工事(入力面)'!$P22,'耐力壁工事(入力面)'!$C$11:$L$22,8,FALSE))</f>
        <v/>
      </c>
      <c r="J18" s="219" t="str">
        <f>IF('耐力壁工事(入力面)'!$P22="","",VLOOKUP('耐力壁工事(入力面)'!$P22,'耐力壁工事(入力面)'!$C$11:$L$22,9,FALSE))</f>
        <v/>
      </c>
      <c r="K18" s="129" t="str">
        <f>IF('耐力壁工事(入力面)'!$P22="","",VLOOKUP('耐力壁工事(入力面)'!$P22,'耐力壁工事(入力面)'!$C$11:$L$22,10,FALSE))</f>
        <v/>
      </c>
      <c r="L18" s="127" t="str">
        <f>IF('耐力壁工事(入力面)'!$Q22="","",VLOOKUP('耐力壁工事(入力面)'!$Q22,'耐力壁工事(入力面)'!$C$23:$L$29,2,FALSE))</f>
        <v/>
      </c>
      <c r="M18" s="221" t="str">
        <f>IF('耐力壁工事(入力面)'!$Q22="","",VLOOKUP('耐力壁工事(入力面)'!$Q22,'耐力壁工事(入力面)'!$C$23:$L$29,3,FALSE))</f>
        <v/>
      </c>
      <c r="N18" s="219" t="str">
        <f>IF('耐力壁工事(入力面)'!$Q22="","",VLOOKUP('耐力壁工事(入力面)'!$Q22,'耐力壁工事(入力面)'!$C$23:$L$29,9,FALSE))</f>
        <v/>
      </c>
      <c r="O18" s="129" t="str">
        <f>IF('耐力壁工事(入力面)'!$Q22="","",VLOOKUP('耐力壁工事(入力面)'!$Q22,'耐力壁工事(入力面)'!$C$23:$L$29,10,FALSE))</f>
        <v/>
      </c>
      <c r="P18" s="127" t="str">
        <f>IF('耐力壁工事(入力面)'!$R22="","",VLOOKUP('耐力壁工事(入力面)'!$R22,'耐力壁工事(入力面)'!$C$11:'耐力壁工事(入力面)'!$L$22,2,FALSE))</f>
        <v/>
      </c>
      <c r="Q18" s="122" t="str">
        <f>IF('耐力壁工事(入力面)'!$R22="","",VLOOKUP('耐力壁工事(入力面)'!$R22,'耐力壁工事(入力面)'!$C$11:'耐力壁工事(入力面)'!$L$22,3,FALSE))</f>
        <v/>
      </c>
      <c r="R18" s="122" t="str">
        <f>IF('耐力壁工事(入力面)'!$R22="","",VLOOKUP('耐力壁工事(入力面)'!$R22,'耐力壁工事(入力面)'!$C$11:'耐力壁工事(入力面)'!$L$22,5,FALSE))</f>
        <v/>
      </c>
      <c r="S18" s="122" t="str">
        <f>IF('耐力壁工事(入力面)'!$R22="","",VLOOKUP('耐力壁工事(入力面)'!$R22,'耐力壁工事(入力面)'!$C$11:'耐力壁工事(入力面)'!$L$22,6,FALSE))</f>
        <v/>
      </c>
      <c r="T18" s="122" t="str">
        <f>IF('耐力壁工事(入力面)'!$R22="","",VLOOKUP('耐力壁工事(入力面)'!$R22,'耐力壁工事(入力面)'!$C$11:'耐力壁工事(入力面)'!$L$22,7,FALSE))</f>
        <v/>
      </c>
      <c r="U18" s="221" t="str">
        <f>IF('耐力壁工事(入力面)'!$R22="","",VLOOKUP('耐力壁工事(入力面)'!$R22,'耐力壁工事(入力面)'!$C$11:'耐力壁工事(入力面)'!$L$22,8,FALSE))</f>
        <v/>
      </c>
      <c r="V18" s="219" t="str">
        <f>IF('耐力壁工事(入力面)'!$R22="","",VLOOKUP('耐力壁工事(入力面)'!$R22,'耐力壁工事(入力面)'!$C$11:'耐力壁工事(入力面)'!$L$22,9,FALSE))</f>
        <v/>
      </c>
      <c r="W18" s="129" t="str">
        <f>IF('耐力壁工事(入力面)'!$R22="","",VLOOKUP('耐力壁工事(入力面)'!$R22,'耐力壁工事(入力面)'!$C$11:'耐力壁工事(入力面)'!$L$22,10,FALSE))</f>
        <v/>
      </c>
      <c r="X18" s="206">
        <f t="shared" si="0"/>
        <v>0</v>
      </c>
      <c r="Y18" s="228">
        <f t="shared" si="1"/>
        <v>0</v>
      </c>
    </row>
    <row r="19" spans="2:25" ht="32.1" customHeight="1" x14ac:dyDescent="0.15">
      <c r="B19" s="62">
        <v>15</v>
      </c>
      <c r="C19" s="218" t="str">
        <f>IF('耐力壁工事(入力面)'!O23="","",'耐力壁工事(入力面)'!O23)</f>
        <v/>
      </c>
      <c r="D19" s="128" t="str">
        <f>IF('耐力壁工事(入力面)'!$P23="","",VLOOKUP('耐力壁工事(入力面)'!$P23,'耐力壁工事(入力面)'!$C$11:'耐力壁工事(入力面)'!$L$22,2,FALSE))</f>
        <v/>
      </c>
      <c r="E19" s="121" t="str">
        <f>IF('耐力壁工事(入力面)'!$P23="","",VLOOKUP('耐力壁工事(入力面)'!$P23,'耐力壁工事(入力面)'!$C$11:$L$22,3,FALSE))</f>
        <v/>
      </c>
      <c r="F19" s="121" t="str">
        <f>IF('耐力壁工事(入力面)'!$P23="","",VLOOKUP('耐力壁工事(入力面)'!$P23,'耐力壁工事(入力面)'!$C$11:$L$22,5,FALSE))</f>
        <v/>
      </c>
      <c r="G19" s="121" t="str">
        <f>IF('耐力壁工事(入力面)'!$P23="","",VLOOKUP('耐力壁工事(入力面)'!$P23,'耐力壁工事(入力面)'!$C$11:$L$22,6,FALSE))</f>
        <v/>
      </c>
      <c r="H19" s="121" t="str">
        <f>IF('耐力壁工事(入力面)'!$P23="","",VLOOKUP('耐力壁工事(入力面)'!$P23,'耐力壁工事(入力面)'!$C$11:$L$22,7,FALSE))</f>
        <v/>
      </c>
      <c r="I19" s="222" t="str">
        <f>IF('耐力壁工事(入力面)'!$P23="","",VLOOKUP('耐力壁工事(入力面)'!$P23,'耐力壁工事(入力面)'!$C$11:$L$22,8,FALSE))</f>
        <v/>
      </c>
      <c r="J19" s="220" t="str">
        <f>IF('耐力壁工事(入力面)'!$P23="","",VLOOKUP('耐力壁工事(入力面)'!$P23,'耐力壁工事(入力面)'!$C$11:$L$22,9,FALSE))</f>
        <v/>
      </c>
      <c r="K19" s="130" t="str">
        <f>IF('耐力壁工事(入力面)'!$P23="","",VLOOKUP('耐力壁工事(入力面)'!$P23,'耐力壁工事(入力面)'!$C$11:$L$22,10,FALSE))</f>
        <v/>
      </c>
      <c r="L19" s="128" t="str">
        <f>IF('耐力壁工事(入力面)'!$Q23="","",VLOOKUP('耐力壁工事(入力面)'!$Q23,'耐力壁工事(入力面)'!$C$23:$L$29,2,FALSE))</f>
        <v/>
      </c>
      <c r="M19" s="222" t="str">
        <f>IF('耐力壁工事(入力面)'!$Q23="","",VLOOKUP('耐力壁工事(入力面)'!$Q23,'耐力壁工事(入力面)'!$C$23:$L$29,3,FALSE))</f>
        <v/>
      </c>
      <c r="N19" s="220" t="str">
        <f>IF('耐力壁工事(入力面)'!$Q23="","",VLOOKUP('耐力壁工事(入力面)'!$Q23,'耐力壁工事(入力面)'!$C$23:$L$29,9,FALSE))</f>
        <v/>
      </c>
      <c r="O19" s="130" t="str">
        <f>IF('耐力壁工事(入力面)'!$Q23="","",VLOOKUP('耐力壁工事(入力面)'!$Q23,'耐力壁工事(入力面)'!$C$23:$L$29,10,FALSE))</f>
        <v/>
      </c>
      <c r="P19" s="128" t="str">
        <f>IF('耐力壁工事(入力面)'!$R23="","",VLOOKUP('耐力壁工事(入力面)'!$R23,'耐力壁工事(入力面)'!$C$11:'耐力壁工事(入力面)'!$L$22,2,FALSE))</f>
        <v/>
      </c>
      <c r="Q19" s="121" t="str">
        <f>IF('耐力壁工事(入力面)'!$R23="","",VLOOKUP('耐力壁工事(入力面)'!$R23,'耐力壁工事(入力面)'!$C$11:'耐力壁工事(入力面)'!$L$22,3,FALSE))</f>
        <v/>
      </c>
      <c r="R19" s="121" t="str">
        <f>IF('耐力壁工事(入力面)'!$R23="","",VLOOKUP('耐力壁工事(入力面)'!$R23,'耐力壁工事(入力面)'!$C$11:'耐力壁工事(入力面)'!$L$22,5,FALSE))</f>
        <v/>
      </c>
      <c r="S19" s="121" t="str">
        <f>IF('耐力壁工事(入力面)'!$R23="","",VLOOKUP('耐力壁工事(入力面)'!$R23,'耐力壁工事(入力面)'!$C$11:'耐力壁工事(入力面)'!$L$22,6,FALSE))</f>
        <v/>
      </c>
      <c r="T19" s="121" t="str">
        <f>IF('耐力壁工事(入力面)'!$R23="","",VLOOKUP('耐力壁工事(入力面)'!$R23,'耐力壁工事(入力面)'!$C$11:'耐力壁工事(入力面)'!$L$22,7,FALSE))</f>
        <v/>
      </c>
      <c r="U19" s="222" t="str">
        <f>IF('耐力壁工事(入力面)'!$R23="","",VLOOKUP('耐力壁工事(入力面)'!$R23,'耐力壁工事(入力面)'!$C$11:'耐力壁工事(入力面)'!$L$22,8,FALSE))</f>
        <v/>
      </c>
      <c r="V19" s="220" t="str">
        <f>IF('耐力壁工事(入力面)'!$R23="","",VLOOKUP('耐力壁工事(入力面)'!$R23,'耐力壁工事(入力面)'!$C$11:'耐力壁工事(入力面)'!$L$22,9,FALSE))</f>
        <v/>
      </c>
      <c r="W19" s="130" t="str">
        <f>IF('耐力壁工事(入力面)'!$R23="","",VLOOKUP('耐力壁工事(入力面)'!$R23,'耐力壁工事(入力面)'!$C$11:'耐力壁工事(入力面)'!$L$22,10,FALSE))</f>
        <v/>
      </c>
      <c r="X19" s="207">
        <f t="shared" si="0"/>
        <v>0</v>
      </c>
      <c r="Y19" s="229">
        <f t="shared" si="1"/>
        <v>0</v>
      </c>
    </row>
    <row r="20" spans="2:25" ht="32.1" customHeight="1" x14ac:dyDescent="0.15">
      <c r="B20" s="2">
        <v>16</v>
      </c>
      <c r="C20" s="217" t="str">
        <f>IF('耐力壁工事(入力面)'!O24="","",'耐力壁工事(入力面)'!O24)</f>
        <v/>
      </c>
      <c r="D20" s="127" t="str">
        <f>IF('耐力壁工事(入力面)'!$P24="","",VLOOKUP('耐力壁工事(入力面)'!$P24,'耐力壁工事(入力面)'!$C$11:'耐力壁工事(入力面)'!$L$22,2,FALSE))</f>
        <v/>
      </c>
      <c r="E20" s="122" t="str">
        <f>IF('耐力壁工事(入力面)'!$P24="","",VLOOKUP('耐力壁工事(入力面)'!$P24,'耐力壁工事(入力面)'!$C$11:$L$22,3,FALSE))</f>
        <v/>
      </c>
      <c r="F20" s="122" t="str">
        <f>IF('耐力壁工事(入力面)'!$P24="","",VLOOKUP('耐力壁工事(入力面)'!$P24,'耐力壁工事(入力面)'!$C$11:$L$22,5,FALSE))</f>
        <v/>
      </c>
      <c r="G20" s="122" t="str">
        <f>IF('耐力壁工事(入力面)'!$P24="","",VLOOKUP('耐力壁工事(入力面)'!$P24,'耐力壁工事(入力面)'!$C$11:$L$22,6,FALSE))</f>
        <v/>
      </c>
      <c r="H20" s="122" t="str">
        <f>IF('耐力壁工事(入力面)'!$P24="","",VLOOKUP('耐力壁工事(入力面)'!$P24,'耐力壁工事(入力面)'!$C$11:$L$22,7,FALSE))</f>
        <v/>
      </c>
      <c r="I20" s="221" t="str">
        <f>IF('耐力壁工事(入力面)'!$P24="","",VLOOKUP('耐力壁工事(入力面)'!$P24,'耐力壁工事(入力面)'!$C$11:$L$22,8,FALSE))</f>
        <v/>
      </c>
      <c r="J20" s="219" t="str">
        <f>IF('耐力壁工事(入力面)'!$P24="","",VLOOKUP('耐力壁工事(入力面)'!$P24,'耐力壁工事(入力面)'!$C$11:$L$22,9,FALSE))</f>
        <v/>
      </c>
      <c r="K20" s="129" t="str">
        <f>IF('耐力壁工事(入力面)'!$P24="","",VLOOKUP('耐力壁工事(入力面)'!$P24,'耐力壁工事(入力面)'!$C$11:$L$22,10,FALSE))</f>
        <v/>
      </c>
      <c r="L20" s="127" t="str">
        <f>IF('耐力壁工事(入力面)'!$Q24="","",VLOOKUP('耐力壁工事(入力面)'!$Q24,'耐力壁工事(入力面)'!$C$23:$L$29,2,FALSE))</f>
        <v/>
      </c>
      <c r="M20" s="221" t="str">
        <f>IF('耐力壁工事(入力面)'!$Q24="","",VLOOKUP('耐力壁工事(入力面)'!$Q24,'耐力壁工事(入力面)'!$C$23:$L$29,3,FALSE))</f>
        <v/>
      </c>
      <c r="N20" s="219" t="str">
        <f>IF('耐力壁工事(入力面)'!$Q24="","",VLOOKUP('耐力壁工事(入力面)'!$Q24,'耐力壁工事(入力面)'!$C$23:$L$29,9,FALSE))</f>
        <v/>
      </c>
      <c r="O20" s="129" t="str">
        <f>IF('耐力壁工事(入力面)'!$Q24="","",VLOOKUP('耐力壁工事(入力面)'!$Q24,'耐力壁工事(入力面)'!$C$23:$L$29,10,FALSE))</f>
        <v/>
      </c>
      <c r="P20" s="127" t="str">
        <f>IF('耐力壁工事(入力面)'!$R24="","",VLOOKUP('耐力壁工事(入力面)'!$R24,'耐力壁工事(入力面)'!$C$11:'耐力壁工事(入力面)'!$L$22,2,FALSE))</f>
        <v/>
      </c>
      <c r="Q20" s="122" t="str">
        <f>IF('耐力壁工事(入力面)'!$R24="","",VLOOKUP('耐力壁工事(入力面)'!$R24,'耐力壁工事(入力面)'!$C$11:'耐力壁工事(入力面)'!$L$22,3,FALSE))</f>
        <v/>
      </c>
      <c r="R20" s="122" t="str">
        <f>IF('耐力壁工事(入力面)'!$R24="","",VLOOKUP('耐力壁工事(入力面)'!$R24,'耐力壁工事(入力面)'!$C$11:'耐力壁工事(入力面)'!$L$22,5,FALSE))</f>
        <v/>
      </c>
      <c r="S20" s="122" t="str">
        <f>IF('耐力壁工事(入力面)'!$R24="","",VLOOKUP('耐力壁工事(入力面)'!$R24,'耐力壁工事(入力面)'!$C$11:'耐力壁工事(入力面)'!$L$22,6,FALSE))</f>
        <v/>
      </c>
      <c r="T20" s="122" t="str">
        <f>IF('耐力壁工事(入力面)'!$R24="","",VLOOKUP('耐力壁工事(入力面)'!$R24,'耐力壁工事(入力面)'!$C$11:'耐力壁工事(入力面)'!$L$22,7,FALSE))</f>
        <v/>
      </c>
      <c r="U20" s="221" t="str">
        <f>IF('耐力壁工事(入力面)'!$R24="","",VLOOKUP('耐力壁工事(入力面)'!$R24,'耐力壁工事(入力面)'!$C$11:'耐力壁工事(入力面)'!$L$22,8,FALSE))</f>
        <v/>
      </c>
      <c r="V20" s="219" t="str">
        <f>IF('耐力壁工事(入力面)'!$R24="","",VLOOKUP('耐力壁工事(入力面)'!$R24,'耐力壁工事(入力面)'!$C$11:'耐力壁工事(入力面)'!$L$22,9,FALSE))</f>
        <v/>
      </c>
      <c r="W20" s="129" t="str">
        <f>IF('耐力壁工事(入力面)'!$R24="","",VLOOKUP('耐力壁工事(入力面)'!$R24,'耐力壁工事(入力面)'!$C$11:'耐力壁工事(入力面)'!$L$22,10,FALSE))</f>
        <v/>
      </c>
      <c r="X20" s="206">
        <f t="shared" si="0"/>
        <v>0</v>
      </c>
      <c r="Y20" s="228">
        <f t="shared" si="1"/>
        <v>0</v>
      </c>
    </row>
    <row r="21" spans="2:25" ht="32.1" customHeight="1" x14ac:dyDescent="0.15">
      <c r="B21" s="62">
        <v>17</v>
      </c>
      <c r="C21" s="218" t="str">
        <f>IF('耐力壁工事(入力面)'!O25="","",'耐力壁工事(入力面)'!O25)</f>
        <v/>
      </c>
      <c r="D21" s="128" t="str">
        <f>IF('耐力壁工事(入力面)'!$P25="","",VLOOKUP('耐力壁工事(入力面)'!$P25,'耐力壁工事(入力面)'!$C$11:'耐力壁工事(入力面)'!$L$22,2,FALSE))</f>
        <v/>
      </c>
      <c r="E21" s="121" t="str">
        <f>IF('耐力壁工事(入力面)'!$P25="","",VLOOKUP('耐力壁工事(入力面)'!$P25,'耐力壁工事(入力面)'!$C$11:$L$22,3,FALSE))</f>
        <v/>
      </c>
      <c r="F21" s="121" t="str">
        <f>IF('耐力壁工事(入力面)'!$P25="","",VLOOKUP('耐力壁工事(入力面)'!$P25,'耐力壁工事(入力面)'!$C$11:$L$22,5,FALSE))</f>
        <v/>
      </c>
      <c r="G21" s="121" t="str">
        <f>IF('耐力壁工事(入力面)'!$P25="","",VLOOKUP('耐力壁工事(入力面)'!$P25,'耐力壁工事(入力面)'!$C$11:$L$22,6,FALSE))</f>
        <v/>
      </c>
      <c r="H21" s="121" t="str">
        <f>IF('耐力壁工事(入力面)'!$P25="","",VLOOKUP('耐力壁工事(入力面)'!$P25,'耐力壁工事(入力面)'!$C$11:$L$22,7,FALSE))</f>
        <v/>
      </c>
      <c r="I21" s="222" t="str">
        <f>IF('耐力壁工事(入力面)'!$P25="","",VLOOKUP('耐力壁工事(入力面)'!$P25,'耐力壁工事(入力面)'!$C$11:$L$22,8,FALSE))</f>
        <v/>
      </c>
      <c r="J21" s="220" t="str">
        <f>IF('耐力壁工事(入力面)'!$P25="","",VLOOKUP('耐力壁工事(入力面)'!$P25,'耐力壁工事(入力面)'!$C$11:$L$22,9,FALSE))</f>
        <v/>
      </c>
      <c r="K21" s="130" t="str">
        <f>IF('耐力壁工事(入力面)'!$P25="","",VLOOKUP('耐力壁工事(入力面)'!$P25,'耐力壁工事(入力面)'!$C$11:$L$22,10,FALSE))</f>
        <v/>
      </c>
      <c r="L21" s="128" t="str">
        <f>IF('耐力壁工事(入力面)'!$Q25="","",VLOOKUP('耐力壁工事(入力面)'!$Q25,'耐力壁工事(入力面)'!$C$23:$L$29,2,FALSE))</f>
        <v/>
      </c>
      <c r="M21" s="222" t="str">
        <f>IF('耐力壁工事(入力面)'!$Q25="","",VLOOKUP('耐力壁工事(入力面)'!$Q25,'耐力壁工事(入力面)'!$C$23:$L$29,3,FALSE))</f>
        <v/>
      </c>
      <c r="N21" s="220" t="str">
        <f>IF('耐力壁工事(入力面)'!$Q25="","",VLOOKUP('耐力壁工事(入力面)'!$Q25,'耐力壁工事(入力面)'!$C$23:$L$29,9,FALSE))</f>
        <v/>
      </c>
      <c r="O21" s="130" t="str">
        <f>IF('耐力壁工事(入力面)'!$Q25="","",VLOOKUP('耐力壁工事(入力面)'!$Q25,'耐力壁工事(入力面)'!$C$23:$L$29,10,FALSE))</f>
        <v/>
      </c>
      <c r="P21" s="128" t="str">
        <f>IF('耐力壁工事(入力面)'!$R25="","",VLOOKUP('耐力壁工事(入力面)'!$R25,'耐力壁工事(入力面)'!$C$11:'耐力壁工事(入力面)'!$L$22,2,FALSE))</f>
        <v/>
      </c>
      <c r="Q21" s="121" t="str">
        <f>IF('耐力壁工事(入力面)'!$R25="","",VLOOKUP('耐力壁工事(入力面)'!$R25,'耐力壁工事(入力面)'!$C$11:'耐力壁工事(入力面)'!$L$22,3,FALSE))</f>
        <v/>
      </c>
      <c r="R21" s="121" t="str">
        <f>IF('耐力壁工事(入力面)'!$R25="","",VLOOKUP('耐力壁工事(入力面)'!$R25,'耐力壁工事(入力面)'!$C$11:'耐力壁工事(入力面)'!$L$22,5,FALSE))</f>
        <v/>
      </c>
      <c r="S21" s="121" t="str">
        <f>IF('耐力壁工事(入力面)'!$R25="","",VLOOKUP('耐力壁工事(入力面)'!$R25,'耐力壁工事(入力面)'!$C$11:'耐力壁工事(入力面)'!$L$22,6,FALSE))</f>
        <v/>
      </c>
      <c r="T21" s="121" t="str">
        <f>IF('耐力壁工事(入力面)'!$R25="","",VLOOKUP('耐力壁工事(入力面)'!$R25,'耐力壁工事(入力面)'!$C$11:'耐力壁工事(入力面)'!$L$22,7,FALSE))</f>
        <v/>
      </c>
      <c r="U21" s="222" t="str">
        <f>IF('耐力壁工事(入力面)'!$R25="","",VLOOKUP('耐力壁工事(入力面)'!$R25,'耐力壁工事(入力面)'!$C$11:'耐力壁工事(入力面)'!$L$22,8,FALSE))</f>
        <v/>
      </c>
      <c r="V21" s="220" t="str">
        <f>IF('耐力壁工事(入力面)'!$R25="","",VLOOKUP('耐力壁工事(入力面)'!$R25,'耐力壁工事(入力面)'!$C$11:'耐力壁工事(入力面)'!$L$22,9,FALSE))</f>
        <v/>
      </c>
      <c r="W21" s="130" t="str">
        <f>IF('耐力壁工事(入力面)'!$R25="","",VLOOKUP('耐力壁工事(入力面)'!$R25,'耐力壁工事(入力面)'!$C$11:'耐力壁工事(入力面)'!$L$22,10,FALSE))</f>
        <v/>
      </c>
      <c r="X21" s="207">
        <f t="shared" si="0"/>
        <v>0</v>
      </c>
      <c r="Y21" s="229">
        <f t="shared" si="1"/>
        <v>0</v>
      </c>
    </row>
    <row r="22" spans="2:25" ht="32.1" customHeight="1" x14ac:dyDescent="0.15">
      <c r="B22" s="2">
        <v>18</v>
      </c>
      <c r="C22" s="217" t="str">
        <f>IF('耐力壁工事(入力面)'!O26="","",'耐力壁工事(入力面)'!O26)</f>
        <v/>
      </c>
      <c r="D22" s="127" t="str">
        <f>IF('耐力壁工事(入力面)'!$P26="","",VLOOKUP('耐力壁工事(入力面)'!$P26,'耐力壁工事(入力面)'!$C$11:'耐力壁工事(入力面)'!$L$22,2,FALSE))</f>
        <v/>
      </c>
      <c r="E22" s="122" t="str">
        <f>IF('耐力壁工事(入力面)'!$P26="","",VLOOKUP('耐力壁工事(入力面)'!$P26,'耐力壁工事(入力面)'!$C$11:$L$22,3,FALSE))</f>
        <v/>
      </c>
      <c r="F22" s="122" t="str">
        <f>IF('耐力壁工事(入力面)'!$P26="","",VLOOKUP('耐力壁工事(入力面)'!$P26,'耐力壁工事(入力面)'!$C$11:$L$22,5,FALSE))</f>
        <v/>
      </c>
      <c r="G22" s="122" t="str">
        <f>IF('耐力壁工事(入力面)'!$P26="","",VLOOKUP('耐力壁工事(入力面)'!$P26,'耐力壁工事(入力面)'!$C$11:$L$22,6,FALSE))</f>
        <v/>
      </c>
      <c r="H22" s="122" t="str">
        <f>IF('耐力壁工事(入力面)'!$P26="","",VLOOKUP('耐力壁工事(入力面)'!$P26,'耐力壁工事(入力面)'!$C$11:$L$22,7,FALSE))</f>
        <v/>
      </c>
      <c r="I22" s="221" t="str">
        <f>IF('耐力壁工事(入力面)'!$P26="","",VLOOKUP('耐力壁工事(入力面)'!$P26,'耐力壁工事(入力面)'!$C$11:$L$22,8,FALSE))</f>
        <v/>
      </c>
      <c r="J22" s="219" t="str">
        <f>IF('耐力壁工事(入力面)'!$P26="","",VLOOKUP('耐力壁工事(入力面)'!$P26,'耐力壁工事(入力面)'!$C$11:$L$22,9,FALSE))</f>
        <v/>
      </c>
      <c r="K22" s="129" t="str">
        <f>IF('耐力壁工事(入力面)'!$P26="","",VLOOKUP('耐力壁工事(入力面)'!$P26,'耐力壁工事(入力面)'!$C$11:$L$22,10,FALSE))</f>
        <v/>
      </c>
      <c r="L22" s="127" t="str">
        <f>IF('耐力壁工事(入力面)'!$Q26="","",VLOOKUP('耐力壁工事(入力面)'!$Q26,'耐力壁工事(入力面)'!$C$23:$L$29,2,FALSE))</f>
        <v/>
      </c>
      <c r="M22" s="221" t="str">
        <f>IF('耐力壁工事(入力面)'!$Q26="","",VLOOKUP('耐力壁工事(入力面)'!$Q26,'耐力壁工事(入力面)'!$C$23:$L$29,3,FALSE))</f>
        <v/>
      </c>
      <c r="N22" s="219" t="str">
        <f>IF('耐力壁工事(入力面)'!$Q26="","",VLOOKUP('耐力壁工事(入力面)'!$Q26,'耐力壁工事(入力面)'!$C$23:$L$29,9,FALSE))</f>
        <v/>
      </c>
      <c r="O22" s="129" t="str">
        <f>IF('耐力壁工事(入力面)'!$Q26="","",VLOOKUP('耐力壁工事(入力面)'!$Q26,'耐力壁工事(入力面)'!$C$23:$L$29,10,FALSE))</f>
        <v/>
      </c>
      <c r="P22" s="127" t="str">
        <f>IF('耐力壁工事(入力面)'!$R26="","",VLOOKUP('耐力壁工事(入力面)'!$R26,'耐力壁工事(入力面)'!$C$11:'耐力壁工事(入力面)'!$L$22,2,FALSE))</f>
        <v/>
      </c>
      <c r="Q22" s="122" t="str">
        <f>IF('耐力壁工事(入力面)'!$R26="","",VLOOKUP('耐力壁工事(入力面)'!$R26,'耐力壁工事(入力面)'!$C$11:'耐力壁工事(入力面)'!$L$22,3,FALSE))</f>
        <v/>
      </c>
      <c r="R22" s="122" t="str">
        <f>IF('耐力壁工事(入力面)'!$R26="","",VLOOKUP('耐力壁工事(入力面)'!$R26,'耐力壁工事(入力面)'!$C$11:'耐力壁工事(入力面)'!$L$22,5,FALSE))</f>
        <v/>
      </c>
      <c r="S22" s="122" t="str">
        <f>IF('耐力壁工事(入力面)'!$R26="","",VLOOKUP('耐力壁工事(入力面)'!$R26,'耐力壁工事(入力面)'!$C$11:'耐力壁工事(入力面)'!$L$22,6,FALSE))</f>
        <v/>
      </c>
      <c r="T22" s="122" t="str">
        <f>IF('耐力壁工事(入力面)'!$R26="","",VLOOKUP('耐力壁工事(入力面)'!$R26,'耐力壁工事(入力面)'!$C$11:'耐力壁工事(入力面)'!$L$22,7,FALSE))</f>
        <v/>
      </c>
      <c r="U22" s="221" t="str">
        <f>IF('耐力壁工事(入力面)'!$R26="","",VLOOKUP('耐力壁工事(入力面)'!$R26,'耐力壁工事(入力面)'!$C$11:'耐力壁工事(入力面)'!$L$22,8,FALSE))</f>
        <v/>
      </c>
      <c r="V22" s="219" t="str">
        <f>IF('耐力壁工事(入力面)'!$R26="","",VLOOKUP('耐力壁工事(入力面)'!$R26,'耐力壁工事(入力面)'!$C$11:'耐力壁工事(入力面)'!$L$22,9,FALSE))</f>
        <v/>
      </c>
      <c r="W22" s="129" t="str">
        <f>IF('耐力壁工事(入力面)'!$R26="","",VLOOKUP('耐力壁工事(入力面)'!$R26,'耐力壁工事(入力面)'!$C$11:'耐力壁工事(入力面)'!$L$22,10,FALSE))</f>
        <v/>
      </c>
      <c r="X22" s="206">
        <f t="shared" si="0"/>
        <v>0</v>
      </c>
      <c r="Y22" s="228">
        <f t="shared" si="1"/>
        <v>0</v>
      </c>
    </row>
    <row r="23" spans="2:25" ht="32.1" customHeight="1" x14ac:dyDescent="0.15">
      <c r="B23" s="62">
        <v>19</v>
      </c>
      <c r="C23" s="218" t="str">
        <f>IF('耐力壁工事(入力面)'!O27="","",'耐力壁工事(入力面)'!O27)</f>
        <v/>
      </c>
      <c r="D23" s="128" t="str">
        <f>IF('耐力壁工事(入力面)'!$P27="","",VLOOKUP('耐力壁工事(入力面)'!$P27,'耐力壁工事(入力面)'!$C$11:'耐力壁工事(入力面)'!$L$22,2,FALSE))</f>
        <v/>
      </c>
      <c r="E23" s="121" t="str">
        <f>IF('耐力壁工事(入力面)'!$P27="","",VLOOKUP('耐力壁工事(入力面)'!$P27,'耐力壁工事(入力面)'!$C$11:$L$22,3,FALSE))</f>
        <v/>
      </c>
      <c r="F23" s="121" t="str">
        <f>IF('耐力壁工事(入力面)'!$P27="","",VLOOKUP('耐力壁工事(入力面)'!$P27,'耐力壁工事(入力面)'!$C$11:$L$22,5,FALSE))</f>
        <v/>
      </c>
      <c r="G23" s="121" t="str">
        <f>IF('耐力壁工事(入力面)'!$P27="","",VLOOKUP('耐力壁工事(入力面)'!$P27,'耐力壁工事(入力面)'!$C$11:$L$22,6,FALSE))</f>
        <v/>
      </c>
      <c r="H23" s="121" t="str">
        <f>IF('耐力壁工事(入力面)'!$P27="","",VLOOKUP('耐力壁工事(入力面)'!$P27,'耐力壁工事(入力面)'!$C$11:$L$22,7,FALSE))</f>
        <v/>
      </c>
      <c r="I23" s="222" t="str">
        <f>IF('耐力壁工事(入力面)'!$P27="","",VLOOKUP('耐力壁工事(入力面)'!$P27,'耐力壁工事(入力面)'!$C$11:$L$22,8,FALSE))</f>
        <v/>
      </c>
      <c r="J23" s="220" t="str">
        <f>IF('耐力壁工事(入力面)'!$P27="","",VLOOKUP('耐力壁工事(入力面)'!$P27,'耐力壁工事(入力面)'!$C$11:$L$22,9,FALSE))</f>
        <v/>
      </c>
      <c r="K23" s="130" t="str">
        <f>IF('耐力壁工事(入力面)'!$P27="","",VLOOKUP('耐力壁工事(入力面)'!$P27,'耐力壁工事(入力面)'!$C$11:$L$22,10,FALSE))</f>
        <v/>
      </c>
      <c r="L23" s="128" t="str">
        <f>IF('耐力壁工事(入力面)'!$Q27="","",VLOOKUP('耐力壁工事(入力面)'!$Q27,'耐力壁工事(入力面)'!$C$23:$L$29,2,FALSE))</f>
        <v/>
      </c>
      <c r="M23" s="222" t="str">
        <f>IF('耐力壁工事(入力面)'!$Q27="","",VLOOKUP('耐力壁工事(入力面)'!$Q27,'耐力壁工事(入力面)'!$C$23:$L$29,3,FALSE))</f>
        <v/>
      </c>
      <c r="N23" s="220" t="str">
        <f>IF('耐力壁工事(入力面)'!$Q27="","",VLOOKUP('耐力壁工事(入力面)'!$Q27,'耐力壁工事(入力面)'!$C$23:$L$29,9,FALSE))</f>
        <v/>
      </c>
      <c r="O23" s="130" t="str">
        <f>IF('耐力壁工事(入力面)'!$Q27="","",VLOOKUP('耐力壁工事(入力面)'!$Q27,'耐力壁工事(入力面)'!$C$23:$L$29,10,FALSE))</f>
        <v/>
      </c>
      <c r="P23" s="128" t="str">
        <f>IF('耐力壁工事(入力面)'!$R27="","",VLOOKUP('耐力壁工事(入力面)'!$R27,'耐力壁工事(入力面)'!$C$11:'耐力壁工事(入力面)'!$L$22,2,FALSE))</f>
        <v/>
      </c>
      <c r="Q23" s="121" t="str">
        <f>IF('耐力壁工事(入力面)'!$R27="","",VLOOKUP('耐力壁工事(入力面)'!$R27,'耐力壁工事(入力面)'!$C$11:'耐力壁工事(入力面)'!$L$22,3,FALSE))</f>
        <v/>
      </c>
      <c r="R23" s="121" t="str">
        <f>IF('耐力壁工事(入力面)'!$R27="","",VLOOKUP('耐力壁工事(入力面)'!$R27,'耐力壁工事(入力面)'!$C$11:'耐力壁工事(入力面)'!$L$22,5,FALSE))</f>
        <v/>
      </c>
      <c r="S23" s="121" t="str">
        <f>IF('耐力壁工事(入力面)'!$R27="","",VLOOKUP('耐力壁工事(入力面)'!$R27,'耐力壁工事(入力面)'!$C$11:'耐力壁工事(入力面)'!$L$22,6,FALSE))</f>
        <v/>
      </c>
      <c r="T23" s="121" t="str">
        <f>IF('耐力壁工事(入力面)'!$R27="","",VLOOKUP('耐力壁工事(入力面)'!$R27,'耐力壁工事(入力面)'!$C$11:'耐力壁工事(入力面)'!$L$22,7,FALSE))</f>
        <v/>
      </c>
      <c r="U23" s="222" t="str">
        <f>IF('耐力壁工事(入力面)'!$R27="","",VLOOKUP('耐力壁工事(入力面)'!$R27,'耐力壁工事(入力面)'!$C$11:'耐力壁工事(入力面)'!$L$22,8,FALSE))</f>
        <v/>
      </c>
      <c r="V23" s="220" t="str">
        <f>IF('耐力壁工事(入力面)'!$R27="","",VLOOKUP('耐力壁工事(入力面)'!$R27,'耐力壁工事(入力面)'!$C$11:'耐力壁工事(入力面)'!$L$22,9,FALSE))</f>
        <v/>
      </c>
      <c r="W23" s="130" t="str">
        <f>IF('耐力壁工事(入力面)'!$R27="","",VLOOKUP('耐力壁工事(入力面)'!$R27,'耐力壁工事(入力面)'!$C$11:'耐力壁工事(入力面)'!$L$22,10,FALSE))</f>
        <v/>
      </c>
      <c r="X23" s="207">
        <f t="shared" si="0"/>
        <v>0</v>
      </c>
      <c r="Y23" s="229">
        <f t="shared" si="1"/>
        <v>0</v>
      </c>
    </row>
    <row r="24" spans="2:25" ht="32.1" customHeight="1" x14ac:dyDescent="0.15">
      <c r="B24" s="2">
        <v>20</v>
      </c>
      <c r="C24" s="217" t="str">
        <f>IF('耐力壁工事(入力面)'!O28="","",'耐力壁工事(入力面)'!O28)</f>
        <v/>
      </c>
      <c r="D24" s="127" t="str">
        <f>IF('耐力壁工事(入力面)'!$P28="","",VLOOKUP('耐力壁工事(入力面)'!$P28,'耐力壁工事(入力面)'!$C$11:'耐力壁工事(入力面)'!$L$22,2,FALSE))</f>
        <v/>
      </c>
      <c r="E24" s="122" t="str">
        <f>IF('耐力壁工事(入力面)'!$P28="","",VLOOKUP('耐力壁工事(入力面)'!$P28,'耐力壁工事(入力面)'!$C$11:$L$22,3,FALSE))</f>
        <v/>
      </c>
      <c r="F24" s="122" t="str">
        <f>IF('耐力壁工事(入力面)'!$P28="","",VLOOKUP('耐力壁工事(入力面)'!$P28,'耐力壁工事(入力面)'!$C$11:$L$22,5,FALSE))</f>
        <v/>
      </c>
      <c r="G24" s="122" t="str">
        <f>IF('耐力壁工事(入力面)'!$P28="","",VLOOKUP('耐力壁工事(入力面)'!$P28,'耐力壁工事(入力面)'!$C$11:$L$22,6,FALSE))</f>
        <v/>
      </c>
      <c r="H24" s="122" t="str">
        <f>IF('耐力壁工事(入力面)'!$P28="","",VLOOKUP('耐力壁工事(入力面)'!$P28,'耐力壁工事(入力面)'!$C$11:$L$22,7,FALSE))</f>
        <v/>
      </c>
      <c r="I24" s="221" t="str">
        <f>IF('耐力壁工事(入力面)'!$P28="","",VLOOKUP('耐力壁工事(入力面)'!$P28,'耐力壁工事(入力面)'!$C$11:$L$22,8,FALSE))</f>
        <v/>
      </c>
      <c r="J24" s="219" t="str">
        <f>IF('耐力壁工事(入力面)'!$P28="","",VLOOKUP('耐力壁工事(入力面)'!$P28,'耐力壁工事(入力面)'!$C$11:$L$22,9,FALSE))</f>
        <v/>
      </c>
      <c r="K24" s="129" t="str">
        <f>IF('耐力壁工事(入力面)'!$P28="","",VLOOKUP('耐力壁工事(入力面)'!$P28,'耐力壁工事(入力面)'!$C$11:$L$22,10,FALSE))</f>
        <v/>
      </c>
      <c r="L24" s="127" t="str">
        <f>IF('耐力壁工事(入力面)'!$Q28="","",VLOOKUP('耐力壁工事(入力面)'!$Q28,'耐力壁工事(入力面)'!$C$23:$L$29,2,FALSE))</f>
        <v/>
      </c>
      <c r="M24" s="221" t="str">
        <f>IF('耐力壁工事(入力面)'!$Q28="","",VLOOKUP('耐力壁工事(入力面)'!$Q28,'耐力壁工事(入力面)'!$C$23:$L$29,3,FALSE))</f>
        <v/>
      </c>
      <c r="N24" s="219" t="str">
        <f>IF('耐力壁工事(入力面)'!$Q28="","",VLOOKUP('耐力壁工事(入力面)'!$Q28,'耐力壁工事(入力面)'!$C$23:$L$29,9,FALSE))</f>
        <v/>
      </c>
      <c r="O24" s="129" t="str">
        <f>IF('耐力壁工事(入力面)'!$Q28="","",VLOOKUP('耐力壁工事(入力面)'!$Q28,'耐力壁工事(入力面)'!$C$23:$L$29,10,FALSE))</f>
        <v/>
      </c>
      <c r="P24" s="127" t="str">
        <f>IF('耐力壁工事(入力面)'!$R28="","",VLOOKUP('耐力壁工事(入力面)'!$R28,'耐力壁工事(入力面)'!$C$11:'耐力壁工事(入力面)'!$L$22,2,FALSE))</f>
        <v/>
      </c>
      <c r="Q24" s="122" t="str">
        <f>IF('耐力壁工事(入力面)'!$R28="","",VLOOKUP('耐力壁工事(入力面)'!$R28,'耐力壁工事(入力面)'!$C$11:'耐力壁工事(入力面)'!$L$22,3,FALSE))</f>
        <v/>
      </c>
      <c r="R24" s="122" t="str">
        <f>IF('耐力壁工事(入力面)'!$R28="","",VLOOKUP('耐力壁工事(入力面)'!$R28,'耐力壁工事(入力面)'!$C$11:'耐力壁工事(入力面)'!$L$22,5,FALSE))</f>
        <v/>
      </c>
      <c r="S24" s="122" t="str">
        <f>IF('耐力壁工事(入力面)'!$R28="","",VLOOKUP('耐力壁工事(入力面)'!$R28,'耐力壁工事(入力面)'!$C$11:'耐力壁工事(入力面)'!$L$22,6,FALSE))</f>
        <v/>
      </c>
      <c r="T24" s="122" t="str">
        <f>IF('耐力壁工事(入力面)'!$R28="","",VLOOKUP('耐力壁工事(入力面)'!$R28,'耐力壁工事(入力面)'!$C$11:'耐力壁工事(入力面)'!$L$22,7,FALSE))</f>
        <v/>
      </c>
      <c r="U24" s="221" t="str">
        <f>IF('耐力壁工事(入力面)'!$R28="","",VLOOKUP('耐力壁工事(入力面)'!$R28,'耐力壁工事(入力面)'!$C$11:'耐力壁工事(入力面)'!$L$22,8,FALSE))</f>
        <v/>
      </c>
      <c r="V24" s="219" t="str">
        <f>IF('耐力壁工事(入力面)'!$R28="","",VLOOKUP('耐力壁工事(入力面)'!$R28,'耐力壁工事(入力面)'!$C$11:'耐力壁工事(入力面)'!$L$22,9,FALSE))</f>
        <v/>
      </c>
      <c r="W24" s="129" t="str">
        <f>IF('耐力壁工事(入力面)'!$R28="","",VLOOKUP('耐力壁工事(入力面)'!$R28,'耐力壁工事(入力面)'!$C$11:'耐力壁工事(入力面)'!$L$22,10,FALSE))</f>
        <v/>
      </c>
      <c r="X24" s="206">
        <f t="shared" si="0"/>
        <v>0</v>
      </c>
      <c r="Y24" s="228">
        <f t="shared" si="1"/>
        <v>0</v>
      </c>
    </row>
    <row r="25" spans="2:25" ht="32.1" customHeight="1" x14ac:dyDescent="0.15">
      <c r="B25" s="62">
        <v>21</v>
      </c>
      <c r="C25" s="218" t="str">
        <f>IF('耐力壁工事(入力面)'!O29="","",'耐力壁工事(入力面)'!O29)</f>
        <v/>
      </c>
      <c r="D25" s="128" t="str">
        <f>IF('耐力壁工事(入力面)'!$P29="","",VLOOKUP('耐力壁工事(入力面)'!$P29,'耐力壁工事(入力面)'!$C$11:'耐力壁工事(入力面)'!$L$22,2,FALSE))</f>
        <v/>
      </c>
      <c r="E25" s="121" t="str">
        <f>IF('耐力壁工事(入力面)'!$P29="","",VLOOKUP('耐力壁工事(入力面)'!$P29,'耐力壁工事(入力面)'!$C$11:$L$22,3,FALSE))</f>
        <v/>
      </c>
      <c r="F25" s="121" t="str">
        <f>IF('耐力壁工事(入力面)'!$P29="","",VLOOKUP('耐力壁工事(入力面)'!$P29,'耐力壁工事(入力面)'!$C$11:$L$22,5,FALSE))</f>
        <v/>
      </c>
      <c r="G25" s="121" t="str">
        <f>IF('耐力壁工事(入力面)'!$P29="","",VLOOKUP('耐力壁工事(入力面)'!$P29,'耐力壁工事(入力面)'!$C$11:$L$22,6,FALSE))</f>
        <v/>
      </c>
      <c r="H25" s="121" t="str">
        <f>IF('耐力壁工事(入力面)'!$P29="","",VLOOKUP('耐力壁工事(入力面)'!$P29,'耐力壁工事(入力面)'!$C$11:$L$22,7,FALSE))</f>
        <v/>
      </c>
      <c r="I25" s="222" t="str">
        <f>IF('耐力壁工事(入力面)'!$P29="","",VLOOKUP('耐力壁工事(入力面)'!$P29,'耐力壁工事(入力面)'!$C$11:$L$22,8,FALSE))</f>
        <v/>
      </c>
      <c r="J25" s="220" t="str">
        <f>IF('耐力壁工事(入力面)'!$P29="","",VLOOKUP('耐力壁工事(入力面)'!$P29,'耐力壁工事(入力面)'!$C$11:$L$22,9,FALSE))</f>
        <v/>
      </c>
      <c r="K25" s="130" t="str">
        <f>IF('耐力壁工事(入力面)'!$P29="","",VLOOKUP('耐力壁工事(入力面)'!$P29,'耐力壁工事(入力面)'!$C$11:$L$22,10,FALSE))</f>
        <v/>
      </c>
      <c r="L25" s="128" t="str">
        <f>IF('耐力壁工事(入力面)'!$Q29="","",VLOOKUP('耐力壁工事(入力面)'!$Q29,'耐力壁工事(入力面)'!$C$23:$L$29,2,FALSE))</f>
        <v/>
      </c>
      <c r="M25" s="222" t="str">
        <f>IF('耐力壁工事(入力面)'!$Q29="","",VLOOKUP('耐力壁工事(入力面)'!$Q29,'耐力壁工事(入力面)'!$C$23:$L$29,3,FALSE))</f>
        <v/>
      </c>
      <c r="N25" s="220" t="str">
        <f>IF('耐力壁工事(入力面)'!$Q29="","",VLOOKUP('耐力壁工事(入力面)'!$Q29,'耐力壁工事(入力面)'!$C$23:$L$29,9,FALSE))</f>
        <v/>
      </c>
      <c r="O25" s="130" t="str">
        <f>IF('耐力壁工事(入力面)'!$Q29="","",VLOOKUP('耐力壁工事(入力面)'!$Q29,'耐力壁工事(入力面)'!$C$23:$L$29,10,FALSE))</f>
        <v/>
      </c>
      <c r="P25" s="128" t="str">
        <f>IF('耐力壁工事(入力面)'!$R29="","",VLOOKUP('耐力壁工事(入力面)'!$R29,'耐力壁工事(入力面)'!$C$11:'耐力壁工事(入力面)'!$L$22,2,FALSE))</f>
        <v/>
      </c>
      <c r="Q25" s="121" t="str">
        <f>IF('耐力壁工事(入力面)'!$R29="","",VLOOKUP('耐力壁工事(入力面)'!$R29,'耐力壁工事(入力面)'!$C$11:'耐力壁工事(入力面)'!$L$22,3,FALSE))</f>
        <v/>
      </c>
      <c r="R25" s="121" t="str">
        <f>IF('耐力壁工事(入力面)'!$R29="","",VLOOKUP('耐力壁工事(入力面)'!$R29,'耐力壁工事(入力面)'!$C$11:'耐力壁工事(入力面)'!$L$22,5,FALSE))</f>
        <v/>
      </c>
      <c r="S25" s="121" t="str">
        <f>IF('耐力壁工事(入力面)'!$R29="","",VLOOKUP('耐力壁工事(入力面)'!$R29,'耐力壁工事(入力面)'!$C$11:'耐力壁工事(入力面)'!$L$22,6,FALSE))</f>
        <v/>
      </c>
      <c r="T25" s="121" t="str">
        <f>IF('耐力壁工事(入力面)'!$R29="","",VLOOKUP('耐力壁工事(入力面)'!$R29,'耐力壁工事(入力面)'!$C$11:'耐力壁工事(入力面)'!$L$22,7,FALSE))</f>
        <v/>
      </c>
      <c r="U25" s="222" t="str">
        <f>IF('耐力壁工事(入力面)'!$R29="","",VLOOKUP('耐力壁工事(入力面)'!$R29,'耐力壁工事(入力面)'!$C$11:'耐力壁工事(入力面)'!$L$22,8,FALSE))</f>
        <v/>
      </c>
      <c r="V25" s="220" t="str">
        <f>IF('耐力壁工事(入力面)'!$R29="","",VLOOKUP('耐力壁工事(入力面)'!$R29,'耐力壁工事(入力面)'!$C$11:'耐力壁工事(入力面)'!$L$22,9,FALSE))</f>
        <v/>
      </c>
      <c r="W25" s="130" t="str">
        <f>IF('耐力壁工事(入力面)'!$R29="","",VLOOKUP('耐力壁工事(入力面)'!$R29,'耐力壁工事(入力面)'!$C$11:'耐力壁工事(入力面)'!$L$22,10,FALSE))</f>
        <v/>
      </c>
      <c r="X25" s="207">
        <f t="shared" si="0"/>
        <v>0</v>
      </c>
      <c r="Y25" s="229">
        <f t="shared" si="1"/>
        <v>0</v>
      </c>
    </row>
    <row r="26" spans="2:25" ht="32.1" customHeight="1" x14ac:dyDescent="0.15">
      <c r="B26" s="2">
        <v>22</v>
      </c>
      <c r="C26" s="217" t="str">
        <f>IF('耐力壁工事(入力面)'!O30="","",'耐力壁工事(入力面)'!O30)</f>
        <v/>
      </c>
      <c r="D26" s="127" t="str">
        <f>IF('耐力壁工事(入力面)'!$P30="","",VLOOKUP('耐力壁工事(入力面)'!$P30,'耐力壁工事(入力面)'!$C$11:'耐力壁工事(入力面)'!$L$22,2,FALSE))</f>
        <v/>
      </c>
      <c r="E26" s="122" t="str">
        <f>IF('耐力壁工事(入力面)'!$P30="","",VLOOKUP('耐力壁工事(入力面)'!$P30,'耐力壁工事(入力面)'!$C$11:$L$22,3,FALSE))</f>
        <v/>
      </c>
      <c r="F26" s="122" t="str">
        <f>IF('耐力壁工事(入力面)'!$P30="","",VLOOKUP('耐力壁工事(入力面)'!$P30,'耐力壁工事(入力面)'!$C$11:$L$22,5,FALSE))</f>
        <v/>
      </c>
      <c r="G26" s="122" t="str">
        <f>IF('耐力壁工事(入力面)'!$P30="","",VLOOKUP('耐力壁工事(入力面)'!$P30,'耐力壁工事(入力面)'!$C$11:$L$22,6,FALSE))</f>
        <v/>
      </c>
      <c r="H26" s="122" t="str">
        <f>IF('耐力壁工事(入力面)'!$P30="","",VLOOKUP('耐力壁工事(入力面)'!$P30,'耐力壁工事(入力面)'!$C$11:$L$22,7,FALSE))</f>
        <v/>
      </c>
      <c r="I26" s="221" t="str">
        <f>IF('耐力壁工事(入力面)'!$P30="","",VLOOKUP('耐力壁工事(入力面)'!$P30,'耐力壁工事(入力面)'!$C$11:$L$22,8,FALSE))</f>
        <v/>
      </c>
      <c r="J26" s="219" t="str">
        <f>IF('耐力壁工事(入力面)'!$P30="","",VLOOKUP('耐力壁工事(入力面)'!$P30,'耐力壁工事(入力面)'!$C$11:$L$22,9,FALSE))</f>
        <v/>
      </c>
      <c r="K26" s="129" t="str">
        <f>IF('耐力壁工事(入力面)'!$P30="","",VLOOKUP('耐力壁工事(入力面)'!$P30,'耐力壁工事(入力面)'!$C$11:$L$22,10,FALSE))</f>
        <v/>
      </c>
      <c r="L26" s="127" t="str">
        <f>IF('耐力壁工事(入力面)'!$Q30="","",VLOOKUP('耐力壁工事(入力面)'!$Q30,'耐力壁工事(入力面)'!$C$23:$L$29,2,FALSE))</f>
        <v/>
      </c>
      <c r="M26" s="221" t="str">
        <f>IF('耐力壁工事(入力面)'!$Q30="","",VLOOKUP('耐力壁工事(入力面)'!$Q30,'耐力壁工事(入力面)'!$C$23:$L$29,3,FALSE))</f>
        <v/>
      </c>
      <c r="N26" s="219" t="str">
        <f>IF('耐力壁工事(入力面)'!$Q30="","",VLOOKUP('耐力壁工事(入力面)'!$Q30,'耐力壁工事(入力面)'!$C$23:$L$29,9,FALSE))</f>
        <v/>
      </c>
      <c r="O26" s="129" t="str">
        <f>IF('耐力壁工事(入力面)'!$Q30="","",VLOOKUP('耐力壁工事(入力面)'!$Q30,'耐力壁工事(入力面)'!$C$23:$L$29,10,FALSE))</f>
        <v/>
      </c>
      <c r="P26" s="127" t="str">
        <f>IF('耐力壁工事(入力面)'!$R30="","",VLOOKUP('耐力壁工事(入力面)'!$R30,'耐力壁工事(入力面)'!$C$11:'耐力壁工事(入力面)'!$L$22,2,FALSE))</f>
        <v/>
      </c>
      <c r="Q26" s="122" t="str">
        <f>IF('耐力壁工事(入力面)'!$R30="","",VLOOKUP('耐力壁工事(入力面)'!$R30,'耐力壁工事(入力面)'!$C$11:'耐力壁工事(入力面)'!$L$22,3,FALSE))</f>
        <v/>
      </c>
      <c r="R26" s="122" t="str">
        <f>IF('耐力壁工事(入力面)'!$R30="","",VLOOKUP('耐力壁工事(入力面)'!$R30,'耐力壁工事(入力面)'!$C$11:'耐力壁工事(入力面)'!$L$22,5,FALSE))</f>
        <v/>
      </c>
      <c r="S26" s="122" t="str">
        <f>IF('耐力壁工事(入力面)'!$R30="","",VLOOKUP('耐力壁工事(入力面)'!$R30,'耐力壁工事(入力面)'!$C$11:'耐力壁工事(入力面)'!$L$22,6,FALSE))</f>
        <v/>
      </c>
      <c r="T26" s="122" t="str">
        <f>IF('耐力壁工事(入力面)'!$R30="","",VLOOKUP('耐力壁工事(入力面)'!$R30,'耐力壁工事(入力面)'!$C$11:'耐力壁工事(入力面)'!$L$22,7,FALSE))</f>
        <v/>
      </c>
      <c r="U26" s="221" t="str">
        <f>IF('耐力壁工事(入力面)'!$R30="","",VLOOKUP('耐力壁工事(入力面)'!$R30,'耐力壁工事(入力面)'!$C$11:'耐力壁工事(入力面)'!$L$22,8,FALSE))</f>
        <v/>
      </c>
      <c r="V26" s="219" t="str">
        <f>IF('耐力壁工事(入力面)'!$R30="","",VLOOKUP('耐力壁工事(入力面)'!$R30,'耐力壁工事(入力面)'!$C$11:'耐力壁工事(入力面)'!$L$22,9,FALSE))</f>
        <v/>
      </c>
      <c r="W26" s="129" t="str">
        <f>IF('耐力壁工事(入力面)'!$R30="","",VLOOKUP('耐力壁工事(入力面)'!$R30,'耐力壁工事(入力面)'!$C$11:'耐力壁工事(入力面)'!$L$22,10,FALSE))</f>
        <v/>
      </c>
      <c r="X26" s="206">
        <f t="shared" si="0"/>
        <v>0</v>
      </c>
      <c r="Y26" s="228">
        <f t="shared" si="1"/>
        <v>0</v>
      </c>
    </row>
    <row r="27" spans="2:25" ht="32.1" customHeight="1" x14ac:dyDescent="0.15">
      <c r="B27" s="62">
        <v>23</v>
      </c>
      <c r="C27" s="218" t="str">
        <f>IF('耐力壁工事(入力面)'!O31="","",'耐力壁工事(入力面)'!O31)</f>
        <v/>
      </c>
      <c r="D27" s="128" t="str">
        <f>IF('耐力壁工事(入力面)'!$P31="","",VLOOKUP('耐力壁工事(入力面)'!$P31,'耐力壁工事(入力面)'!$C$11:'耐力壁工事(入力面)'!$L$22,2,FALSE))</f>
        <v/>
      </c>
      <c r="E27" s="121" t="str">
        <f>IF('耐力壁工事(入力面)'!$P31="","",VLOOKUP('耐力壁工事(入力面)'!$P31,'耐力壁工事(入力面)'!$C$11:$L$22,3,FALSE))</f>
        <v/>
      </c>
      <c r="F27" s="121" t="str">
        <f>IF('耐力壁工事(入力面)'!$P31="","",VLOOKUP('耐力壁工事(入力面)'!$P31,'耐力壁工事(入力面)'!$C$11:$L$22,5,FALSE))</f>
        <v/>
      </c>
      <c r="G27" s="121" t="str">
        <f>IF('耐力壁工事(入力面)'!$P31="","",VLOOKUP('耐力壁工事(入力面)'!$P31,'耐力壁工事(入力面)'!$C$11:$L$22,6,FALSE))</f>
        <v/>
      </c>
      <c r="H27" s="121" t="str">
        <f>IF('耐力壁工事(入力面)'!$P31="","",VLOOKUP('耐力壁工事(入力面)'!$P31,'耐力壁工事(入力面)'!$C$11:$L$22,7,FALSE))</f>
        <v/>
      </c>
      <c r="I27" s="222" t="str">
        <f>IF('耐力壁工事(入力面)'!$P31="","",VLOOKUP('耐力壁工事(入力面)'!$P31,'耐力壁工事(入力面)'!$C$11:$L$22,8,FALSE))</f>
        <v/>
      </c>
      <c r="J27" s="220" t="str">
        <f>IF('耐力壁工事(入力面)'!$P31="","",VLOOKUP('耐力壁工事(入力面)'!$P31,'耐力壁工事(入力面)'!$C$11:$L$22,9,FALSE))</f>
        <v/>
      </c>
      <c r="K27" s="130" t="str">
        <f>IF('耐力壁工事(入力面)'!$P31="","",VLOOKUP('耐力壁工事(入力面)'!$P31,'耐力壁工事(入力面)'!$C$11:$L$22,10,FALSE))</f>
        <v/>
      </c>
      <c r="L27" s="128" t="str">
        <f>IF('耐力壁工事(入力面)'!$Q31="","",VLOOKUP('耐力壁工事(入力面)'!$Q31,'耐力壁工事(入力面)'!$C$23:$L$29,2,FALSE))</f>
        <v/>
      </c>
      <c r="M27" s="222" t="str">
        <f>IF('耐力壁工事(入力面)'!$Q31="","",VLOOKUP('耐力壁工事(入力面)'!$Q31,'耐力壁工事(入力面)'!$C$23:$L$29,3,FALSE))</f>
        <v/>
      </c>
      <c r="N27" s="220" t="str">
        <f>IF('耐力壁工事(入力面)'!$Q31="","",VLOOKUP('耐力壁工事(入力面)'!$Q31,'耐力壁工事(入力面)'!$C$23:$L$29,9,FALSE))</f>
        <v/>
      </c>
      <c r="O27" s="130" t="str">
        <f>IF('耐力壁工事(入力面)'!$Q31="","",VLOOKUP('耐力壁工事(入力面)'!$Q31,'耐力壁工事(入力面)'!$C$23:$L$29,10,FALSE))</f>
        <v/>
      </c>
      <c r="P27" s="128" t="str">
        <f>IF('耐力壁工事(入力面)'!$R31="","",VLOOKUP('耐力壁工事(入力面)'!$R31,'耐力壁工事(入力面)'!$C$11:'耐力壁工事(入力面)'!$L$22,2,FALSE))</f>
        <v/>
      </c>
      <c r="Q27" s="121" t="str">
        <f>IF('耐力壁工事(入力面)'!$R31="","",VLOOKUP('耐力壁工事(入力面)'!$R31,'耐力壁工事(入力面)'!$C$11:'耐力壁工事(入力面)'!$L$22,3,FALSE))</f>
        <v/>
      </c>
      <c r="R27" s="121" t="str">
        <f>IF('耐力壁工事(入力面)'!$R31="","",VLOOKUP('耐力壁工事(入力面)'!$R31,'耐力壁工事(入力面)'!$C$11:'耐力壁工事(入力面)'!$L$22,5,FALSE))</f>
        <v/>
      </c>
      <c r="S27" s="121" t="str">
        <f>IF('耐力壁工事(入力面)'!$R31="","",VLOOKUP('耐力壁工事(入力面)'!$R31,'耐力壁工事(入力面)'!$C$11:'耐力壁工事(入力面)'!$L$22,6,FALSE))</f>
        <v/>
      </c>
      <c r="T27" s="121" t="str">
        <f>IF('耐力壁工事(入力面)'!$R31="","",VLOOKUP('耐力壁工事(入力面)'!$R31,'耐力壁工事(入力面)'!$C$11:'耐力壁工事(入力面)'!$L$22,7,FALSE))</f>
        <v/>
      </c>
      <c r="U27" s="222" t="str">
        <f>IF('耐力壁工事(入力面)'!$R31="","",VLOOKUP('耐力壁工事(入力面)'!$R31,'耐力壁工事(入力面)'!$C$11:'耐力壁工事(入力面)'!$L$22,8,FALSE))</f>
        <v/>
      </c>
      <c r="V27" s="220" t="str">
        <f>IF('耐力壁工事(入力面)'!$R31="","",VLOOKUP('耐力壁工事(入力面)'!$R31,'耐力壁工事(入力面)'!$C$11:'耐力壁工事(入力面)'!$L$22,9,FALSE))</f>
        <v/>
      </c>
      <c r="W27" s="130" t="str">
        <f>IF('耐力壁工事(入力面)'!$R31="","",VLOOKUP('耐力壁工事(入力面)'!$R31,'耐力壁工事(入力面)'!$C$11:'耐力壁工事(入力面)'!$L$22,10,FALSE))</f>
        <v/>
      </c>
      <c r="X27" s="207">
        <f t="shared" si="0"/>
        <v>0</v>
      </c>
      <c r="Y27" s="229">
        <f t="shared" si="1"/>
        <v>0</v>
      </c>
    </row>
    <row r="28" spans="2:25" ht="32.1" customHeight="1" x14ac:dyDescent="0.15">
      <c r="B28" s="2">
        <v>24</v>
      </c>
      <c r="C28" s="217" t="str">
        <f>IF('耐力壁工事(入力面)'!O32="","",'耐力壁工事(入力面)'!O32)</f>
        <v/>
      </c>
      <c r="D28" s="127" t="str">
        <f>IF('耐力壁工事(入力面)'!$P32="","",VLOOKUP('耐力壁工事(入力面)'!$P32,'耐力壁工事(入力面)'!$C$11:'耐力壁工事(入力面)'!$L$22,2,FALSE))</f>
        <v/>
      </c>
      <c r="E28" s="122" t="str">
        <f>IF('耐力壁工事(入力面)'!$P32="","",VLOOKUP('耐力壁工事(入力面)'!$P32,'耐力壁工事(入力面)'!$C$11:$L$22,3,FALSE))</f>
        <v/>
      </c>
      <c r="F28" s="122" t="str">
        <f>IF('耐力壁工事(入力面)'!$P32="","",VLOOKUP('耐力壁工事(入力面)'!$P32,'耐力壁工事(入力面)'!$C$11:$L$22,5,FALSE))</f>
        <v/>
      </c>
      <c r="G28" s="122" t="str">
        <f>IF('耐力壁工事(入力面)'!$P32="","",VLOOKUP('耐力壁工事(入力面)'!$P32,'耐力壁工事(入力面)'!$C$11:$L$22,6,FALSE))</f>
        <v/>
      </c>
      <c r="H28" s="122" t="str">
        <f>IF('耐力壁工事(入力面)'!$P32="","",VLOOKUP('耐力壁工事(入力面)'!$P32,'耐力壁工事(入力面)'!$C$11:$L$22,7,FALSE))</f>
        <v/>
      </c>
      <c r="I28" s="221" t="str">
        <f>IF('耐力壁工事(入力面)'!$P32="","",VLOOKUP('耐力壁工事(入力面)'!$P32,'耐力壁工事(入力面)'!$C$11:$L$22,8,FALSE))</f>
        <v/>
      </c>
      <c r="J28" s="219" t="str">
        <f>IF('耐力壁工事(入力面)'!$P32="","",VLOOKUP('耐力壁工事(入力面)'!$P32,'耐力壁工事(入力面)'!$C$11:$L$22,9,FALSE))</f>
        <v/>
      </c>
      <c r="K28" s="129" t="str">
        <f>IF('耐力壁工事(入力面)'!$P32="","",VLOOKUP('耐力壁工事(入力面)'!$P32,'耐力壁工事(入力面)'!$C$11:$L$22,10,FALSE))</f>
        <v/>
      </c>
      <c r="L28" s="127" t="str">
        <f>IF('耐力壁工事(入力面)'!$Q32="","",VLOOKUP('耐力壁工事(入力面)'!$Q32,'耐力壁工事(入力面)'!$C$23:$L$29,2,FALSE))</f>
        <v/>
      </c>
      <c r="M28" s="221" t="str">
        <f>IF('耐力壁工事(入力面)'!$Q32="","",VLOOKUP('耐力壁工事(入力面)'!$Q32,'耐力壁工事(入力面)'!$C$23:$L$29,3,FALSE))</f>
        <v/>
      </c>
      <c r="N28" s="219" t="str">
        <f>IF('耐力壁工事(入力面)'!$Q32="","",VLOOKUP('耐力壁工事(入力面)'!$Q32,'耐力壁工事(入力面)'!$C$23:$L$29,9,FALSE))</f>
        <v/>
      </c>
      <c r="O28" s="129" t="str">
        <f>IF('耐力壁工事(入力面)'!$Q32="","",VLOOKUP('耐力壁工事(入力面)'!$Q32,'耐力壁工事(入力面)'!$C$23:$L$29,10,FALSE))</f>
        <v/>
      </c>
      <c r="P28" s="127" t="str">
        <f>IF('耐力壁工事(入力面)'!$R32="","",VLOOKUP('耐力壁工事(入力面)'!$R32,'耐力壁工事(入力面)'!$C$11:'耐力壁工事(入力面)'!$L$22,2,FALSE))</f>
        <v/>
      </c>
      <c r="Q28" s="122" t="str">
        <f>IF('耐力壁工事(入力面)'!$R32="","",VLOOKUP('耐力壁工事(入力面)'!$R32,'耐力壁工事(入力面)'!$C$11:'耐力壁工事(入力面)'!$L$22,3,FALSE))</f>
        <v/>
      </c>
      <c r="R28" s="122" t="str">
        <f>IF('耐力壁工事(入力面)'!$R32="","",VLOOKUP('耐力壁工事(入力面)'!$R32,'耐力壁工事(入力面)'!$C$11:'耐力壁工事(入力面)'!$L$22,5,FALSE))</f>
        <v/>
      </c>
      <c r="S28" s="122" t="str">
        <f>IF('耐力壁工事(入力面)'!$R32="","",VLOOKUP('耐力壁工事(入力面)'!$R32,'耐力壁工事(入力面)'!$C$11:'耐力壁工事(入力面)'!$L$22,6,FALSE))</f>
        <v/>
      </c>
      <c r="T28" s="122" t="str">
        <f>IF('耐力壁工事(入力面)'!$R32="","",VLOOKUP('耐力壁工事(入力面)'!$R32,'耐力壁工事(入力面)'!$C$11:'耐力壁工事(入力面)'!$L$22,7,FALSE))</f>
        <v/>
      </c>
      <c r="U28" s="221" t="str">
        <f>IF('耐力壁工事(入力面)'!$R32="","",VLOOKUP('耐力壁工事(入力面)'!$R32,'耐力壁工事(入力面)'!$C$11:'耐力壁工事(入力面)'!$L$22,8,FALSE))</f>
        <v/>
      </c>
      <c r="V28" s="219" t="str">
        <f>IF('耐力壁工事(入力面)'!$R32="","",VLOOKUP('耐力壁工事(入力面)'!$R32,'耐力壁工事(入力面)'!$C$11:'耐力壁工事(入力面)'!$L$22,9,FALSE))</f>
        <v/>
      </c>
      <c r="W28" s="129" t="str">
        <f>IF('耐力壁工事(入力面)'!$R32="","",VLOOKUP('耐力壁工事(入力面)'!$R32,'耐力壁工事(入力面)'!$C$11:'耐力壁工事(入力面)'!$L$22,10,FALSE))</f>
        <v/>
      </c>
      <c r="X28" s="206">
        <f t="shared" si="0"/>
        <v>0</v>
      </c>
      <c r="Y28" s="228">
        <f t="shared" si="1"/>
        <v>0</v>
      </c>
    </row>
    <row r="29" spans="2:25" ht="32.1" customHeight="1" thickBot="1" x14ac:dyDescent="0.2">
      <c r="B29" s="63">
        <v>25</v>
      </c>
      <c r="C29" s="139" t="str">
        <f>IF('耐力壁工事(入力面)'!O33="","",'耐力壁工事(入力面)'!O33)</f>
        <v/>
      </c>
      <c r="D29" s="201" t="str">
        <f>IF('耐力壁工事(入力面)'!$P33="","",VLOOKUP('耐力壁工事(入力面)'!$P33,'耐力壁工事(入力面)'!$C$11:'耐力壁工事(入力面)'!$L$22,2,FALSE))</f>
        <v/>
      </c>
      <c r="E29" s="125" t="str">
        <f>IF('耐力壁工事(入力面)'!$P33="","",VLOOKUP('耐力壁工事(入力面)'!$P33,'耐力壁工事(入力面)'!$C$11:$L$22,3,FALSE))</f>
        <v/>
      </c>
      <c r="F29" s="125" t="str">
        <f>IF('耐力壁工事(入力面)'!$P33="","",VLOOKUP('耐力壁工事(入力面)'!$P33,'耐力壁工事(入力面)'!$C$11:$L$22,5,FALSE))</f>
        <v/>
      </c>
      <c r="G29" s="125" t="str">
        <f>IF('耐力壁工事(入力面)'!$P33="","",VLOOKUP('耐力壁工事(入力面)'!$P33,'耐力壁工事(入力面)'!$C$11:$L$22,6,FALSE))</f>
        <v/>
      </c>
      <c r="H29" s="125" t="str">
        <f>IF('耐力壁工事(入力面)'!$P33="","",VLOOKUP('耐力壁工事(入力面)'!$P33,'耐力壁工事(入力面)'!$C$11:$L$22,7,FALSE))</f>
        <v/>
      </c>
      <c r="I29" s="209" t="str">
        <f>IF('耐力壁工事(入力面)'!$P33="","",VLOOKUP('耐力壁工事(入力面)'!$P33,'耐力壁工事(入力面)'!$C$11:$L$22,8,FALSE))</f>
        <v/>
      </c>
      <c r="J29" s="204" t="str">
        <f>IF('耐力壁工事(入力面)'!$P33="","",VLOOKUP('耐力壁工事(入力面)'!$P33,'耐力壁工事(入力面)'!$C$11:$L$22,9,FALSE))</f>
        <v/>
      </c>
      <c r="K29" s="64" t="str">
        <f>IF('耐力壁工事(入力面)'!$P33="","",VLOOKUP('耐力壁工事(入力面)'!$P33,'耐力壁工事(入力面)'!$C$11:$L$22,10,FALSE))</f>
        <v/>
      </c>
      <c r="L29" s="66" t="str">
        <f>IF('耐力壁工事(入力面)'!$Q33="","",VLOOKUP('耐力壁工事(入力面)'!$Q33,'耐力壁工事(入力面)'!$C$23:$L$29,2,FALSE))</f>
        <v/>
      </c>
      <c r="M29" s="209" t="str">
        <f>IF('耐力壁工事(入力面)'!$Q33="","",VLOOKUP('耐力壁工事(入力面)'!$Q33,'耐力壁工事(入力面)'!$C$23:$L$29,3,FALSE))</f>
        <v/>
      </c>
      <c r="N29" s="204" t="str">
        <f>IF('耐力壁工事(入力面)'!$Q33="","",VLOOKUP('耐力壁工事(入力面)'!$Q33,'耐力壁工事(入力面)'!$C$23:$L$29,9,FALSE))</f>
        <v/>
      </c>
      <c r="O29" s="64" t="str">
        <f>IF('耐力壁工事(入力面)'!$Q33="","",VLOOKUP('耐力壁工事(入力面)'!$Q33,'耐力壁工事(入力面)'!$C$23:$L$29,10,FALSE))</f>
        <v/>
      </c>
      <c r="P29" s="66" t="str">
        <f>IF('耐力壁工事(入力面)'!$R33="","",VLOOKUP('耐力壁工事(入力面)'!$R33,'耐力壁工事(入力面)'!$C$11:'耐力壁工事(入力面)'!$L$22,2,FALSE))</f>
        <v/>
      </c>
      <c r="Q29" s="125" t="str">
        <f>IF('耐力壁工事(入力面)'!$R33="","",VLOOKUP('耐力壁工事(入力面)'!$R33,'耐力壁工事(入力面)'!$C$11:'耐力壁工事(入力面)'!$L$22,3,FALSE))</f>
        <v/>
      </c>
      <c r="R29" s="125" t="str">
        <f>IF('耐力壁工事(入力面)'!$R33="","",VLOOKUP('耐力壁工事(入力面)'!$R33,'耐力壁工事(入力面)'!$C$11:'耐力壁工事(入力面)'!$L$22,5,FALSE))</f>
        <v/>
      </c>
      <c r="S29" s="125" t="str">
        <f>IF('耐力壁工事(入力面)'!$R33="","",VLOOKUP('耐力壁工事(入力面)'!$R33,'耐力壁工事(入力面)'!$C$11:'耐力壁工事(入力面)'!$L$22,6,FALSE))</f>
        <v/>
      </c>
      <c r="T29" s="125" t="str">
        <f>IF('耐力壁工事(入力面)'!$R33="","",VLOOKUP('耐力壁工事(入力面)'!$R33,'耐力壁工事(入力面)'!$C$11:'耐力壁工事(入力面)'!$L$22,7,FALSE))</f>
        <v/>
      </c>
      <c r="U29" s="209" t="str">
        <f>IF('耐力壁工事(入力面)'!$R33="","",VLOOKUP('耐力壁工事(入力面)'!$R33,'耐力壁工事(入力面)'!$C$11:'耐力壁工事(入力面)'!$L$22,8,FALSE))</f>
        <v/>
      </c>
      <c r="V29" s="204" t="str">
        <f>IF('耐力壁工事(入力面)'!$R33="","",VLOOKUP('耐力壁工事(入力面)'!$R33,'耐力壁工事(入力面)'!$C$11:'耐力壁工事(入力面)'!$L$22,9,FALSE))</f>
        <v/>
      </c>
      <c r="W29" s="64" t="str">
        <f>IF('耐力壁工事(入力面)'!$R33="","",VLOOKUP('耐力壁工事(入力面)'!$R33,'耐力壁工事(入力面)'!$C$11:'耐力壁工事(入力面)'!$L$22,10,FALSE))</f>
        <v/>
      </c>
      <c r="X29" s="208">
        <f t="shared" si="0"/>
        <v>0</v>
      </c>
      <c r="Y29" s="230">
        <f t="shared" si="1"/>
        <v>0</v>
      </c>
    </row>
    <row r="30" spans="2:25" ht="32.1" customHeight="1" x14ac:dyDescent="0.15">
      <c r="Y30" s="79"/>
    </row>
    <row r="31" spans="2:25" ht="30" customHeight="1" x14ac:dyDescent="0.15">
      <c r="B31" s="346"/>
      <c r="C31" s="346"/>
      <c r="D31" s="1"/>
      <c r="F31" s="346"/>
      <c r="G31" s="346"/>
    </row>
    <row r="32" spans="2:25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</sheetData>
  <sheetProtection algorithmName="SHA-512" hashValue="4yXRxWgusrLgR9CIerRAI/KPl7EdXfjAcGaStF3THbLpF+O95dlfFpfwQrYjj8h2se4kHs3ucxmxIUVj1Pwiiw==" saltValue="UpI8jKHOmi98QLxFA5ydwQ==" spinCount="100000" sheet="1" selectLockedCells="1"/>
  <mergeCells count="8">
    <mergeCell ref="B31:C31"/>
    <mergeCell ref="F31:G31"/>
    <mergeCell ref="B3:B4"/>
    <mergeCell ref="C3:C4"/>
    <mergeCell ref="X3:Y3"/>
    <mergeCell ref="D3:K3"/>
    <mergeCell ref="L3:O3"/>
    <mergeCell ref="P3:W3"/>
  </mergeCells>
  <phoneticPr fontId="1"/>
  <pageMargins left="0.23622047244094491" right="0.23622047244094491" top="0.59055118110236227" bottom="0.59055118110236227" header="0.31496062992125984" footer="0.31496062992125984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43"/>
  <sheetViews>
    <sheetView view="pageBreakPreview" zoomScale="55" zoomScaleNormal="40" zoomScaleSheetLayoutView="55" workbookViewId="0">
      <selection activeCell="I12" sqref="I12"/>
    </sheetView>
  </sheetViews>
  <sheetFormatPr defaultRowHeight="13.5" x14ac:dyDescent="0.15"/>
  <cols>
    <col min="1" max="1" width="6" customWidth="1"/>
    <col min="2" max="2" width="6" style="1" customWidth="1"/>
    <col min="3" max="3" width="6.25" style="1" customWidth="1"/>
    <col min="4" max="4" width="14.125" customWidth="1"/>
    <col min="5" max="5" width="12.625" customWidth="1"/>
    <col min="6" max="6" width="9" customWidth="1"/>
    <col min="7" max="7" width="5.125" customWidth="1"/>
    <col min="8" max="8" width="10.625" customWidth="1"/>
    <col min="9" max="9" width="10.25" customWidth="1"/>
    <col min="10" max="10" width="10.625" style="71" customWidth="1"/>
    <col min="11" max="11" width="10.625" customWidth="1"/>
    <col min="12" max="12" width="14" customWidth="1"/>
    <col min="13" max="13" width="11.625" customWidth="1"/>
    <col min="14" max="14" width="10.625" style="71" customWidth="1"/>
    <col min="15" max="15" width="10.625" customWidth="1"/>
    <col min="16" max="16" width="14.125" customWidth="1"/>
    <col min="17" max="17" width="12.625" customWidth="1"/>
    <col min="19" max="19" width="5.125" customWidth="1"/>
    <col min="20" max="20" width="10.625" customWidth="1"/>
    <col min="21" max="21" width="10.25" customWidth="1"/>
    <col min="22" max="22" width="10.625" style="71" customWidth="1"/>
    <col min="23" max="23" width="10.625" customWidth="1"/>
    <col min="24" max="24" width="10.625" style="71" customWidth="1"/>
    <col min="25" max="25" width="10.625" customWidth="1"/>
    <col min="26" max="26" width="1.5" customWidth="1"/>
  </cols>
  <sheetData>
    <row r="1" spans="2:25" ht="20.100000000000001" customHeight="1" x14ac:dyDescent="0.15">
      <c r="W1" t="s">
        <v>142</v>
      </c>
    </row>
    <row r="2" spans="2:25" ht="20.100000000000001" customHeight="1" thickBot="1" x14ac:dyDescent="0.2">
      <c r="B2" s="68" t="s">
        <v>177</v>
      </c>
    </row>
    <row r="3" spans="2:25" ht="48" customHeight="1" thickBot="1" x14ac:dyDescent="0.2">
      <c r="B3" s="347" t="s">
        <v>45</v>
      </c>
      <c r="C3" s="349" t="s">
        <v>46</v>
      </c>
      <c r="D3" s="353" t="s">
        <v>52</v>
      </c>
      <c r="E3" s="354"/>
      <c r="F3" s="354"/>
      <c r="G3" s="354"/>
      <c r="H3" s="354"/>
      <c r="I3" s="354"/>
      <c r="J3" s="355"/>
      <c r="K3" s="356"/>
      <c r="L3" s="357" t="s">
        <v>40</v>
      </c>
      <c r="M3" s="358"/>
      <c r="N3" s="359"/>
      <c r="O3" s="360"/>
      <c r="P3" s="361" t="s">
        <v>41</v>
      </c>
      <c r="Q3" s="362"/>
      <c r="R3" s="362"/>
      <c r="S3" s="362"/>
      <c r="T3" s="362"/>
      <c r="U3" s="362"/>
      <c r="V3" s="363"/>
      <c r="W3" s="364"/>
      <c r="X3" s="351" t="s">
        <v>53</v>
      </c>
      <c r="Y3" s="352"/>
    </row>
    <row r="4" spans="2:25" ht="45" customHeight="1" thickBot="1" x14ac:dyDescent="0.2">
      <c r="B4" s="348"/>
      <c r="C4" s="350"/>
      <c r="D4" s="102" t="s">
        <v>7</v>
      </c>
      <c r="E4" s="104" t="s">
        <v>47</v>
      </c>
      <c r="F4" s="103" t="s">
        <v>48</v>
      </c>
      <c r="G4" s="103" t="s">
        <v>9</v>
      </c>
      <c r="H4" s="104" t="s">
        <v>11</v>
      </c>
      <c r="I4" s="105" t="s">
        <v>49</v>
      </c>
      <c r="J4" s="106" t="s">
        <v>195</v>
      </c>
      <c r="K4" s="107" t="s">
        <v>156</v>
      </c>
      <c r="L4" s="108" t="s">
        <v>7</v>
      </c>
      <c r="M4" s="109" t="s">
        <v>50</v>
      </c>
      <c r="N4" s="110" t="s">
        <v>195</v>
      </c>
      <c r="O4" s="111" t="s">
        <v>156</v>
      </c>
      <c r="P4" s="112" t="s">
        <v>7</v>
      </c>
      <c r="Q4" s="114" t="s">
        <v>47</v>
      </c>
      <c r="R4" s="113" t="s">
        <v>51</v>
      </c>
      <c r="S4" s="113" t="s">
        <v>140</v>
      </c>
      <c r="T4" s="114" t="s">
        <v>11</v>
      </c>
      <c r="U4" s="115" t="s">
        <v>49</v>
      </c>
      <c r="V4" s="116" t="s">
        <v>195</v>
      </c>
      <c r="W4" s="117" t="s">
        <v>156</v>
      </c>
      <c r="X4" s="118" t="s">
        <v>195</v>
      </c>
      <c r="Y4" s="119" t="s">
        <v>157</v>
      </c>
    </row>
    <row r="5" spans="2:25" ht="32.1" customHeight="1" x14ac:dyDescent="0.15">
      <c r="B5" s="123">
        <v>26</v>
      </c>
      <c r="C5" s="138" t="str">
        <f>IF('耐力壁工事(入力面)'!U9="","",'耐力壁工事(入力面)'!U9)</f>
        <v/>
      </c>
      <c r="D5" s="210" t="str">
        <f>IF('耐力壁工事(入力面)'!$V9="","",VLOOKUP('耐力壁工事(入力面)'!$V9,'耐力壁工事(入力面)'!$C$11:'耐力壁工事(入力面)'!$L$22,2,FALSE))</f>
        <v/>
      </c>
      <c r="E5" s="211" t="str">
        <f>IF('耐力壁工事(入力面)'!$V9="","",VLOOKUP('耐力壁工事(入力面)'!$V9,'耐力壁工事(入力面)'!$C$11:$L$22,3,FALSE))</f>
        <v/>
      </c>
      <c r="F5" s="212" t="str">
        <f>IF('耐力壁工事(入力面)'!$V9="","",VLOOKUP('耐力壁工事(入力面)'!$V9,'耐力壁工事(入力面)'!$C$11:$L$22,5,FALSE))</f>
        <v/>
      </c>
      <c r="G5" s="212" t="str">
        <f>IF('耐力壁工事(入力面)'!$V9="","",VLOOKUP('耐力壁工事(入力面)'!$V9,'耐力壁工事(入力面)'!$C$11:$L$22,6,FALSE))</f>
        <v/>
      </c>
      <c r="H5" s="212" t="str">
        <f>IF('耐力壁工事(入力面)'!$V9="","",VLOOKUP('耐力壁工事(入力面)'!$V9,'耐力壁工事(入力面)'!$C$11:$L$22,7,FALSE))</f>
        <v/>
      </c>
      <c r="I5" s="213" t="str">
        <f>IF('耐力壁工事(入力面)'!$V9="","",VLOOKUP('耐力壁工事(入力面)'!$V9,'耐力壁工事(入力面)'!$C$11:$L$22,8,FALSE))</f>
        <v/>
      </c>
      <c r="J5" s="214" t="str">
        <f>IF('耐力壁工事(入力面)'!$V9="","",VLOOKUP('耐力壁工事(入力面)'!$V9,'耐力壁工事(入力面)'!$C$11:$L$22,9,FALSE))</f>
        <v/>
      </c>
      <c r="K5" s="215" t="str">
        <f>IF('耐力壁工事(入力面)'!$V9="","",VLOOKUP('耐力壁工事(入力面)'!$V9,'耐力壁工事(入力面)'!$C$11:$L$22,10,FALSE))</f>
        <v/>
      </c>
      <c r="L5" s="216" t="str">
        <f>IF('耐力壁工事(入力面)'!$W9="","",VLOOKUP('耐力壁工事(入力面)'!$W9,'耐力壁工事(入力面)'!$C$23:$L$29,2,FALSE))</f>
        <v/>
      </c>
      <c r="M5" s="213" t="str">
        <f>IF('耐力壁工事(入力面)'!$W9="","",VLOOKUP('耐力壁工事(入力面)'!$W9,'耐力壁工事(入力面)'!$C$23:$L$29,3,FALSE))</f>
        <v/>
      </c>
      <c r="N5" s="214" t="str">
        <f>IF('耐力壁工事(入力面)'!$W9="","",VLOOKUP('耐力壁工事(入力面)'!$W9,'耐力壁工事(入力面)'!$C$23:$L$29,9,FALSE))</f>
        <v/>
      </c>
      <c r="O5" s="215" t="str">
        <f>IF('耐力壁工事(入力面)'!$W9="","",VLOOKUP('耐力壁工事(入力面)'!$W9,'耐力壁工事(入力面)'!$C$23:$L$29,10,FALSE))</f>
        <v/>
      </c>
      <c r="P5" s="216" t="str">
        <f>IF('耐力壁工事(入力面)'!$X9="","",VLOOKUP('耐力壁工事(入力面)'!$X9,'耐力壁工事(入力面)'!$C$11:'耐力壁工事(入力面)'!$L$22,2,FALSE))</f>
        <v/>
      </c>
      <c r="Q5" s="211" t="str">
        <f>IF('耐力壁工事(入力面)'!$X9="","",VLOOKUP('耐力壁工事(入力面)'!$X9,'耐力壁工事(入力面)'!$C$11:'耐力壁工事(入力面)'!$L$22,3,FALSE))</f>
        <v/>
      </c>
      <c r="R5" s="212" t="str">
        <f>IF('耐力壁工事(入力面)'!$X9="","",VLOOKUP('耐力壁工事(入力面)'!$X9,'耐力壁工事(入力面)'!$C$11:'耐力壁工事(入力面)'!$L$22,5,FALSE))</f>
        <v/>
      </c>
      <c r="S5" s="212" t="str">
        <f>IF('耐力壁工事(入力面)'!$X9="","",VLOOKUP('耐力壁工事(入力面)'!$X9,'耐力壁工事(入力面)'!$C$11:'耐力壁工事(入力面)'!$L$22,6,FALSE))</f>
        <v/>
      </c>
      <c r="T5" s="212" t="str">
        <f>IF('耐力壁工事(入力面)'!$X9="","",VLOOKUP('耐力壁工事(入力面)'!$X9,'耐力壁工事(入力面)'!$C$11:'耐力壁工事(入力面)'!$L$22,7,FALSE))</f>
        <v/>
      </c>
      <c r="U5" s="213" t="str">
        <f>IF('耐力壁工事(入力面)'!$X9="","",VLOOKUP('耐力壁工事(入力面)'!$X9,'耐力壁工事(入力面)'!$C$11:'耐力壁工事(入力面)'!$L$22,7,FALSE))</f>
        <v/>
      </c>
      <c r="V5" s="214" t="str">
        <f>IF('耐力壁工事(入力面)'!$X9="","",VLOOKUP('耐力壁工事(入力面)'!$X9,'耐力壁工事(入力面)'!$C$11:'耐力壁工事(入力面)'!$L$22,9,FALSE))</f>
        <v/>
      </c>
      <c r="W5" s="215" t="str">
        <f>IF('耐力壁工事(入力面)'!$X9="","",VLOOKUP('耐力壁工事(入力面)'!$X9,'耐力壁工事(入力面)'!$C$11:'耐力壁工事(入力面)'!$L$22,10,FALSE))</f>
        <v/>
      </c>
      <c r="X5" s="205">
        <f t="shared" ref="X5:Y7" si="0">SUM(J5,N5,V5)</f>
        <v>0</v>
      </c>
      <c r="Y5" s="231">
        <f t="shared" si="0"/>
        <v>0</v>
      </c>
    </row>
    <row r="6" spans="2:25" ht="32.1" customHeight="1" x14ac:dyDescent="0.15">
      <c r="B6" s="131">
        <v>27</v>
      </c>
      <c r="C6" s="217" t="str">
        <f>IF('耐力壁工事(入力面)'!U10="","",'耐力壁工事(入力面)'!U10)</f>
        <v/>
      </c>
      <c r="D6" s="127" t="str">
        <f>IF('耐力壁工事(入力面)'!$V10="","",VLOOKUP('耐力壁工事(入力面)'!$V10,'耐力壁工事(入力面)'!$C$11:'耐力壁工事(入力面)'!$L$22,2,FALSE))</f>
        <v/>
      </c>
      <c r="E6" s="3" t="str">
        <f>IF('耐力壁工事(入力面)'!$V10="","",VLOOKUP('耐力壁工事(入力面)'!$V10,'耐力壁工事(入力面)'!$C$11:$L$22,3,FALSE))</f>
        <v/>
      </c>
      <c r="F6" s="122" t="str">
        <f>IF('耐力壁工事(入力面)'!$V10="","",VLOOKUP('耐力壁工事(入力面)'!$V10,'耐力壁工事(入力面)'!$C$11:$L$22,5,FALSE))</f>
        <v/>
      </c>
      <c r="G6" s="122" t="str">
        <f>IF('耐力壁工事(入力面)'!$V10="","",VLOOKUP('耐力壁工事(入力面)'!$V10,'耐力壁工事(入力面)'!$C$11:$L$22,6,FALSE))</f>
        <v/>
      </c>
      <c r="H6" s="122" t="str">
        <f>IF('耐力壁工事(入力面)'!$V10="","",VLOOKUP('耐力壁工事(入力面)'!$V10,'耐力壁工事(入力面)'!$C$11:$L$22,7,FALSE))</f>
        <v/>
      </c>
      <c r="I6" s="221" t="str">
        <f>IF('耐力壁工事(入力面)'!$V10="","",VLOOKUP('耐力壁工事(入力面)'!$V10,'耐力壁工事(入力面)'!$C$11:$L$22,8,FALSE))</f>
        <v/>
      </c>
      <c r="J6" s="219" t="str">
        <f>IF('耐力壁工事(入力面)'!$V10="","",VLOOKUP('耐力壁工事(入力面)'!$V10,'耐力壁工事(入力面)'!$C$11:$L$22,9,FALSE))</f>
        <v/>
      </c>
      <c r="K6" s="129" t="str">
        <f>IF('耐力壁工事(入力面)'!$V10="","",VLOOKUP('耐力壁工事(入力面)'!$V10,'耐力壁工事(入力面)'!$C$11:$L$22,10,FALSE))</f>
        <v/>
      </c>
      <c r="L6" s="127" t="str">
        <f>IF('耐力壁工事(入力面)'!$W10="","",VLOOKUP('耐力壁工事(入力面)'!$W10,'耐力壁工事(入力面)'!$C$23:$L$29,2,FALSE))</f>
        <v/>
      </c>
      <c r="M6" s="221" t="str">
        <f>IF('耐力壁工事(入力面)'!$W10="","",VLOOKUP('耐力壁工事(入力面)'!$W10,'耐力壁工事(入力面)'!$C$23:$L$29,3,FALSE))</f>
        <v/>
      </c>
      <c r="N6" s="219" t="str">
        <f>IF('耐力壁工事(入力面)'!$W10="","",VLOOKUP('耐力壁工事(入力面)'!$W10,'耐力壁工事(入力面)'!$C$23:$L$29,9,FALSE))</f>
        <v/>
      </c>
      <c r="O6" s="129" t="str">
        <f>IF('耐力壁工事(入力面)'!$W10="","",VLOOKUP('耐力壁工事(入力面)'!$W10,'耐力壁工事(入力面)'!$C$23:$L$29,10,FALSE))</f>
        <v/>
      </c>
      <c r="P6" s="127" t="str">
        <f>IF('耐力壁工事(入力面)'!$X10="","",VLOOKUP('耐力壁工事(入力面)'!$X10,'耐力壁工事(入力面)'!$C$11:'耐力壁工事(入力面)'!$L$22,2,FALSE))</f>
        <v/>
      </c>
      <c r="Q6" s="3" t="str">
        <f>IF('耐力壁工事(入力面)'!$X10="","",VLOOKUP('耐力壁工事(入力面)'!$X10,'耐力壁工事(入力面)'!$C$11:'耐力壁工事(入力面)'!$L$22,3,FALSE))</f>
        <v/>
      </c>
      <c r="R6" s="122" t="str">
        <f>IF('耐力壁工事(入力面)'!$X10="","",VLOOKUP('耐力壁工事(入力面)'!$X10,'耐力壁工事(入力面)'!$C$11:'耐力壁工事(入力面)'!$L$22,5,FALSE))</f>
        <v/>
      </c>
      <c r="S6" s="122" t="str">
        <f>IF('耐力壁工事(入力面)'!$X10="","",VLOOKUP('耐力壁工事(入力面)'!$X10,'耐力壁工事(入力面)'!$C$11:'耐力壁工事(入力面)'!$L$22,6,FALSE))</f>
        <v/>
      </c>
      <c r="T6" s="122" t="str">
        <f>IF('耐力壁工事(入力面)'!$X10="","",VLOOKUP('耐力壁工事(入力面)'!$X10,'耐力壁工事(入力面)'!$C$11:'耐力壁工事(入力面)'!$L$22,7,FALSE))</f>
        <v/>
      </c>
      <c r="U6" s="221" t="str">
        <f>IF('耐力壁工事(入力面)'!$X10="","",VLOOKUP('耐力壁工事(入力面)'!$X10,'耐力壁工事(入力面)'!$C$11:'耐力壁工事(入力面)'!$L$22,7,FALSE))</f>
        <v/>
      </c>
      <c r="V6" s="219" t="str">
        <f>IF('耐力壁工事(入力面)'!$X10="","",VLOOKUP('耐力壁工事(入力面)'!$X10,'耐力壁工事(入力面)'!$C$11:'耐力壁工事(入力面)'!$L$22,9,FALSE))</f>
        <v/>
      </c>
      <c r="W6" s="129" t="str">
        <f>IF('耐力壁工事(入力面)'!$X10="","",VLOOKUP('耐力壁工事(入力面)'!$X10,'耐力壁工事(入力面)'!$C$11:'耐力壁工事(入力面)'!$L$22,10,FALSE))</f>
        <v/>
      </c>
      <c r="X6" s="206">
        <f t="shared" si="0"/>
        <v>0</v>
      </c>
      <c r="Y6" s="232">
        <f t="shared" si="0"/>
        <v>0</v>
      </c>
    </row>
    <row r="7" spans="2:25" ht="32.1" customHeight="1" x14ac:dyDescent="0.15">
      <c r="B7" s="132">
        <v>28</v>
      </c>
      <c r="C7" s="218" t="str">
        <f>IF('耐力壁工事(入力面)'!U11="","",'耐力壁工事(入力面)'!U11)</f>
        <v/>
      </c>
      <c r="D7" s="128" t="str">
        <f>IF('耐力壁工事(入力面)'!$V11="","",VLOOKUP('耐力壁工事(入力面)'!$V11,'耐力壁工事(入力面)'!$C$11:'耐力壁工事(入力面)'!$L$22,2,FALSE))</f>
        <v/>
      </c>
      <c r="E7" s="120" t="str">
        <f>IF('耐力壁工事(入力面)'!$V11="","",VLOOKUP('耐力壁工事(入力面)'!$V11,'耐力壁工事(入力面)'!$C$11:$L$22,3,FALSE))</f>
        <v/>
      </c>
      <c r="F7" s="121" t="str">
        <f>IF('耐力壁工事(入力面)'!$V11="","",VLOOKUP('耐力壁工事(入力面)'!$V11,'耐力壁工事(入力面)'!$C$11:$L$22,5,FALSE))</f>
        <v/>
      </c>
      <c r="G7" s="121" t="str">
        <f>IF('耐力壁工事(入力面)'!$V11="","",VLOOKUP('耐力壁工事(入力面)'!$V11,'耐力壁工事(入力面)'!$C$11:$L$22,6,FALSE))</f>
        <v/>
      </c>
      <c r="H7" s="121" t="str">
        <f>IF('耐力壁工事(入力面)'!$V11="","",VLOOKUP('耐力壁工事(入力面)'!$V11,'耐力壁工事(入力面)'!$C$11:$L$22,7,FALSE))</f>
        <v/>
      </c>
      <c r="I7" s="222" t="str">
        <f>IF('耐力壁工事(入力面)'!$V11="","",VLOOKUP('耐力壁工事(入力面)'!$V11,'耐力壁工事(入力面)'!$C$11:$L$22,8,FALSE))</f>
        <v/>
      </c>
      <c r="J7" s="220" t="str">
        <f>IF('耐力壁工事(入力面)'!$V11="","",VLOOKUP('耐力壁工事(入力面)'!$V11,'耐力壁工事(入力面)'!$C$11:$L$22,9,FALSE))</f>
        <v/>
      </c>
      <c r="K7" s="130" t="str">
        <f>IF('耐力壁工事(入力面)'!$V11="","",VLOOKUP('耐力壁工事(入力面)'!$V11,'耐力壁工事(入力面)'!$C$11:$L$22,10,FALSE))</f>
        <v/>
      </c>
      <c r="L7" s="128" t="str">
        <f>IF('耐力壁工事(入力面)'!$W11="","",VLOOKUP('耐力壁工事(入力面)'!$W11,'耐力壁工事(入力面)'!$C$23:$L$29,2,FALSE))</f>
        <v/>
      </c>
      <c r="M7" s="222" t="str">
        <f>IF('耐力壁工事(入力面)'!$W11="","",VLOOKUP('耐力壁工事(入力面)'!$W11,'耐力壁工事(入力面)'!$C$23:$L$29,3,FALSE))</f>
        <v/>
      </c>
      <c r="N7" s="220" t="str">
        <f>IF('耐力壁工事(入力面)'!$W11="","",VLOOKUP('耐力壁工事(入力面)'!$W11,'耐力壁工事(入力面)'!$C$23:$L$29,9,FALSE))</f>
        <v/>
      </c>
      <c r="O7" s="130" t="str">
        <f>IF('耐力壁工事(入力面)'!$W11="","",VLOOKUP('耐力壁工事(入力面)'!$W11,'耐力壁工事(入力面)'!$C$23:$L$29,10,FALSE))</f>
        <v/>
      </c>
      <c r="P7" s="128" t="str">
        <f>IF('耐力壁工事(入力面)'!$X11="","",VLOOKUP('耐力壁工事(入力面)'!$X11,'耐力壁工事(入力面)'!$C$11:'耐力壁工事(入力面)'!$L$22,2,FALSE))</f>
        <v/>
      </c>
      <c r="Q7" s="120" t="str">
        <f>IF('耐力壁工事(入力面)'!$X11="","",VLOOKUP('耐力壁工事(入力面)'!$X11,'耐力壁工事(入力面)'!$C$11:'耐力壁工事(入力面)'!$L$22,3,FALSE))</f>
        <v/>
      </c>
      <c r="R7" s="121" t="str">
        <f>IF('耐力壁工事(入力面)'!$X11="","",VLOOKUP('耐力壁工事(入力面)'!$X11,'耐力壁工事(入力面)'!$C$11:'耐力壁工事(入力面)'!$L$22,5,FALSE))</f>
        <v/>
      </c>
      <c r="S7" s="121" t="str">
        <f>IF('耐力壁工事(入力面)'!$X11="","",VLOOKUP('耐力壁工事(入力面)'!$X11,'耐力壁工事(入力面)'!$C$11:'耐力壁工事(入力面)'!$L$22,6,FALSE))</f>
        <v/>
      </c>
      <c r="T7" s="121" t="str">
        <f>IF('耐力壁工事(入力面)'!$X11="","",VLOOKUP('耐力壁工事(入力面)'!$X11,'耐力壁工事(入力面)'!$C$11:'耐力壁工事(入力面)'!$L$22,7,FALSE))</f>
        <v/>
      </c>
      <c r="U7" s="222" t="str">
        <f>IF('耐力壁工事(入力面)'!$X11="","",VLOOKUP('耐力壁工事(入力面)'!$X11,'耐力壁工事(入力面)'!$C$11:'耐力壁工事(入力面)'!$L$22,7,FALSE))</f>
        <v/>
      </c>
      <c r="V7" s="220" t="str">
        <f>IF('耐力壁工事(入力面)'!$X11="","",VLOOKUP('耐力壁工事(入力面)'!$X11,'耐力壁工事(入力面)'!$C$11:'耐力壁工事(入力面)'!$L$22,9,FALSE))</f>
        <v/>
      </c>
      <c r="W7" s="130" t="str">
        <f>IF('耐力壁工事(入力面)'!$X11="","",VLOOKUP('耐力壁工事(入力面)'!$X11,'耐力壁工事(入力面)'!$C$11:'耐力壁工事(入力面)'!$L$22,10,FALSE))</f>
        <v/>
      </c>
      <c r="X7" s="207">
        <f t="shared" si="0"/>
        <v>0</v>
      </c>
      <c r="Y7" s="233">
        <f t="shared" si="0"/>
        <v>0</v>
      </c>
    </row>
    <row r="8" spans="2:25" ht="32.1" customHeight="1" x14ac:dyDescent="0.15">
      <c r="B8" s="131">
        <v>29</v>
      </c>
      <c r="C8" s="217" t="str">
        <f>IF('耐力壁工事(入力面)'!U12="","",'耐力壁工事(入力面)'!U12)</f>
        <v/>
      </c>
      <c r="D8" s="127" t="str">
        <f>IF('耐力壁工事(入力面)'!$V12="","",VLOOKUP('耐力壁工事(入力面)'!$V12,'耐力壁工事(入力面)'!$C$11:'耐力壁工事(入力面)'!$L$22,2,FALSE))</f>
        <v/>
      </c>
      <c r="E8" s="3" t="str">
        <f>IF('耐力壁工事(入力面)'!$V12="","",VLOOKUP('耐力壁工事(入力面)'!$V12,'耐力壁工事(入力面)'!$C$11:$L$22,3,FALSE))</f>
        <v/>
      </c>
      <c r="F8" s="122" t="str">
        <f>IF('耐力壁工事(入力面)'!$V12="","",VLOOKUP('耐力壁工事(入力面)'!$V12,'耐力壁工事(入力面)'!$C$11:$L$22,5,FALSE))</f>
        <v/>
      </c>
      <c r="G8" s="122" t="str">
        <f>IF('耐力壁工事(入力面)'!$V12="","",VLOOKUP('耐力壁工事(入力面)'!$V12,'耐力壁工事(入力面)'!$C$11:$L$22,6,FALSE))</f>
        <v/>
      </c>
      <c r="H8" s="122" t="str">
        <f>IF('耐力壁工事(入力面)'!$V12="","",VLOOKUP('耐力壁工事(入力面)'!$V12,'耐力壁工事(入力面)'!$C$11:$L$22,7,FALSE))</f>
        <v/>
      </c>
      <c r="I8" s="221" t="str">
        <f>IF('耐力壁工事(入力面)'!$V12="","",VLOOKUP('耐力壁工事(入力面)'!$V12,'耐力壁工事(入力面)'!$C$11:$L$22,8,FALSE))</f>
        <v/>
      </c>
      <c r="J8" s="219" t="str">
        <f>IF('耐力壁工事(入力面)'!$V12="","",VLOOKUP('耐力壁工事(入力面)'!$V12,'耐力壁工事(入力面)'!$C$11:$L$22,9,FALSE))</f>
        <v/>
      </c>
      <c r="K8" s="129" t="str">
        <f>IF('耐力壁工事(入力面)'!$V12="","",VLOOKUP('耐力壁工事(入力面)'!$V12,'耐力壁工事(入力面)'!$C$11:$L$22,10,FALSE))</f>
        <v/>
      </c>
      <c r="L8" s="127" t="str">
        <f>IF('耐力壁工事(入力面)'!$W12="","",VLOOKUP('耐力壁工事(入力面)'!$W12,'耐力壁工事(入力面)'!$C$23:$L$29,2,FALSE))</f>
        <v/>
      </c>
      <c r="M8" s="221" t="str">
        <f>IF('耐力壁工事(入力面)'!$W12="","",VLOOKUP('耐力壁工事(入力面)'!$W12,'耐力壁工事(入力面)'!$C$23:$L$29,3,FALSE))</f>
        <v/>
      </c>
      <c r="N8" s="219" t="str">
        <f>IF('耐力壁工事(入力面)'!$W12="","",VLOOKUP('耐力壁工事(入力面)'!$W12,'耐力壁工事(入力面)'!$C$23:$L$29,9,FALSE))</f>
        <v/>
      </c>
      <c r="O8" s="129" t="str">
        <f>IF('耐力壁工事(入力面)'!$W12="","",VLOOKUP('耐力壁工事(入力面)'!$W12,'耐力壁工事(入力面)'!$C$23:$L$29,10,FALSE))</f>
        <v/>
      </c>
      <c r="P8" s="127" t="str">
        <f>IF('耐力壁工事(入力面)'!$X12="","",VLOOKUP('耐力壁工事(入力面)'!$X12,'耐力壁工事(入力面)'!$C$11:'耐力壁工事(入力面)'!$L$22,2,FALSE))</f>
        <v/>
      </c>
      <c r="Q8" s="3" t="str">
        <f>IF('耐力壁工事(入力面)'!$X12="","",VLOOKUP('耐力壁工事(入力面)'!$X12,'耐力壁工事(入力面)'!$C$11:'耐力壁工事(入力面)'!$L$22,3,FALSE))</f>
        <v/>
      </c>
      <c r="R8" s="122" t="str">
        <f>IF('耐力壁工事(入力面)'!$X12="","",VLOOKUP('耐力壁工事(入力面)'!$X12,'耐力壁工事(入力面)'!$C$11:'耐力壁工事(入力面)'!$L$22,5,FALSE))</f>
        <v/>
      </c>
      <c r="S8" s="122" t="str">
        <f>IF('耐力壁工事(入力面)'!$X12="","",VLOOKUP('耐力壁工事(入力面)'!$X12,'耐力壁工事(入力面)'!$C$11:'耐力壁工事(入力面)'!$L$22,6,FALSE))</f>
        <v/>
      </c>
      <c r="T8" s="122" t="str">
        <f>IF('耐力壁工事(入力面)'!$X12="","",VLOOKUP('耐力壁工事(入力面)'!$X12,'耐力壁工事(入力面)'!$C$11:'耐力壁工事(入力面)'!$L$22,7,FALSE))</f>
        <v/>
      </c>
      <c r="U8" s="221" t="str">
        <f>IF('耐力壁工事(入力面)'!$X12="","",VLOOKUP('耐力壁工事(入力面)'!$X12,'耐力壁工事(入力面)'!$C$11:'耐力壁工事(入力面)'!$L$22,7,FALSE))</f>
        <v/>
      </c>
      <c r="V8" s="219" t="str">
        <f>IF('耐力壁工事(入力面)'!$X12="","",VLOOKUP('耐力壁工事(入力面)'!$X12,'耐力壁工事(入力面)'!$C$11:'耐力壁工事(入力面)'!$L$22,9,FALSE))</f>
        <v/>
      </c>
      <c r="W8" s="129" t="str">
        <f>IF('耐力壁工事(入力面)'!$X12="","",VLOOKUP('耐力壁工事(入力面)'!$X12,'耐力壁工事(入力面)'!$C$11:'耐力壁工事(入力面)'!$L$22,10,FALSE))</f>
        <v/>
      </c>
      <c r="X8" s="206">
        <f t="shared" ref="X8:Y29" si="1">SUM(J8,N8,V8)</f>
        <v>0</v>
      </c>
      <c r="Y8" s="232">
        <f t="shared" si="1"/>
        <v>0</v>
      </c>
    </row>
    <row r="9" spans="2:25" ht="32.1" customHeight="1" x14ac:dyDescent="0.15">
      <c r="B9" s="132">
        <v>30</v>
      </c>
      <c r="C9" s="218" t="str">
        <f>IF('耐力壁工事(入力面)'!U13="","",'耐力壁工事(入力面)'!U13)</f>
        <v/>
      </c>
      <c r="D9" s="128" t="str">
        <f>IF('耐力壁工事(入力面)'!$V13="","",VLOOKUP('耐力壁工事(入力面)'!$V13,'耐力壁工事(入力面)'!$C$11:'耐力壁工事(入力面)'!$L$22,2,FALSE))</f>
        <v/>
      </c>
      <c r="E9" s="120" t="str">
        <f>IF('耐力壁工事(入力面)'!$V13="","",VLOOKUP('耐力壁工事(入力面)'!$V13,'耐力壁工事(入力面)'!$C$11:$L$22,3,FALSE))</f>
        <v/>
      </c>
      <c r="F9" s="121" t="str">
        <f>IF('耐力壁工事(入力面)'!$V13="","",VLOOKUP('耐力壁工事(入力面)'!$V13,'耐力壁工事(入力面)'!$C$11:$L$22,5,FALSE))</f>
        <v/>
      </c>
      <c r="G9" s="121" t="str">
        <f>IF('耐力壁工事(入力面)'!$V13="","",VLOOKUP('耐力壁工事(入力面)'!$V13,'耐力壁工事(入力面)'!$C$11:$L$22,6,FALSE))</f>
        <v/>
      </c>
      <c r="H9" s="121" t="str">
        <f>IF('耐力壁工事(入力面)'!$V13="","",VLOOKUP('耐力壁工事(入力面)'!$V13,'耐力壁工事(入力面)'!$C$11:$L$22,7,FALSE))</f>
        <v/>
      </c>
      <c r="I9" s="222" t="str">
        <f>IF('耐力壁工事(入力面)'!$V13="","",VLOOKUP('耐力壁工事(入力面)'!$V13,'耐力壁工事(入力面)'!$C$11:$L$22,8,FALSE))</f>
        <v/>
      </c>
      <c r="J9" s="220" t="str">
        <f>IF('耐力壁工事(入力面)'!$V13="","",VLOOKUP('耐力壁工事(入力面)'!$V13,'耐力壁工事(入力面)'!$C$11:$L$22,9,FALSE))</f>
        <v/>
      </c>
      <c r="K9" s="130" t="str">
        <f>IF('耐力壁工事(入力面)'!$V13="","",VLOOKUP('耐力壁工事(入力面)'!$V13,'耐力壁工事(入力面)'!$C$11:$L$22,10,FALSE))</f>
        <v/>
      </c>
      <c r="L9" s="128" t="str">
        <f>IF('耐力壁工事(入力面)'!$W13="","",VLOOKUP('耐力壁工事(入力面)'!$W13,'耐力壁工事(入力面)'!$C$23:$L$29,2,FALSE))</f>
        <v/>
      </c>
      <c r="M9" s="222" t="str">
        <f>IF('耐力壁工事(入力面)'!$W13="","",VLOOKUP('耐力壁工事(入力面)'!$W13,'耐力壁工事(入力面)'!$C$23:$L$29,3,FALSE))</f>
        <v/>
      </c>
      <c r="N9" s="220" t="str">
        <f>IF('耐力壁工事(入力面)'!$W13="","",VLOOKUP('耐力壁工事(入力面)'!$W13,'耐力壁工事(入力面)'!$C$23:$L$29,9,FALSE))</f>
        <v/>
      </c>
      <c r="O9" s="130" t="str">
        <f>IF('耐力壁工事(入力面)'!$W13="","",VLOOKUP('耐力壁工事(入力面)'!$W13,'耐力壁工事(入力面)'!$C$23:$L$29,10,FALSE))</f>
        <v/>
      </c>
      <c r="P9" s="128" t="str">
        <f>IF('耐力壁工事(入力面)'!$X13="","",VLOOKUP('耐力壁工事(入力面)'!$X13,'耐力壁工事(入力面)'!$C$11:'耐力壁工事(入力面)'!$L$22,2,FALSE))</f>
        <v/>
      </c>
      <c r="Q9" s="120" t="str">
        <f>IF('耐力壁工事(入力面)'!$X13="","",VLOOKUP('耐力壁工事(入力面)'!$X13,'耐力壁工事(入力面)'!$C$11:'耐力壁工事(入力面)'!$L$22,3,FALSE))</f>
        <v/>
      </c>
      <c r="R9" s="121" t="str">
        <f>IF('耐力壁工事(入力面)'!$X13="","",VLOOKUP('耐力壁工事(入力面)'!$X13,'耐力壁工事(入力面)'!$C$11:'耐力壁工事(入力面)'!$L$22,5,FALSE))</f>
        <v/>
      </c>
      <c r="S9" s="121" t="str">
        <f>IF('耐力壁工事(入力面)'!$X13="","",VLOOKUP('耐力壁工事(入力面)'!$X13,'耐力壁工事(入力面)'!$C$11:'耐力壁工事(入力面)'!$L$22,6,FALSE))</f>
        <v/>
      </c>
      <c r="T9" s="121" t="str">
        <f>IF('耐力壁工事(入力面)'!$X13="","",VLOOKUP('耐力壁工事(入力面)'!$X13,'耐力壁工事(入力面)'!$C$11:'耐力壁工事(入力面)'!$L$22,7,FALSE))</f>
        <v/>
      </c>
      <c r="U9" s="222" t="str">
        <f>IF('耐力壁工事(入力面)'!$X13="","",VLOOKUP('耐力壁工事(入力面)'!$X13,'耐力壁工事(入力面)'!$C$11:'耐力壁工事(入力面)'!$L$22,7,FALSE))</f>
        <v/>
      </c>
      <c r="V9" s="220" t="str">
        <f>IF('耐力壁工事(入力面)'!$X13="","",VLOOKUP('耐力壁工事(入力面)'!$X13,'耐力壁工事(入力面)'!$C$11:'耐力壁工事(入力面)'!$L$22,9,FALSE))</f>
        <v/>
      </c>
      <c r="W9" s="130" t="str">
        <f>IF('耐力壁工事(入力面)'!$X13="","",VLOOKUP('耐力壁工事(入力面)'!$X13,'耐力壁工事(入力面)'!$C$11:'耐力壁工事(入力面)'!$L$22,10,FALSE))</f>
        <v/>
      </c>
      <c r="X9" s="207">
        <f t="shared" si="1"/>
        <v>0</v>
      </c>
      <c r="Y9" s="233">
        <f t="shared" si="1"/>
        <v>0</v>
      </c>
    </row>
    <row r="10" spans="2:25" ht="32.1" customHeight="1" x14ac:dyDescent="0.15">
      <c r="B10" s="131">
        <v>31</v>
      </c>
      <c r="C10" s="217" t="str">
        <f>IF('耐力壁工事(入力面)'!U14="","",'耐力壁工事(入力面)'!U14)</f>
        <v/>
      </c>
      <c r="D10" s="127" t="str">
        <f>IF('耐力壁工事(入力面)'!$V14="","",VLOOKUP('耐力壁工事(入力面)'!$V14,'耐力壁工事(入力面)'!$C$11:'耐力壁工事(入力面)'!$L$22,2,FALSE))</f>
        <v/>
      </c>
      <c r="E10" s="3" t="str">
        <f>IF('耐力壁工事(入力面)'!$V14="","",VLOOKUP('耐力壁工事(入力面)'!$V14,'耐力壁工事(入力面)'!$C$11:$L$22,3,FALSE))</f>
        <v/>
      </c>
      <c r="F10" s="122" t="str">
        <f>IF('耐力壁工事(入力面)'!$V14="","",VLOOKUP('耐力壁工事(入力面)'!$V14,'耐力壁工事(入力面)'!$C$11:$L$22,5,FALSE))</f>
        <v/>
      </c>
      <c r="G10" s="122" t="str">
        <f>IF('耐力壁工事(入力面)'!$V14="","",VLOOKUP('耐力壁工事(入力面)'!$V14,'耐力壁工事(入力面)'!$C$11:$L$22,6,FALSE))</f>
        <v/>
      </c>
      <c r="H10" s="122" t="str">
        <f>IF('耐力壁工事(入力面)'!$V14="","",VLOOKUP('耐力壁工事(入力面)'!$V14,'耐力壁工事(入力面)'!$C$11:$L$22,7,FALSE))</f>
        <v/>
      </c>
      <c r="I10" s="221" t="str">
        <f>IF('耐力壁工事(入力面)'!$V14="","",VLOOKUP('耐力壁工事(入力面)'!$V14,'耐力壁工事(入力面)'!$C$11:$L$22,8,FALSE))</f>
        <v/>
      </c>
      <c r="J10" s="219" t="str">
        <f>IF('耐力壁工事(入力面)'!$V14="","",VLOOKUP('耐力壁工事(入力面)'!$V14,'耐力壁工事(入力面)'!$C$11:$L$22,9,FALSE))</f>
        <v/>
      </c>
      <c r="K10" s="129" t="str">
        <f>IF('耐力壁工事(入力面)'!$V14="","",VLOOKUP('耐力壁工事(入力面)'!$V14,'耐力壁工事(入力面)'!$C$11:$L$22,10,FALSE))</f>
        <v/>
      </c>
      <c r="L10" s="127" t="str">
        <f>IF('耐力壁工事(入力面)'!$W14="","",VLOOKUP('耐力壁工事(入力面)'!$W14,'耐力壁工事(入力面)'!$C$23:$L$29,2,FALSE))</f>
        <v/>
      </c>
      <c r="M10" s="221" t="str">
        <f>IF('耐力壁工事(入力面)'!$W14="","",VLOOKUP('耐力壁工事(入力面)'!$W14,'耐力壁工事(入力面)'!$C$23:$L$29,3,FALSE))</f>
        <v/>
      </c>
      <c r="N10" s="219" t="str">
        <f>IF('耐力壁工事(入力面)'!$W14="","",VLOOKUP('耐力壁工事(入力面)'!$W14,'耐力壁工事(入力面)'!$C$23:$L$29,9,FALSE))</f>
        <v/>
      </c>
      <c r="O10" s="129" t="str">
        <f>IF('耐力壁工事(入力面)'!$W14="","",VLOOKUP('耐力壁工事(入力面)'!$W14,'耐力壁工事(入力面)'!$C$23:$L$29,10,FALSE))</f>
        <v/>
      </c>
      <c r="P10" s="127" t="str">
        <f>IF('耐力壁工事(入力面)'!$X14="","",VLOOKUP('耐力壁工事(入力面)'!$X14,'耐力壁工事(入力面)'!$C$11:'耐力壁工事(入力面)'!$L$22,2,FALSE))</f>
        <v/>
      </c>
      <c r="Q10" s="3" t="str">
        <f>IF('耐力壁工事(入力面)'!$X14="","",VLOOKUP('耐力壁工事(入力面)'!$X14,'耐力壁工事(入力面)'!$C$11:'耐力壁工事(入力面)'!$L$22,3,FALSE))</f>
        <v/>
      </c>
      <c r="R10" s="122" t="str">
        <f>IF('耐力壁工事(入力面)'!$X14="","",VLOOKUP('耐力壁工事(入力面)'!$X14,'耐力壁工事(入力面)'!$C$11:'耐力壁工事(入力面)'!$L$22,5,FALSE))</f>
        <v/>
      </c>
      <c r="S10" s="122" t="str">
        <f>IF('耐力壁工事(入力面)'!$X14="","",VLOOKUP('耐力壁工事(入力面)'!$X14,'耐力壁工事(入力面)'!$C$11:'耐力壁工事(入力面)'!$L$22,6,FALSE))</f>
        <v/>
      </c>
      <c r="T10" s="122" t="str">
        <f>IF('耐力壁工事(入力面)'!$X14="","",VLOOKUP('耐力壁工事(入力面)'!$X14,'耐力壁工事(入力面)'!$C$11:'耐力壁工事(入力面)'!$L$22,7,FALSE))</f>
        <v/>
      </c>
      <c r="U10" s="221" t="str">
        <f>IF('耐力壁工事(入力面)'!$X14="","",VLOOKUP('耐力壁工事(入力面)'!$X14,'耐力壁工事(入力面)'!$C$11:'耐力壁工事(入力面)'!$L$22,7,FALSE))</f>
        <v/>
      </c>
      <c r="V10" s="219" t="str">
        <f>IF('耐力壁工事(入力面)'!$X14="","",VLOOKUP('耐力壁工事(入力面)'!$X14,'耐力壁工事(入力面)'!$C$11:'耐力壁工事(入力面)'!$L$22,9,FALSE))</f>
        <v/>
      </c>
      <c r="W10" s="129" t="str">
        <f>IF('耐力壁工事(入力面)'!$X14="","",VLOOKUP('耐力壁工事(入力面)'!$X14,'耐力壁工事(入力面)'!$C$11:'耐力壁工事(入力面)'!$L$22,10,FALSE))</f>
        <v/>
      </c>
      <c r="X10" s="206">
        <f t="shared" si="1"/>
        <v>0</v>
      </c>
      <c r="Y10" s="232">
        <f t="shared" si="1"/>
        <v>0</v>
      </c>
    </row>
    <row r="11" spans="2:25" ht="32.1" customHeight="1" x14ac:dyDescent="0.15">
      <c r="B11" s="132">
        <v>32</v>
      </c>
      <c r="C11" s="218" t="str">
        <f>IF('耐力壁工事(入力面)'!U15="","",'耐力壁工事(入力面)'!U15)</f>
        <v/>
      </c>
      <c r="D11" s="128" t="str">
        <f>IF('耐力壁工事(入力面)'!$V15="","",VLOOKUP('耐力壁工事(入力面)'!$V15,'耐力壁工事(入力面)'!$C$11:'耐力壁工事(入力面)'!$L$22,2,FALSE))</f>
        <v/>
      </c>
      <c r="E11" s="120" t="str">
        <f>IF('耐力壁工事(入力面)'!$V15="","",VLOOKUP('耐力壁工事(入力面)'!$V15,'耐力壁工事(入力面)'!$C$11:$L$22,3,FALSE))</f>
        <v/>
      </c>
      <c r="F11" s="121" t="str">
        <f>IF('耐力壁工事(入力面)'!$V15="","",VLOOKUP('耐力壁工事(入力面)'!$V15,'耐力壁工事(入力面)'!$C$11:$L$22,5,FALSE))</f>
        <v/>
      </c>
      <c r="G11" s="121" t="str">
        <f>IF('耐力壁工事(入力面)'!$V15="","",VLOOKUP('耐力壁工事(入力面)'!$V15,'耐力壁工事(入力面)'!$C$11:$L$22,6,FALSE))</f>
        <v/>
      </c>
      <c r="H11" s="121" t="str">
        <f>IF('耐力壁工事(入力面)'!$V15="","",VLOOKUP('耐力壁工事(入力面)'!$V15,'耐力壁工事(入力面)'!$C$11:$L$22,7,FALSE))</f>
        <v/>
      </c>
      <c r="I11" s="222" t="str">
        <f>IF('耐力壁工事(入力面)'!$V15="","",VLOOKUP('耐力壁工事(入力面)'!$V15,'耐力壁工事(入力面)'!$C$11:$L$22,8,FALSE))</f>
        <v/>
      </c>
      <c r="J11" s="220" t="str">
        <f>IF('耐力壁工事(入力面)'!$V15="","",VLOOKUP('耐力壁工事(入力面)'!$V15,'耐力壁工事(入力面)'!$C$11:$L$22,9,FALSE))</f>
        <v/>
      </c>
      <c r="K11" s="130" t="str">
        <f>IF('耐力壁工事(入力面)'!$V15="","",VLOOKUP('耐力壁工事(入力面)'!$V15,'耐力壁工事(入力面)'!$C$11:$L$22,10,FALSE))</f>
        <v/>
      </c>
      <c r="L11" s="128" t="str">
        <f>IF('耐力壁工事(入力面)'!$W15="","",VLOOKUP('耐力壁工事(入力面)'!$W15,'耐力壁工事(入力面)'!$C$23:$L$29,2,FALSE))</f>
        <v/>
      </c>
      <c r="M11" s="222" t="str">
        <f>IF('耐力壁工事(入力面)'!$W15="","",VLOOKUP('耐力壁工事(入力面)'!$W15,'耐力壁工事(入力面)'!$C$23:$L$29,3,FALSE))</f>
        <v/>
      </c>
      <c r="N11" s="220" t="str">
        <f>IF('耐力壁工事(入力面)'!$W15="","",VLOOKUP('耐力壁工事(入力面)'!$W15,'耐力壁工事(入力面)'!$C$23:$L$29,9,FALSE))</f>
        <v/>
      </c>
      <c r="O11" s="130" t="str">
        <f>IF('耐力壁工事(入力面)'!$W15="","",VLOOKUP('耐力壁工事(入力面)'!$W15,'耐力壁工事(入力面)'!$C$23:$L$29,10,FALSE))</f>
        <v/>
      </c>
      <c r="P11" s="128" t="str">
        <f>IF('耐力壁工事(入力面)'!$X15="","",VLOOKUP('耐力壁工事(入力面)'!$X15,'耐力壁工事(入力面)'!$C$11:'耐力壁工事(入力面)'!$L$22,2,FALSE))</f>
        <v/>
      </c>
      <c r="Q11" s="120" t="str">
        <f>IF('耐力壁工事(入力面)'!$X15="","",VLOOKUP('耐力壁工事(入力面)'!$X15,'耐力壁工事(入力面)'!$C$11:'耐力壁工事(入力面)'!$L$22,3,FALSE))</f>
        <v/>
      </c>
      <c r="R11" s="121" t="str">
        <f>IF('耐力壁工事(入力面)'!$X15="","",VLOOKUP('耐力壁工事(入力面)'!$X15,'耐力壁工事(入力面)'!$C$11:'耐力壁工事(入力面)'!$L$22,5,FALSE))</f>
        <v/>
      </c>
      <c r="S11" s="121" t="str">
        <f>IF('耐力壁工事(入力面)'!$X15="","",VLOOKUP('耐力壁工事(入力面)'!$X15,'耐力壁工事(入力面)'!$C$11:'耐力壁工事(入力面)'!$L$22,6,FALSE))</f>
        <v/>
      </c>
      <c r="T11" s="121" t="str">
        <f>IF('耐力壁工事(入力面)'!$X15="","",VLOOKUP('耐力壁工事(入力面)'!$X15,'耐力壁工事(入力面)'!$C$11:'耐力壁工事(入力面)'!$L$22,7,FALSE))</f>
        <v/>
      </c>
      <c r="U11" s="222" t="str">
        <f>IF('耐力壁工事(入力面)'!$X15="","",VLOOKUP('耐力壁工事(入力面)'!$X15,'耐力壁工事(入力面)'!$C$11:'耐力壁工事(入力面)'!$L$22,7,FALSE))</f>
        <v/>
      </c>
      <c r="V11" s="220" t="str">
        <f>IF('耐力壁工事(入力面)'!$X15="","",VLOOKUP('耐力壁工事(入力面)'!$X15,'耐力壁工事(入力面)'!$C$11:'耐力壁工事(入力面)'!$L$22,9,FALSE))</f>
        <v/>
      </c>
      <c r="W11" s="130" t="str">
        <f>IF('耐力壁工事(入力面)'!$X15="","",VLOOKUP('耐力壁工事(入力面)'!$X15,'耐力壁工事(入力面)'!$C$11:'耐力壁工事(入力面)'!$L$22,10,FALSE))</f>
        <v/>
      </c>
      <c r="X11" s="207">
        <f t="shared" si="1"/>
        <v>0</v>
      </c>
      <c r="Y11" s="233">
        <f t="shared" si="1"/>
        <v>0</v>
      </c>
    </row>
    <row r="12" spans="2:25" ht="32.1" customHeight="1" x14ac:dyDescent="0.15">
      <c r="B12" s="131">
        <v>33</v>
      </c>
      <c r="C12" s="217" t="str">
        <f>IF('耐力壁工事(入力面)'!U16="","",'耐力壁工事(入力面)'!U16)</f>
        <v/>
      </c>
      <c r="D12" s="127" t="str">
        <f>IF('耐力壁工事(入力面)'!$V16="","",VLOOKUP('耐力壁工事(入力面)'!$V16,'耐力壁工事(入力面)'!$C$11:'耐力壁工事(入力面)'!$L$22,2,FALSE))</f>
        <v/>
      </c>
      <c r="E12" s="3" t="str">
        <f>IF('耐力壁工事(入力面)'!$V16="","",VLOOKUP('耐力壁工事(入力面)'!$V16,'耐力壁工事(入力面)'!$C$11:$L$22,3,FALSE))</f>
        <v/>
      </c>
      <c r="F12" s="122" t="str">
        <f>IF('耐力壁工事(入力面)'!$V16="","",VLOOKUP('耐力壁工事(入力面)'!$V16,'耐力壁工事(入力面)'!$C$11:$L$22,5,FALSE))</f>
        <v/>
      </c>
      <c r="G12" s="122" t="str">
        <f>IF('耐力壁工事(入力面)'!$V16="","",VLOOKUP('耐力壁工事(入力面)'!$V16,'耐力壁工事(入力面)'!$C$11:$L$22,6,FALSE))</f>
        <v/>
      </c>
      <c r="H12" s="122" t="str">
        <f>IF('耐力壁工事(入力面)'!$V16="","",VLOOKUP('耐力壁工事(入力面)'!$V16,'耐力壁工事(入力面)'!$C$11:$L$22,7,FALSE))</f>
        <v/>
      </c>
      <c r="I12" s="221" t="str">
        <f>IF('耐力壁工事(入力面)'!$V16="","",VLOOKUP('耐力壁工事(入力面)'!$V16,'耐力壁工事(入力面)'!$C$11:$L$22,8,FALSE))</f>
        <v/>
      </c>
      <c r="J12" s="219" t="str">
        <f>IF('耐力壁工事(入力面)'!$V16="","",VLOOKUP('耐力壁工事(入力面)'!$V16,'耐力壁工事(入力面)'!$C$11:$L$22,9,FALSE))</f>
        <v/>
      </c>
      <c r="K12" s="129" t="str">
        <f>IF('耐力壁工事(入力面)'!$V16="","",VLOOKUP('耐力壁工事(入力面)'!$V16,'耐力壁工事(入力面)'!$C$11:$L$22,10,FALSE))</f>
        <v/>
      </c>
      <c r="L12" s="127" t="str">
        <f>IF('耐力壁工事(入力面)'!$W16="","",VLOOKUP('耐力壁工事(入力面)'!$W16,'耐力壁工事(入力面)'!$C$23:$L$29,2,FALSE))</f>
        <v/>
      </c>
      <c r="M12" s="221" t="str">
        <f>IF('耐力壁工事(入力面)'!$W16="","",VLOOKUP('耐力壁工事(入力面)'!$W16,'耐力壁工事(入力面)'!$C$23:$L$29,3,FALSE))</f>
        <v/>
      </c>
      <c r="N12" s="219" t="str">
        <f>IF('耐力壁工事(入力面)'!$W16="","",VLOOKUP('耐力壁工事(入力面)'!$W16,'耐力壁工事(入力面)'!$C$23:$L$29,9,FALSE))</f>
        <v/>
      </c>
      <c r="O12" s="129" t="str">
        <f>IF('耐力壁工事(入力面)'!$W16="","",VLOOKUP('耐力壁工事(入力面)'!$W16,'耐力壁工事(入力面)'!$C$23:$L$29,10,FALSE))</f>
        <v/>
      </c>
      <c r="P12" s="127" t="str">
        <f>IF('耐力壁工事(入力面)'!$X16="","",VLOOKUP('耐力壁工事(入力面)'!$X16,'耐力壁工事(入力面)'!$C$11:'耐力壁工事(入力面)'!$L$22,2,FALSE))</f>
        <v/>
      </c>
      <c r="Q12" s="3" t="str">
        <f>IF('耐力壁工事(入力面)'!$X16="","",VLOOKUP('耐力壁工事(入力面)'!$X16,'耐力壁工事(入力面)'!$C$11:'耐力壁工事(入力面)'!$L$22,3,FALSE))</f>
        <v/>
      </c>
      <c r="R12" s="122" t="str">
        <f>IF('耐力壁工事(入力面)'!$X16="","",VLOOKUP('耐力壁工事(入力面)'!$X16,'耐力壁工事(入力面)'!$C$11:'耐力壁工事(入力面)'!$L$22,5,FALSE))</f>
        <v/>
      </c>
      <c r="S12" s="122" t="str">
        <f>IF('耐力壁工事(入力面)'!$X16="","",VLOOKUP('耐力壁工事(入力面)'!$X16,'耐力壁工事(入力面)'!$C$11:'耐力壁工事(入力面)'!$L$22,6,FALSE))</f>
        <v/>
      </c>
      <c r="T12" s="122" t="str">
        <f>IF('耐力壁工事(入力面)'!$X16="","",VLOOKUP('耐力壁工事(入力面)'!$X16,'耐力壁工事(入力面)'!$C$11:'耐力壁工事(入力面)'!$L$22,7,FALSE))</f>
        <v/>
      </c>
      <c r="U12" s="221" t="str">
        <f>IF('耐力壁工事(入力面)'!$X16="","",VLOOKUP('耐力壁工事(入力面)'!$X16,'耐力壁工事(入力面)'!$C$11:'耐力壁工事(入力面)'!$L$22,7,FALSE))</f>
        <v/>
      </c>
      <c r="V12" s="219" t="str">
        <f>IF('耐力壁工事(入力面)'!$X16="","",VLOOKUP('耐力壁工事(入力面)'!$X16,'耐力壁工事(入力面)'!$C$11:'耐力壁工事(入力面)'!$L$22,9,FALSE))</f>
        <v/>
      </c>
      <c r="W12" s="129" t="str">
        <f>IF('耐力壁工事(入力面)'!$X16="","",VLOOKUP('耐力壁工事(入力面)'!$X16,'耐力壁工事(入力面)'!$C$11:'耐力壁工事(入力面)'!$L$22,10,FALSE))</f>
        <v/>
      </c>
      <c r="X12" s="206">
        <f t="shared" si="1"/>
        <v>0</v>
      </c>
      <c r="Y12" s="232">
        <f t="shared" si="1"/>
        <v>0</v>
      </c>
    </row>
    <row r="13" spans="2:25" ht="32.1" customHeight="1" x14ac:dyDescent="0.15">
      <c r="B13" s="132">
        <v>34</v>
      </c>
      <c r="C13" s="218" t="str">
        <f>IF('耐力壁工事(入力面)'!U17="","",'耐力壁工事(入力面)'!U17)</f>
        <v/>
      </c>
      <c r="D13" s="128" t="str">
        <f>IF('耐力壁工事(入力面)'!$V17="","",VLOOKUP('耐力壁工事(入力面)'!$V17,'耐力壁工事(入力面)'!$C$11:'耐力壁工事(入力面)'!$L$22,2,FALSE))</f>
        <v/>
      </c>
      <c r="E13" s="120" t="str">
        <f>IF('耐力壁工事(入力面)'!$V17="","",VLOOKUP('耐力壁工事(入力面)'!$V17,'耐力壁工事(入力面)'!$C$11:$L$22,3,FALSE))</f>
        <v/>
      </c>
      <c r="F13" s="121" t="str">
        <f>IF('耐力壁工事(入力面)'!$V17="","",VLOOKUP('耐力壁工事(入力面)'!$V17,'耐力壁工事(入力面)'!$C$11:$L$22,5,FALSE))</f>
        <v/>
      </c>
      <c r="G13" s="121" t="str">
        <f>IF('耐力壁工事(入力面)'!$V17="","",VLOOKUP('耐力壁工事(入力面)'!$V17,'耐力壁工事(入力面)'!$C$11:$L$22,6,FALSE))</f>
        <v/>
      </c>
      <c r="H13" s="121" t="str">
        <f>IF('耐力壁工事(入力面)'!$V17="","",VLOOKUP('耐力壁工事(入力面)'!$V17,'耐力壁工事(入力面)'!$C$11:$L$22,7,FALSE))</f>
        <v/>
      </c>
      <c r="I13" s="222" t="str">
        <f>IF('耐力壁工事(入力面)'!$V17="","",VLOOKUP('耐力壁工事(入力面)'!$V17,'耐力壁工事(入力面)'!$C$11:$L$22,8,FALSE))</f>
        <v/>
      </c>
      <c r="J13" s="220" t="str">
        <f>IF('耐力壁工事(入力面)'!$V17="","",VLOOKUP('耐力壁工事(入力面)'!$V17,'耐力壁工事(入力面)'!$C$11:$L$22,9,FALSE))</f>
        <v/>
      </c>
      <c r="K13" s="130" t="str">
        <f>IF('耐力壁工事(入力面)'!$V17="","",VLOOKUP('耐力壁工事(入力面)'!$V17,'耐力壁工事(入力面)'!$C$11:$L$22,10,FALSE))</f>
        <v/>
      </c>
      <c r="L13" s="128" t="str">
        <f>IF('耐力壁工事(入力面)'!$W17="","",VLOOKUP('耐力壁工事(入力面)'!$W17,'耐力壁工事(入力面)'!$C$23:$L$29,2,FALSE))</f>
        <v/>
      </c>
      <c r="M13" s="222" t="str">
        <f>IF('耐力壁工事(入力面)'!$W17="","",VLOOKUP('耐力壁工事(入力面)'!$W17,'耐力壁工事(入力面)'!$C$23:$L$29,3,FALSE))</f>
        <v/>
      </c>
      <c r="N13" s="220" t="str">
        <f>IF('耐力壁工事(入力面)'!$W17="","",VLOOKUP('耐力壁工事(入力面)'!$W17,'耐力壁工事(入力面)'!$C$23:$L$29,9,FALSE))</f>
        <v/>
      </c>
      <c r="O13" s="130" t="str">
        <f>IF('耐力壁工事(入力面)'!$W17="","",VLOOKUP('耐力壁工事(入力面)'!$W17,'耐力壁工事(入力面)'!$C$23:$L$29,10,FALSE))</f>
        <v/>
      </c>
      <c r="P13" s="128" t="str">
        <f>IF('耐力壁工事(入力面)'!$X17="","",VLOOKUP('耐力壁工事(入力面)'!$X17,'耐力壁工事(入力面)'!$C$11:'耐力壁工事(入力面)'!$L$22,2,FALSE))</f>
        <v/>
      </c>
      <c r="Q13" s="120" t="str">
        <f>IF('耐力壁工事(入力面)'!$X17="","",VLOOKUP('耐力壁工事(入力面)'!$X17,'耐力壁工事(入力面)'!$C$11:'耐力壁工事(入力面)'!$L$22,3,FALSE))</f>
        <v/>
      </c>
      <c r="R13" s="121" t="str">
        <f>IF('耐力壁工事(入力面)'!$X17="","",VLOOKUP('耐力壁工事(入力面)'!$X17,'耐力壁工事(入力面)'!$C$11:'耐力壁工事(入力面)'!$L$22,5,FALSE))</f>
        <v/>
      </c>
      <c r="S13" s="121" t="str">
        <f>IF('耐力壁工事(入力面)'!$X17="","",VLOOKUP('耐力壁工事(入力面)'!$X17,'耐力壁工事(入力面)'!$C$11:'耐力壁工事(入力面)'!$L$22,6,FALSE))</f>
        <v/>
      </c>
      <c r="T13" s="121" t="str">
        <f>IF('耐力壁工事(入力面)'!$X17="","",VLOOKUP('耐力壁工事(入力面)'!$X17,'耐力壁工事(入力面)'!$C$11:'耐力壁工事(入力面)'!$L$22,7,FALSE))</f>
        <v/>
      </c>
      <c r="U13" s="222" t="str">
        <f>IF('耐力壁工事(入力面)'!$X17="","",VLOOKUP('耐力壁工事(入力面)'!$X17,'耐力壁工事(入力面)'!$C$11:'耐力壁工事(入力面)'!$L$22,7,FALSE))</f>
        <v/>
      </c>
      <c r="V13" s="220" t="str">
        <f>IF('耐力壁工事(入力面)'!$X17="","",VLOOKUP('耐力壁工事(入力面)'!$X17,'耐力壁工事(入力面)'!$C$11:'耐力壁工事(入力面)'!$L$22,9,FALSE))</f>
        <v/>
      </c>
      <c r="W13" s="130" t="str">
        <f>IF('耐力壁工事(入力面)'!$X17="","",VLOOKUP('耐力壁工事(入力面)'!$X17,'耐力壁工事(入力面)'!$C$11:'耐力壁工事(入力面)'!$L$22,10,FALSE))</f>
        <v/>
      </c>
      <c r="X13" s="207">
        <f t="shared" si="1"/>
        <v>0</v>
      </c>
      <c r="Y13" s="233">
        <f t="shared" si="1"/>
        <v>0</v>
      </c>
    </row>
    <row r="14" spans="2:25" ht="32.1" customHeight="1" x14ac:dyDescent="0.15">
      <c r="B14" s="131">
        <v>35</v>
      </c>
      <c r="C14" s="217" t="str">
        <f>IF('耐力壁工事(入力面)'!U18="","",'耐力壁工事(入力面)'!U18)</f>
        <v/>
      </c>
      <c r="D14" s="127" t="str">
        <f>IF('耐力壁工事(入力面)'!$V18="","",VLOOKUP('耐力壁工事(入力面)'!$V18,'耐力壁工事(入力面)'!$C$11:'耐力壁工事(入力面)'!$L$22,2,FALSE))</f>
        <v/>
      </c>
      <c r="E14" s="3" t="str">
        <f>IF('耐力壁工事(入力面)'!$V18="","",VLOOKUP('耐力壁工事(入力面)'!$V18,'耐力壁工事(入力面)'!$C$11:$L$22,3,FALSE))</f>
        <v/>
      </c>
      <c r="F14" s="122" t="str">
        <f>IF('耐力壁工事(入力面)'!$V18="","",VLOOKUP('耐力壁工事(入力面)'!$V18,'耐力壁工事(入力面)'!$C$11:$L$22,5,FALSE))</f>
        <v/>
      </c>
      <c r="G14" s="122" t="str">
        <f>IF('耐力壁工事(入力面)'!$V18="","",VLOOKUP('耐力壁工事(入力面)'!$V18,'耐力壁工事(入力面)'!$C$11:$L$22,6,FALSE))</f>
        <v/>
      </c>
      <c r="H14" s="122" t="str">
        <f>IF('耐力壁工事(入力面)'!$V18="","",VLOOKUP('耐力壁工事(入力面)'!$V18,'耐力壁工事(入力面)'!$C$11:$L$22,7,FALSE))</f>
        <v/>
      </c>
      <c r="I14" s="221" t="str">
        <f>IF('耐力壁工事(入力面)'!$V18="","",VLOOKUP('耐力壁工事(入力面)'!$V18,'耐力壁工事(入力面)'!$C$11:$L$22,8,FALSE))</f>
        <v/>
      </c>
      <c r="J14" s="219" t="str">
        <f>IF('耐力壁工事(入力面)'!$V18="","",VLOOKUP('耐力壁工事(入力面)'!$V18,'耐力壁工事(入力面)'!$C$11:$L$22,9,FALSE))</f>
        <v/>
      </c>
      <c r="K14" s="129" t="str">
        <f>IF('耐力壁工事(入力面)'!$V18="","",VLOOKUP('耐力壁工事(入力面)'!$V18,'耐力壁工事(入力面)'!$C$11:$L$22,10,FALSE))</f>
        <v/>
      </c>
      <c r="L14" s="127" t="str">
        <f>IF('耐力壁工事(入力面)'!$W18="","",VLOOKUP('耐力壁工事(入力面)'!$W18,'耐力壁工事(入力面)'!$C$23:$L$29,2,FALSE))</f>
        <v/>
      </c>
      <c r="M14" s="221" t="str">
        <f>IF('耐力壁工事(入力面)'!$W18="","",VLOOKUP('耐力壁工事(入力面)'!$W18,'耐力壁工事(入力面)'!$C$23:$L$29,3,FALSE))</f>
        <v/>
      </c>
      <c r="N14" s="219" t="str">
        <f>IF('耐力壁工事(入力面)'!$W18="","",VLOOKUP('耐力壁工事(入力面)'!$W18,'耐力壁工事(入力面)'!$C$23:$L$29,9,FALSE))</f>
        <v/>
      </c>
      <c r="O14" s="129" t="str">
        <f>IF('耐力壁工事(入力面)'!$W18="","",VLOOKUP('耐力壁工事(入力面)'!$W18,'耐力壁工事(入力面)'!$C$23:$L$29,10,FALSE))</f>
        <v/>
      </c>
      <c r="P14" s="127" t="str">
        <f>IF('耐力壁工事(入力面)'!$X18="","",VLOOKUP('耐力壁工事(入力面)'!$X18,'耐力壁工事(入力面)'!$C$11:'耐力壁工事(入力面)'!$L$22,2,FALSE))</f>
        <v/>
      </c>
      <c r="Q14" s="3" t="str">
        <f>IF('耐力壁工事(入力面)'!$X18="","",VLOOKUP('耐力壁工事(入力面)'!$X18,'耐力壁工事(入力面)'!$C$11:'耐力壁工事(入力面)'!$L$22,3,FALSE))</f>
        <v/>
      </c>
      <c r="R14" s="122" t="str">
        <f>IF('耐力壁工事(入力面)'!$X18="","",VLOOKUP('耐力壁工事(入力面)'!$X18,'耐力壁工事(入力面)'!$C$11:'耐力壁工事(入力面)'!$L$22,5,FALSE))</f>
        <v/>
      </c>
      <c r="S14" s="122" t="str">
        <f>IF('耐力壁工事(入力面)'!$X18="","",VLOOKUP('耐力壁工事(入力面)'!$X18,'耐力壁工事(入力面)'!$C$11:'耐力壁工事(入力面)'!$L$22,6,FALSE))</f>
        <v/>
      </c>
      <c r="T14" s="122" t="str">
        <f>IF('耐力壁工事(入力面)'!$X18="","",VLOOKUP('耐力壁工事(入力面)'!$X18,'耐力壁工事(入力面)'!$C$11:'耐力壁工事(入力面)'!$L$22,7,FALSE))</f>
        <v/>
      </c>
      <c r="U14" s="221" t="str">
        <f>IF('耐力壁工事(入力面)'!$X18="","",VLOOKUP('耐力壁工事(入力面)'!$X18,'耐力壁工事(入力面)'!$C$11:'耐力壁工事(入力面)'!$L$22,7,FALSE))</f>
        <v/>
      </c>
      <c r="V14" s="219" t="str">
        <f>IF('耐力壁工事(入力面)'!$X18="","",VLOOKUP('耐力壁工事(入力面)'!$X18,'耐力壁工事(入力面)'!$C$11:'耐力壁工事(入力面)'!$L$22,9,FALSE))</f>
        <v/>
      </c>
      <c r="W14" s="129" t="str">
        <f>IF('耐力壁工事(入力面)'!$X18="","",VLOOKUP('耐力壁工事(入力面)'!$X18,'耐力壁工事(入力面)'!$C$11:'耐力壁工事(入力面)'!$L$22,10,FALSE))</f>
        <v/>
      </c>
      <c r="X14" s="206">
        <f t="shared" si="1"/>
        <v>0</v>
      </c>
      <c r="Y14" s="232">
        <f t="shared" si="1"/>
        <v>0</v>
      </c>
    </row>
    <row r="15" spans="2:25" ht="32.1" customHeight="1" x14ac:dyDescent="0.15">
      <c r="B15" s="132">
        <v>36</v>
      </c>
      <c r="C15" s="218" t="str">
        <f>IF('耐力壁工事(入力面)'!U19="","",'耐力壁工事(入力面)'!U19)</f>
        <v/>
      </c>
      <c r="D15" s="128" t="str">
        <f>IF('耐力壁工事(入力面)'!$V19="","",VLOOKUP('耐力壁工事(入力面)'!$V19,'耐力壁工事(入力面)'!$C$11:'耐力壁工事(入力面)'!$L$22,2,FALSE))</f>
        <v/>
      </c>
      <c r="E15" s="120" t="str">
        <f>IF('耐力壁工事(入力面)'!$V19="","",VLOOKUP('耐力壁工事(入力面)'!$V19,'耐力壁工事(入力面)'!$C$11:$L$22,3,FALSE))</f>
        <v/>
      </c>
      <c r="F15" s="121" t="str">
        <f>IF('耐力壁工事(入力面)'!$V19="","",VLOOKUP('耐力壁工事(入力面)'!$V19,'耐力壁工事(入力面)'!$C$11:$L$22,5,FALSE))</f>
        <v/>
      </c>
      <c r="G15" s="121" t="str">
        <f>IF('耐力壁工事(入力面)'!$V19="","",VLOOKUP('耐力壁工事(入力面)'!$V19,'耐力壁工事(入力面)'!$C$11:$L$22,6,FALSE))</f>
        <v/>
      </c>
      <c r="H15" s="121" t="str">
        <f>IF('耐力壁工事(入力面)'!$V19="","",VLOOKUP('耐力壁工事(入力面)'!$V19,'耐力壁工事(入力面)'!$C$11:$L$22,7,FALSE))</f>
        <v/>
      </c>
      <c r="I15" s="222" t="str">
        <f>IF('耐力壁工事(入力面)'!$V19="","",VLOOKUP('耐力壁工事(入力面)'!$V19,'耐力壁工事(入力面)'!$C$11:$L$22,8,FALSE))</f>
        <v/>
      </c>
      <c r="J15" s="220" t="str">
        <f>IF('耐力壁工事(入力面)'!$V19="","",VLOOKUP('耐力壁工事(入力面)'!$V19,'耐力壁工事(入力面)'!$C$11:$L$22,9,FALSE))</f>
        <v/>
      </c>
      <c r="K15" s="130" t="str">
        <f>IF('耐力壁工事(入力面)'!$V19="","",VLOOKUP('耐力壁工事(入力面)'!$V19,'耐力壁工事(入力面)'!$C$11:$L$22,10,FALSE))</f>
        <v/>
      </c>
      <c r="L15" s="128" t="str">
        <f>IF('耐力壁工事(入力面)'!$W19="","",VLOOKUP('耐力壁工事(入力面)'!$W19,'耐力壁工事(入力面)'!$C$23:$L$29,2,FALSE))</f>
        <v/>
      </c>
      <c r="M15" s="222" t="str">
        <f>IF('耐力壁工事(入力面)'!$W19="","",VLOOKUP('耐力壁工事(入力面)'!$W19,'耐力壁工事(入力面)'!$C$23:$L$29,3,FALSE))</f>
        <v/>
      </c>
      <c r="N15" s="220" t="str">
        <f>IF('耐力壁工事(入力面)'!$W19="","",VLOOKUP('耐力壁工事(入力面)'!$W19,'耐力壁工事(入力面)'!$C$23:$L$29,9,FALSE))</f>
        <v/>
      </c>
      <c r="O15" s="130" t="str">
        <f>IF('耐力壁工事(入力面)'!$W19="","",VLOOKUP('耐力壁工事(入力面)'!$W19,'耐力壁工事(入力面)'!$C$23:$L$29,10,FALSE))</f>
        <v/>
      </c>
      <c r="P15" s="128" t="str">
        <f>IF('耐力壁工事(入力面)'!$X19="","",VLOOKUP('耐力壁工事(入力面)'!$X19,'耐力壁工事(入力面)'!$C$11:'耐力壁工事(入力面)'!$L$22,2,FALSE))</f>
        <v/>
      </c>
      <c r="Q15" s="120" t="str">
        <f>IF('耐力壁工事(入力面)'!$X19="","",VLOOKUP('耐力壁工事(入力面)'!$X19,'耐力壁工事(入力面)'!$C$11:'耐力壁工事(入力面)'!$L$22,3,FALSE))</f>
        <v/>
      </c>
      <c r="R15" s="121" t="str">
        <f>IF('耐力壁工事(入力面)'!$X19="","",VLOOKUP('耐力壁工事(入力面)'!$X19,'耐力壁工事(入力面)'!$C$11:'耐力壁工事(入力面)'!$L$22,5,FALSE))</f>
        <v/>
      </c>
      <c r="S15" s="121" t="str">
        <f>IF('耐力壁工事(入力面)'!$X19="","",VLOOKUP('耐力壁工事(入力面)'!$X19,'耐力壁工事(入力面)'!$C$11:'耐力壁工事(入力面)'!$L$22,6,FALSE))</f>
        <v/>
      </c>
      <c r="T15" s="121" t="str">
        <f>IF('耐力壁工事(入力面)'!$X19="","",VLOOKUP('耐力壁工事(入力面)'!$X19,'耐力壁工事(入力面)'!$C$11:'耐力壁工事(入力面)'!$L$22,7,FALSE))</f>
        <v/>
      </c>
      <c r="U15" s="222" t="str">
        <f>IF('耐力壁工事(入力面)'!$X19="","",VLOOKUP('耐力壁工事(入力面)'!$X19,'耐力壁工事(入力面)'!$C$11:'耐力壁工事(入力面)'!$L$22,7,FALSE))</f>
        <v/>
      </c>
      <c r="V15" s="220" t="str">
        <f>IF('耐力壁工事(入力面)'!$X19="","",VLOOKUP('耐力壁工事(入力面)'!$X19,'耐力壁工事(入力面)'!$C$11:'耐力壁工事(入力面)'!$L$22,9,FALSE))</f>
        <v/>
      </c>
      <c r="W15" s="130" t="str">
        <f>IF('耐力壁工事(入力面)'!$X19="","",VLOOKUP('耐力壁工事(入力面)'!$X19,'耐力壁工事(入力面)'!$C$11:'耐力壁工事(入力面)'!$L$22,10,FALSE))</f>
        <v/>
      </c>
      <c r="X15" s="207">
        <f t="shared" si="1"/>
        <v>0</v>
      </c>
      <c r="Y15" s="233">
        <f t="shared" si="1"/>
        <v>0</v>
      </c>
    </row>
    <row r="16" spans="2:25" ht="32.1" customHeight="1" x14ac:dyDescent="0.15">
      <c r="B16" s="131">
        <v>37</v>
      </c>
      <c r="C16" s="217" t="str">
        <f>IF('耐力壁工事(入力面)'!U20="","",'耐力壁工事(入力面)'!U20)</f>
        <v/>
      </c>
      <c r="D16" s="127" t="str">
        <f>IF('耐力壁工事(入力面)'!$V20="","",VLOOKUP('耐力壁工事(入力面)'!$V20,'耐力壁工事(入力面)'!$C$11:'耐力壁工事(入力面)'!$L$22,2,FALSE))</f>
        <v/>
      </c>
      <c r="E16" s="3" t="str">
        <f>IF('耐力壁工事(入力面)'!$V20="","",VLOOKUP('耐力壁工事(入力面)'!$V20,'耐力壁工事(入力面)'!$C$11:$L$22,3,FALSE))</f>
        <v/>
      </c>
      <c r="F16" s="122" t="str">
        <f>IF('耐力壁工事(入力面)'!$V20="","",VLOOKUP('耐力壁工事(入力面)'!$V20,'耐力壁工事(入力面)'!$C$11:$L$22,5,FALSE))</f>
        <v/>
      </c>
      <c r="G16" s="122" t="str">
        <f>IF('耐力壁工事(入力面)'!$V20="","",VLOOKUP('耐力壁工事(入力面)'!$V20,'耐力壁工事(入力面)'!$C$11:$L$22,6,FALSE))</f>
        <v/>
      </c>
      <c r="H16" s="122" t="str">
        <f>IF('耐力壁工事(入力面)'!$V20="","",VLOOKUP('耐力壁工事(入力面)'!$V20,'耐力壁工事(入力面)'!$C$11:$L$22,7,FALSE))</f>
        <v/>
      </c>
      <c r="I16" s="221" t="str">
        <f>IF('耐力壁工事(入力面)'!$V20="","",VLOOKUP('耐力壁工事(入力面)'!$V20,'耐力壁工事(入力面)'!$C$11:$L$22,8,FALSE))</f>
        <v/>
      </c>
      <c r="J16" s="219" t="str">
        <f>IF('耐力壁工事(入力面)'!$V20="","",VLOOKUP('耐力壁工事(入力面)'!$V20,'耐力壁工事(入力面)'!$C$11:$L$22,9,FALSE))</f>
        <v/>
      </c>
      <c r="K16" s="129" t="str">
        <f>IF('耐力壁工事(入力面)'!$V20="","",VLOOKUP('耐力壁工事(入力面)'!$V20,'耐力壁工事(入力面)'!$C$11:$L$22,10,FALSE))</f>
        <v/>
      </c>
      <c r="L16" s="127" t="str">
        <f>IF('耐力壁工事(入力面)'!$W20="","",VLOOKUP('耐力壁工事(入力面)'!$W20,'耐力壁工事(入力面)'!$C$23:$L$29,2,FALSE))</f>
        <v/>
      </c>
      <c r="M16" s="221" t="str">
        <f>IF('耐力壁工事(入力面)'!$W20="","",VLOOKUP('耐力壁工事(入力面)'!$W20,'耐力壁工事(入力面)'!$C$23:$L$29,3,FALSE))</f>
        <v/>
      </c>
      <c r="N16" s="219" t="str">
        <f>IF('耐力壁工事(入力面)'!$W20="","",VLOOKUP('耐力壁工事(入力面)'!$W20,'耐力壁工事(入力面)'!$C$23:$L$29,9,FALSE))</f>
        <v/>
      </c>
      <c r="O16" s="129" t="str">
        <f>IF('耐力壁工事(入力面)'!$W20="","",VLOOKUP('耐力壁工事(入力面)'!$W20,'耐力壁工事(入力面)'!$C$23:$L$29,10,FALSE))</f>
        <v/>
      </c>
      <c r="P16" s="127" t="str">
        <f>IF('耐力壁工事(入力面)'!$X20="","",VLOOKUP('耐力壁工事(入力面)'!$X20,'耐力壁工事(入力面)'!$C$11:'耐力壁工事(入力面)'!$L$22,2,FALSE))</f>
        <v/>
      </c>
      <c r="Q16" s="3" t="str">
        <f>IF('耐力壁工事(入力面)'!$X20="","",VLOOKUP('耐力壁工事(入力面)'!$X20,'耐力壁工事(入力面)'!$C$11:'耐力壁工事(入力面)'!$L$22,3,FALSE))</f>
        <v/>
      </c>
      <c r="R16" s="122" t="str">
        <f>IF('耐力壁工事(入力面)'!$X20="","",VLOOKUP('耐力壁工事(入力面)'!$X20,'耐力壁工事(入力面)'!$C$11:'耐力壁工事(入力面)'!$L$22,5,FALSE))</f>
        <v/>
      </c>
      <c r="S16" s="122" t="str">
        <f>IF('耐力壁工事(入力面)'!$X20="","",VLOOKUP('耐力壁工事(入力面)'!$X20,'耐力壁工事(入力面)'!$C$11:'耐力壁工事(入力面)'!$L$22,6,FALSE))</f>
        <v/>
      </c>
      <c r="T16" s="122" t="str">
        <f>IF('耐力壁工事(入力面)'!$X20="","",VLOOKUP('耐力壁工事(入力面)'!$X20,'耐力壁工事(入力面)'!$C$11:'耐力壁工事(入力面)'!$L$22,7,FALSE))</f>
        <v/>
      </c>
      <c r="U16" s="221" t="str">
        <f>IF('耐力壁工事(入力面)'!$X20="","",VLOOKUP('耐力壁工事(入力面)'!$X20,'耐力壁工事(入力面)'!$C$11:'耐力壁工事(入力面)'!$L$22,7,FALSE))</f>
        <v/>
      </c>
      <c r="V16" s="219" t="str">
        <f>IF('耐力壁工事(入力面)'!$X20="","",VLOOKUP('耐力壁工事(入力面)'!$X20,'耐力壁工事(入力面)'!$C$11:'耐力壁工事(入力面)'!$L$22,9,FALSE))</f>
        <v/>
      </c>
      <c r="W16" s="129" t="str">
        <f>IF('耐力壁工事(入力面)'!$X20="","",VLOOKUP('耐力壁工事(入力面)'!$X20,'耐力壁工事(入力面)'!$C$11:'耐力壁工事(入力面)'!$L$22,10,FALSE))</f>
        <v/>
      </c>
      <c r="X16" s="206">
        <f t="shared" si="1"/>
        <v>0</v>
      </c>
      <c r="Y16" s="232">
        <f t="shared" si="1"/>
        <v>0</v>
      </c>
    </row>
    <row r="17" spans="2:25" ht="32.1" customHeight="1" x14ac:dyDescent="0.15">
      <c r="B17" s="132">
        <v>38</v>
      </c>
      <c r="C17" s="218" t="str">
        <f>IF('耐力壁工事(入力面)'!U21="","",'耐力壁工事(入力面)'!U21)</f>
        <v/>
      </c>
      <c r="D17" s="128" t="str">
        <f>IF('耐力壁工事(入力面)'!$V21="","",VLOOKUP('耐力壁工事(入力面)'!$V21,'耐力壁工事(入力面)'!$C$11:'耐力壁工事(入力面)'!$L$22,2,FALSE))</f>
        <v/>
      </c>
      <c r="E17" s="120" t="str">
        <f>IF('耐力壁工事(入力面)'!$V21="","",VLOOKUP('耐力壁工事(入力面)'!$V21,'耐力壁工事(入力面)'!$C$11:$L$22,3,FALSE))</f>
        <v/>
      </c>
      <c r="F17" s="121" t="str">
        <f>IF('耐力壁工事(入力面)'!$V21="","",VLOOKUP('耐力壁工事(入力面)'!$V21,'耐力壁工事(入力面)'!$C$11:$L$22,5,FALSE))</f>
        <v/>
      </c>
      <c r="G17" s="121" t="str">
        <f>IF('耐力壁工事(入力面)'!$V21="","",VLOOKUP('耐力壁工事(入力面)'!$V21,'耐力壁工事(入力面)'!$C$11:$L$22,6,FALSE))</f>
        <v/>
      </c>
      <c r="H17" s="121" t="str">
        <f>IF('耐力壁工事(入力面)'!$V21="","",VLOOKUP('耐力壁工事(入力面)'!$V21,'耐力壁工事(入力面)'!$C$11:$L$22,7,FALSE))</f>
        <v/>
      </c>
      <c r="I17" s="222" t="str">
        <f>IF('耐力壁工事(入力面)'!$V21="","",VLOOKUP('耐力壁工事(入力面)'!$V21,'耐力壁工事(入力面)'!$C$11:$L$22,8,FALSE))</f>
        <v/>
      </c>
      <c r="J17" s="220" t="str">
        <f>IF('耐力壁工事(入力面)'!$V21="","",VLOOKUP('耐力壁工事(入力面)'!$V21,'耐力壁工事(入力面)'!$C$11:$L$22,9,FALSE))</f>
        <v/>
      </c>
      <c r="K17" s="130" t="str">
        <f>IF('耐力壁工事(入力面)'!$V21="","",VLOOKUP('耐力壁工事(入力面)'!$V21,'耐力壁工事(入力面)'!$C$11:$L$22,10,FALSE))</f>
        <v/>
      </c>
      <c r="L17" s="128" t="str">
        <f>IF('耐力壁工事(入力面)'!$W21="","",VLOOKUP('耐力壁工事(入力面)'!$W21,'耐力壁工事(入力面)'!$C$23:$L$29,2,FALSE))</f>
        <v/>
      </c>
      <c r="M17" s="222" t="str">
        <f>IF('耐力壁工事(入力面)'!$W21="","",VLOOKUP('耐力壁工事(入力面)'!$W21,'耐力壁工事(入力面)'!$C$23:$L$29,3,FALSE))</f>
        <v/>
      </c>
      <c r="N17" s="220" t="str">
        <f>IF('耐力壁工事(入力面)'!$W21="","",VLOOKUP('耐力壁工事(入力面)'!$W21,'耐力壁工事(入力面)'!$C$23:$L$29,9,FALSE))</f>
        <v/>
      </c>
      <c r="O17" s="130" t="str">
        <f>IF('耐力壁工事(入力面)'!$W21="","",VLOOKUP('耐力壁工事(入力面)'!$W21,'耐力壁工事(入力面)'!$C$23:$L$29,10,FALSE))</f>
        <v/>
      </c>
      <c r="P17" s="128" t="str">
        <f>IF('耐力壁工事(入力面)'!$X21="","",VLOOKUP('耐力壁工事(入力面)'!$X21,'耐力壁工事(入力面)'!$C$11:'耐力壁工事(入力面)'!$L$22,2,FALSE))</f>
        <v/>
      </c>
      <c r="Q17" s="120" t="str">
        <f>IF('耐力壁工事(入力面)'!$X21="","",VLOOKUP('耐力壁工事(入力面)'!$X21,'耐力壁工事(入力面)'!$C$11:'耐力壁工事(入力面)'!$L$22,3,FALSE))</f>
        <v/>
      </c>
      <c r="R17" s="121" t="str">
        <f>IF('耐力壁工事(入力面)'!$X21="","",VLOOKUP('耐力壁工事(入力面)'!$X21,'耐力壁工事(入力面)'!$C$11:'耐力壁工事(入力面)'!$L$22,5,FALSE))</f>
        <v/>
      </c>
      <c r="S17" s="121" t="str">
        <f>IF('耐力壁工事(入力面)'!$X21="","",VLOOKUP('耐力壁工事(入力面)'!$X21,'耐力壁工事(入力面)'!$C$11:'耐力壁工事(入力面)'!$L$22,6,FALSE))</f>
        <v/>
      </c>
      <c r="T17" s="121" t="str">
        <f>IF('耐力壁工事(入力面)'!$X21="","",VLOOKUP('耐力壁工事(入力面)'!$X21,'耐力壁工事(入力面)'!$C$11:'耐力壁工事(入力面)'!$L$22,7,FALSE))</f>
        <v/>
      </c>
      <c r="U17" s="222" t="str">
        <f>IF('耐力壁工事(入力面)'!$X21="","",VLOOKUP('耐力壁工事(入力面)'!$X21,'耐力壁工事(入力面)'!$C$11:'耐力壁工事(入力面)'!$L$22,7,FALSE))</f>
        <v/>
      </c>
      <c r="V17" s="220" t="str">
        <f>IF('耐力壁工事(入力面)'!$X21="","",VLOOKUP('耐力壁工事(入力面)'!$X21,'耐力壁工事(入力面)'!$C$11:'耐力壁工事(入力面)'!$L$22,9,FALSE))</f>
        <v/>
      </c>
      <c r="W17" s="130" t="str">
        <f>IF('耐力壁工事(入力面)'!$X21="","",VLOOKUP('耐力壁工事(入力面)'!$X21,'耐力壁工事(入力面)'!$C$11:'耐力壁工事(入力面)'!$L$22,10,FALSE))</f>
        <v/>
      </c>
      <c r="X17" s="207">
        <f t="shared" si="1"/>
        <v>0</v>
      </c>
      <c r="Y17" s="233">
        <f t="shared" si="1"/>
        <v>0</v>
      </c>
    </row>
    <row r="18" spans="2:25" ht="32.1" customHeight="1" x14ac:dyDescent="0.15">
      <c r="B18" s="131">
        <v>39</v>
      </c>
      <c r="C18" s="217" t="str">
        <f>IF('耐力壁工事(入力面)'!U22="","",'耐力壁工事(入力面)'!U22)</f>
        <v/>
      </c>
      <c r="D18" s="127" t="str">
        <f>IF('耐力壁工事(入力面)'!$V22="","",VLOOKUP('耐力壁工事(入力面)'!$V22,'耐力壁工事(入力面)'!$C$11:'耐力壁工事(入力面)'!$L$22,2,FALSE))</f>
        <v/>
      </c>
      <c r="E18" s="3" t="str">
        <f>IF('耐力壁工事(入力面)'!$V22="","",VLOOKUP('耐力壁工事(入力面)'!$V22,'耐力壁工事(入力面)'!$C$11:$L$22,3,FALSE))</f>
        <v/>
      </c>
      <c r="F18" s="122" t="str">
        <f>IF('耐力壁工事(入力面)'!$V22="","",VLOOKUP('耐力壁工事(入力面)'!$V22,'耐力壁工事(入力面)'!$C$11:$L$22,5,FALSE))</f>
        <v/>
      </c>
      <c r="G18" s="122" t="str">
        <f>IF('耐力壁工事(入力面)'!$V22="","",VLOOKUP('耐力壁工事(入力面)'!$V22,'耐力壁工事(入力面)'!$C$11:$L$22,6,FALSE))</f>
        <v/>
      </c>
      <c r="H18" s="122" t="str">
        <f>IF('耐力壁工事(入力面)'!$V22="","",VLOOKUP('耐力壁工事(入力面)'!$V22,'耐力壁工事(入力面)'!$C$11:$L$22,7,FALSE))</f>
        <v/>
      </c>
      <c r="I18" s="221" t="str">
        <f>IF('耐力壁工事(入力面)'!$V22="","",VLOOKUP('耐力壁工事(入力面)'!$V22,'耐力壁工事(入力面)'!$C$11:$L$22,8,FALSE))</f>
        <v/>
      </c>
      <c r="J18" s="219" t="str">
        <f>IF('耐力壁工事(入力面)'!$V22="","",VLOOKUP('耐力壁工事(入力面)'!$V22,'耐力壁工事(入力面)'!$C$11:$L$22,9,FALSE))</f>
        <v/>
      </c>
      <c r="K18" s="129" t="str">
        <f>IF('耐力壁工事(入力面)'!$V22="","",VLOOKUP('耐力壁工事(入力面)'!$V22,'耐力壁工事(入力面)'!$C$11:$L$22,10,FALSE))</f>
        <v/>
      </c>
      <c r="L18" s="127" t="str">
        <f>IF('耐力壁工事(入力面)'!$W22="","",VLOOKUP('耐力壁工事(入力面)'!$W22,'耐力壁工事(入力面)'!$C$23:$L$29,2,FALSE))</f>
        <v/>
      </c>
      <c r="M18" s="221" t="str">
        <f>IF('耐力壁工事(入力面)'!$W22="","",VLOOKUP('耐力壁工事(入力面)'!$W22,'耐力壁工事(入力面)'!$C$23:$L$29,3,FALSE))</f>
        <v/>
      </c>
      <c r="N18" s="219" t="str">
        <f>IF('耐力壁工事(入力面)'!$W22="","",VLOOKUP('耐力壁工事(入力面)'!$W22,'耐力壁工事(入力面)'!$C$23:$L$29,9,FALSE))</f>
        <v/>
      </c>
      <c r="O18" s="129" t="str">
        <f>IF('耐力壁工事(入力面)'!$W22="","",VLOOKUP('耐力壁工事(入力面)'!$W22,'耐力壁工事(入力面)'!$C$23:$L$29,10,FALSE))</f>
        <v/>
      </c>
      <c r="P18" s="127" t="str">
        <f>IF('耐力壁工事(入力面)'!$X22="","",VLOOKUP('耐力壁工事(入力面)'!$X22,'耐力壁工事(入力面)'!$C$11:'耐力壁工事(入力面)'!$L$22,2,FALSE))</f>
        <v/>
      </c>
      <c r="Q18" s="3" t="str">
        <f>IF('耐力壁工事(入力面)'!$X22="","",VLOOKUP('耐力壁工事(入力面)'!$X22,'耐力壁工事(入力面)'!$C$11:'耐力壁工事(入力面)'!$L$22,3,FALSE))</f>
        <v/>
      </c>
      <c r="R18" s="122" t="str">
        <f>IF('耐力壁工事(入力面)'!$X22="","",VLOOKUP('耐力壁工事(入力面)'!$X22,'耐力壁工事(入力面)'!$C$11:'耐力壁工事(入力面)'!$L$22,5,FALSE))</f>
        <v/>
      </c>
      <c r="S18" s="122" t="str">
        <f>IF('耐力壁工事(入力面)'!$X22="","",VLOOKUP('耐力壁工事(入力面)'!$X22,'耐力壁工事(入力面)'!$C$11:'耐力壁工事(入力面)'!$L$22,6,FALSE))</f>
        <v/>
      </c>
      <c r="T18" s="122" t="str">
        <f>IF('耐力壁工事(入力面)'!$X22="","",VLOOKUP('耐力壁工事(入力面)'!$X22,'耐力壁工事(入力面)'!$C$11:'耐力壁工事(入力面)'!$L$22,7,FALSE))</f>
        <v/>
      </c>
      <c r="U18" s="221" t="str">
        <f>IF('耐力壁工事(入力面)'!$X22="","",VLOOKUP('耐力壁工事(入力面)'!$X22,'耐力壁工事(入力面)'!$C$11:'耐力壁工事(入力面)'!$L$22,7,FALSE))</f>
        <v/>
      </c>
      <c r="V18" s="219" t="str">
        <f>IF('耐力壁工事(入力面)'!$X22="","",VLOOKUP('耐力壁工事(入力面)'!$X22,'耐力壁工事(入力面)'!$C$11:'耐力壁工事(入力面)'!$L$22,9,FALSE))</f>
        <v/>
      </c>
      <c r="W18" s="129" t="str">
        <f>IF('耐力壁工事(入力面)'!$X22="","",VLOOKUP('耐力壁工事(入力面)'!$X22,'耐力壁工事(入力面)'!$C$11:'耐力壁工事(入力面)'!$L$22,10,FALSE))</f>
        <v/>
      </c>
      <c r="X18" s="206">
        <f t="shared" si="1"/>
        <v>0</v>
      </c>
      <c r="Y18" s="232">
        <f t="shared" si="1"/>
        <v>0</v>
      </c>
    </row>
    <row r="19" spans="2:25" ht="32.1" customHeight="1" x14ac:dyDescent="0.15">
      <c r="B19" s="132">
        <v>40</v>
      </c>
      <c r="C19" s="218" t="str">
        <f>IF('耐力壁工事(入力面)'!U23="","",'耐力壁工事(入力面)'!U23)</f>
        <v/>
      </c>
      <c r="D19" s="128" t="str">
        <f>IF('耐力壁工事(入力面)'!$V23="","",VLOOKUP('耐力壁工事(入力面)'!$V23,'耐力壁工事(入力面)'!$C$11:'耐力壁工事(入力面)'!$L$22,2,FALSE))</f>
        <v/>
      </c>
      <c r="E19" s="120" t="str">
        <f>IF('耐力壁工事(入力面)'!$V23="","",VLOOKUP('耐力壁工事(入力面)'!$V23,'耐力壁工事(入力面)'!$C$11:$L$22,3,FALSE))</f>
        <v/>
      </c>
      <c r="F19" s="121" t="str">
        <f>IF('耐力壁工事(入力面)'!$V23="","",VLOOKUP('耐力壁工事(入力面)'!$V23,'耐力壁工事(入力面)'!$C$11:$L$22,5,FALSE))</f>
        <v/>
      </c>
      <c r="G19" s="121" t="str">
        <f>IF('耐力壁工事(入力面)'!$V23="","",VLOOKUP('耐力壁工事(入力面)'!$V23,'耐力壁工事(入力面)'!$C$11:$L$22,6,FALSE))</f>
        <v/>
      </c>
      <c r="H19" s="121" t="str">
        <f>IF('耐力壁工事(入力面)'!$V23="","",VLOOKUP('耐力壁工事(入力面)'!$V23,'耐力壁工事(入力面)'!$C$11:$L$22,7,FALSE))</f>
        <v/>
      </c>
      <c r="I19" s="222" t="str">
        <f>IF('耐力壁工事(入力面)'!$V23="","",VLOOKUP('耐力壁工事(入力面)'!$V23,'耐力壁工事(入力面)'!$C$11:$L$22,8,FALSE))</f>
        <v/>
      </c>
      <c r="J19" s="220" t="str">
        <f>IF('耐力壁工事(入力面)'!$V23="","",VLOOKUP('耐力壁工事(入力面)'!$V23,'耐力壁工事(入力面)'!$C$11:$L$22,9,FALSE))</f>
        <v/>
      </c>
      <c r="K19" s="130" t="str">
        <f>IF('耐力壁工事(入力面)'!$V23="","",VLOOKUP('耐力壁工事(入力面)'!$V23,'耐力壁工事(入力面)'!$C$11:$L$22,10,FALSE))</f>
        <v/>
      </c>
      <c r="L19" s="128" t="str">
        <f>IF('耐力壁工事(入力面)'!$W23="","",VLOOKUP('耐力壁工事(入力面)'!$W23,'耐力壁工事(入力面)'!$C$23:$L$29,2,FALSE))</f>
        <v/>
      </c>
      <c r="M19" s="222" t="str">
        <f>IF('耐力壁工事(入力面)'!$W23="","",VLOOKUP('耐力壁工事(入力面)'!$W23,'耐力壁工事(入力面)'!$C$23:$L$29,3,FALSE))</f>
        <v/>
      </c>
      <c r="N19" s="220" t="str">
        <f>IF('耐力壁工事(入力面)'!$W23="","",VLOOKUP('耐力壁工事(入力面)'!$W23,'耐力壁工事(入力面)'!$C$23:$L$29,9,FALSE))</f>
        <v/>
      </c>
      <c r="O19" s="130" t="str">
        <f>IF('耐力壁工事(入力面)'!$W23="","",VLOOKUP('耐力壁工事(入力面)'!$W23,'耐力壁工事(入力面)'!$C$23:$L$29,10,FALSE))</f>
        <v/>
      </c>
      <c r="P19" s="128" t="str">
        <f>IF('耐力壁工事(入力面)'!$X23="","",VLOOKUP('耐力壁工事(入力面)'!$X23,'耐力壁工事(入力面)'!$C$11:'耐力壁工事(入力面)'!$L$22,2,FALSE))</f>
        <v/>
      </c>
      <c r="Q19" s="120" t="str">
        <f>IF('耐力壁工事(入力面)'!$X23="","",VLOOKUP('耐力壁工事(入力面)'!$X23,'耐力壁工事(入力面)'!$C$11:'耐力壁工事(入力面)'!$L$22,3,FALSE))</f>
        <v/>
      </c>
      <c r="R19" s="121" t="str">
        <f>IF('耐力壁工事(入力面)'!$X23="","",VLOOKUP('耐力壁工事(入力面)'!$X23,'耐力壁工事(入力面)'!$C$11:'耐力壁工事(入力面)'!$L$22,5,FALSE))</f>
        <v/>
      </c>
      <c r="S19" s="121" t="str">
        <f>IF('耐力壁工事(入力面)'!$X23="","",VLOOKUP('耐力壁工事(入力面)'!$X23,'耐力壁工事(入力面)'!$C$11:'耐力壁工事(入力面)'!$L$22,6,FALSE))</f>
        <v/>
      </c>
      <c r="T19" s="121" t="str">
        <f>IF('耐力壁工事(入力面)'!$X23="","",VLOOKUP('耐力壁工事(入力面)'!$X23,'耐力壁工事(入力面)'!$C$11:'耐力壁工事(入力面)'!$L$22,7,FALSE))</f>
        <v/>
      </c>
      <c r="U19" s="222" t="str">
        <f>IF('耐力壁工事(入力面)'!$X23="","",VLOOKUP('耐力壁工事(入力面)'!$X23,'耐力壁工事(入力面)'!$C$11:'耐力壁工事(入力面)'!$L$22,7,FALSE))</f>
        <v/>
      </c>
      <c r="V19" s="220" t="str">
        <f>IF('耐力壁工事(入力面)'!$X23="","",VLOOKUP('耐力壁工事(入力面)'!$X23,'耐力壁工事(入力面)'!$C$11:'耐力壁工事(入力面)'!$L$22,9,FALSE))</f>
        <v/>
      </c>
      <c r="W19" s="130" t="str">
        <f>IF('耐力壁工事(入力面)'!$X23="","",VLOOKUP('耐力壁工事(入力面)'!$X23,'耐力壁工事(入力面)'!$C$11:'耐力壁工事(入力面)'!$L$22,10,FALSE))</f>
        <v/>
      </c>
      <c r="X19" s="207">
        <f t="shared" si="1"/>
        <v>0</v>
      </c>
      <c r="Y19" s="233">
        <f t="shared" si="1"/>
        <v>0</v>
      </c>
    </row>
    <row r="20" spans="2:25" ht="32.1" customHeight="1" x14ac:dyDescent="0.15">
      <c r="B20" s="131">
        <v>41</v>
      </c>
      <c r="C20" s="217" t="str">
        <f>IF('耐力壁工事(入力面)'!U24="","",'耐力壁工事(入力面)'!U24)</f>
        <v/>
      </c>
      <c r="D20" s="127" t="str">
        <f>IF('耐力壁工事(入力面)'!$V24="","",VLOOKUP('耐力壁工事(入力面)'!$V24,'耐力壁工事(入力面)'!$C$11:'耐力壁工事(入力面)'!$L$22,2,FALSE))</f>
        <v/>
      </c>
      <c r="E20" s="3" t="str">
        <f>IF('耐力壁工事(入力面)'!$V24="","",VLOOKUP('耐力壁工事(入力面)'!$V24,'耐力壁工事(入力面)'!$C$11:$L$22,3,FALSE))</f>
        <v/>
      </c>
      <c r="F20" s="122" t="str">
        <f>IF('耐力壁工事(入力面)'!$V24="","",VLOOKUP('耐力壁工事(入力面)'!$V24,'耐力壁工事(入力面)'!$C$11:$L$22,5,FALSE))</f>
        <v/>
      </c>
      <c r="G20" s="122" t="str">
        <f>IF('耐力壁工事(入力面)'!$V24="","",VLOOKUP('耐力壁工事(入力面)'!$V24,'耐力壁工事(入力面)'!$C$11:$L$22,6,FALSE))</f>
        <v/>
      </c>
      <c r="H20" s="122" t="str">
        <f>IF('耐力壁工事(入力面)'!$V24="","",VLOOKUP('耐力壁工事(入力面)'!$V24,'耐力壁工事(入力面)'!$C$11:$L$22,7,FALSE))</f>
        <v/>
      </c>
      <c r="I20" s="221" t="str">
        <f>IF('耐力壁工事(入力面)'!$V24="","",VLOOKUP('耐力壁工事(入力面)'!$V24,'耐力壁工事(入力面)'!$C$11:$L$22,8,FALSE))</f>
        <v/>
      </c>
      <c r="J20" s="219" t="str">
        <f>IF('耐力壁工事(入力面)'!$V24="","",VLOOKUP('耐力壁工事(入力面)'!$V24,'耐力壁工事(入力面)'!$C$11:$L$22,9,FALSE))</f>
        <v/>
      </c>
      <c r="K20" s="129" t="str">
        <f>IF('耐力壁工事(入力面)'!$V24="","",VLOOKUP('耐力壁工事(入力面)'!$V24,'耐力壁工事(入力面)'!$C$11:$L$22,10,FALSE))</f>
        <v/>
      </c>
      <c r="L20" s="127" t="str">
        <f>IF('耐力壁工事(入力面)'!$W24="","",VLOOKUP('耐力壁工事(入力面)'!$W24,'耐力壁工事(入力面)'!$C$23:$L$29,2,FALSE))</f>
        <v/>
      </c>
      <c r="M20" s="221" t="str">
        <f>IF('耐力壁工事(入力面)'!$W24="","",VLOOKUP('耐力壁工事(入力面)'!$W24,'耐力壁工事(入力面)'!$C$23:$L$29,3,FALSE))</f>
        <v/>
      </c>
      <c r="N20" s="219" t="str">
        <f>IF('耐力壁工事(入力面)'!$W24="","",VLOOKUP('耐力壁工事(入力面)'!$W24,'耐力壁工事(入力面)'!$C$23:$L$29,9,FALSE))</f>
        <v/>
      </c>
      <c r="O20" s="129" t="str">
        <f>IF('耐力壁工事(入力面)'!$W24="","",VLOOKUP('耐力壁工事(入力面)'!$W24,'耐力壁工事(入力面)'!$C$23:$L$29,10,FALSE))</f>
        <v/>
      </c>
      <c r="P20" s="127" t="str">
        <f>IF('耐力壁工事(入力面)'!$X24="","",VLOOKUP('耐力壁工事(入力面)'!$X24,'耐力壁工事(入力面)'!$C$11:'耐力壁工事(入力面)'!$L$22,2,FALSE))</f>
        <v/>
      </c>
      <c r="Q20" s="3" t="str">
        <f>IF('耐力壁工事(入力面)'!$X24="","",VLOOKUP('耐力壁工事(入力面)'!$X24,'耐力壁工事(入力面)'!$C$11:'耐力壁工事(入力面)'!$L$22,3,FALSE))</f>
        <v/>
      </c>
      <c r="R20" s="122" t="str">
        <f>IF('耐力壁工事(入力面)'!$X24="","",VLOOKUP('耐力壁工事(入力面)'!$X24,'耐力壁工事(入力面)'!$C$11:'耐力壁工事(入力面)'!$L$22,5,FALSE))</f>
        <v/>
      </c>
      <c r="S20" s="122" t="str">
        <f>IF('耐力壁工事(入力面)'!$X24="","",VLOOKUP('耐力壁工事(入力面)'!$X24,'耐力壁工事(入力面)'!$C$11:'耐力壁工事(入力面)'!$L$22,6,FALSE))</f>
        <v/>
      </c>
      <c r="T20" s="122" t="str">
        <f>IF('耐力壁工事(入力面)'!$X24="","",VLOOKUP('耐力壁工事(入力面)'!$X24,'耐力壁工事(入力面)'!$C$11:'耐力壁工事(入力面)'!$L$22,7,FALSE))</f>
        <v/>
      </c>
      <c r="U20" s="221" t="str">
        <f>IF('耐力壁工事(入力面)'!$X24="","",VLOOKUP('耐力壁工事(入力面)'!$X24,'耐力壁工事(入力面)'!$C$11:'耐力壁工事(入力面)'!$L$22,7,FALSE))</f>
        <v/>
      </c>
      <c r="V20" s="219" t="str">
        <f>IF('耐力壁工事(入力面)'!$X24="","",VLOOKUP('耐力壁工事(入力面)'!$X24,'耐力壁工事(入力面)'!$C$11:'耐力壁工事(入力面)'!$L$22,9,FALSE))</f>
        <v/>
      </c>
      <c r="W20" s="129" t="str">
        <f>IF('耐力壁工事(入力面)'!$X24="","",VLOOKUP('耐力壁工事(入力面)'!$X24,'耐力壁工事(入力面)'!$C$11:'耐力壁工事(入力面)'!$L$22,10,FALSE))</f>
        <v/>
      </c>
      <c r="X20" s="206">
        <f t="shared" si="1"/>
        <v>0</v>
      </c>
      <c r="Y20" s="232">
        <f t="shared" si="1"/>
        <v>0</v>
      </c>
    </row>
    <row r="21" spans="2:25" ht="32.1" customHeight="1" x14ac:dyDescent="0.15">
      <c r="B21" s="132">
        <v>42</v>
      </c>
      <c r="C21" s="218" t="str">
        <f>IF('耐力壁工事(入力面)'!U25="","",'耐力壁工事(入力面)'!U25)</f>
        <v/>
      </c>
      <c r="D21" s="128" t="str">
        <f>IF('耐力壁工事(入力面)'!$V25="","",VLOOKUP('耐力壁工事(入力面)'!$V25,'耐力壁工事(入力面)'!$C$11:'耐力壁工事(入力面)'!$L$22,2,FALSE))</f>
        <v/>
      </c>
      <c r="E21" s="120" t="str">
        <f>IF('耐力壁工事(入力面)'!$V25="","",VLOOKUP('耐力壁工事(入力面)'!$V25,'耐力壁工事(入力面)'!$C$11:$L$22,3,FALSE))</f>
        <v/>
      </c>
      <c r="F21" s="121" t="str">
        <f>IF('耐力壁工事(入力面)'!$V25="","",VLOOKUP('耐力壁工事(入力面)'!$V25,'耐力壁工事(入力面)'!$C$11:$L$22,5,FALSE))</f>
        <v/>
      </c>
      <c r="G21" s="121" t="str">
        <f>IF('耐力壁工事(入力面)'!$V25="","",VLOOKUP('耐力壁工事(入力面)'!$V25,'耐力壁工事(入力面)'!$C$11:$L$22,6,FALSE))</f>
        <v/>
      </c>
      <c r="H21" s="121" t="str">
        <f>IF('耐力壁工事(入力面)'!$V25="","",VLOOKUP('耐力壁工事(入力面)'!$V25,'耐力壁工事(入力面)'!$C$11:$L$22,7,FALSE))</f>
        <v/>
      </c>
      <c r="I21" s="222" t="str">
        <f>IF('耐力壁工事(入力面)'!$V25="","",VLOOKUP('耐力壁工事(入力面)'!$V25,'耐力壁工事(入力面)'!$C$11:$L$22,8,FALSE))</f>
        <v/>
      </c>
      <c r="J21" s="220" t="str">
        <f>IF('耐力壁工事(入力面)'!$V25="","",VLOOKUP('耐力壁工事(入力面)'!$V25,'耐力壁工事(入力面)'!$C$11:$L$22,9,FALSE))</f>
        <v/>
      </c>
      <c r="K21" s="130" t="str">
        <f>IF('耐力壁工事(入力面)'!$V25="","",VLOOKUP('耐力壁工事(入力面)'!$V25,'耐力壁工事(入力面)'!$C$11:$L$22,10,FALSE))</f>
        <v/>
      </c>
      <c r="L21" s="128" t="str">
        <f>IF('耐力壁工事(入力面)'!$W25="","",VLOOKUP('耐力壁工事(入力面)'!$W25,'耐力壁工事(入力面)'!$C$23:$L$29,2,FALSE))</f>
        <v/>
      </c>
      <c r="M21" s="222" t="str">
        <f>IF('耐力壁工事(入力面)'!$W25="","",VLOOKUP('耐力壁工事(入力面)'!$W25,'耐力壁工事(入力面)'!$C$23:$L$29,3,FALSE))</f>
        <v/>
      </c>
      <c r="N21" s="220" t="str">
        <f>IF('耐力壁工事(入力面)'!$W25="","",VLOOKUP('耐力壁工事(入力面)'!$W25,'耐力壁工事(入力面)'!$C$23:$L$29,9,FALSE))</f>
        <v/>
      </c>
      <c r="O21" s="130" t="str">
        <f>IF('耐力壁工事(入力面)'!$W25="","",VLOOKUP('耐力壁工事(入力面)'!$W25,'耐力壁工事(入力面)'!$C$23:$L$29,10,FALSE))</f>
        <v/>
      </c>
      <c r="P21" s="128" t="str">
        <f>IF('耐力壁工事(入力面)'!$X25="","",VLOOKUP('耐力壁工事(入力面)'!$X25,'耐力壁工事(入力面)'!$C$11:'耐力壁工事(入力面)'!$L$22,2,FALSE))</f>
        <v/>
      </c>
      <c r="Q21" s="120" t="str">
        <f>IF('耐力壁工事(入力面)'!$X25="","",VLOOKUP('耐力壁工事(入力面)'!$X25,'耐力壁工事(入力面)'!$C$11:'耐力壁工事(入力面)'!$L$22,3,FALSE))</f>
        <v/>
      </c>
      <c r="R21" s="121" t="str">
        <f>IF('耐力壁工事(入力面)'!$X25="","",VLOOKUP('耐力壁工事(入力面)'!$X25,'耐力壁工事(入力面)'!$C$11:'耐力壁工事(入力面)'!$L$22,5,FALSE))</f>
        <v/>
      </c>
      <c r="S21" s="121" t="str">
        <f>IF('耐力壁工事(入力面)'!$X25="","",VLOOKUP('耐力壁工事(入力面)'!$X25,'耐力壁工事(入力面)'!$C$11:'耐力壁工事(入力面)'!$L$22,6,FALSE))</f>
        <v/>
      </c>
      <c r="T21" s="121" t="str">
        <f>IF('耐力壁工事(入力面)'!$X25="","",VLOOKUP('耐力壁工事(入力面)'!$X25,'耐力壁工事(入力面)'!$C$11:'耐力壁工事(入力面)'!$L$22,7,FALSE))</f>
        <v/>
      </c>
      <c r="U21" s="222" t="str">
        <f>IF('耐力壁工事(入力面)'!$X25="","",VLOOKUP('耐力壁工事(入力面)'!$X25,'耐力壁工事(入力面)'!$C$11:'耐力壁工事(入力面)'!$L$22,7,FALSE))</f>
        <v/>
      </c>
      <c r="V21" s="220" t="str">
        <f>IF('耐力壁工事(入力面)'!$X25="","",VLOOKUP('耐力壁工事(入力面)'!$X25,'耐力壁工事(入力面)'!$C$11:'耐力壁工事(入力面)'!$L$22,9,FALSE))</f>
        <v/>
      </c>
      <c r="W21" s="130" t="str">
        <f>IF('耐力壁工事(入力面)'!$X25="","",VLOOKUP('耐力壁工事(入力面)'!$X25,'耐力壁工事(入力面)'!$C$11:'耐力壁工事(入力面)'!$L$22,10,FALSE))</f>
        <v/>
      </c>
      <c r="X21" s="207">
        <f t="shared" si="1"/>
        <v>0</v>
      </c>
      <c r="Y21" s="233">
        <f t="shared" si="1"/>
        <v>0</v>
      </c>
    </row>
    <row r="22" spans="2:25" ht="32.1" customHeight="1" x14ac:dyDescent="0.15">
      <c r="B22" s="131">
        <v>43</v>
      </c>
      <c r="C22" s="217" t="str">
        <f>IF('耐力壁工事(入力面)'!U26="","",'耐力壁工事(入力面)'!U26)</f>
        <v/>
      </c>
      <c r="D22" s="127" t="str">
        <f>IF('耐力壁工事(入力面)'!$V26="","",VLOOKUP('耐力壁工事(入力面)'!$V26,'耐力壁工事(入力面)'!$C$11:'耐力壁工事(入力面)'!$L$22,2,FALSE))</f>
        <v/>
      </c>
      <c r="E22" s="3" t="str">
        <f>IF('耐力壁工事(入力面)'!$V26="","",VLOOKUP('耐力壁工事(入力面)'!$V26,'耐力壁工事(入力面)'!$C$11:$L$22,3,FALSE))</f>
        <v/>
      </c>
      <c r="F22" s="122" t="str">
        <f>IF('耐力壁工事(入力面)'!$V26="","",VLOOKUP('耐力壁工事(入力面)'!$V26,'耐力壁工事(入力面)'!$C$11:$L$22,5,FALSE))</f>
        <v/>
      </c>
      <c r="G22" s="122" t="str">
        <f>IF('耐力壁工事(入力面)'!$V26="","",VLOOKUP('耐力壁工事(入力面)'!$V26,'耐力壁工事(入力面)'!$C$11:$L$22,6,FALSE))</f>
        <v/>
      </c>
      <c r="H22" s="122" t="str">
        <f>IF('耐力壁工事(入力面)'!$V26="","",VLOOKUP('耐力壁工事(入力面)'!$V26,'耐力壁工事(入力面)'!$C$11:$L$22,7,FALSE))</f>
        <v/>
      </c>
      <c r="I22" s="221" t="str">
        <f>IF('耐力壁工事(入力面)'!$V26="","",VLOOKUP('耐力壁工事(入力面)'!$V26,'耐力壁工事(入力面)'!$C$11:$L$22,8,FALSE))</f>
        <v/>
      </c>
      <c r="J22" s="219" t="str">
        <f>IF('耐力壁工事(入力面)'!$V26="","",VLOOKUP('耐力壁工事(入力面)'!$V26,'耐力壁工事(入力面)'!$C$11:$L$22,9,FALSE))</f>
        <v/>
      </c>
      <c r="K22" s="129" t="str">
        <f>IF('耐力壁工事(入力面)'!$V26="","",VLOOKUP('耐力壁工事(入力面)'!$V26,'耐力壁工事(入力面)'!$C$11:$L$22,10,FALSE))</f>
        <v/>
      </c>
      <c r="L22" s="127" t="str">
        <f>IF('耐力壁工事(入力面)'!$W26="","",VLOOKUP('耐力壁工事(入力面)'!$W26,'耐力壁工事(入力面)'!$C$23:$L$29,2,FALSE))</f>
        <v/>
      </c>
      <c r="M22" s="221" t="str">
        <f>IF('耐力壁工事(入力面)'!$W26="","",VLOOKUP('耐力壁工事(入力面)'!$W26,'耐力壁工事(入力面)'!$C$23:$L$29,3,FALSE))</f>
        <v/>
      </c>
      <c r="N22" s="219" t="str">
        <f>IF('耐力壁工事(入力面)'!$W26="","",VLOOKUP('耐力壁工事(入力面)'!$W26,'耐力壁工事(入力面)'!$C$23:$L$29,9,FALSE))</f>
        <v/>
      </c>
      <c r="O22" s="129" t="str">
        <f>IF('耐力壁工事(入力面)'!$W26="","",VLOOKUP('耐力壁工事(入力面)'!$W26,'耐力壁工事(入力面)'!$C$23:$L$29,10,FALSE))</f>
        <v/>
      </c>
      <c r="P22" s="127" t="str">
        <f>IF('耐力壁工事(入力面)'!$X26="","",VLOOKUP('耐力壁工事(入力面)'!$X26,'耐力壁工事(入力面)'!$C$11:'耐力壁工事(入力面)'!$L$22,2,FALSE))</f>
        <v/>
      </c>
      <c r="Q22" s="3" t="str">
        <f>IF('耐力壁工事(入力面)'!$X26="","",VLOOKUP('耐力壁工事(入力面)'!$X26,'耐力壁工事(入力面)'!$C$11:'耐力壁工事(入力面)'!$L$22,3,FALSE))</f>
        <v/>
      </c>
      <c r="R22" s="122" t="str">
        <f>IF('耐力壁工事(入力面)'!$X26="","",VLOOKUP('耐力壁工事(入力面)'!$X26,'耐力壁工事(入力面)'!$C$11:'耐力壁工事(入力面)'!$L$22,5,FALSE))</f>
        <v/>
      </c>
      <c r="S22" s="122" t="str">
        <f>IF('耐力壁工事(入力面)'!$X26="","",VLOOKUP('耐力壁工事(入力面)'!$X26,'耐力壁工事(入力面)'!$C$11:'耐力壁工事(入力面)'!$L$22,6,FALSE))</f>
        <v/>
      </c>
      <c r="T22" s="122" t="str">
        <f>IF('耐力壁工事(入力面)'!$X26="","",VLOOKUP('耐力壁工事(入力面)'!$X26,'耐力壁工事(入力面)'!$C$11:'耐力壁工事(入力面)'!$L$22,7,FALSE))</f>
        <v/>
      </c>
      <c r="U22" s="221" t="str">
        <f>IF('耐力壁工事(入力面)'!$X26="","",VLOOKUP('耐力壁工事(入力面)'!$X26,'耐力壁工事(入力面)'!$C$11:'耐力壁工事(入力面)'!$L$22,7,FALSE))</f>
        <v/>
      </c>
      <c r="V22" s="219" t="str">
        <f>IF('耐力壁工事(入力面)'!$X26="","",VLOOKUP('耐力壁工事(入力面)'!$X26,'耐力壁工事(入力面)'!$C$11:'耐力壁工事(入力面)'!$L$22,9,FALSE))</f>
        <v/>
      </c>
      <c r="W22" s="129" t="str">
        <f>IF('耐力壁工事(入力面)'!$X26="","",VLOOKUP('耐力壁工事(入力面)'!$X26,'耐力壁工事(入力面)'!$C$11:'耐力壁工事(入力面)'!$L$22,10,FALSE))</f>
        <v/>
      </c>
      <c r="X22" s="206">
        <f t="shared" si="1"/>
        <v>0</v>
      </c>
      <c r="Y22" s="232">
        <f t="shared" si="1"/>
        <v>0</v>
      </c>
    </row>
    <row r="23" spans="2:25" ht="32.1" customHeight="1" x14ac:dyDescent="0.15">
      <c r="B23" s="132">
        <v>44</v>
      </c>
      <c r="C23" s="218" t="str">
        <f>IF('耐力壁工事(入力面)'!U27="","",'耐力壁工事(入力面)'!U27)</f>
        <v/>
      </c>
      <c r="D23" s="128" t="str">
        <f>IF('耐力壁工事(入力面)'!$V27="","",VLOOKUP('耐力壁工事(入力面)'!$V27,'耐力壁工事(入力面)'!$C$11:'耐力壁工事(入力面)'!$L$22,2,FALSE))</f>
        <v/>
      </c>
      <c r="E23" s="120" t="str">
        <f>IF('耐力壁工事(入力面)'!$V27="","",VLOOKUP('耐力壁工事(入力面)'!$V27,'耐力壁工事(入力面)'!$C$11:$L$22,3,FALSE))</f>
        <v/>
      </c>
      <c r="F23" s="121" t="str">
        <f>IF('耐力壁工事(入力面)'!$V27="","",VLOOKUP('耐力壁工事(入力面)'!$V27,'耐力壁工事(入力面)'!$C$11:$L$22,5,FALSE))</f>
        <v/>
      </c>
      <c r="G23" s="121" t="str">
        <f>IF('耐力壁工事(入力面)'!$V27="","",VLOOKUP('耐力壁工事(入力面)'!$V27,'耐力壁工事(入力面)'!$C$11:$L$22,6,FALSE))</f>
        <v/>
      </c>
      <c r="H23" s="121" t="str">
        <f>IF('耐力壁工事(入力面)'!$V27="","",VLOOKUP('耐力壁工事(入力面)'!$V27,'耐力壁工事(入力面)'!$C$11:$L$22,7,FALSE))</f>
        <v/>
      </c>
      <c r="I23" s="222" t="str">
        <f>IF('耐力壁工事(入力面)'!$V27="","",VLOOKUP('耐力壁工事(入力面)'!$V27,'耐力壁工事(入力面)'!$C$11:$L$22,8,FALSE))</f>
        <v/>
      </c>
      <c r="J23" s="220" t="str">
        <f>IF('耐力壁工事(入力面)'!$V27="","",VLOOKUP('耐力壁工事(入力面)'!$V27,'耐力壁工事(入力面)'!$C$11:$L$22,9,FALSE))</f>
        <v/>
      </c>
      <c r="K23" s="130" t="str">
        <f>IF('耐力壁工事(入力面)'!$V27="","",VLOOKUP('耐力壁工事(入力面)'!$V27,'耐力壁工事(入力面)'!$C$11:$L$22,10,FALSE))</f>
        <v/>
      </c>
      <c r="L23" s="128" t="str">
        <f>IF('耐力壁工事(入力面)'!$W27="","",VLOOKUP('耐力壁工事(入力面)'!$W27,'耐力壁工事(入力面)'!$C$23:$L$29,2,FALSE))</f>
        <v/>
      </c>
      <c r="M23" s="222" t="str">
        <f>IF('耐力壁工事(入力面)'!$W27="","",VLOOKUP('耐力壁工事(入力面)'!$W27,'耐力壁工事(入力面)'!$C$23:$L$29,3,FALSE))</f>
        <v/>
      </c>
      <c r="N23" s="220" t="str">
        <f>IF('耐力壁工事(入力面)'!$W27="","",VLOOKUP('耐力壁工事(入力面)'!$W27,'耐力壁工事(入力面)'!$C$23:$L$29,9,FALSE))</f>
        <v/>
      </c>
      <c r="O23" s="130" t="str">
        <f>IF('耐力壁工事(入力面)'!$W27="","",VLOOKUP('耐力壁工事(入力面)'!$W27,'耐力壁工事(入力面)'!$C$23:$L$29,10,FALSE))</f>
        <v/>
      </c>
      <c r="P23" s="128" t="str">
        <f>IF('耐力壁工事(入力面)'!$X27="","",VLOOKUP('耐力壁工事(入力面)'!$X27,'耐力壁工事(入力面)'!$C$11:'耐力壁工事(入力面)'!$L$22,2,FALSE))</f>
        <v/>
      </c>
      <c r="Q23" s="120" t="str">
        <f>IF('耐力壁工事(入力面)'!$X27="","",VLOOKUP('耐力壁工事(入力面)'!$X27,'耐力壁工事(入力面)'!$C$11:'耐力壁工事(入力面)'!$L$22,3,FALSE))</f>
        <v/>
      </c>
      <c r="R23" s="121" t="str">
        <f>IF('耐力壁工事(入力面)'!$X27="","",VLOOKUP('耐力壁工事(入力面)'!$X27,'耐力壁工事(入力面)'!$C$11:'耐力壁工事(入力面)'!$L$22,5,FALSE))</f>
        <v/>
      </c>
      <c r="S23" s="121" t="str">
        <f>IF('耐力壁工事(入力面)'!$X27="","",VLOOKUP('耐力壁工事(入力面)'!$X27,'耐力壁工事(入力面)'!$C$11:'耐力壁工事(入力面)'!$L$22,6,FALSE))</f>
        <v/>
      </c>
      <c r="T23" s="121" t="str">
        <f>IF('耐力壁工事(入力面)'!$X27="","",VLOOKUP('耐力壁工事(入力面)'!$X27,'耐力壁工事(入力面)'!$C$11:'耐力壁工事(入力面)'!$L$22,7,FALSE))</f>
        <v/>
      </c>
      <c r="U23" s="222" t="str">
        <f>IF('耐力壁工事(入力面)'!$X27="","",VLOOKUP('耐力壁工事(入力面)'!$X27,'耐力壁工事(入力面)'!$C$11:'耐力壁工事(入力面)'!$L$22,7,FALSE))</f>
        <v/>
      </c>
      <c r="V23" s="220" t="str">
        <f>IF('耐力壁工事(入力面)'!$X27="","",VLOOKUP('耐力壁工事(入力面)'!$X27,'耐力壁工事(入力面)'!$C$11:'耐力壁工事(入力面)'!$L$22,9,FALSE))</f>
        <v/>
      </c>
      <c r="W23" s="130" t="str">
        <f>IF('耐力壁工事(入力面)'!$X27="","",VLOOKUP('耐力壁工事(入力面)'!$X27,'耐力壁工事(入力面)'!$C$11:'耐力壁工事(入力面)'!$L$22,10,FALSE))</f>
        <v/>
      </c>
      <c r="X23" s="207">
        <f t="shared" si="1"/>
        <v>0</v>
      </c>
      <c r="Y23" s="233">
        <f t="shared" si="1"/>
        <v>0</v>
      </c>
    </row>
    <row r="24" spans="2:25" ht="32.1" customHeight="1" x14ac:dyDescent="0.15">
      <c r="B24" s="131">
        <v>45</v>
      </c>
      <c r="C24" s="217" t="str">
        <f>IF('耐力壁工事(入力面)'!U28="","",'耐力壁工事(入力面)'!U28)</f>
        <v/>
      </c>
      <c r="D24" s="127" t="str">
        <f>IF('耐力壁工事(入力面)'!$V28="","",VLOOKUP('耐力壁工事(入力面)'!$V28,'耐力壁工事(入力面)'!$C$11:'耐力壁工事(入力面)'!$L$22,2,FALSE))</f>
        <v/>
      </c>
      <c r="E24" s="3" t="str">
        <f>IF('耐力壁工事(入力面)'!$V28="","",VLOOKUP('耐力壁工事(入力面)'!$V28,'耐力壁工事(入力面)'!$C$11:$L$22,3,FALSE))</f>
        <v/>
      </c>
      <c r="F24" s="122" t="str">
        <f>IF('耐力壁工事(入力面)'!$V28="","",VLOOKUP('耐力壁工事(入力面)'!$V28,'耐力壁工事(入力面)'!$C$11:$L$22,5,FALSE))</f>
        <v/>
      </c>
      <c r="G24" s="122" t="str">
        <f>IF('耐力壁工事(入力面)'!$V28="","",VLOOKUP('耐力壁工事(入力面)'!$V28,'耐力壁工事(入力面)'!$C$11:$L$22,6,FALSE))</f>
        <v/>
      </c>
      <c r="H24" s="122" t="str">
        <f>IF('耐力壁工事(入力面)'!$V28="","",VLOOKUP('耐力壁工事(入力面)'!$V28,'耐力壁工事(入力面)'!$C$11:$L$22,7,FALSE))</f>
        <v/>
      </c>
      <c r="I24" s="221" t="str">
        <f>IF('耐力壁工事(入力面)'!$V28="","",VLOOKUP('耐力壁工事(入力面)'!$V28,'耐力壁工事(入力面)'!$C$11:$L$22,8,FALSE))</f>
        <v/>
      </c>
      <c r="J24" s="219" t="str">
        <f>IF('耐力壁工事(入力面)'!$V28="","",VLOOKUP('耐力壁工事(入力面)'!$V28,'耐力壁工事(入力面)'!$C$11:$L$22,9,FALSE))</f>
        <v/>
      </c>
      <c r="K24" s="129" t="str">
        <f>IF('耐力壁工事(入力面)'!$V28="","",VLOOKUP('耐力壁工事(入力面)'!$V28,'耐力壁工事(入力面)'!$C$11:$L$22,10,FALSE))</f>
        <v/>
      </c>
      <c r="L24" s="127" t="str">
        <f>IF('耐力壁工事(入力面)'!$W28="","",VLOOKUP('耐力壁工事(入力面)'!$W28,'耐力壁工事(入力面)'!$C$23:$L$29,2,FALSE))</f>
        <v/>
      </c>
      <c r="M24" s="221" t="str">
        <f>IF('耐力壁工事(入力面)'!$W28="","",VLOOKUP('耐力壁工事(入力面)'!$W28,'耐力壁工事(入力面)'!$C$23:$L$29,3,FALSE))</f>
        <v/>
      </c>
      <c r="N24" s="219" t="str">
        <f>IF('耐力壁工事(入力面)'!$W28="","",VLOOKUP('耐力壁工事(入力面)'!$W28,'耐力壁工事(入力面)'!$C$23:$L$29,9,FALSE))</f>
        <v/>
      </c>
      <c r="O24" s="129" t="str">
        <f>IF('耐力壁工事(入力面)'!$W28="","",VLOOKUP('耐力壁工事(入力面)'!$W28,'耐力壁工事(入力面)'!$C$23:$L$29,10,FALSE))</f>
        <v/>
      </c>
      <c r="P24" s="127" t="str">
        <f>IF('耐力壁工事(入力面)'!$X28="","",VLOOKUP('耐力壁工事(入力面)'!$X28,'耐力壁工事(入力面)'!$C$11:'耐力壁工事(入力面)'!$L$22,2,FALSE))</f>
        <v/>
      </c>
      <c r="Q24" s="3" t="str">
        <f>IF('耐力壁工事(入力面)'!$X28="","",VLOOKUP('耐力壁工事(入力面)'!$X28,'耐力壁工事(入力面)'!$C$11:'耐力壁工事(入力面)'!$L$22,3,FALSE))</f>
        <v/>
      </c>
      <c r="R24" s="122" t="str">
        <f>IF('耐力壁工事(入力面)'!$X28="","",VLOOKUP('耐力壁工事(入力面)'!$X28,'耐力壁工事(入力面)'!$C$11:'耐力壁工事(入力面)'!$L$22,5,FALSE))</f>
        <v/>
      </c>
      <c r="S24" s="122" t="str">
        <f>IF('耐力壁工事(入力面)'!$X28="","",VLOOKUP('耐力壁工事(入力面)'!$X28,'耐力壁工事(入力面)'!$C$11:'耐力壁工事(入力面)'!$L$22,6,FALSE))</f>
        <v/>
      </c>
      <c r="T24" s="122" t="str">
        <f>IF('耐力壁工事(入力面)'!$X28="","",VLOOKUP('耐力壁工事(入力面)'!$X28,'耐力壁工事(入力面)'!$C$11:'耐力壁工事(入力面)'!$L$22,7,FALSE))</f>
        <v/>
      </c>
      <c r="U24" s="221" t="str">
        <f>IF('耐力壁工事(入力面)'!$X28="","",VLOOKUP('耐力壁工事(入力面)'!$X28,'耐力壁工事(入力面)'!$C$11:'耐力壁工事(入力面)'!$L$22,7,FALSE))</f>
        <v/>
      </c>
      <c r="V24" s="219" t="str">
        <f>IF('耐力壁工事(入力面)'!$X28="","",VLOOKUP('耐力壁工事(入力面)'!$X28,'耐力壁工事(入力面)'!$C$11:'耐力壁工事(入力面)'!$L$22,9,FALSE))</f>
        <v/>
      </c>
      <c r="W24" s="129" t="str">
        <f>IF('耐力壁工事(入力面)'!$X28="","",VLOOKUP('耐力壁工事(入力面)'!$X28,'耐力壁工事(入力面)'!$C$11:'耐力壁工事(入力面)'!$L$22,10,FALSE))</f>
        <v/>
      </c>
      <c r="X24" s="206">
        <f t="shared" si="1"/>
        <v>0</v>
      </c>
      <c r="Y24" s="232">
        <f t="shared" si="1"/>
        <v>0</v>
      </c>
    </row>
    <row r="25" spans="2:25" ht="32.1" customHeight="1" x14ac:dyDescent="0.15">
      <c r="B25" s="132">
        <v>46</v>
      </c>
      <c r="C25" s="218" t="str">
        <f>IF('耐力壁工事(入力面)'!U29="","",'耐力壁工事(入力面)'!U29)</f>
        <v/>
      </c>
      <c r="D25" s="128" t="str">
        <f>IF('耐力壁工事(入力面)'!$V29="","",VLOOKUP('耐力壁工事(入力面)'!$V29,'耐力壁工事(入力面)'!$C$11:'耐力壁工事(入力面)'!$L$22,2,FALSE))</f>
        <v/>
      </c>
      <c r="E25" s="120" t="str">
        <f>IF('耐力壁工事(入力面)'!$V29="","",VLOOKUP('耐力壁工事(入力面)'!$V29,'耐力壁工事(入力面)'!$C$11:$L$22,3,FALSE))</f>
        <v/>
      </c>
      <c r="F25" s="121" t="str">
        <f>IF('耐力壁工事(入力面)'!$V29="","",VLOOKUP('耐力壁工事(入力面)'!$V29,'耐力壁工事(入力面)'!$C$11:$L$22,5,FALSE))</f>
        <v/>
      </c>
      <c r="G25" s="121" t="str">
        <f>IF('耐力壁工事(入力面)'!$V29="","",VLOOKUP('耐力壁工事(入力面)'!$V29,'耐力壁工事(入力面)'!$C$11:$L$22,6,FALSE))</f>
        <v/>
      </c>
      <c r="H25" s="121" t="str">
        <f>IF('耐力壁工事(入力面)'!$V29="","",VLOOKUP('耐力壁工事(入力面)'!$V29,'耐力壁工事(入力面)'!$C$11:$L$22,7,FALSE))</f>
        <v/>
      </c>
      <c r="I25" s="222" t="str">
        <f>IF('耐力壁工事(入力面)'!$V29="","",VLOOKUP('耐力壁工事(入力面)'!$V29,'耐力壁工事(入力面)'!$C$11:$L$22,8,FALSE))</f>
        <v/>
      </c>
      <c r="J25" s="220" t="str">
        <f>IF('耐力壁工事(入力面)'!$V29="","",VLOOKUP('耐力壁工事(入力面)'!$V29,'耐力壁工事(入力面)'!$C$11:$L$22,9,FALSE))</f>
        <v/>
      </c>
      <c r="K25" s="130" t="str">
        <f>IF('耐力壁工事(入力面)'!$V29="","",VLOOKUP('耐力壁工事(入力面)'!$V29,'耐力壁工事(入力面)'!$C$11:$L$22,10,FALSE))</f>
        <v/>
      </c>
      <c r="L25" s="128" t="str">
        <f>IF('耐力壁工事(入力面)'!$W29="","",VLOOKUP('耐力壁工事(入力面)'!$W29,'耐力壁工事(入力面)'!$C$23:$L$29,2,FALSE))</f>
        <v/>
      </c>
      <c r="M25" s="222" t="str">
        <f>IF('耐力壁工事(入力面)'!$W29="","",VLOOKUP('耐力壁工事(入力面)'!$W29,'耐力壁工事(入力面)'!$C$23:$L$29,3,FALSE))</f>
        <v/>
      </c>
      <c r="N25" s="220" t="str">
        <f>IF('耐力壁工事(入力面)'!$W29="","",VLOOKUP('耐力壁工事(入力面)'!$W29,'耐力壁工事(入力面)'!$C$23:$L$29,9,FALSE))</f>
        <v/>
      </c>
      <c r="O25" s="130" t="str">
        <f>IF('耐力壁工事(入力面)'!$W29="","",VLOOKUP('耐力壁工事(入力面)'!$W29,'耐力壁工事(入力面)'!$C$23:$L$29,10,FALSE))</f>
        <v/>
      </c>
      <c r="P25" s="128" t="str">
        <f>IF('耐力壁工事(入力面)'!$X29="","",VLOOKUP('耐力壁工事(入力面)'!$X29,'耐力壁工事(入力面)'!$C$11:'耐力壁工事(入力面)'!$L$22,2,FALSE))</f>
        <v/>
      </c>
      <c r="Q25" s="120" t="str">
        <f>IF('耐力壁工事(入力面)'!$X29="","",VLOOKUP('耐力壁工事(入力面)'!$X29,'耐力壁工事(入力面)'!$C$11:'耐力壁工事(入力面)'!$L$22,3,FALSE))</f>
        <v/>
      </c>
      <c r="R25" s="121" t="str">
        <f>IF('耐力壁工事(入力面)'!$X29="","",VLOOKUP('耐力壁工事(入力面)'!$X29,'耐力壁工事(入力面)'!$C$11:'耐力壁工事(入力面)'!$L$22,5,FALSE))</f>
        <v/>
      </c>
      <c r="S25" s="121" t="str">
        <f>IF('耐力壁工事(入力面)'!$X29="","",VLOOKUP('耐力壁工事(入力面)'!$X29,'耐力壁工事(入力面)'!$C$11:'耐力壁工事(入力面)'!$L$22,6,FALSE))</f>
        <v/>
      </c>
      <c r="T25" s="121" t="str">
        <f>IF('耐力壁工事(入力面)'!$X29="","",VLOOKUP('耐力壁工事(入力面)'!$X29,'耐力壁工事(入力面)'!$C$11:'耐力壁工事(入力面)'!$L$22,7,FALSE))</f>
        <v/>
      </c>
      <c r="U25" s="222" t="str">
        <f>IF('耐力壁工事(入力面)'!$X29="","",VLOOKUP('耐力壁工事(入力面)'!$X29,'耐力壁工事(入力面)'!$C$11:'耐力壁工事(入力面)'!$L$22,7,FALSE))</f>
        <v/>
      </c>
      <c r="V25" s="220" t="str">
        <f>IF('耐力壁工事(入力面)'!$X29="","",VLOOKUP('耐力壁工事(入力面)'!$X29,'耐力壁工事(入力面)'!$C$11:'耐力壁工事(入力面)'!$L$22,9,FALSE))</f>
        <v/>
      </c>
      <c r="W25" s="130" t="str">
        <f>IF('耐力壁工事(入力面)'!$X29="","",VLOOKUP('耐力壁工事(入力面)'!$X29,'耐力壁工事(入力面)'!$C$11:'耐力壁工事(入力面)'!$L$22,10,FALSE))</f>
        <v/>
      </c>
      <c r="X25" s="207">
        <f t="shared" si="1"/>
        <v>0</v>
      </c>
      <c r="Y25" s="233">
        <f t="shared" si="1"/>
        <v>0</v>
      </c>
    </row>
    <row r="26" spans="2:25" ht="32.1" customHeight="1" x14ac:dyDescent="0.15">
      <c r="B26" s="131">
        <v>47</v>
      </c>
      <c r="C26" s="217" t="str">
        <f>IF('耐力壁工事(入力面)'!U30="","",'耐力壁工事(入力面)'!U30)</f>
        <v/>
      </c>
      <c r="D26" s="127" t="str">
        <f>IF('耐力壁工事(入力面)'!$V30="","",VLOOKUP('耐力壁工事(入力面)'!$V30,'耐力壁工事(入力面)'!$C$11:'耐力壁工事(入力面)'!$L$22,2,FALSE))</f>
        <v/>
      </c>
      <c r="E26" s="3" t="str">
        <f>IF('耐力壁工事(入力面)'!$V30="","",VLOOKUP('耐力壁工事(入力面)'!$V30,'耐力壁工事(入力面)'!$C$11:$L$22,3,FALSE))</f>
        <v/>
      </c>
      <c r="F26" s="122" t="str">
        <f>IF('耐力壁工事(入力面)'!$V30="","",VLOOKUP('耐力壁工事(入力面)'!$V30,'耐力壁工事(入力面)'!$C$11:$L$22,5,FALSE))</f>
        <v/>
      </c>
      <c r="G26" s="122" t="str">
        <f>IF('耐力壁工事(入力面)'!$V30="","",VLOOKUP('耐力壁工事(入力面)'!$V30,'耐力壁工事(入力面)'!$C$11:$L$22,6,FALSE))</f>
        <v/>
      </c>
      <c r="H26" s="122" t="str">
        <f>IF('耐力壁工事(入力面)'!$V30="","",VLOOKUP('耐力壁工事(入力面)'!$V30,'耐力壁工事(入力面)'!$C$11:$L$22,7,FALSE))</f>
        <v/>
      </c>
      <c r="I26" s="221" t="str">
        <f>IF('耐力壁工事(入力面)'!$V30="","",VLOOKUP('耐力壁工事(入力面)'!$V30,'耐力壁工事(入力面)'!$C$11:$L$22,8,FALSE))</f>
        <v/>
      </c>
      <c r="J26" s="219" t="str">
        <f>IF('耐力壁工事(入力面)'!$V30="","",VLOOKUP('耐力壁工事(入力面)'!$V30,'耐力壁工事(入力面)'!$C$11:$L$22,9,FALSE))</f>
        <v/>
      </c>
      <c r="K26" s="129" t="str">
        <f>IF('耐力壁工事(入力面)'!$V30="","",VLOOKUP('耐力壁工事(入力面)'!$V30,'耐力壁工事(入力面)'!$C$11:$L$22,10,FALSE))</f>
        <v/>
      </c>
      <c r="L26" s="127" t="str">
        <f>IF('耐力壁工事(入力面)'!$W30="","",VLOOKUP('耐力壁工事(入力面)'!$W30,'耐力壁工事(入力面)'!$C$23:$L$29,2,FALSE))</f>
        <v/>
      </c>
      <c r="M26" s="221" t="str">
        <f>IF('耐力壁工事(入力面)'!$W30="","",VLOOKUP('耐力壁工事(入力面)'!$W30,'耐力壁工事(入力面)'!$C$23:$L$29,3,FALSE))</f>
        <v/>
      </c>
      <c r="N26" s="219" t="str">
        <f>IF('耐力壁工事(入力面)'!$W30="","",VLOOKUP('耐力壁工事(入力面)'!$W30,'耐力壁工事(入力面)'!$C$23:$L$29,9,FALSE))</f>
        <v/>
      </c>
      <c r="O26" s="129" t="str">
        <f>IF('耐力壁工事(入力面)'!$W30="","",VLOOKUP('耐力壁工事(入力面)'!$W30,'耐力壁工事(入力面)'!$C$23:$L$29,10,FALSE))</f>
        <v/>
      </c>
      <c r="P26" s="127" t="str">
        <f>IF('耐力壁工事(入力面)'!$X30="","",VLOOKUP('耐力壁工事(入力面)'!$X30,'耐力壁工事(入力面)'!$C$11:'耐力壁工事(入力面)'!$L$22,2,FALSE))</f>
        <v/>
      </c>
      <c r="Q26" s="3" t="str">
        <f>IF('耐力壁工事(入力面)'!$X30="","",VLOOKUP('耐力壁工事(入力面)'!$X30,'耐力壁工事(入力面)'!$C$11:'耐力壁工事(入力面)'!$L$22,3,FALSE))</f>
        <v/>
      </c>
      <c r="R26" s="122" t="str">
        <f>IF('耐力壁工事(入力面)'!$X30="","",VLOOKUP('耐力壁工事(入力面)'!$X30,'耐力壁工事(入力面)'!$C$11:'耐力壁工事(入力面)'!$L$22,5,FALSE))</f>
        <v/>
      </c>
      <c r="S26" s="122" t="str">
        <f>IF('耐力壁工事(入力面)'!$X30="","",VLOOKUP('耐力壁工事(入力面)'!$X30,'耐力壁工事(入力面)'!$C$11:'耐力壁工事(入力面)'!$L$22,6,FALSE))</f>
        <v/>
      </c>
      <c r="T26" s="122" t="str">
        <f>IF('耐力壁工事(入力面)'!$X30="","",VLOOKUP('耐力壁工事(入力面)'!$X30,'耐力壁工事(入力面)'!$C$11:'耐力壁工事(入力面)'!$L$22,7,FALSE))</f>
        <v/>
      </c>
      <c r="U26" s="221" t="str">
        <f>IF('耐力壁工事(入力面)'!$X30="","",VLOOKUP('耐力壁工事(入力面)'!$X30,'耐力壁工事(入力面)'!$C$11:'耐力壁工事(入力面)'!$L$22,7,FALSE))</f>
        <v/>
      </c>
      <c r="V26" s="219" t="str">
        <f>IF('耐力壁工事(入力面)'!$X30="","",VLOOKUP('耐力壁工事(入力面)'!$X30,'耐力壁工事(入力面)'!$C$11:'耐力壁工事(入力面)'!$L$22,9,FALSE))</f>
        <v/>
      </c>
      <c r="W26" s="129" t="str">
        <f>IF('耐力壁工事(入力面)'!$X30="","",VLOOKUP('耐力壁工事(入力面)'!$X30,'耐力壁工事(入力面)'!$C$11:'耐力壁工事(入力面)'!$L$22,10,FALSE))</f>
        <v/>
      </c>
      <c r="X26" s="206">
        <f t="shared" si="1"/>
        <v>0</v>
      </c>
      <c r="Y26" s="232">
        <f t="shared" si="1"/>
        <v>0</v>
      </c>
    </row>
    <row r="27" spans="2:25" ht="32.1" customHeight="1" x14ac:dyDescent="0.15">
      <c r="B27" s="132">
        <v>48</v>
      </c>
      <c r="C27" s="218" t="str">
        <f>IF('耐力壁工事(入力面)'!U31="","",'耐力壁工事(入力面)'!U31)</f>
        <v/>
      </c>
      <c r="D27" s="128" t="str">
        <f>IF('耐力壁工事(入力面)'!$V31="","",VLOOKUP('耐力壁工事(入力面)'!$V31,'耐力壁工事(入力面)'!$C$11:'耐力壁工事(入力面)'!$L$22,2,FALSE))</f>
        <v/>
      </c>
      <c r="E27" s="120" t="str">
        <f>IF('耐力壁工事(入力面)'!$V31="","",VLOOKUP('耐力壁工事(入力面)'!$V31,'耐力壁工事(入力面)'!$C$11:$L$22,3,FALSE))</f>
        <v/>
      </c>
      <c r="F27" s="121" t="str">
        <f>IF('耐力壁工事(入力面)'!$V31="","",VLOOKUP('耐力壁工事(入力面)'!$V31,'耐力壁工事(入力面)'!$C$11:$L$22,5,FALSE))</f>
        <v/>
      </c>
      <c r="G27" s="121" t="str">
        <f>IF('耐力壁工事(入力面)'!$V31="","",VLOOKUP('耐力壁工事(入力面)'!$V31,'耐力壁工事(入力面)'!$C$11:$L$22,6,FALSE))</f>
        <v/>
      </c>
      <c r="H27" s="121" t="str">
        <f>IF('耐力壁工事(入力面)'!$V31="","",VLOOKUP('耐力壁工事(入力面)'!$V31,'耐力壁工事(入力面)'!$C$11:$L$22,7,FALSE))</f>
        <v/>
      </c>
      <c r="I27" s="222" t="str">
        <f>IF('耐力壁工事(入力面)'!$V31="","",VLOOKUP('耐力壁工事(入力面)'!$V31,'耐力壁工事(入力面)'!$C$11:$L$22,8,FALSE))</f>
        <v/>
      </c>
      <c r="J27" s="220" t="str">
        <f>IF('耐力壁工事(入力面)'!$V31="","",VLOOKUP('耐力壁工事(入力面)'!$V31,'耐力壁工事(入力面)'!$C$11:$L$22,9,FALSE))</f>
        <v/>
      </c>
      <c r="K27" s="130" t="str">
        <f>IF('耐力壁工事(入力面)'!$V31="","",VLOOKUP('耐力壁工事(入力面)'!$V31,'耐力壁工事(入力面)'!$C$11:$L$22,10,FALSE))</f>
        <v/>
      </c>
      <c r="L27" s="128" t="str">
        <f>IF('耐力壁工事(入力面)'!$W31="","",VLOOKUP('耐力壁工事(入力面)'!$W31,'耐力壁工事(入力面)'!$C$23:$L$29,2,FALSE))</f>
        <v/>
      </c>
      <c r="M27" s="222" t="str">
        <f>IF('耐力壁工事(入力面)'!$W31="","",VLOOKUP('耐力壁工事(入力面)'!$W31,'耐力壁工事(入力面)'!$C$23:$L$29,3,FALSE))</f>
        <v/>
      </c>
      <c r="N27" s="220" t="str">
        <f>IF('耐力壁工事(入力面)'!$W31="","",VLOOKUP('耐力壁工事(入力面)'!$W31,'耐力壁工事(入力面)'!$C$23:$L$29,9,FALSE))</f>
        <v/>
      </c>
      <c r="O27" s="130" t="str">
        <f>IF('耐力壁工事(入力面)'!$W31="","",VLOOKUP('耐力壁工事(入力面)'!$W31,'耐力壁工事(入力面)'!$C$23:$L$29,10,FALSE))</f>
        <v/>
      </c>
      <c r="P27" s="128" t="str">
        <f>IF('耐力壁工事(入力面)'!$X31="","",VLOOKUP('耐力壁工事(入力面)'!$X31,'耐力壁工事(入力面)'!$C$11:'耐力壁工事(入力面)'!$L$22,2,FALSE))</f>
        <v/>
      </c>
      <c r="Q27" s="120" t="str">
        <f>IF('耐力壁工事(入力面)'!$X31="","",VLOOKUP('耐力壁工事(入力面)'!$X31,'耐力壁工事(入力面)'!$C$11:'耐力壁工事(入力面)'!$L$22,3,FALSE))</f>
        <v/>
      </c>
      <c r="R27" s="121" t="str">
        <f>IF('耐力壁工事(入力面)'!$X31="","",VLOOKUP('耐力壁工事(入力面)'!$X31,'耐力壁工事(入力面)'!$C$11:'耐力壁工事(入力面)'!$L$22,5,FALSE))</f>
        <v/>
      </c>
      <c r="S27" s="121" t="str">
        <f>IF('耐力壁工事(入力面)'!$X31="","",VLOOKUP('耐力壁工事(入力面)'!$X31,'耐力壁工事(入力面)'!$C$11:'耐力壁工事(入力面)'!$L$22,6,FALSE))</f>
        <v/>
      </c>
      <c r="T27" s="121" t="str">
        <f>IF('耐力壁工事(入力面)'!$X31="","",VLOOKUP('耐力壁工事(入力面)'!$X31,'耐力壁工事(入力面)'!$C$11:'耐力壁工事(入力面)'!$L$22,7,FALSE))</f>
        <v/>
      </c>
      <c r="U27" s="222" t="str">
        <f>IF('耐力壁工事(入力面)'!$X31="","",VLOOKUP('耐力壁工事(入力面)'!$X31,'耐力壁工事(入力面)'!$C$11:'耐力壁工事(入力面)'!$L$22,7,FALSE))</f>
        <v/>
      </c>
      <c r="V27" s="220" t="str">
        <f>IF('耐力壁工事(入力面)'!$X31="","",VLOOKUP('耐力壁工事(入力面)'!$X31,'耐力壁工事(入力面)'!$C$11:'耐力壁工事(入力面)'!$L$22,9,FALSE))</f>
        <v/>
      </c>
      <c r="W27" s="130" t="str">
        <f>IF('耐力壁工事(入力面)'!$X31="","",VLOOKUP('耐力壁工事(入力面)'!$X31,'耐力壁工事(入力面)'!$C$11:'耐力壁工事(入力面)'!$L$22,10,FALSE))</f>
        <v/>
      </c>
      <c r="X27" s="207">
        <f t="shared" si="1"/>
        <v>0</v>
      </c>
      <c r="Y27" s="233">
        <f t="shared" si="1"/>
        <v>0</v>
      </c>
    </row>
    <row r="28" spans="2:25" ht="32.1" customHeight="1" x14ac:dyDescent="0.15">
      <c r="B28" s="131">
        <v>49</v>
      </c>
      <c r="C28" s="217" t="str">
        <f>IF('耐力壁工事(入力面)'!U32="","",'耐力壁工事(入力面)'!U32)</f>
        <v/>
      </c>
      <c r="D28" s="127" t="str">
        <f>IF('耐力壁工事(入力面)'!$V32="","",VLOOKUP('耐力壁工事(入力面)'!$V32,'耐力壁工事(入力面)'!$C$11:'耐力壁工事(入力面)'!$L$22,2,FALSE))</f>
        <v/>
      </c>
      <c r="E28" s="3" t="str">
        <f>IF('耐力壁工事(入力面)'!$V32="","",VLOOKUP('耐力壁工事(入力面)'!$V32,'耐力壁工事(入力面)'!$C$11:$L$22,3,FALSE))</f>
        <v/>
      </c>
      <c r="F28" s="122" t="str">
        <f>IF('耐力壁工事(入力面)'!$V32="","",VLOOKUP('耐力壁工事(入力面)'!$V32,'耐力壁工事(入力面)'!$C$11:$L$22,5,FALSE))</f>
        <v/>
      </c>
      <c r="G28" s="122" t="str">
        <f>IF('耐力壁工事(入力面)'!$V32="","",VLOOKUP('耐力壁工事(入力面)'!$V32,'耐力壁工事(入力面)'!$C$11:$L$22,6,FALSE))</f>
        <v/>
      </c>
      <c r="H28" s="122" t="str">
        <f>IF('耐力壁工事(入力面)'!$V32="","",VLOOKUP('耐力壁工事(入力面)'!$V32,'耐力壁工事(入力面)'!$C$11:$L$22,7,FALSE))</f>
        <v/>
      </c>
      <c r="I28" s="221" t="str">
        <f>IF('耐力壁工事(入力面)'!$V32="","",VLOOKUP('耐力壁工事(入力面)'!$V32,'耐力壁工事(入力面)'!$C$11:$L$22,8,FALSE))</f>
        <v/>
      </c>
      <c r="J28" s="219" t="str">
        <f>IF('耐力壁工事(入力面)'!$V32="","",VLOOKUP('耐力壁工事(入力面)'!$V32,'耐力壁工事(入力面)'!$C$11:$L$22,9,FALSE))</f>
        <v/>
      </c>
      <c r="K28" s="129" t="str">
        <f>IF('耐力壁工事(入力面)'!$V32="","",VLOOKUP('耐力壁工事(入力面)'!$V32,'耐力壁工事(入力面)'!$C$11:$L$22,10,FALSE))</f>
        <v/>
      </c>
      <c r="L28" s="127" t="str">
        <f>IF('耐力壁工事(入力面)'!$W32="","",VLOOKUP('耐力壁工事(入力面)'!$W32,'耐力壁工事(入力面)'!$C$23:$L$29,2,FALSE))</f>
        <v/>
      </c>
      <c r="M28" s="221" t="str">
        <f>IF('耐力壁工事(入力面)'!$W32="","",VLOOKUP('耐力壁工事(入力面)'!$W32,'耐力壁工事(入力面)'!$C$23:$L$29,3,FALSE))</f>
        <v/>
      </c>
      <c r="N28" s="219" t="str">
        <f>IF('耐力壁工事(入力面)'!$W32="","",VLOOKUP('耐力壁工事(入力面)'!$W32,'耐力壁工事(入力面)'!$C$23:$L$29,9,FALSE))</f>
        <v/>
      </c>
      <c r="O28" s="129" t="str">
        <f>IF('耐力壁工事(入力面)'!$W32="","",VLOOKUP('耐力壁工事(入力面)'!$W32,'耐力壁工事(入力面)'!$C$23:$L$29,10,FALSE))</f>
        <v/>
      </c>
      <c r="P28" s="127" t="str">
        <f>IF('耐力壁工事(入力面)'!$X32="","",VLOOKUP('耐力壁工事(入力面)'!$X32,'耐力壁工事(入力面)'!$C$11:'耐力壁工事(入力面)'!$L$22,2,FALSE))</f>
        <v/>
      </c>
      <c r="Q28" s="3" t="str">
        <f>IF('耐力壁工事(入力面)'!$X32="","",VLOOKUP('耐力壁工事(入力面)'!$X32,'耐力壁工事(入力面)'!$C$11:'耐力壁工事(入力面)'!$L$22,3,FALSE))</f>
        <v/>
      </c>
      <c r="R28" s="122" t="str">
        <f>IF('耐力壁工事(入力面)'!$X32="","",VLOOKUP('耐力壁工事(入力面)'!$X32,'耐力壁工事(入力面)'!$C$11:'耐力壁工事(入力面)'!$L$22,5,FALSE))</f>
        <v/>
      </c>
      <c r="S28" s="122" t="str">
        <f>IF('耐力壁工事(入力面)'!$X32="","",VLOOKUP('耐力壁工事(入力面)'!$X32,'耐力壁工事(入力面)'!$C$11:'耐力壁工事(入力面)'!$L$22,6,FALSE))</f>
        <v/>
      </c>
      <c r="T28" s="122" t="str">
        <f>IF('耐力壁工事(入力面)'!$X32="","",VLOOKUP('耐力壁工事(入力面)'!$X32,'耐力壁工事(入力面)'!$C$11:'耐力壁工事(入力面)'!$L$22,7,FALSE))</f>
        <v/>
      </c>
      <c r="U28" s="221" t="str">
        <f>IF('耐力壁工事(入力面)'!$X32="","",VLOOKUP('耐力壁工事(入力面)'!$X32,'耐力壁工事(入力面)'!$C$11:'耐力壁工事(入力面)'!$L$22,7,FALSE))</f>
        <v/>
      </c>
      <c r="V28" s="219" t="str">
        <f>IF('耐力壁工事(入力面)'!$X32="","",VLOOKUP('耐力壁工事(入力面)'!$X32,'耐力壁工事(入力面)'!$C$11:'耐力壁工事(入力面)'!$L$22,9,FALSE))</f>
        <v/>
      </c>
      <c r="W28" s="129" t="str">
        <f>IF('耐力壁工事(入力面)'!$X32="","",VLOOKUP('耐力壁工事(入力面)'!$X32,'耐力壁工事(入力面)'!$C$11:'耐力壁工事(入力面)'!$L$22,10,FALSE))</f>
        <v/>
      </c>
      <c r="X28" s="206">
        <f t="shared" si="1"/>
        <v>0</v>
      </c>
      <c r="Y28" s="232">
        <f t="shared" si="1"/>
        <v>0</v>
      </c>
    </row>
    <row r="29" spans="2:25" ht="32.1" customHeight="1" thickBot="1" x14ac:dyDescent="0.2">
      <c r="B29" s="133">
        <v>50</v>
      </c>
      <c r="C29" s="139" t="str">
        <f>IF('耐力壁工事(入力面)'!U33="","",'耐力壁工事(入力面)'!U33)</f>
        <v/>
      </c>
      <c r="D29" s="201" t="str">
        <f>IF('耐力壁工事(入力面)'!$V33="","",VLOOKUP('耐力壁工事(入力面)'!$V33,'耐力壁工事(入力面)'!$C$11:'耐力壁工事(入力面)'!$L$22,2,FALSE))</f>
        <v/>
      </c>
      <c r="E29" s="124" t="str">
        <f>IF('耐力壁工事(入力面)'!$V33="","",VLOOKUP('耐力壁工事(入力面)'!$V33,'耐力壁工事(入力面)'!$C$11:$L$22,3,FALSE))</f>
        <v/>
      </c>
      <c r="F29" s="125" t="str">
        <f>IF('耐力壁工事(入力面)'!$V33="","",VLOOKUP('耐力壁工事(入力面)'!$V33,'耐力壁工事(入力面)'!$C$11:$L$22,5,FALSE))</f>
        <v/>
      </c>
      <c r="G29" s="125" t="str">
        <f>IF('耐力壁工事(入力面)'!$V33="","",VLOOKUP('耐力壁工事(入力面)'!$V33,'耐力壁工事(入力面)'!$C$11:$L$22,6,FALSE))</f>
        <v/>
      </c>
      <c r="H29" s="125" t="str">
        <f>IF('耐力壁工事(入力面)'!$V33="","",VLOOKUP('耐力壁工事(入力面)'!$V33,'耐力壁工事(入力面)'!$C$11:$L$22,7,FALSE))</f>
        <v/>
      </c>
      <c r="I29" s="209" t="str">
        <f>IF('耐力壁工事(入力面)'!$V33="","",VLOOKUP('耐力壁工事(入力面)'!$V33,'耐力壁工事(入力面)'!$C$11:$L$22,8,FALSE))</f>
        <v/>
      </c>
      <c r="J29" s="204" t="str">
        <f>IF('耐力壁工事(入力面)'!$V33="","",VLOOKUP('耐力壁工事(入力面)'!$V33,'耐力壁工事(入力面)'!$C$11:$L$22,9,FALSE))</f>
        <v/>
      </c>
      <c r="K29" s="64" t="str">
        <f>IF('耐力壁工事(入力面)'!$V33="","",VLOOKUP('耐力壁工事(入力面)'!$V33,'耐力壁工事(入力面)'!$C$11:$L$22,10,FALSE))</f>
        <v/>
      </c>
      <c r="L29" s="66" t="str">
        <f>IF('耐力壁工事(入力面)'!$W33="","",VLOOKUP('耐力壁工事(入力面)'!$W33,'耐力壁工事(入力面)'!$C$23:$L$29,2,FALSE))</f>
        <v/>
      </c>
      <c r="M29" s="209" t="str">
        <f>IF('耐力壁工事(入力面)'!$W33="","",VLOOKUP('耐力壁工事(入力面)'!$W33,'耐力壁工事(入力面)'!$C$23:$L$29,3,FALSE))</f>
        <v/>
      </c>
      <c r="N29" s="204" t="str">
        <f>IF('耐力壁工事(入力面)'!$W33="","",VLOOKUP('耐力壁工事(入力面)'!$W33,'耐力壁工事(入力面)'!$C$23:$L$29,9,FALSE))</f>
        <v/>
      </c>
      <c r="O29" s="64" t="str">
        <f>IF('耐力壁工事(入力面)'!$W33="","",VLOOKUP('耐力壁工事(入力面)'!$W33,'耐力壁工事(入力面)'!$C$23:$L$29,10,FALSE))</f>
        <v/>
      </c>
      <c r="P29" s="66" t="str">
        <f>IF('耐力壁工事(入力面)'!$X33="","",VLOOKUP('耐力壁工事(入力面)'!$X33,'耐力壁工事(入力面)'!$C$11:'耐力壁工事(入力面)'!$L$22,2,FALSE))</f>
        <v/>
      </c>
      <c r="Q29" s="124" t="str">
        <f>IF('耐力壁工事(入力面)'!$X33="","",VLOOKUP('耐力壁工事(入力面)'!$X33,'耐力壁工事(入力面)'!$C$11:'耐力壁工事(入力面)'!$L$22,3,FALSE))</f>
        <v/>
      </c>
      <c r="R29" s="125" t="str">
        <f>IF('耐力壁工事(入力面)'!$X33="","",VLOOKUP('耐力壁工事(入力面)'!$X33,'耐力壁工事(入力面)'!$C$11:'耐力壁工事(入力面)'!$L$22,5,FALSE))</f>
        <v/>
      </c>
      <c r="S29" s="125" t="str">
        <f>IF('耐力壁工事(入力面)'!$X33="","",VLOOKUP('耐力壁工事(入力面)'!$X33,'耐力壁工事(入力面)'!$C$11:'耐力壁工事(入力面)'!$L$22,6,FALSE))</f>
        <v/>
      </c>
      <c r="T29" s="125" t="str">
        <f>IF('耐力壁工事(入力面)'!$X33="","",VLOOKUP('耐力壁工事(入力面)'!$X33,'耐力壁工事(入力面)'!$C$11:'耐力壁工事(入力面)'!$L$22,7,FALSE))</f>
        <v/>
      </c>
      <c r="U29" s="209" t="str">
        <f>IF('耐力壁工事(入力面)'!$X33="","",VLOOKUP('耐力壁工事(入力面)'!$X33,'耐力壁工事(入力面)'!$C$11:'耐力壁工事(入力面)'!$L$22,7,FALSE))</f>
        <v/>
      </c>
      <c r="V29" s="204" t="str">
        <f>IF('耐力壁工事(入力面)'!$X33="","",VLOOKUP('耐力壁工事(入力面)'!$X33,'耐力壁工事(入力面)'!$C$11:'耐力壁工事(入力面)'!$L$22,9,FALSE))</f>
        <v/>
      </c>
      <c r="W29" s="64" t="str">
        <f>IF('耐力壁工事(入力面)'!$X33="","",VLOOKUP('耐力壁工事(入力面)'!$X33,'耐力壁工事(入力面)'!$C$11:'耐力壁工事(入力面)'!$L$22,10,FALSE))</f>
        <v/>
      </c>
      <c r="X29" s="208">
        <f t="shared" si="1"/>
        <v>0</v>
      </c>
      <c r="Y29" s="234">
        <f t="shared" si="1"/>
        <v>0</v>
      </c>
    </row>
    <row r="30" spans="2:25" ht="32.1" customHeight="1" x14ac:dyDescent="0.15">
      <c r="Y30" s="79" t="str">
        <f>IF(C30="","",IF(SUM(K30,O30,W30)=0,"-",SUM(K30,O30,W30)))</f>
        <v/>
      </c>
    </row>
    <row r="31" spans="2:25" ht="30" customHeight="1" x14ac:dyDescent="0.15">
      <c r="B31" s="61"/>
      <c r="C31" s="61"/>
      <c r="F31" s="346"/>
      <c r="G31" s="346"/>
    </row>
    <row r="32" spans="2:25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</sheetData>
  <sheetProtection algorithmName="SHA-512" hashValue="QgIcmR18T4hu6PemZRI1FSPG523/Gcz+UPPYV6dY1nZQrckq4JMgViOnmtOImParyexhYX6hBPGztda+dhtSlQ==" saltValue="ljfLCjHUxAgE9WweE21vUw==" spinCount="100000" sheet="1" selectLockedCells="1"/>
  <mergeCells count="7">
    <mergeCell ref="X3:Y3"/>
    <mergeCell ref="F31:G31"/>
    <mergeCell ref="B3:B4"/>
    <mergeCell ref="C3:C4"/>
    <mergeCell ref="D3:K3"/>
    <mergeCell ref="L3:O3"/>
    <mergeCell ref="P3:W3"/>
  </mergeCells>
  <phoneticPr fontId="10"/>
  <pageMargins left="0.7" right="0.7" top="0.75" bottom="0.75" header="0.3" footer="0.3"/>
  <pageSetup paperSize="8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L131"/>
  <sheetViews>
    <sheetView view="pageBreakPreview" zoomScale="70" zoomScaleNormal="55" zoomScaleSheetLayoutView="70" workbookViewId="0">
      <selection activeCell="C7" sqref="C7"/>
    </sheetView>
  </sheetViews>
  <sheetFormatPr defaultRowHeight="13.5" x14ac:dyDescent="0.15"/>
  <cols>
    <col min="1" max="1" width="4.75" style="5" customWidth="1"/>
    <col min="2" max="2" width="16.875" style="5" customWidth="1"/>
    <col min="3" max="3" width="23" style="5" customWidth="1"/>
    <col min="4" max="5" width="24" style="5" customWidth="1"/>
    <col min="6" max="14" width="0" style="5" hidden="1" customWidth="1"/>
    <col min="15" max="16384" width="9" style="5"/>
  </cols>
  <sheetData>
    <row r="1" spans="1:12" ht="24" customHeight="1" thickBot="1" x14ac:dyDescent="0.2">
      <c r="A1" s="4" t="s">
        <v>165</v>
      </c>
      <c r="E1" s="6" t="s">
        <v>54</v>
      </c>
    </row>
    <row r="2" spans="1:12" ht="39" customHeight="1" x14ac:dyDescent="0.15">
      <c r="A2" s="365" t="s">
        <v>45</v>
      </c>
      <c r="B2" s="7" t="s">
        <v>55</v>
      </c>
      <c r="C2" s="8" t="s">
        <v>56</v>
      </c>
      <c r="D2" s="9" t="s">
        <v>58</v>
      </c>
      <c r="E2" s="10" t="s">
        <v>59</v>
      </c>
    </row>
    <row r="3" spans="1:12" ht="140.25" customHeight="1" thickBot="1" x14ac:dyDescent="0.2">
      <c r="A3" s="366"/>
      <c r="B3" s="140" t="s">
        <v>60</v>
      </c>
      <c r="C3" s="141" t="s">
        <v>61</v>
      </c>
      <c r="D3" s="142" t="s">
        <v>62</v>
      </c>
      <c r="E3" s="134" t="s">
        <v>63</v>
      </c>
    </row>
    <row r="4" spans="1:12" s="11" customFormat="1" ht="42" customHeight="1" x14ac:dyDescent="0.15">
      <c r="A4" s="143" t="s">
        <v>64</v>
      </c>
      <c r="B4" s="144" t="s">
        <v>179</v>
      </c>
      <c r="C4" s="145">
        <v>2.72</v>
      </c>
      <c r="D4" s="144" t="s">
        <v>66</v>
      </c>
      <c r="E4" s="146" t="s">
        <v>67</v>
      </c>
      <c r="F4" s="69"/>
      <c r="G4" s="69"/>
      <c r="H4" s="69"/>
      <c r="I4" s="69"/>
      <c r="J4" s="69" t="s">
        <v>65</v>
      </c>
      <c r="K4" s="69"/>
      <c r="L4" s="69"/>
    </row>
    <row r="5" spans="1:12" ht="42" customHeight="1" x14ac:dyDescent="0.15">
      <c r="A5" s="147"/>
      <c r="B5" s="12"/>
      <c r="C5" s="13"/>
      <c r="D5" s="12"/>
      <c r="E5" s="148"/>
      <c r="J5" s="5" t="s">
        <v>180</v>
      </c>
    </row>
    <row r="6" spans="1:12" s="16" customFormat="1" ht="42" customHeight="1" x14ac:dyDescent="0.15">
      <c r="A6" s="149"/>
      <c r="B6" s="15"/>
      <c r="C6" s="14"/>
      <c r="D6" s="15"/>
      <c r="E6" s="150"/>
      <c r="J6" s="16" t="s">
        <v>181</v>
      </c>
    </row>
    <row r="7" spans="1:12" ht="42" customHeight="1" x14ac:dyDescent="0.15">
      <c r="A7" s="147"/>
      <c r="B7" s="12"/>
      <c r="C7" s="13"/>
      <c r="D7" s="12"/>
      <c r="E7" s="148"/>
    </row>
    <row r="8" spans="1:12" s="16" customFormat="1" ht="42" customHeight="1" x14ac:dyDescent="0.15">
      <c r="A8" s="149"/>
      <c r="B8" s="15"/>
      <c r="C8" s="14"/>
      <c r="D8" s="15"/>
      <c r="E8" s="150"/>
      <c r="I8" s="17"/>
    </row>
    <row r="9" spans="1:12" ht="42" customHeight="1" x14ac:dyDescent="0.15">
      <c r="A9" s="147"/>
      <c r="B9" s="12"/>
      <c r="C9" s="13"/>
      <c r="D9" s="12"/>
      <c r="E9" s="148"/>
    </row>
    <row r="10" spans="1:12" s="16" customFormat="1" ht="42" customHeight="1" x14ac:dyDescent="0.15">
      <c r="A10" s="149"/>
      <c r="B10" s="15"/>
      <c r="C10" s="14"/>
      <c r="D10" s="15"/>
      <c r="E10" s="150"/>
    </row>
    <row r="11" spans="1:12" ht="42" customHeight="1" x14ac:dyDescent="0.15">
      <c r="A11" s="147"/>
      <c r="B11" s="12"/>
      <c r="C11" s="13"/>
      <c r="D11" s="12"/>
      <c r="E11" s="148"/>
    </row>
    <row r="12" spans="1:12" s="16" customFormat="1" ht="42" customHeight="1" x14ac:dyDescent="0.15">
      <c r="A12" s="149"/>
      <c r="B12" s="15"/>
      <c r="C12" s="14"/>
      <c r="D12" s="15"/>
      <c r="E12" s="150"/>
    </row>
    <row r="13" spans="1:12" ht="42" customHeight="1" x14ac:dyDescent="0.15">
      <c r="A13" s="147"/>
      <c r="B13" s="12"/>
      <c r="C13" s="13"/>
      <c r="D13" s="12"/>
      <c r="E13" s="148"/>
    </row>
    <row r="14" spans="1:12" s="16" customFormat="1" ht="42" customHeight="1" thickBot="1" x14ac:dyDescent="0.2">
      <c r="A14" s="151"/>
      <c r="B14" s="152"/>
      <c r="C14" s="153"/>
      <c r="D14" s="152"/>
      <c r="E14" s="154"/>
    </row>
    <row r="15" spans="1:12" ht="20.100000000000001" customHeight="1" x14ac:dyDescent="0.15">
      <c r="A15" s="18"/>
      <c r="D15" s="18"/>
      <c r="E15" s="19"/>
    </row>
    <row r="16" spans="1:12" ht="20.100000000000001" customHeight="1" thickBot="1" x14ac:dyDescent="0.2">
      <c r="A16" s="18" t="s">
        <v>145</v>
      </c>
      <c r="D16" s="19"/>
      <c r="E16" s="19"/>
    </row>
    <row r="17" spans="1:5" ht="30" customHeight="1" thickBot="1" x14ac:dyDescent="0.2">
      <c r="A17" s="367" t="s">
        <v>68</v>
      </c>
      <c r="B17" s="367"/>
      <c r="C17" s="20">
        <f>SUMIF(B5:B14,"布基礎新設・補強",C5:C14)</f>
        <v>0</v>
      </c>
      <c r="D17" s="19"/>
      <c r="E17" s="19"/>
    </row>
    <row r="18" spans="1:5" ht="20.100000000000001" customHeight="1" x14ac:dyDescent="0.15">
      <c r="A18" s="21"/>
      <c r="D18" s="19"/>
      <c r="E18" s="19"/>
    </row>
    <row r="19" spans="1:5" ht="20.100000000000001" customHeight="1" x14ac:dyDescent="0.15">
      <c r="A19" s="21"/>
      <c r="D19" s="19"/>
      <c r="E19" s="19"/>
    </row>
    <row r="20" spans="1:5" ht="20.100000000000001" customHeight="1" x14ac:dyDescent="0.15">
      <c r="A20" s="21"/>
      <c r="D20" s="19"/>
      <c r="E20" s="19"/>
    </row>
    <row r="21" spans="1:5" ht="20.100000000000001" customHeight="1" x14ac:dyDescent="0.15">
      <c r="A21" s="21"/>
      <c r="D21" s="19"/>
      <c r="E21" s="19"/>
    </row>
    <row r="22" spans="1:5" ht="20.100000000000001" customHeight="1" x14ac:dyDescent="0.15">
      <c r="A22" s="21"/>
      <c r="D22" s="19"/>
      <c r="E22" s="19"/>
    </row>
    <row r="23" spans="1:5" ht="20.100000000000001" customHeight="1" x14ac:dyDescent="0.15">
      <c r="A23" s="21"/>
      <c r="D23" s="19"/>
      <c r="E23" s="19"/>
    </row>
    <row r="24" spans="1:5" ht="20.100000000000001" customHeight="1" x14ac:dyDescent="0.15">
      <c r="A24" s="21"/>
      <c r="D24" s="19"/>
      <c r="E24" s="19"/>
    </row>
    <row r="25" spans="1:5" ht="20.100000000000001" customHeight="1" x14ac:dyDescent="0.15">
      <c r="A25" s="21"/>
      <c r="D25" s="19"/>
      <c r="E25" s="19"/>
    </row>
    <row r="26" spans="1:5" ht="20.100000000000001" customHeight="1" x14ac:dyDescent="0.15">
      <c r="A26" s="21"/>
      <c r="D26" s="19"/>
      <c r="E26" s="19"/>
    </row>
    <row r="27" spans="1:5" ht="20.100000000000001" customHeight="1" x14ac:dyDescent="0.15">
      <c r="A27" s="21"/>
      <c r="D27" s="19"/>
      <c r="E27" s="19"/>
    </row>
    <row r="28" spans="1:5" ht="20.100000000000001" customHeight="1" x14ac:dyDescent="0.15">
      <c r="A28" s="21"/>
      <c r="D28" s="19"/>
      <c r="E28" s="19"/>
    </row>
    <row r="29" spans="1:5" ht="20.100000000000001" customHeight="1" x14ac:dyDescent="0.15">
      <c r="A29" s="21"/>
      <c r="D29" s="19"/>
      <c r="E29" s="19"/>
    </row>
    <row r="30" spans="1:5" ht="20.100000000000001" customHeight="1" x14ac:dyDescent="0.15">
      <c r="A30" s="21"/>
      <c r="D30" s="19"/>
      <c r="E30" s="19"/>
    </row>
    <row r="31" spans="1:5" ht="20.100000000000001" customHeight="1" x14ac:dyDescent="0.15">
      <c r="A31" s="21"/>
      <c r="D31" s="19"/>
      <c r="E31" s="19"/>
    </row>
    <row r="32" spans="1:5" ht="20.100000000000001" customHeight="1" x14ac:dyDescent="0.15">
      <c r="A32" s="21"/>
      <c r="D32" s="19"/>
      <c r="E32" s="19"/>
    </row>
    <row r="33" spans="1:5" ht="20.100000000000001" customHeight="1" x14ac:dyDescent="0.15">
      <c r="A33" s="21"/>
      <c r="D33" s="19"/>
      <c r="E33" s="19"/>
    </row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</sheetData>
  <sheetProtection password="CDF2" sheet="1" selectLockedCells="1"/>
  <mergeCells count="2">
    <mergeCell ref="A2:A3"/>
    <mergeCell ref="A17:B17"/>
  </mergeCells>
  <phoneticPr fontId="10"/>
  <dataValidations count="4">
    <dataValidation type="list" errorStyle="information" allowBlank="1" showInputMessage="1" showErrorMessage="1" error="現況の基礎形式を記入してください。" sqref="D4:D14" xr:uid="{00000000-0002-0000-0300-000000000000}">
      <formula1>"無筋コンクリート布基礎,束基礎（足固めなし）,玉石基礎（足固めなし）,束基礎（足固めあり）,玉石基礎（足固めあり）,基礎なし,その他記入"</formula1>
    </dataValidation>
    <dataValidation type="list" errorStyle="information" allowBlank="1" showInputMessage="1" showErrorMessage="1" error="計画の基礎形式（補強方法）を記入してください。" sqref="E4:E14" xr:uid="{00000000-0002-0000-0300-000001000000}">
      <formula1>"ツイン基礎（ＲＣ布基礎）補強,鉄筋コンクリート布基礎新設,束基礎（足固め施工）,玉石基礎（足固め施工）,その他記入"</formula1>
    </dataValidation>
    <dataValidation type="list" allowBlank="1" showInputMessage="1" sqref="A5:A14" xr:uid="{00000000-0002-0000-0300-000002000000}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B4:B14" xr:uid="{00000000-0002-0000-0300-000003000000}">
      <formula1>$J$4:$J$6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134"/>
  <sheetViews>
    <sheetView view="pageBreakPreview" topLeftCell="A4" zoomScale="70" zoomScaleNormal="85" zoomScaleSheetLayoutView="70" workbookViewId="0">
      <selection activeCell="C8" sqref="C8:C9"/>
    </sheetView>
  </sheetViews>
  <sheetFormatPr defaultRowHeight="13.5" x14ac:dyDescent="0.15"/>
  <cols>
    <col min="1" max="1" width="3.75" style="5" customWidth="1"/>
    <col min="2" max="2" width="15.375" style="5" customWidth="1"/>
    <col min="3" max="3" width="21.375" style="5" customWidth="1"/>
    <col min="4" max="4" width="3.75" style="5" customWidth="1"/>
    <col min="5" max="5" width="23.25" style="5" customWidth="1"/>
    <col min="6" max="6" width="3.75" style="5" customWidth="1"/>
    <col min="7" max="7" width="23.25" style="5" customWidth="1"/>
    <col min="8" max="16384" width="9" style="5"/>
  </cols>
  <sheetData>
    <row r="1" spans="1:11" ht="24" customHeight="1" thickBot="1" x14ac:dyDescent="0.2">
      <c r="A1" s="4" t="s">
        <v>164</v>
      </c>
      <c r="G1" s="6" t="s">
        <v>70</v>
      </c>
    </row>
    <row r="2" spans="1:11" ht="55.5" customHeight="1" x14ac:dyDescent="0.15">
      <c r="A2" s="365" t="s">
        <v>45</v>
      </c>
      <c r="B2" s="22" t="s">
        <v>71</v>
      </c>
      <c r="C2" s="8" t="s">
        <v>57</v>
      </c>
      <c r="D2" s="368" t="s">
        <v>72</v>
      </c>
      <c r="E2" s="369"/>
      <c r="F2" s="370" t="s">
        <v>73</v>
      </c>
      <c r="G2" s="371"/>
    </row>
    <row r="3" spans="1:11" ht="167.25" customHeight="1" thickBot="1" x14ac:dyDescent="0.2">
      <c r="A3" s="366"/>
      <c r="B3" s="140" t="s">
        <v>74</v>
      </c>
      <c r="C3" s="141" t="s">
        <v>75</v>
      </c>
      <c r="D3" s="372" t="s">
        <v>76</v>
      </c>
      <c r="E3" s="373"/>
      <c r="F3" s="374" t="s">
        <v>77</v>
      </c>
      <c r="G3" s="375"/>
    </row>
    <row r="4" spans="1:11" s="11" customFormat="1" ht="32.25" customHeight="1" x14ac:dyDescent="0.15">
      <c r="A4" s="376" t="s">
        <v>64</v>
      </c>
      <c r="B4" s="378" t="s">
        <v>78</v>
      </c>
      <c r="C4" s="380">
        <v>123.45</v>
      </c>
      <c r="D4" s="155" t="s">
        <v>79</v>
      </c>
      <c r="E4" s="156" t="s">
        <v>80</v>
      </c>
      <c r="F4" s="157" t="s">
        <v>79</v>
      </c>
      <c r="G4" s="158" t="s">
        <v>81</v>
      </c>
    </row>
    <row r="5" spans="1:11" s="11" customFormat="1" ht="32.25" customHeight="1" x14ac:dyDescent="0.15">
      <c r="A5" s="377"/>
      <c r="B5" s="379"/>
      <c r="C5" s="381"/>
      <c r="D5" s="23" t="s">
        <v>82</v>
      </c>
      <c r="E5" s="24" t="s">
        <v>80</v>
      </c>
      <c r="F5" s="25" t="s">
        <v>82</v>
      </c>
      <c r="G5" s="159" t="s">
        <v>81</v>
      </c>
    </row>
    <row r="6" spans="1:11" ht="32.25" customHeight="1" x14ac:dyDescent="0.15">
      <c r="A6" s="382"/>
      <c r="B6" s="384"/>
      <c r="C6" s="386"/>
      <c r="D6" s="26" t="s">
        <v>79</v>
      </c>
      <c r="E6" s="27"/>
      <c r="F6" s="28" t="s">
        <v>79</v>
      </c>
      <c r="G6" s="160"/>
    </row>
    <row r="7" spans="1:11" ht="32.25" customHeight="1" x14ac:dyDescent="0.15">
      <c r="A7" s="383"/>
      <c r="B7" s="385"/>
      <c r="C7" s="386"/>
      <c r="D7" s="26" t="s">
        <v>82</v>
      </c>
      <c r="E7" s="27"/>
      <c r="F7" s="28" t="s">
        <v>82</v>
      </c>
      <c r="G7" s="160"/>
    </row>
    <row r="8" spans="1:11" s="16" customFormat="1" ht="32.25" customHeight="1" x14ac:dyDescent="0.15">
      <c r="A8" s="387"/>
      <c r="B8" s="389"/>
      <c r="C8" s="391"/>
      <c r="D8" s="29" t="s">
        <v>79</v>
      </c>
      <c r="E8" s="30"/>
      <c r="F8" s="31" t="s">
        <v>79</v>
      </c>
      <c r="G8" s="161"/>
    </row>
    <row r="9" spans="1:11" s="16" customFormat="1" ht="32.25" customHeight="1" x14ac:dyDescent="0.15">
      <c r="A9" s="388"/>
      <c r="B9" s="390"/>
      <c r="C9" s="391"/>
      <c r="D9" s="29" t="s">
        <v>82</v>
      </c>
      <c r="E9" s="30"/>
      <c r="F9" s="31" t="s">
        <v>82</v>
      </c>
      <c r="G9" s="161"/>
    </row>
    <row r="10" spans="1:11" ht="32.25" customHeight="1" x14ac:dyDescent="0.15">
      <c r="A10" s="382"/>
      <c r="B10" s="384"/>
      <c r="C10" s="386"/>
      <c r="D10" s="26" t="s">
        <v>79</v>
      </c>
      <c r="E10" s="27"/>
      <c r="F10" s="28" t="s">
        <v>79</v>
      </c>
      <c r="G10" s="160"/>
    </row>
    <row r="11" spans="1:11" ht="32.25" customHeight="1" x14ac:dyDescent="0.15">
      <c r="A11" s="383"/>
      <c r="B11" s="385"/>
      <c r="C11" s="386"/>
      <c r="D11" s="26" t="s">
        <v>82</v>
      </c>
      <c r="E11" s="27"/>
      <c r="F11" s="28" t="s">
        <v>82</v>
      </c>
      <c r="G11" s="160"/>
    </row>
    <row r="12" spans="1:11" s="16" customFormat="1" ht="32.25" customHeight="1" x14ac:dyDescent="0.15">
      <c r="A12" s="387"/>
      <c r="B12" s="389"/>
      <c r="C12" s="391"/>
      <c r="D12" s="29" t="s">
        <v>79</v>
      </c>
      <c r="E12" s="30"/>
      <c r="F12" s="31" t="s">
        <v>79</v>
      </c>
      <c r="G12" s="161"/>
      <c r="K12" s="17"/>
    </row>
    <row r="13" spans="1:11" s="16" customFormat="1" ht="32.25" customHeight="1" x14ac:dyDescent="0.15">
      <c r="A13" s="388"/>
      <c r="B13" s="390"/>
      <c r="C13" s="391"/>
      <c r="D13" s="29" t="s">
        <v>82</v>
      </c>
      <c r="E13" s="30"/>
      <c r="F13" s="31" t="s">
        <v>82</v>
      </c>
      <c r="G13" s="161"/>
      <c r="K13" s="17"/>
    </row>
    <row r="14" spans="1:11" ht="32.25" customHeight="1" x14ac:dyDescent="0.15">
      <c r="A14" s="382"/>
      <c r="B14" s="384"/>
      <c r="C14" s="386"/>
      <c r="D14" s="26" t="s">
        <v>79</v>
      </c>
      <c r="E14" s="27"/>
      <c r="F14" s="28" t="s">
        <v>79</v>
      </c>
      <c r="G14" s="160"/>
    </row>
    <row r="15" spans="1:11" ht="32.25" customHeight="1" x14ac:dyDescent="0.15">
      <c r="A15" s="383"/>
      <c r="B15" s="385"/>
      <c r="C15" s="386"/>
      <c r="D15" s="26" t="s">
        <v>82</v>
      </c>
      <c r="E15" s="27"/>
      <c r="F15" s="28" t="s">
        <v>82</v>
      </c>
      <c r="G15" s="160"/>
    </row>
    <row r="16" spans="1:11" s="16" customFormat="1" ht="32.25" customHeight="1" x14ac:dyDescent="0.15">
      <c r="A16" s="387"/>
      <c r="B16" s="389"/>
      <c r="C16" s="391"/>
      <c r="D16" s="29" t="s">
        <v>79</v>
      </c>
      <c r="E16" s="30"/>
      <c r="F16" s="31" t="s">
        <v>79</v>
      </c>
      <c r="G16" s="161"/>
    </row>
    <row r="17" spans="1:7" s="16" customFormat="1" ht="32.25" customHeight="1" thickBot="1" x14ac:dyDescent="0.2">
      <c r="A17" s="392"/>
      <c r="B17" s="393"/>
      <c r="C17" s="394"/>
      <c r="D17" s="162" t="s">
        <v>82</v>
      </c>
      <c r="E17" s="163"/>
      <c r="F17" s="164" t="s">
        <v>82</v>
      </c>
      <c r="G17" s="165"/>
    </row>
    <row r="18" spans="1:7" ht="20.100000000000001" customHeight="1" x14ac:dyDescent="0.15">
      <c r="A18" s="18"/>
      <c r="D18" s="18"/>
      <c r="E18" s="18"/>
      <c r="F18" s="19"/>
      <c r="G18" s="19"/>
    </row>
    <row r="19" spans="1:7" ht="20.100000000000001" customHeight="1" thickBot="1" x14ac:dyDescent="0.2">
      <c r="A19" s="18" t="s">
        <v>146</v>
      </c>
      <c r="D19" s="19"/>
      <c r="E19" s="19"/>
      <c r="F19" s="19"/>
      <c r="G19" s="19"/>
    </row>
    <row r="20" spans="1:7" ht="30" customHeight="1" thickBot="1" x14ac:dyDescent="0.2">
      <c r="A20" s="367" t="s">
        <v>83</v>
      </c>
      <c r="B20" s="367"/>
      <c r="C20" s="20">
        <f>SUMIF(B6:B17,"葺替え工事",C6:C17)+SUMIF(B6:B17,"２階減築工事",C6:C17)</f>
        <v>0</v>
      </c>
      <c r="D20" s="19" t="s">
        <v>84</v>
      </c>
      <c r="E20" s="19"/>
      <c r="F20" s="19"/>
      <c r="G20" s="19"/>
    </row>
    <row r="21" spans="1:7" ht="20.100000000000001" customHeight="1" x14ac:dyDescent="0.15">
      <c r="A21" s="21"/>
      <c r="D21" s="19"/>
      <c r="E21" s="19"/>
      <c r="F21" s="19"/>
      <c r="G21" s="19"/>
    </row>
    <row r="22" spans="1:7" ht="20.100000000000001" customHeight="1" x14ac:dyDescent="0.15">
      <c r="A22" s="21"/>
      <c r="D22" s="19"/>
      <c r="E22" s="19"/>
      <c r="F22" s="19"/>
      <c r="G22" s="19"/>
    </row>
    <row r="23" spans="1:7" ht="20.100000000000001" customHeight="1" x14ac:dyDescent="0.15">
      <c r="A23" s="21"/>
      <c r="D23" s="19"/>
      <c r="E23" s="19"/>
      <c r="F23" s="19"/>
      <c r="G23" s="19"/>
    </row>
    <row r="24" spans="1:7" ht="20.100000000000001" customHeight="1" x14ac:dyDescent="0.15">
      <c r="A24" s="21"/>
      <c r="D24" s="19"/>
      <c r="E24" s="19"/>
      <c r="F24" s="19"/>
      <c r="G24" s="19"/>
    </row>
    <row r="25" spans="1:7" ht="20.100000000000001" customHeight="1" x14ac:dyDescent="0.15">
      <c r="A25" s="21"/>
      <c r="D25" s="19"/>
      <c r="E25" s="19"/>
      <c r="F25" s="19"/>
      <c r="G25" s="19"/>
    </row>
    <row r="26" spans="1:7" ht="20.100000000000001" customHeight="1" x14ac:dyDescent="0.15">
      <c r="A26" s="21"/>
      <c r="D26" s="19"/>
      <c r="E26" s="19"/>
      <c r="F26" s="19"/>
      <c r="G26" s="19"/>
    </row>
    <row r="27" spans="1:7" ht="20.100000000000001" customHeight="1" x14ac:dyDescent="0.15">
      <c r="A27" s="21"/>
      <c r="D27" s="19"/>
      <c r="E27" s="19"/>
      <c r="F27" s="19"/>
      <c r="G27" s="19"/>
    </row>
    <row r="28" spans="1:7" ht="20.100000000000001" customHeight="1" x14ac:dyDescent="0.15">
      <c r="A28" s="21"/>
      <c r="D28" s="19"/>
      <c r="E28" s="19"/>
      <c r="F28" s="19"/>
      <c r="G28" s="19"/>
    </row>
    <row r="29" spans="1:7" ht="20.100000000000001" customHeight="1" x14ac:dyDescent="0.15">
      <c r="A29" s="21"/>
      <c r="D29" s="19"/>
      <c r="E29" s="19"/>
      <c r="F29" s="19"/>
      <c r="G29" s="19"/>
    </row>
    <row r="30" spans="1:7" ht="20.100000000000001" customHeight="1" x14ac:dyDescent="0.15">
      <c r="A30" s="21"/>
      <c r="D30" s="19"/>
      <c r="E30" s="19"/>
      <c r="F30" s="19"/>
      <c r="G30" s="19"/>
    </row>
    <row r="31" spans="1:7" ht="20.100000000000001" customHeight="1" x14ac:dyDescent="0.15">
      <c r="A31" s="21"/>
      <c r="D31" s="19"/>
      <c r="E31" s="19"/>
      <c r="F31" s="19"/>
      <c r="G31" s="19"/>
    </row>
    <row r="32" spans="1:7" ht="20.100000000000001" customHeight="1" x14ac:dyDescent="0.15">
      <c r="A32" s="21"/>
      <c r="D32" s="19"/>
      <c r="E32" s="19"/>
      <c r="F32" s="19"/>
      <c r="G32" s="19"/>
    </row>
    <row r="33" spans="1:7" ht="20.100000000000001" customHeight="1" x14ac:dyDescent="0.15">
      <c r="A33" s="21"/>
      <c r="D33" s="19"/>
      <c r="E33" s="19"/>
      <c r="F33" s="19"/>
      <c r="G33" s="19"/>
    </row>
    <row r="34" spans="1:7" ht="20.100000000000001" customHeight="1" x14ac:dyDescent="0.15">
      <c r="A34" s="21"/>
      <c r="D34" s="19"/>
      <c r="E34" s="19"/>
      <c r="F34" s="19"/>
      <c r="G34" s="19"/>
    </row>
    <row r="35" spans="1:7" ht="20.100000000000001" customHeight="1" x14ac:dyDescent="0.15">
      <c r="A35" s="21"/>
      <c r="D35" s="19"/>
      <c r="E35" s="19"/>
      <c r="F35" s="19"/>
      <c r="G35" s="19"/>
    </row>
    <row r="36" spans="1:7" ht="20.100000000000001" customHeight="1" x14ac:dyDescent="0.15">
      <c r="A36" s="21"/>
      <c r="D36" s="19"/>
      <c r="E36" s="19"/>
      <c r="F36" s="19"/>
      <c r="G36" s="19"/>
    </row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</sheetData>
  <sheetProtection password="CDF2" sheet="1" selectLockedCells="1"/>
  <mergeCells count="27">
    <mergeCell ref="A12:A13"/>
    <mergeCell ref="B12:B13"/>
    <mergeCell ref="C12:C13"/>
    <mergeCell ref="A20:B20"/>
    <mergeCell ref="A14:A15"/>
    <mergeCell ref="B14:B15"/>
    <mergeCell ref="C14:C15"/>
    <mergeCell ref="A16:A17"/>
    <mergeCell ref="B16:B17"/>
    <mergeCell ref="C16:C17"/>
    <mergeCell ref="A8:A9"/>
    <mergeCell ref="B8:B9"/>
    <mergeCell ref="C8:C9"/>
    <mergeCell ref="A10:A11"/>
    <mergeCell ref="B10:B11"/>
    <mergeCell ref="C10:C11"/>
    <mergeCell ref="A4:A5"/>
    <mergeCell ref="B4:B5"/>
    <mergeCell ref="C4:C5"/>
    <mergeCell ref="A6:A7"/>
    <mergeCell ref="B6:B7"/>
    <mergeCell ref="C6:C7"/>
    <mergeCell ref="A2:A3"/>
    <mergeCell ref="D2:E2"/>
    <mergeCell ref="F2:G2"/>
    <mergeCell ref="D3:E3"/>
    <mergeCell ref="F3:G3"/>
  </mergeCells>
  <phoneticPr fontId="10"/>
  <dataValidations count="2">
    <dataValidation type="list" allowBlank="1" showInputMessage="1" showErrorMessage="1" sqref="B4 B6 B8 B10 B12 B14 B16" xr:uid="{00000000-0002-0000-0400-000000000000}">
      <formula1>"葺替え工事,２階減築工事"</formula1>
    </dataValidation>
    <dataValidation type="list" allowBlank="1" showInputMessage="1" sqref="A6:A17" xr:uid="{00000000-0002-0000-0400-000001000000}">
      <formula1>"1,2,3,4,5,6,7,8,9,10,11,12,13,14,15,16,17,18,19,20,21,22,23,24,25,26,27,28,29,30,31,32,33,34,35,36,37,38,39,40,41,42,43,44,45,46,47,48,49,50"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view="pageBreakPreview" topLeftCell="A7" zoomScale="85" zoomScaleNormal="100" zoomScaleSheetLayoutView="85" workbookViewId="0">
      <selection activeCell="D9" sqref="D9"/>
    </sheetView>
  </sheetViews>
  <sheetFormatPr defaultRowHeight="13.5" x14ac:dyDescent="0.15"/>
  <cols>
    <col min="1" max="1" width="20.25" style="32" customWidth="1"/>
    <col min="2" max="2" width="15.25" style="32" customWidth="1"/>
    <col min="3" max="3" width="15.5" style="32" customWidth="1"/>
    <col min="4" max="4" width="9" style="32"/>
    <col min="5" max="5" width="6.25" style="32" customWidth="1"/>
    <col min="6" max="6" width="10.125" style="32" customWidth="1"/>
    <col min="7" max="7" width="4.875" style="32" customWidth="1"/>
    <col min="8" max="8" width="4.125" style="32" customWidth="1"/>
    <col min="9" max="9" width="5.25" style="32" customWidth="1"/>
    <col min="10" max="16384" width="9" style="32"/>
  </cols>
  <sheetData>
    <row r="1" spans="1:10" x14ac:dyDescent="0.15">
      <c r="A1" s="395" t="s">
        <v>162</v>
      </c>
      <c r="B1" s="395"/>
      <c r="C1" s="395"/>
      <c r="D1" s="395"/>
      <c r="E1" s="395"/>
      <c r="F1" s="395"/>
      <c r="G1" s="395"/>
      <c r="H1" s="395"/>
      <c r="I1" s="395"/>
    </row>
    <row r="2" spans="1:10" ht="166.5" customHeight="1" thickBot="1" x14ac:dyDescent="0.2">
      <c r="A2" s="395"/>
      <c r="B2" s="395"/>
      <c r="C2" s="395"/>
      <c r="D2" s="395"/>
      <c r="E2" s="395"/>
      <c r="F2" s="395"/>
      <c r="G2" s="395"/>
      <c r="H2" s="395"/>
      <c r="I2" s="396"/>
      <c r="J2" s="33" t="s">
        <v>85</v>
      </c>
    </row>
    <row r="3" spans="1:10" ht="28.5" customHeight="1" thickBot="1" x14ac:dyDescent="0.2">
      <c r="A3" s="397"/>
      <c r="B3" s="397"/>
      <c r="C3" s="397"/>
      <c r="D3" s="397"/>
      <c r="E3" s="397"/>
      <c r="F3" s="397"/>
      <c r="G3" s="34"/>
      <c r="H3" s="35" t="s">
        <v>182</v>
      </c>
      <c r="I3" s="36"/>
      <c r="J3" s="37" t="s">
        <v>86</v>
      </c>
    </row>
    <row r="4" spans="1:10" ht="45" customHeight="1" thickBot="1" x14ac:dyDescent="0.2">
      <c r="A4" s="38"/>
      <c r="B4" s="39" t="s">
        <v>87</v>
      </c>
      <c r="C4" s="39" t="s">
        <v>88</v>
      </c>
      <c r="D4" s="39" t="s">
        <v>89</v>
      </c>
      <c r="E4" s="39" t="s">
        <v>90</v>
      </c>
      <c r="F4" s="40" t="s">
        <v>91</v>
      </c>
      <c r="G4" s="398" t="s">
        <v>92</v>
      </c>
      <c r="H4" s="399"/>
      <c r="I4" s="400"/>
    </row>
    <row r="5" spans="1:10" ht="45" customHeight="1" thickBot="1" x14ac:dyDescent="0.2">
      <c r="A5" s="401" t="s">
        <v>93</v>
      </c>
      <c r="B5" s="41" t="s">
        <v>94</v>
      </c>
      <c r="C5" s="42" t="s">
        <v>95</v>
      </c>
      <c r="D5" s="223">
        <f>基礎工事!C17</f>
        <v>0</v>
      </c>
      <c r="E5" s="43" t="s">
        <v>96</v>
      </c>
      <c r="F5" s="44">
        <v>72700</v>
      </c>
      <c r="G5" s="404">
        <f>INT(D5*F5)</f>
        <v>0</v>
      </c>
      <c r="H5" s="405"/>
      <c r="I5" s="406"/>
      <c r="J5" s="45" t="s">
        <v>97</v>
      </c>
    </row>
    <row r="6" spans="1:10" ht="45" customHeight="1" thickBot="1" x14ac:dyDescent="0.2">
      <c r="A6" s="402"/>
      <c r="B6" s="46" t="s">
        <v>98</v>
      </c>
      <c r="C6" s="47" t="s">
        <v>99</v>
      </c>
      <c r="D6" s="223">
        <f>'耐力壁工事(入力面)'!E32</f>
        <v>0</v>
      </c>
      <c r="E6" s="48" t="s">
        <v>96</v>
      </c>
      <c r="F6" s="49">
        <v>72500</v>
      </c>
      <c r="G6" s="407">
        <f>INT(D6*F6)</f>
        <v>0</v>
      </c>
      <c r="H6" s="408"/>
      <c r="I6" s="409"/>
      <c r="J6" s="45" t="s">
        <v>100</v>
      </c>
    </row>
    <row r="7" spans="1:10" ht="45" customHeight="1" thickBot="1" x14ac:dyDescent="0.2">
      <c r="A7" s="403"/>
      <c r="B7" s="50" t="s">
        <v>101</v>
      </c>
      <c r="C7" s="51" t="s">
        <v>102</v>
      </c>
      <c r="D7" s="224">
        <f>屋根工事!C20</f>
        <v>0</v>
      </c>
      <c r="E7" s="52" t="s">
        <v>103</v>
      </c>
      <c r="F7" s="53">
        <v>12100</v>
      </c>
      <c r="G7" s="410">
        <f>INT(D7*F7)</f>
        <v>0</v>
      </c>
      <c r="H7" s="411"/>
      <c r="I7" s="412"/>
      <c r="J7" s="45" t="s">
        <v>104</v>
      </c>
    </row>
    <row r="8" spans="1:10" ht="45" customHeight="1" thickBot="1" x14ac:dyDescent="0.2">
      <c r="A8" s="419" t="s">
        <v>105</v>
      </c>
      <c r="B8" s="420"/>
      <c r="C8" s="420"/>
      <c r="D8" s="421"/>
      <c r="E8" s="420"/>
      <c r="F8" s="420"/>
      <c r="G8" s="422" t="str">
        <f>IF(AND(D6=0,D7=0),"",SUM(G5:G7))</f>
        <v/>
      </c>
      <c r="H8" s="423"/>
      <c r="I8" s="424"/>
      <c r="J8" s="54" t="s">
        <v>106</v>
      </c>
    </row>
    <row r="9" spans="1:10" ht="45" customHeight="1" thickBot="1" x14ac:dyDescent="0.2">
      <c r="A9" s="425" t="s">
        <v>107</v>
      </c>
      <c r="B9" s="426"/>
      <c r="C9" s="55" t="s">
        <v>108</v>
      </c>
      <c r="D9" s="56"/>
      <c r="E9" s="43" t="s">
        <v>109</v>
      </c>
      <c r="F9" s="44">
        <v>1150000</v>
      </c>
      <c r="G9" s="404" t="str">
        <f>IF(D9=1,F9,"")</f>
        <v/>
      </c>
      <c r="H9" s="405"/>
      <c r="I9" s="406"/>
      <c r="J9" s="54" t="s">
        <v>110</v>
      </c>
    </row>
    <row r="10" spans="1:10" ht="45" customHeight="1" thickBot="1" x14ac:dyDescent="0.2">
      <c r="A10" s="427"/>
      <c r="B10" s="428"/>
      <c r="C10" s="57" t="s">
        <v>111</v>
      </c>
      <c r="D10" s="58"/>
      <c r="E10" s="52" t="s">
        <v>109</v>
      </c>
      <c r="F10" s="53">
        <v>1550000</v>
      </c>
      <c r="G10" s="429" t="str">
        <f>IF(D10=1,F10,"")</f>
        <v/>
      </c>
      <c r="H10" s="430"/>
      <c r="I10" s="431"/>
      <c r="J10" s="54" t="s">
        <v>112</v>
      </c>
    </row>
    <row r="11" spans="1:10" ht="45" customHeight="1" thickBot="1" x14ac:dyDescent="0.2">
      <c r="A11" s="59" t="s">
        <v>113</v>
      </c>
      <c r="B11" s="432" t="s">
        <v>189</v>
      </c>
      <c r="C11" s="432"/>
      <c r="D11" s="433"/>
      <c r="E11" s="432"/>
      <c r="F11" s="434"/>
      <c r="G11" s="435"/>
      <c r="H11" s="436"/>
      <c r="I11" s="437"/>
      <c r="J11" s="225" t="s">
        <v>190</v>
      </c>
    </row>
    <row r="12" spans="1:10" ht="84.75" customHeight="1" thickTop="1" thickBot="1" x14ac:dyDescent="0.2">
      <c r="A12" s="413" t="s">
        <v>114</v>
      </c>
      <c r="B12" s="414"/>
      <c r="C12" s="414"/>
      <c r="D12" s="414"/>
      <c r="E12" s="414"/>
      <c r="F12" s="415"/>
      <c r="G12" s="416">
        <f>ROUNDDOWN(MIN(G8:G11),-3)</f>
        <v>0</v>
      </c>
      <c r="H12" s="417"/>
      <c r="I12" s="418"/>
    </row>
    <row r="13" spans="1:10" ht="14.25" thickTop="1" x14ac:dyDescent="0.15"/>
  </sheetData>
  <sheetProtection algorithmName="SHA-512" hashValue="mWgNtKIX2JIHG8VUN8UDIdbHxRg9G7B+5va8tNfRVxplHE3kqE2sRhG/0cxeFpE6S/psW/gmkrkyuRn4KgKRow==" saltValue="LbDl9UZdYDLDH8j5fSKdEQ==" spinCount="100000" sheet="1" objects="1" scenarios="1" selectLockedCells="1"/>
  <mergeCells count="17">
    <mergeCell ref="A12:F12"/>
    <mergeCell ref="G12:I12"/>
    <mergeCell ref="A8:F8"/>
    <mergeCell ref="G8:I8"/>
    <mergeCell ref="A9:B10"/>
    <mergeCell ref="G9:I9"/>
    <mergeCell ref="G10:I10"/>
    <mergeCell ref="B11:F11"/>
    <mergeCell ref="G11:I11"/>
    <mergeCell ref="A1:H2"/>
    <mergeCell ref="I1:I2"/>
    <mergeCell ref="A3:F3"/>
    <mergeCell ref="G4:I4"/>
    <mergeCell ref="A5:A7"/>
    <mergeCell ref="G5:I5"/>
    <mergeCell ref="G6:I6"/>
    <mergeCell ref="G7:I7"/>
  </mergeCells>
  <phoneticPr fontId="10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耐力壁工事(入力面)</vt:lpstr>
      <vt:lpstr>耐力壁工事(第2面)</vt:lpstr>
      <vt:lpstr>耐力壁工事(第3面)</vt:lpstr>
      <vt:lpstr>基礎工事</vt:lpstr>
      <vt:lpstr>屋根工事</vt:lpstr>
      <vt:lpstr>算出シート</vt:lpstr>
      <vt:lpstr>屋根工事!Print_Area</vt:lpstr>
      <vt:lpstr>基礎工事!Print_Area</vt:lpstr>
      <vt:lpstr>算出シート!Print_Area</vt:lpstr>
      <vt:lpstr>'耐力壁工事(第2面)'!Print_Area</vt:lpstr>
      <vt:lpstr>'耐力壁工事(第3面)'!Print_Area</vt:lpstr>
      <vt:lpstr>'耐力壁工事(入力面)'!Print_Area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2019-10-31T05:05:04Z</cp:lastPrinted>
  <dcterms:created xsi:type="dcterms:W3CDTF">2016-12-09T04:04:05Z</dcterms:created>
  <dcterms:modified xsi:type="dcterms:W3CDTF">2026-03-25T02:09:29Z</dcterms:modified>
</cp:coreProperties>
</file>