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5.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環境創造局\03環境管理課\共通\400_地球温暖化対策\01_温暖化対策計画書制度\01_制度運用\08_公表\R4\HP掲載用ファイル\"/>
    </mc:Choice>
  </mc:AlternateContent>
  <workbookProtection workbookPassword="86AE" lockStructure="1"/>
  <bookViews>
    <workbookView xWindow="7680" yWindow="1230" windowWidth="18990" windowHeight="9090"/>
  </bookViews>
  <sheets>
    <sheet name="はじめに" sheetId="5" r:id="rId1"/>
    <sheet name="計画【１】" sheetId="1" r:id="rId2"/>
    <sheet name="計画【２】" sheetId="2" r:id="rId3"/>
    <sheet name="計画【３】" sheetId="3" r:id="rId4"/>
    <sheet name="計画【４】" sheetId="4" r:id="rId5"/>
    <sheet name="計画書" sheetId="6" state="hidden" r:id="rId6"/>
    <sheet name="変更点" sheetId="7" state="hidden" r:id="rId7"/>
  </sheets>
  <externalReferences>
    <externalReference r:id="rId8"/>
    <externalReference r:id="rId9"/>
    <externalReference r:id="rId10"/>
    <externalReference r:id="rId11"/>
  </externalReferences>
  <definedNames>
    <definedName name="_xlnm._FilterDatabase" localSheetId="4" hidden="1">計画【４】!$A$6:$L$87</definedName>
    <definedName name="_xlnm._FilterDatabase" localSheetId="5" hidden="1">計画書!$A$13:$GB$259</definedName>
    <definedName name="AA" localSheetId="1">計画【１】!$S$11:$T$11</definedName>
    <definedName name="BB" localSheetId="1">計画【１】!$S$12:$T$12</definedName>
    <definedName name="CC" localSheetId="1">計画【１】!$S$13</definedName>
    <definedName name="DD" localSheetId="1">計画【１】!$S$14:$U$14</definedName>
    <definedName name="EE" localSheetId="1">計画【１】!$S$15:$AP$15</definedName>
    <definedName name="FF" localSheetId="1">計画【１】!$S$16:$V$16</definedName>
    <definedName name="GG" localSheetId="1">計画【１】!$S$17:$W$17</definedName>
    <definedName name="HH" localSheetId="1">計画【１】!$S$18:$Z$18</definedName>
    <definedName name="II" localSheetId="1">計画【１】!$S$19:$AD$19</definedName>
    <definedName name="JJ" localSheetId="1">計画【１】!$S$20:$X$20</definedName>
    <definedName name="KK" localSheetId="1">計画【１】!$S$21:$U$21</definedName>
    <definedName name="LL" localSheetId="1">計画【１】!$S$22:$V$22</definedName>
    <definedName name="MM" localSheetId="1">計画【１】!$S$23:$U$23</definedName>
    <definedName name="NN" localSheetId="1">計画【１】!$S$24:$U$24</definedName>
    <definedName name="OO" localSheetId="1">計画【１】!$S$25:$T$25</definedName>
    <definedName name="PP" localSheetId="1">計画【１】!$S$26:$U$26</definedName>
    <definedName name="_xlnm.Print_Area" localSheetId="1">計画【１】!$A$1:$N$34</definedName>
    <definedName name="_xlnm.Print_Area" localSheetId="2">計画【２】!$A$1:$M$29</definedName>
    <definedName name="_xlnm.Print_Area" localSheetId="3">計画【３】!$A$1:$S$29</definedName>
    <definedName name="_xlnm.Print_Area" localSheetId="4">計画【４】!$A$1:$L$87</definedName>
    <definedName name="_xlnm.Print_Area" localSheetId="5">計画書!$EY$13:$FM$52</definedName>
    <definedName name="QQ" localSheetId="1">計画【１】!$S$27:$T$27</definedName>
    <definedName name="RR" localSheetId="1">計画【１】!$S$28:$AA$28</definedName>
    <definedName name="SS" localSheetId="1">計画【１】!$S$29:$T$29</definedName>
    <definedName name="TT" localSheetId="1">計画【１】!$S$30</definedName>
    <definedName name="シートセット" localSheetId="5">[1]操作シート!$AF$22</definedName>
    <definedName name="シートセット">[2]操作シート!$AF$22</definedName>
    <definedName name="データ取得日" localSheetId="5">[1]操作シート!$G$29</definedName>
    <definedName name="データ取得日">[2]操作シート!$G$29</definedName>
    <definedName name="パス_ファイル確認" localSheetId="5">[1]File情報!$B$10</definedName>
    <definedName name="パス_ファイル確認">[2]File情報!$B$10</definedName>
    <definedName name="個別票_2" localSheetId="6">#REF!</definedName>
    <definedName name="個別票_2">#REF!</definedName>
    <definedName name="種別リスト" localSheetId="0">[3]報告【５】!$BH$10:$BH$42</definedName>
    <definedName name="種別リスト" localSheetId="6">[3]報告【５】!$BH$10:$BH$42</definedName>
    <definedName name="種別リスト">[4]報告【５】!$BH$10:$BH$42</definedName>
    <definedName name="重点対策_1号2号" localSheetId="0">#REF!</definedName>
    <definedName name="重点対策_1号2号" localSheetId="6">#REF!</definedName>
    <definedName name="重点対策_1号2号">#REF!</definedName>
    <definedName name="重点対策_3号" localSheetId="0">#REF!</definedName>
    <definedName name="重点対策_3号" localSheetId="6">#REF!</definedName>
    <definedName name="重点対策_3号">#REF!</definedName>
    <definedName name="通知連番_計画書" localSheetId="5">[1]通知計画!$P$4</definedName>
    <definedName name="通知連番_計画書">[2]通知計画!$P$4</definedName>
    <definedName name="報告年度" localSheetId="5">[1]操作シート!$Z$7</definedName>
    <definedName name="報告年度">[2]操作シート!$Z$7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A9" i="6" l="1"/>
  <c r="AR3" i="1" l="1"/>
  <c r="G23" i="1" l="1"/>
  <c r="U20" i="3"/>
  <c r="U14" i="3"/>
  <c r="U16" i="3"/>
  <c r="G17" i="2"/>
  <c r="F15" i="2"/>
  <c r="L80" i="4"/>
  <c r="L76" i="4"/>
  <c r="L72" i="4"/>
  <c r="L68" i="4"/>
  <c r="L59" i="4"/>
  <c r="L84" i="4"/>
  <c r="L55" i="4"/>
  <c r="L42" i="4"/>
  <c r="L51" i="4"/>
  <c r="L30" i="4"/>
  <c r="L22" i="4"/>
  <c r="L18" i="4"/>
  <c r="L14" i="4"/>
  <c r="L10" i="4"/>
  <c r="L6" i="4"/>
  <c r="B9" i="3"/>
  <c r="L26" i="4"/>
  <c r="L38" i="4"/>
  <c r="L34" i="4"/>
  <c r="P83" i="4"/>
  <c r="P71" i="4"/>
  <c r="O54" i="4"/>
  <c r="O37" i="4"/>
  <c r="P21" i="4"/>
  <c r="O71" i="4"/>
  <c r="P45" i="4"/>
  <c r="P29" i="4"/>
  <c r="O79" i="4"/>
  <c r="O45" i="4"/>
  <c r="O29" i="4"/>
  <c r="P25" i="4"/>
  <c r="O58" i="4"/>
  <c r="O83" i="4"/>
  <c r="O33" i="4"/>
  <c r="O21" i="4"/>
  <c r="P62" i="4"/>
  <c r="P41" i="4"/>
  <c r="O41" i="4"/>
  <c r="O75" i="4"/>
  <c r="P54" i="4"/>
  <c r="P79" i="4"/>
  <c r="O62" i="4"/>
  <c r="O25" i="4"/>
  <c r="P33" i="4"/>
  <c r="O87" i="4"/>
  <c r="P37" i="4"/>
  <c r="P75" i="4"/>
  <c r="P58" i="4"/>
  <c r="P87" i="4"/>
  <c r="P7" i="1"/>
  <c r="P17" i="4"/>
  <c r="O17" i="4"/>
  <c r="P13" i="4"/>
  <c r="P9" i="4"/>
  <c r="O9" i="4"/>
  <c r="O13" i="4"/>
  <c r="U25" i="3"/>
  <c r="C18" i="3"/>
  <c r="C21" i="3"/>
  <c r="D29" i="3"/>
  <c r="F18" i="3"/>
  <c r="C17" i="3"/>
  <c r="C19" i="3"/>
  <c r="H29" i="3"/>
  <c r="H28" i="3"/>
  <c r="F17" i="3"/>
  <c r="F19" i="3"/>
  <c r="D28" i="3"/>
  <c r="L28" i="3"/>
  <c r="L29" i="3"/>
  <c r="C15" i="3"/>
  <c r="H6" i="3"/>
  <c r="H10" i="3"/>
  <c r="N10" i="3"/>
  <c r="N6" i="3"/>
  <c r="B8" i="3"/>
  <c r="H9" i="3"/>
  <c r="B7" i="3"/>
  <c r="H8" i="3"/>
  <c r="N9" i="3"/>
  <c r="N7" i="3"/>
  <c r="B6" i="3"/>
  <c r="H7" i="3"/>
  <c r="N8" i="3"/>
  <c r="B10" i="3"/>
  <c r="I7" i="1"/>
  <c r="L24" i="1"/>
  <c r="P5" i="2"/>
  <c r="F13" i="2"/>
  <c r="C23" i="2"/>
  <c r="P8" i="1"/>
  <c r="M2" i="1"/>
  <c r="I8" i="1"/>
  <c r="D16" i="1"/>
  <c r="G25" i="1"/>
  <c r="A31" i="1"/>
  <c r="P8" i="2"/>
  <c r="E7" i="2"/>
  <c r="J13" i="2"/>
  <c r="J15" i="2"/>
  <c r="F23" i="2"/>
  <c r="F25" i="2"/>
  <c r="P9" i="1"/>
  <c r="K5" i="1"/>
  <c r="I9" i="1"/>
  <c r="F17" i="1"/>
  <c r="E4" i="2"/>
  <c r="D8" i="2"/>
  <c r="M13" i="2"/>
  <c r="M15" i="2"/>
  <c r="J23" i="2"/>
  <c r="J25" i="2"/>
  <c r="D15" i="1"/>
  <c r="G28" i="1"/>
  <c r="E6" i="2"/>
  <c r="C25" i="2"/>
  <c r="P10" i="1"/>
  <c r="D14" i="1"/>
  <c r="F18" i="1"/>
  <c r="L23" i="1"/>
  <c r="D28" i="1"/>
  <c r="P4" i="2"/>
  <c r="E5" i="2"/>
  <c r="C13" i="2"/>
  <c r="C15" i="2"/>
  <c r="C18" i="2"/>
  <c r="M23" i="2"/>
  <c r="M25" i="2"/>
  <c r="C28" i="2"/>
  <c r="F25" i="3" l="1"/>
  <c r="D25" i="3"/>
  <c r="H83" i="4"/>
  <c r="H81" i="4"/>
  <c r="H82" i="4"/>
  <c r="H80" i="4"/>
  <c r="H71" i="4"/>
  <c r="H70" i="4"/>
  <c r="H69" i="4"/>
  <c r="H68" i="4"/>
  <c r="H16" i="3"/>
  <c r="F16" i="3"/>
  <c r="H79" i="4"/>
  <c r="H76" i="4"/>
  <c r="H78" i="4"/>
  <c r="H77" i="4"/>
  <c r="J83" i="4"/>
  <c r="J82" i="4"/>
  <c r="J81" i="4"/>
  <c r="J80" i="4"/>
  <c r="F20" i="3"/>
  <c r="H20" i="3"/>
  <c r="H14" i="3"/>
  <c r="F14" i="3"/>
  <c r="J87" i="4"/>
  <c r="J85" i="4"/>
  <c r="J84" i="4"/>
  <c r="J86" i="4"/>
  <c r="H87" i="4"/>
  <c r="H84" i="4"/>
  <c r="H86" i="4"/>
  <c r="H85" i="4"/>
  <c r="H75" i="4"/>
  <c r="H73" i="4"/>
  <c r="H72" i="4"/>
  <c r="H74" i="4"/>
  <c r="H62" i="4"/>
  <c r="H59" i="4"/>
  <c r="H61" i="4"/>
  <c r="H60" i="4"/>
  <c r="H41" i="4"/>
  <c r="H40" i="4"/>
  <c r="H39" i="4"/>
  <c r="H38" i="4"/>
  <c r="J45" i="4"/>
  <c r="J42" i="4"/>
  <c r="J44" i="4"/>
  <c r="J43" i="4"/>
  <c r="H54" i="4"/>
  <c r="H53" i="4"/>
  <c r="H52" i="4"/>
  <c r="H51" i="4"/>
  <c r="J79" i="4"/>
  <c r="J78" i="4"/>
  <c r="J77" i="4"/>
  <c r="J76" i="4"/>
  <c r="J41" i="4"/>
  <c r="J40" i="4"/>
  <c r="J39" i="4"/>
  <c r="J38" i="4"/>
  <c r="H45" i="4"/>
  <c r="H42" i="4"/>
  <c r="H44" i="4"/>
  <c r="H43" i="4"/>
  <c r="J71" i="4"/>
  <c r="J70" i="4"/>
  <c r="J69" i="4"/>
  <c r="J68" i="4"/>
  <c r="J58" i="4"/>
  <c r="J55" i="4"/>
  <c r="J57" i="4"/>
  <c r="J56" i="4"/>
  <c r="R33" i="4"/>
  <c r="J33" i="4"/>
  <c r="J32" i="4"/>
  <c r="J30" i="4"/>
  <c r="J31" i="4"/>
  <c r="J54" i="4"/>
  <c r="J53" i="4"/>
  <c r="J52" i="4"/>
  <c r="J51" i="4"/>
  <c r="J62" i="4"/>
  <c r="J61" i="4"/>
  <c r="J60" i="4"/>
  <c r="J59" i="4"/>
  <c r="H58" i="4"/>
  <c r="H57" i="4"/>
  <c r="H55" i="4"/>
  <c r="H56" i="4"/>
  <c r="J37" i="4"/>
  <c r="J34" i="4"/>
  <c r="J36" i="4"/>
  <c r="J35" i="4"/>
  <c r="J75" i="4"/>
  <c r="J74" i="4"/>
  <c r="J73" i="4"/>
  <c r="J72" i="4"/>
  <c r="H37" i="4"/>
  <c r="H36" i="4"/>
  <c r="H34" i="4"/>
  <c r="H35" i="4"/>
  <c r="H29" i="4"/>
  <c r="H28" i="4"/>
  <c r="H26" i="4"/>
  <c r="H27" i="4"/>
  <c r="Q13" i="4"/>
  <c r="H13" i="4"/>
  <c r="H10" i="4"/>
  <c r="H12" i="4"/>
  <c r="H11" i="4"/>
  <c r="Q17" i="4"/>
  <c r="H17" i="4"/>
  <c r="H16" i="4"/>
  <c r="H15" i="4"/>
  <c r="H14" i="4"/>
  <c r="J21" i="4"/>
  <c r="J20" i="4"/>
  <c r="J19" i="4"/>
  <c r="J18" i="4"/>
  <c r="J9" i="4"/>
  <c r="J8" i="4"/>
  <c r="J6" i="4"/>
  <c r="J7" i="4"/>
  <c r="H33" i="4"/>
  <c r="H32" i="4"/>
  <c r="H31" i="4"/>
  <c r="H30" i="4"/>
  <c r="J13" i="4"/>
  <c r="J12" i="4"/>
  <c r="J10" i="4"/>
  <c r="J11" i="4"/>
  <c r="H9" i="4"/>
  <c r="H8" i="4"/>
  <c r="H7" i="4"/>
  <c r="H6" i="4"/>
  <c r="J17" i="4"/>
  <c r="J14" i="4"/>
  <c r="J16" i="4"/>
  <c r="J15" i="4"/>
  <c r="H25" i="4"/>
  <c r="H22" i="4"/>
  <c r="H24" i="4"/>
  <c r="H23" i="4"/>
  <c r="H21" i="4"/>
  <c r="H20" i="4"/>
  <c r="H19" i="4"/>
  <c r="H18" i="4"/>
  <c r="J25" i="4"/>
  <c r="J24" i="4"/>
  <c r="J22" i="4"/>
  <c r="J23" i="4"/>
  <c r="J29" i="4"/>
  <c r="J28" i="4"/>
  <c r="J26" i="4"/>
  <c r="J27" i="4"/>
  <c r="Q21" i="4"/>
  <c r="Q62" i="4"/>
  <c r="Q33" i="4"/>
  <c r="R45" i="4"/>
  <c r="Q25" i="4"/>
  <c r="R29" i="4"/>
  <c r="R87" i="4"/>
  <c r="R79" i="4"/>
  <c r="Q83" i="4"/>
  <c r="Q71" i="4"/>
  <c r="R58" i="4"/>
  <c r="R54" i="4"/>
  <c r="Q58" i="4"/>
  <c r="R21" i="4"/>
  <c r="R75" i="4"/>
  <c r="Q75" i="4"/>
  <c r="R25" i="4"/>
  <c r="Q37" i="4"/>
  <c r="R37" i="4"/>
  <c r="Q41" i="4"/>
  <c r="Q29" i="4"/>
  <c r="Q54" i="4"/>
  <c r="Q87" i="4"/>
  <c r="R41" i="4"/>
  <c r="Q45" i="4"/>
  <c r="R71" i="4"/>
  <c r="R62" i="4"/>
  <c r="Q79" i="4"/>
  <c r="R83" i="4"/>
  <c r="R9" i="4"/>
  <c r="R13" i="4"/>
  <c r="R17" i="4"/>
  <c r="FA260" i="6" l="1"/>
  <c r="FZ9" i="6"/>
  <c r="FY9" i="6"/>
  <c r="FW9" i="6"/>
  <c r="FV9" i="6"/>
  <c r="FU9" i="6"/>
  <c r="FT9" i="6"/>
  <c r="FS9" i="6"/>
  <c r="FR9" i="6"/>
  <c r="FQ9" i="6"/>
  <c r="FP9" i="6"/>
  <c r="FO9" i="6"/>
  <c r="FN9" i="6"/>
  <c r="FM9" i="6"/>
  <c r="FL9" i="6"/>
  <c r="FK9" i="6"/>
  <c r="FJ9" i="6"/>
  <c r="FI9" i="6"/>
  <c r="FH9" i="6"/>
  <c r="FG9" i="6"/>
  <c r="FF9" i="6"/>
  <c r="FE9" i="6"/>
  <c r="FD9" i="6"/>
  <c r="FC9" i="6"/>
  <c r="FB9" i="6"/>
  <c r="FA9" i="6"/>
  <c r="EZ9" i="6"/>
  <c r="EY9" i="6"/>
  <c r="EW9" i="6"/>
  <c r="EV9" i="6"/>
  <c r="EU9" i="6"/>
  <c r="ET9" i="6"/>
  <c r="ES9" i="6"/>
  <c r="ER9" i="6"/>
  <c r="EQ9" i="6"/>
  <c r="EP9" i="6"/>
  <c r="EO9" i="6"/>
  <c r="EN9" i="6"/>
  <c r="EM9" i="6"/>
  <c r="EL9" i="6"/>
  <c r="EK9" i="6"/>
  <c r="EJ9" i="6"/>
  <c r="EI9" i="6"/>
  <c r="EH9" i="6"/>
  <c r="EG9" i="6"/>
  <c r="EF9" i="6"/>
  <c r="EE9" i="6"/>
  <c r="ED9" i="6"/>
  <c r="EC9" i="6"/>
  <c r="EB9" i="6"/>
  <c r="DZ9" i="6"/>
  <c r="DY9" i="6"/>
  <c r="DX9" i="6"/>
  <c r="DW9" i="6"/>
  <c r="DV9" i="6"/>
  <c r="DU9" i="6"/>
  <c r="DT9" i="6"/>
  <c r="DS9" i="6"/>
  <c r="DR9" i="6"/>
  <c r="DQ9" i="6"/>
  <c r="DP9" i="6"/>
  <c r="DO9" i="6"/>
  <c r="DN9" i="6"/>
  <c r="DM9" i="6"/>
  <c r="DL9" i="6"/>
  <c r="DK9" i="6"/>
  <c r="DJ9" i="6"/>
  <c r="DI9" i="6"/>
  <c r="DH9" i="6"/>
  <c r="DG9" i="6"/>
  <c r="DF9" i="6"/>
  <c r="DE9" i="6"/>
  <c r="DD9" i="6"/>
  <c r="DC9" i="6"/>
  <c r="DB9" i="6"/>
  <c r="DA9" i="6"/>
  <c r="CZ9" i="6"/>
  <c r="CY9" i="6"/>
  <c r="CX9" i="6"/>
  <c r="CW9" i="6"/>
  <c r="CV9" i="6"/>
  <c r="CU9" i="6"/>
  <c r="CT9" i="6"/>
  <c r="CS9" i="6"/>
  <c r="CR9" i="6"/>
  <c r="CQ9" i="6"/>
  <c r="CP9" i="6"/>
  <c r="CO9" i="6"/>
  <c r="CN9" i="6"/>
  <c r="CM9" i="6"/>
  <c r="CL9" i="6"/>
  <c r="CK9" i="6"/>
  <c r="CJ9" i="6"/>
  <c r="CI9" i="6"/>
  <c r="CH9" i="6"/>
  <c r="CG9" i="6"/>
  <c r="CF9" i="6"/>
  <c r="CE9" i="6"/>
  <c r="CD9" i="6"/>
  <c r="CC9" i="6"/>
  <c r="CB9" i="6"/>
  <c r="CA9" i="6"/>
  <c r="BZ9" i="6"/>
  <c r="BY9" i="6"/>
  <c r="BX9" i="6"/>
  <c r="BW9" i="6"/>
  <c r="BV9" i="6"/>
  <c r="BU9" i="6"/>
  <c r="BT9" i="6"/>
  <c r="BS9" i="6"/>
  <c r="BR9" i="6"/>
  <c r="BQ9" i="6"/>
  <c r="BP9" i="6"/>
  <c r="BO9" i="6"/>
  <c r="BN9" i="6"/>
  <c r="BM9" i="6"/>
  <c r="BL9" i="6"/>
  <c r="BK9" i="6"/>
  <c r="BJ9" i="6"/>
  <c r="BI9" i="6"/>
  <c r="BH9" i="6"/>
  <c r="BG9" i="6"/>
  <c r="BF9" i="6"/>
  <c r="BE9" i="6"/>
  <c r="BD9" i="6"/>
  <c r="BC9" i="6"/>
  <c r="BB9" i="6"/>
  <c r="BA9" i="6"/>
  <c r="AZ9" i="6"/>
  <c r="AY9" i="6"/>
  <c r="AX9" i="6"/>
  <c r="AW9" i="6"/>
  <c r="AV9" i="6"/>
  <c r="AU9" i="6"/>
  <c r="AT9" i="6"/>
  <c r="AS9" i="6"/>
  <c r="AR9" i="6"/>
  <c r="AQ9" i="6"/>
  <c r="AP9" i="6"/>
  <c r="AO9" i="6"/>
  <c r="AN9" i="6"/>
  <c r="AM9" i="6"/>
  <c r="AL9" i="6"/>
  <c r="AK9" i="6"/>
  <c r="AJ9" i="6"/>
  <c r="AI9" i="6"/>
  <c r="AH9" i="6"/>
  <c r="AG9" i="6"/>
  <c r="AF9" i="6"/>
  <c r="AE9" i="6"/>
  <c r="AD9" i="6"/>
  <c r="AC9" i="6"/>
  <c r="AB9" i="6"/>
  <c r="AA9" i="6"/>
  <c r="Z9" i="6"/>
  <c r="Y9" i="6"/>
  <c r="X9" i="6"/>
  <c r="W9" i="6"/>
  <c r="V9" i="6"/>
  <c r="U9" i="6"/>
  <c r="T9" i="6"/>
  <c r="S9" i="6"/>
  <c r="R9" i="6"/>
  <c r="Q9" i="6"/>
  <c r="P9" i="6"/>
  <c r="O9" i="6"/>
  <c r="N9" i="6"/>
  <c r="L9" i="6"/>
  <c r="J9" i="6"/>
  <c r="I9" i="6"/>
  <c r="H9" i="6"/>
  <c r="G9" i="6"/>
  <c r="E9" i="6"/>
  <c r="C9" i="6"/>
  <c r="B9" i="6"/>
  <c r="FW6" i="6"/>
  <c r="FV6" i="6"/>
  <c r="FT6" i="6"/>
  <c r="FS6" i="6"/>
  <c r="FR6" i="6"/>
  <c r="FQ6" i="6"/>
  <c r="FP6" i="6"/>
  <c r="FO6" i="6"/>
  <c r="FN6" i="6"/>
  <c r="FM6" i="6"/>
  <c r="FL6" i="6"/>
  <c r="FJ6" i="6"/>
  <c r="FI6" i="6"/>
  <c r="FH6" i="6"/>
  <c r="FG6" i="6"/>
  <c r="FF6" i="6"/>
  <c r="FE6" i="6"/>
  <c r="FD6" i="6"/>
  <c r="FC6" i="6"/>
  <c r="FB6" i="6"/>
  <c r="EY6" i="6"/>
  <c r="E6" i="6"/>
  <c r="FA6" i="6" s="1"/>
  <c r="D6" i="6"/>
  <c r="C6" i="6"/>
  <c r="EZ6" i="6" s="1"/>
  <c r="FA1" i="6"/>
  <c r="FK6" i="6" l="1"/>
  <c r="FU6" i="6"/>
  <c r="FZ6" i="6"/>
  <c r="FY6" i="6"/>
  <c r="D3" i="6"/>
  <c r="C11" i="5" l="1"/>
  <c r="R88" i="4" l="1"/>
  <c r="T88" i="4" s="1"/>
  <c r="V88" i="4" s="1"/>
  <c r="X88" i="4" s="1"/>
  <c r="Q88" i="4"/>
  <c r="S88" i="4" s="1"/>
  <c r="U88" i="4" s="1"/>
  <c r="W88" i="4" s="1"/>
  <c r="T87" i="4"/>
  <c r="V87" i="4" s="1"/>
  <c r="X87" i="4" s="1"/>
  <c r="S87" i="4"/>
  <c r="U87" i="4" s="1"/>
  <c r="W87" i="4" s="1"/>
  <c r="T83" i="4"/>
  <c r="V83" i="4" s="1"/>
  <c r="X83" i="4" s="1"/>
  <c r="S83" i="4"/>
  <c r="U83" i="4" s="1"/>
  <c r="W83" i="4" s="1"/>
  <c r="T79" i="4"/>
  <c r="V79" i="4" s="1"/>
  <c r="X79" i="4" s="1"/>
  <c r="S79" i="4"/>
  <c r="U79" i="4" s="1"/>
  <c r="W79" i="4" s="1"/>
  <c r="T75" i="4"/>
  <c r="V75" i="4" s="1"/>
  <c r="X75" i="4" s="1"/>
  <c r="S75" i="4"/>
  <c r="U75" i="4" s="1"/>
  <c r="W75" i="4" s="1"/>
  <c r="T71" i="4"/>
  <c r="V71" i="4" s="1"/>
  <c r="X71" i="4" s="1"/>
  <c r="S71" i="4"/>
  <c r="U71" i="4" s="1"/>
  <c r="W71" i="4" s="1"/>
  <c r="T62" i="4"/>
  <c r="V62" i="4" s="1"/>
  <c r="X62" i="4" s="1"/>
  <c r="S62" i="4"/>
  <c r="U62" i="4" s="1"/>
  <c r="W62" i="4" s="1"/>
  <c r="T58" i="4"/>
  <c r="V58" i="4" s="1"/>
  <c r="X58" i="4" s="1"/>
  <c r="S58" i="4"/>
  <c r="U58" i="4" s="1"/>
  <c r="W58" i="4" s="1"/>
  <c r="T54" i="4"/>
  <c r="V54" i="4" s="1"/>
  <c r="X54" i="4" s="1"/>
  <c r="S54" i="4"/>
  <c r="U54" i="4" s="1"/>
  <c r="W54" i="4" s="1"/>
  <c r="T45" i="4"/>
  <c r="V45" i="4" s="1"/>
  <c r="X45" i="4" s="1"/>
  <c r="S45" i="4"/>
  <c r="U45" i="4" s="1"/>
  <c r="W45" i="4" s="1"/>
  <c r="T41" i="4"/>
  <c r="V41" i="4" s="1"/>
  <c r="X41" i="4" s="1"/>
  <c r="S41" i="4"/>
  <c r="U41" i="4" s="1"/>
  <c r="W41" i="4" s="1"/>
  <c r="T37" i="4"/>
  <c r="V37" i="4" s="1"/>
  <c r="X37" i="4" s="1"/>
  <c r="S37" i="4"/>
  <c r="U37" i="4" s="1"/>
  <c r="W37" i="4" s="1"/>
  <c r="T33" i="4"/>
  <c r="V33" i="4" s="1"/>
  <c r="X33" i="4" s="1"/>
  <c r="S33" i="4"/>
  <c r="U33" i="4" s="1"/>
  <c r="W33" i="4" s="1"/>
  <c r="T29" i="4"/>
  <c r="V29" i="4" s="1"/>
  <c r="X29" i="4" s="1"/>
  <c r="S29" i="4"/>
  <c r="U29" i="4" s="1"/>
  <c r="W29" i="4" s="1"/>
  <c r="T25" i="4"/>
  <c r="V25" i="4" s="1"/>
  <c r="X25" i="4" s="1"/>
  <c r="S25" i="4"/>
  <c r="U25" i="4" s="1"/>
  <c r="W25" i="4" s="1"/>
  <c r="T21" i="4"/>
  <c r="V21" i="4" s="1"/>
  <c r="X21" i="4" s="1"/>
  <c r="S21" i="4"/>
  <c r="U21" i="4" s="1"/>
  <c r="W21" i="4" s="1"/>
  <c r="T17" i="4"/>
  <c r="V17" i="4" s="1"/>
  <c r="X17" i="4" s="1"/>
  <c r="S17" i="4"/>
  <c r="U17" i="4" s="1"/>
  <c r="W17" i="4" s="1"/>
  <c r="T13" i="4"/>
  <c r="V13" i="4" s="1"/>
  <c r="X13" i="4" s="1"/>
  <c r="S13" i="4"/>
  <c r="U13" i="4" s="1"/>
  <c r="W13" i="4" s="1"/>
  <c r="T9" i="4"/>
  <c r="V9" i="4" s="1"/>
  <c r="X9" i="4" s="1"/>
  <c r="Q9" i="4"/>
  <c r="S9" i="4" s="1"/>
  <c r="U9" i="4" s="1"/>
  <c r="W9" i="4" s="1"/>
  <c r="P29" i="3"/>
  <c r="P28" i="3"/>
  <c r="V25" i="3"/>
  <c r="V20" i="3"/>
  <c r="V16" i="3"/>
  <c r="V14" i="3"/>
  <c r="K27" i="2"/>
  <c r="D27" i="2"/>
  <c r="G27" i="2"/>
  <c r="K17" i="2"/>
  <c r="D17" i="2"/>
  <c r="Q30" i="1"/>
  <c r="Q29" i="1"/>
  <c r="Q28" i="1"/>
  <c r="A14" i="2"/>
  <c r="Q27" i="1"/>
  <c r="Q26" i="1"/>
  <c r="Q25" i="1"/>
  <c r="Q24" i="1"/>
  <c r="Q23" i="1"/>
  <c r="Q22" i="1"/>
  <c r="Q21" i="1"/>
  <c r="Q20" i="1"/>
  <c r="Q19" i="1"/>
  <c r="Q18" i="1"/>
  <c r="Q17" i="1"/>
  <c r="Q16" i="1"/>
  <c r="Q15" i="1"/>
  <c r="Q14" i="1"/>
  <c r="Q13" i="1"/>
  <c r="Q12" i="1"/>
  <c r="Q11" i="1"/>
  <c r="P11" i="1"/>
  <c r="R5" i="1"/>
  <c r="R34" i="1" l="1"/>
  <c r="A16" i="2"/>
  <c r="A24" i="2"/>
  <c r="A26" i="2"/>
</calcChain>
</file>

<file path=xl/comments1.xml><?xml version="1.0" encoding="utf-8"?>
<comments xmlns="http://schemas.openxmlformats.org/spreadsheetml/2006/main">
  <authors>
    <author xml:space="preserve"> </author>
  </authors>
  <commentList>
    <comment ref="L24" authorId="0" shapeId="0">
      <text>
        <r>
          <rPr>
            <sz val="9"/>
            <color indexed="81"/>
            <rFont val="MS P ゴシック"/>
            <family val="3"/>
            <charset val="128"/>
          </rPr>
          <t>前年度市内事業所使用合計
（</t>
        </r>
        <r>
          <rPr>
            <b/>
            <sz val="9"/>
            <color indexed="81"/>
            <rFont val="MS P ゴシック"/>
            <family val="3"/>
            <charset val="128"/>
          </rPr>
          <t>1号2号用</t>
        </r>
        <r>
          <rPr>
            <sz val="9"/>
            <color indexed="81"/>
            <rFont val="MS P ゴシック"/>
            <family val="3"/>
            <charset val="128"/>
          </rPr>
          <t>の根拠算定ツール
　</t>
        </r>
        <r>
          <rPr>
            <b/>
            <sz val="9"/>
            <color indexed="81"/>
            <rFont val="MS P ゴシック"/>
            <family val="3"/>
            <charset val="128"/>
          </rPr>
          <t>4.集計結果</t>
        </r>
        <r>
          <rPr>
            <sz val="9"/>
            <color indexed="81"/>
            <rFont val="MS P ゴシック"/>
            <family val="3"/>
            <charset val="128"/>
          </rPr>
          <t xml:space="preserve">シート
  </t>
        </r>
        <r>
          <rPr>
            <b/>
            <sz val="9"/>
            <color indexed="81"/>
            <rFont val="MS P ゴシック"/>
            <family val="3"/>
            <charset val="128"/>
          </rPr>
          <t xml:space="preserve">F51 </t>
        </r>
        <r>
          <rPr>
            <sz val="9"/>
            <color indexed="81"/>
            <rFont val="MS P ゴシック"/>
            <family val="3"/>
            <charset val="128"/>
          </rPr>
          <t>セルより転記可）</t>
        </r>
      </text>
    </comment>
  </commentList>
</comments>
</file>

<file path=xl/comments2.xml><?xml version="1.0" encoding="utf-8"?>
<comments xmlns="http://schemas.openxmlformats.org/spreadsheetml/2006/main">
  <authors>
    <author>作成者</author>
  </authors>
  <commentList>
    <comment ref="P4" authorId="0" shapeId="0">
      <text>
        <r>
          <rPr>
            <b/>
            <sz val="9"/>
            <color indexed="81"/>
            <rFont val="ＭＳ Ｐゴシック"/>
            <family val="3"/>
            <charset val="128"/>
          </rPr>
          <t>集計用に追記</t>
        </r>
      </text>
    </comment>
  </commentList>
</comments>
</file>

<file path=xl/sharedStrings.xml><?xml version="1.0" encoding="utf-8"?>
<sst xmlns="http://schemas.openxmlformats.org/spreadsheetml/2006/main" count="27937" uniqueCount="3506">
  <si>
    <t>細則第37号様式（第２条第48号）</t>
  </si>
  <si>
    <t>（総括票）</t>
  </si>
  <si>
    <t>事業者ＩＤ</t>
    <rPh sb="0" eb="2">
      <t>ジギョウ</t>
    </rPh>
    <rPh sb="2" eb="3">
      <t>シャ</t>
    </rPh>
    <phoneticPr fontId="7"/>
  </si>
  <si>
    <t>R4管理用：</t>
    <rPh sb="2" eb="4">
      <t>カンリ</t>
    </rPh>
    <rPh sb="4" eb="5">
      <t>ヨウ</t>
    </rPh>
    <phoneticPr fontId="7"/>
  </si>
  <si>
    <t>地球温暖化対策計画書</t>
    <rPh sb="0" eb="2">
      <t>チキュウ</t>
    </rPh>
    <rPh sb="2" eb="5">
      <t>オンダンカ</t>
    </rPh>
    <rPh sb="5" eb="7">
      <t>タイサク</t>
    </rPh>
    <rPh sb="7" eb="10">
      <t>ケイカクショ</t>
    </rPh>
    <phoneticPr fontId="7"/>
  </si>
  <si>
    <t>（提出先）</t>
    <rPh sb="1" eb="3">
      <t>テイシュツ</t>
    </rPh>
    <rPh sb="3" eb="4">
      <t>サキ</t>
    </rPh>
    <phoneticPr fontId="7"/>
  </si>
  <si>
    <t>横浜市長</t>
    <phoneticPr fontId="7"/>
  </si>
  <si>
    <t>住所</t>
    <rPh sb="0" eb="2">
      <t>ジュウショ</t>
    </rPh>
    <phoneticPr fontId="7"/>
  </si>
  <si>
    <t>氏名</t>
    <rPh sb="0" eb="2">
      <t>シメイ</t>
    </rPh>
    <phoneticPr fontId="7"/>
  </si>
  <si>
    <t>（法人の場合は、名称及び代表者の氏名）</t>
    <rPh sb="1" eb="3">
      <t>ホウジン</t>
    </rPh>
    <rPh sb="4" eb="6">
      <t>バアイ</t>
    </rPh>
    <rPh sb="8" eb="10">
      <t>メイショウ</t>
    </rPh>
    <rPh sb="10" eb="11">
      <t>オヨ</t>
    </rPh>
    <rPh sb="12" eb="15">
      <t>ダイヒョウシャ</t>
    </rPh>
    <rPh sb="16" eb="18">
      <t>シメイ</t>
    </rPh>
    <phoneticPr fontId="7"/>
  </si>
  <si>
    <t>Ａ 農業、林業</t>
  </si>
  <si>
    <t>０１ 農業</t>
  </si>
  <si>
    <t>０２ 林業</t>
  </si>
  <si>
    <t>　横浜市生活環境の保全等に関する条例（以下「条例」という。）第144条第１項の規定により、次のとおり提出します。</t>
    <phoneticPr fontId="7"/>
  </si>
  <si>
    <t>Ｂ 漁業</t>
  </si>
  <si>
    <t>０３ 漁業</t>
  </si>
  <si>
    <t>０４ 水産養殖業</t>
  </si>
  <si>
    <t>１　地球温暖化対策事業者等の概要</t>
    <rPh sb="2" eb="4">
      <t>チキュウ</t>
    </rPh>
    <rPh sb="4" eb="7">
      <t>オンダンカ</t>
    </rPh>
    <rPh sb="7" eb="9">
      <t>タイサク</t>
    </rPh>
    <rPh sb="9" eb="12">
      <t>ジギョウシャ</t>
    </rPh>
    <rPh sb="12" eb="13">
      <t>トウ</t>
    </rPh>
    <rPh sb="14" eb="16">
      <t>ガイヨウ</t>
    </rPh>
    <phoneticPr fontId="7"/>
  </si>
  <si>
    <t>Ｃ 鉱業、採石業、砂利採取業</t>
  </si>
  <si>
    <t>０５ 鉱業、採石業、砂利採取業</t>
  </si>
  <si>
    <t>事業者の名称
及び代表者の氏名</t>
    <rPh sb="2" eb="3">
      <t>シャ</t>
    </rPh>
    <rPh sb="4" eb="6">
      <t>メイショウ</t>
    </rPh>
    <rPh sb="7" eb="8">
      <t>オヨ</t>
    </rPh>
    <rPh sb="9" eb="12">
      <t>ダイヒョウシャ</t>
    </rPh>
    <rPh sb="13" eb="15">
      <t>シメイ</t>
    </rPh>
    <phoneticPr fontId="7"/>
  </si>
  <si>
    <t>Ｄ 建設業</t>
  </si>
  <si>
    <t>０６ 総合工事業</t>
  </si>
  <si>
    <t>０７ 職別工事業（設備工事業を除く）</t>
  </si>
  <si>
    <t>０８ 設備工事業</t>
  </si>
  <si>
    <t>Ｅ 製造業</t>
  </si>
  <si>
    <t>０９ 食料品製造業</t>
  </si>
  <si>
    <t>１０ 飲料・たばこ・飼料製造業</t>
  </si>
  <si>
    <t>１１ 繊維工業</t>
  </si>
  <si>
    <t>１２ 木材・木製品製造業（家具を除く）</t>
  </si>
  <si>
    <t>１３ 家具・装備品製造業</t>
  </si>
  <si>
    <t>１４ パルプ・紙・紙加工品製造業</t>
  </si>
  <si>
    <t>１５ 印刷・同関連業</t>
  </si>
  <si>
    <t>１６ 化学工業</t>
  </si>
  <si>
    <t>１７ 石油製品・石炭製品製造業</t>
  </si>
  <si>
    <t>１８ プラスチック製品製造業（別掲を除く）</t>
  </si>
  <si>
    <t>１９ ゴム製品製造業</t>
  </si>
  <si>
    <t>２０ なめし革・同製品・毛皮製造業</t>
  </si>
  <si>
    <t>２１ 窯業・土石製品製造業</t>
  </si>
  <si>
    <t>２２ 鉄鋼業</t>
  </si>
  <si>
    <t>２３ 非鉄金属製造業</t>
  </si>
  <si>
    <t>２４ 金属製品製造業</t>
  </si>
  <si>
    <t>２５ はん用機械器具製造業</t>
  </si>
  <si>
    <t>２６ 生産用機械器具製造業</t>
  </si>
  <si>
    <t>２７ 業務用機械器具製造業</t>
  </si>
  <si>
    <t>２８ 電子部品・デバイス・電子回路製造業</t>
  </si>
  <si>
    <t>２９ 電気機械器具製造業</t>
  </si>
  <si>
    <t>３０ 情報通信機械器具製造業</t>
  </si>
  <si>
    <t>３１ 輸送用機械器具製造業</t>
  </si>
  <si>
    <t>３２ その他の製造業</t>
  </si>
  <si>
    <t>主たる事業所
の所在地</t>
    <rPh sb="0" eb="1">
      <t>シュ</t>
    </rPh>
    <rPh sb="3" eb="6">
      <t>ジギョウショ</t>
    </rPh>
    <phoneticPr fontId="7"/>
  </si>
  <si>
    <t>Ｆ 電気・ガス・熱供給・水道業</t>
  </si>
  <si>
    <t>３３ 電気業</t>
  </si>
  <si>
    <t>３４ ガス業</t>
  </si>
  <si>
    <t>３５ 熱供給業</t>
  </si>
  <si>
    <t>３６ 水道業</t>
  </si>
  <si>
    <t>主たる事業の業種</t>
    <rPh sb="0" eb="1">
      <t>シュ</t>
    </rPh>
    <rPh sb="3" eb="5">
      <t>ジギョウ</t>
    </rPh>
    <rPh sb="6" eb="8">
      <t>ギョウシュ</t>
    </rPh>
    <phoneticPr fontId="7"/>
  </si>
  <si>
    <t>大分類</t>
    <rPh sb="0" eb="3">
      <t>ダイブンルイ</t>
    </rPh>
    <phoneticPr fontId="2"/>
  </si>
  <si>
    <t>大分類</t>
    <rPh sb="0" eb="3">
      <t>ダイブンルイ</t>
    </rPh>
    <phoneticPr fontId="7"/>
  </si>
  <si>
    <t>Ｇ 情報通信業</t>
  </si>
  <si>
    <t>３７ 通信業</t>
  </si>
  <si>
    <t>３８ 放送業</t>
  </si>
  <si>
    <t>３９ 情報サービス業</t>
  </si>
  <si>
    <t>４０ インターネット付随サービス業</t>
  </si>
  <si>
    <t>４１ 映像・音声・文字情報制作業</t>
  </si>
  <si>
    <t>中分類</t>
    <rPh sb="0" eb="3">
      <t>チュウブンルイ</t>
    </rPh>
    <phoneticPr fontId="2"/>
  </si>
  <si>
    <t>中分類</t>
    <rPh sb="0" eb="3">
      <t>チュウブンルイ</t>
    </rPh>
    <phoneticPr fontId="7"/>
  </si>
  <si>
    <t>Ｈ 運輸業、郵便業</t>
  </si>
  <si>
    <t>４２ 鉄道業</t>
  </si>
  <si>
    <t>４３ 道路旅客運送業</t>
  </si>
  <si>
    <t>４４ 道路貨物運送業</t>
  </si>
  <si>
    <t>４５ 水運業</t>
  </si>
  <si>
    <t>４６ 航空運輸業</t>
  </si>
  <si>
    <t>４７ 倉庫業</t>
  </si>
  <si>
    <t>４８ 運輸に附帯するサービス業</t>
  </si>
  <si>
    <t>４９ 郵便業（信書便事業を含む）</t>
  </si>
  <si>
    <t>該当する
事業者の要件</t>
    <rPh sb="0" eb="2">
      <t>ガイトウ</t>
    </rPh>
    <rPh sb="5" eb="8">
      <t>ジギョウシャ</t>
    </rPh>
    <rPh sb="9" eb="11">
      <t>ヨウケン</t>
    </rPh>
    <phoneticPr fontId="7"/>
  </si>
  <si>
    <t>条例施行規則第89条第１項第１号該当事業者</t>
    <rPh sb="0" eb="2">
      <t>ジョウレイ</t>
    </rPh>
    <rPh sb="2" eb="4">
      <t>セコウ</t>
    </rPh>
    <rPh sb="4" eb="6">
      <t>キソク</t>
    </rPh>
    <rPh sb="6" eb="7">
      <t>ダイ</t>
    </rPh>
    <rPh sb="9" eb="10">
      <t>ジョウ</t>
    </rPh>
    <rPh sb="10" eb="11">
      <t>ダイ</t>
    </rPh>
    <rPh sb="12" eb="13">
      <t>コウ</t>
    </rPh>
    <rPh sb="13" eb="14">
      <t>ダイ</t>
    </rPh>
    <rPh sb="15" eb="16">
      <t>ゴウ</t>
    </rPh>
    <rPh sb="16" eb="18">
      <t>ガイトウ</t>
    </rPh>
    <rPh sb="18" eb="21">
      <t>ジギョウシャ</t>
    </rPh>
    <phoneticPr fontId="7"/>
  </si>
  <si>
    <t>Ｉ 卸売・小売業</t>
  </si>
  <si>
    <t>５０ 各種商品卸売業</t>
  </si>
  <si>
    <t>５１ 繊維・衣服等卸売業</t>
  </si>
  <si>
    <t>５２ 飲食料品卸売業</t>
  </si>
  <si>
    <t>５３ 建築材料、鉱物・金属材料等卸売業</t>
  </si>
  <si>
    <t>５４ 機械器具卸売業</t>
  </si>
  <si>
    <t>５５ その他の卸売業</t>
  </si>
  <si>
    <t>５６ 各種商品小売業</t>
  </si>
  <si>
    <t>５７ 織物・衣服・身の回り品小売業</t>
  </si>
  <si>
    <t>５８ 飲食料品小売業</t>
  </si>
  <si>
    <t>５９ 機械器具小売業</t>
  </si>
  <si>
    <t>６０ その他の小売業</t>
  </si>
  <si>
    <t>６１ 無店舗小売業</t>
  </si>
  <si>
    <t>条例施行規則第89条第１項第２号該当事業者</t>
    <rPh sb="4" eb="6">
      <t>キソク</t>
    </rPh>
    <rPh sb="6" eb="7">
      <t>ダイ</t>
    </rPh>
    <rPh sb="9" eb="10">
      <t>ジョウ</t>
    </rPh>
    <rPh sb="10" eb="11">
      <t>ダイ</t>
    </rPh>
    <rPh sb="12" eb="13">
      <t>コウ</t>
    </rPh>
    <rPh sb="13" eb="14">
      <t>ダイ</t>
    </rPh>
    <rPh sb="15" eb="16">
      <t>ゴウ</t>
    </rPh>
    <rPh sb="16" eb="18">
      <t>ガイトウ</t>
    </rPh>
    <rPh sb="18" eb="21">
      <t>ジギョウシャ</t>
    </rPh>
    <phoneticPr fontId="7"/>
  </si>
  <si>
    <t>Ｊ 金融業・保険業</t>
  </si>
  <si>
    <t>６２ 銀行業</t>
  </si>
  <si>
    <t>６３ 協同組織金融業</t>
  </si>
  <si>
    <t>６４ 貸金業、クレジットカード業等非預金信用機関</t>
  </si>
  <si>
    <t>６５ 金融商品取引業、商品先物取引業</t>
  </si>
  <si>
    <t>６６ 補助的金融業等</t>
  </si>
  <si>
    <t>６７ 保険業（保険媒介代理業、保険サービス業を含む）</t>
  </si>
  <si>
    <t>条例施行規則第89条第１項第３号該当事業者</t>
    <rPh sb="4" eb="6">
      <t>キソク</t>
    </rPh>
    <rPh sb="6" eb="7">
      <t>ダイ</t>
    </rPh>
    <rPh sb="9" eb="10">
      <t>ジョウ</t>
    </rPh>
    <rPh sb="10" eb="11">
      <t>ダイ</t>
    </rPh>
    <rPh sb="12" eb="13">
      <t>コウ</t>
    </rPh>
    <rPh sb="13" eb="14">
      <t>ダイ</t>
    </rPh>
    <rPh sb="15" eb="16">
      <t>ゴウ</t>
    </rPh>
    <rPh sb="16" eb="18">
      <t>ガイトウ</t>
    </rPh>
    <rPh sb="18" eb="21">
      <t>ジギョウシャ</t>
    </rPh>
    <phoneticPr fontId="7"/>
  </si>
  <si>
    <t>Ｋ 不動産業、物品賃貸業</t>
  </si>
  <si>
    <t>６８ 不動産取引業</t>
  </si>
  <si>
    <t>６９ 不動産賃貸業・管理業</t>
  </si>
  <si>
    <t>７０ 物品賃貸業</t>
  </si>
  <si>
    <t>条例第144条の４該当事業者（任意提出事業者）</t>
    <rPh sb="2" eb="3">
      <t>ダイ</t>
    </rPh>
    <rPh sb="6" eb="7">
      <t>ジョウ</t>
    </rPh>
    <rPh sb="9" eb="11">
      <t>ガイトウ</t>
    </rPh>
    <rPh sb="11" eb="14">
      <t>ジギョウシャ</t>
    </rPh>
    <rPh sb="15" eb="17">
      <t>ニンイ</t>
    </rPh>
    <rPh sb="17" eb="19">
      <t>テイシュツ</t>
    </rPh>
    <rPh sb="19" eb="22">
      <t>ジギョウシャ</t>
    </rPh>
    <phoneticPr fontId="7"/>
  </si>
  <si>
    <t>Ｌ 学術研究、専門・技術サービス業</t>
  </si>
  <si>
    <t>７１ 学術・開発研究機関</t>
  </si>
  <si>
    <t>７２ 専門サービス業（他に分類されないもの）</t>
  </si>
  <si>
    <t>７３ 広告業</t>
  </si>
  <si>
    <t>７４ 技術サービス業（他に分類されないもの）</t>
  </si>
  <si>
    <t>原油換算
エネルギー使用量</t>
    <rPh sb="0" eb="2">
      <t>ゲンユ</t>
    </rPh>
    <rPh sb="2" eb="4">
      <t>カンザン</t>
    </rPh>
    <rPh sb="10" eb="13">
      <t>シヨウリョウ</t>
    </rPh>
    <phoneticPr fontId="7"/>
  </si>
  <si>
    <t>kｌ</t>
    <phoneticPr fontId="7"/>
  </si>
  <si>
    <t>市内全事業所数</t>
    <rPh sb="0" eb="2">
      <t>シナイ</t>
    </rPh>
    <rPh sb="2" eb="5">
      <t>ゼンジギョウ</t>
    </rPh>
    <rPh sb="5" eb="6">
      <t>ショ</t>
    </rPh>
    <rPh sb="6" eb="7">
      <t>スウ</t>
    </rPh>
    <phoneticPr fontId="7"/>
  </si>
  <si>
    <t>事業所</t>
    <rPh sb="0" eb="3">
      <t>ジギョウショ</t>
    </rPh>
    <phoneticPr fontId="7"/>
  </si>
  <si>
    <t>Ｍ 宿泊業、飲食サービス業</t>
  </si>
  <si>
    <t>７５ 宿泊業</t>
  </si>
  <si>
    <t>７６ 飲食店</t>
  </si>
  <si>
    <t>７７ 持ち帰り・配達飲食サービス業</t>
  </si>
  <si>
    <t>原油換算エネルギー使用量が500kl以上の事業所数</t>
    <rPh sb="0" eb="2">
      <t>ゲンユ</t>
    </rPh>
    <rPh sb="2" eb="4">
      <t>カンサン</t>
    </rPh>
    <rPh sb="9" eb="11">
      <t>シヨウ</t>
    </rPh>
    <rPh sb="11" eb="12">
      <t>リョウ</t>
    </rPh>
    <rPh sb="18" eb="20">
      <t>イジョウ</t>
    </rPh>
    <rPh sb="21" eb="24">
      <t>ジギョウショ</t>
    </rPh>
    <rPh sb="24" eb="25">
      <t>スウ</t>
    </rPh>
    <phoneticPr fontId="7"/>
  </si>
  <si>
    <t>Ｎ 生活関連サービス業、娯楽業</t>
  </si>
  <si>
    <t>７８ 洗濯・理容・美容・浴場業</t>
    <rPh sb="3" eb="5">
      <t>センタク</t>
    </rPh>
    <rPh sb="6" eb="8">
      <t>リヨウ</t>
    </rPh>
    <phoneticPr fontId="7"/>
  </si>
  <si>
    <t>７９ その他の生活関連サービス業</t>
  </si>
  <si>
    <t>８０ 娯楽業</t>
  </si>
  <si>
    <t>自動車の台数</t>
    <rPh sb="0" eb="3">
      <t>ジドウシャ</t>
    </rPh>
    <rPh sb="4" eb="6">
      <t>ダイスウ</t>
    </rPh>
    <phoneticPr fontId="7"/>
  </si>
  <si>
    <t>台</t>
    <rPh sb="0" eb="1">
      <t>ダイ</t>
    </rPh>
    <phoneticPr fontId="7"/>
  </si>
  <si>
    <t>Ｏ 教育、学習支援業</t>
  </si>
  <si>
    <t>８１ 学校教育</t>
  </si>
  <si>
    <t>８２ その他の教育、学習支援業</t>
  </si>
  <si>
    <t>Ｐ 医療、福祉</t>
  </si>
  <si>
    <t>８３ 医療業</t>
  </si>
  <si>
    <t>８４ 保健衛生</t>
  </si>
  <si>
    <t>８５ 社会保険・社会福祉・介護事業</t>
  </si>
  <si>
    <t>２　計画期間</t>
    <rPh sb="2" eb="4">
      <t>ケイカク</t>
    </rPh>
    <rPh sb="4" eb="6">
      <t>キカン</t>
    </rPh>
    <phoneticPr fontId="7"/>
  </si>
  <si>
    <t>Ｑ 複合サービス事業</t>
  </si>
  <si>
    <t>８６ 郵便局</t>
  </si>
  <si>
    <t>８７ 協同組合（他に分類されないもの）</t>
  </si>
  <si>
    <t>計画期間</t>
    <rPh sb="0" eb="2">
      <t>ケイカク</t>
    </rPh>
    <rPh sb="2" eb="4">
      <t>キカン</t>
    </rPh>
    <phoneticPr fontId="7"/>
  </si>
  <si>
    <t>年度 ～</t>
    <phoneticPr fontId="7"/>
  </si>
  <si>
    <t>年度</t>
    <phoneticPr fontId="2"/>
  </si>
  <si>
    <t>年度</t>
    <phoneticPr fontId="7"/>
  </si>
  <si>
    <t>Ｒ サービス業（他に分類されないもの）</t>
  </si>
  <si>
    <t>８８ 廃棄物処理業</t>
  </si>
  <si>
    <t>８９ 自動車整備業</t>
  </si>
  <si>
    <t>９０ 機械等修理業（別掲を除く）</t>
  </si>
  <si>
    <t>９１ 職業紹介・労働者派遣業</t>
  </si>
  <si>
    <t>９２ その他の事業サービス業</t>
  </si>
  <si>
    <t>９３ 政治・経済・文化団体</t>
  </si>
  <si>
    <t>９４ 宗教</t>
  </si>
  <si>
    <t>９５ その他のサービス業</t>
  </si>
  <si>
    <t>９６ 外国公務</t>
  </si>
  <si>
    <t>Ｓ 公務（他に分類されるものを除く）</t>
  </si>
  <si>
    <t>９７ 国家公務</t>
  </si>
  <si>
    <t>９８ 地方公務</t>
  </si>
  <si>
    <t>３　温室効果ガスの排出の抑制等を図るための基本方針</t>
    <rPh sb="2" eb="4">
      <t>オンシツ</t>
    </rPh>
    <rPh sb="4" eb="6">
      <t>コウカ</t>
    </rPh>
    <rPh sb="9" eb="11">
      <t>ハイシュツ</t>
    </rPh>
    <rPh sb="12" eb="14">
      <t>ヨクセイ</t>
    </rPh>
    <rPh sb="14" eb="15">
      <t>トウ</t>
    </rPh>
    <rPh sb="16" eb="17">
      <t>ハカ</t>
    </rPh>
    <rPh sb="21" eb="23">
      <t>キホン</t>
    </rPh>
    <rPh sb="23" eb="25">
      <t>ホウシン</t>
    </rPh>
    <phoneticPr fontId="7"/>
  </si>
  <si>
    <t>Ｔ 分類不能の産業</t>
  </si>
  <si>
    <t>９９ 分類不能の産業</t>
  </si>
  <si>
    <t>年</t>
    <rPh sb="0" eb="1">
      <t>ネン</t>
    </rPh>
    <phoneticPr fontId="7"/>
  </si>
  <si>
    <t>　月</t>
    <rPh sb="1" eb="2">
      <t>ツキ</t>
    </rPh>
    <phoneticPr fontId="7"/>
  </si>
  <si>
    <t>　日</t>
    <rPh sb="1" eb="2">
      <t>ニチ</t>
    </rPh>
    <phoneticPr fontId="7"/>
  </si>
  <si>
    <t>2022年</t>
    <rPh sb="4" eb="5">
      <t>ネン</t>
    </rPh>
    <phoneticPr fontId="7"/>
  </si>
  <si>
    <t>1月</t>
    <phoneticPr fontId="7"/>
  </si>
  <si>
    <t>1日</t>
    <rPh sb="1" eb="2">
      <t>ニチ</t>
    </rPh>
    <phoneticPr fontId="7"/>
  </si>
  <si>
    <t>2023年</t>
    <rPh sb="4" eb="5">
      <t>ネン</t>
    </rPh>
    <phoneticPr fontId="7"/>
  </si>
  <si>
    <t>2月</t>
    <phoneticPr fontId="7"/>
  </si>
  <si>
    <t>2日</t>
    <rPh sb="1" eb="2">
      <t>ニチ</t>
    </rPh>
    <phoneticPr fontId="7"/>
  </si>
  <si>
    <t>3月</t>
    <phoneticPr fontId="7"/>
  </si>
  <si>
    <t>3日</t>
    <rPh sb="1" eb="2">
      <t>ニチ</t>
    </rPh>
    <phoneticPr fontId="7"/>
  </si>
  <si>
    <t>4月</t>
    <phoneticPr fontId="7"/>
  </si>
  <si>
    <t>4日</t>
    <rPh sb="1" eb="2">
      <t>ニチ</t>
    </rPh>
    <phoneticPr fontId="7"/>
  </si>
  <si>
    <t>5月</t>
    <phoneticPr fontId="7"/>
  </si>
  <si>
    <t>5日</t>
    <rPh sb="1" eb="2">
      <t>ニチ</t>
    </rPh>
    <phoneticPr fontId="7"/>
  </si>
  <si>
    <t>6月</t>
    <phoneticPr fontId="7"/>
  </si>
  <si>
    <t>6日</t>
    <rPh sb="1" eb="2">
      <t>ニチ</t>
    </rPh>
    <phoneticPr fontId="7"/>
  </si>
  <si>
    <t>7月</t>
    <phoneticPr fontId="7"/>
  </si>
  <si>
    <t>7日</t>
    <rPh sb="1" eb="2">
      <t>ニチ</t>
    </rPh>
    <phoneticPr fontId="7"/>
  </si>
  <si>
    <t>8月</t>
    <phoneticPr fontId="7"/>
  </si>
  <si>
    <t>8日</t>
    <rPh sb="1" eb="2">
      <t>ニチ</t>
    </rPh>
    <phoneticPr fontId="7"/>
  </si>
  <si>
    <t>9月</t>
    <phoneticPr fontId="7"/>
  </si>
  <si>
    <t>9日</t>
    <rPh sb="1" eb="2">
      <t>ニチ</t>
    </rPh>
    <phoneticPr fontId="7"/>
  </si>
  <si>
    <t>10月</t>
    <phoneticPr fontId="7"/>
  </si>
  <si>
    <t>10日</t>
    <rPh sb="2" eb="3">
      <t>ニチ</t>
    </rPh>
    <phoneticPr fontId="7"/>
  </si>
  <si>
    <t>11月</t>
    <phoneticPr fontId="7"/>
  </si>
  <si>
    <t>11日</t>
    <rPh sb="2" eb="3">
      <t>ニチ</t>
    </rPh>
    <phoneticPr fontId="7"/>
  </si>
  <si>
    <t>12月</t>
    <phoneticPr fontId="7"/>
  </si>
  <si>
    <t>12日</t>
    <rPh sb="2" eb="3">
      <t>ニチ</t>
    </rPh>
    <phoneticPr fontId="7"/>
  </si>
  <si>
    <t>13日</t>
    <rPh sb="2" eb="3">
      <t>ニチ</t>
    </rPh>
    <phoneticPr fontId="7"/>
  </si>
  <si>
    <t>14日</t>
    <rPh sb="2" eb="3">
      <t>ニチ</t>
    </rPh>
    <phoneticPr fontId="7"/>
  </si>
  <si>
    <t>15日</t>
    <rPh sb="2" eb="3">
      <t>ニチ</t>
    </rPh>
    <phoneticPr fontId="7"/>
  </si>
  <si>
    <t>16日</t>
    <rPh sb="2" eb="3">
      <t>ニチ</t>
    </rPh>
    <phoneticPr fontId="7"/>
  </si>
  <si>
    <t>17日</t>
    <rPh sb="2" eb="3">
      <t>ニチ</t>
    </rPh>
    <phoneticPr fontId="7"/>
  </si>
  <si>
    <t>18日</t>
    <rPh sb="2" eb="3">
      <t>ニチ</t>
    </rPh>
    <phoneticPr fontId="7"/>
  </si>
  <si>
    <t>19日</t>
    <rPh sb="2" eb="3">
      <t>ニチ</t>
    </rPh>
    <phoneticPr fontId="7"/>
  </si>
  <si>
    <t>20日</t>
    <rPh sb="2" eb="3">
      <t>ニチ</t>
    </rPh>
    <phoneticPr fontId="7"/>
  </si>
  <si>
    <t>21日</t>
    <rPh sb="2" eb="3">
      <t>ニチ</t>
    </rPh>
    <phoneticPr fontId="7"/>
  </si>
  <si>
    <t>22日</t>
    <rPh sb="2" eb="3">
      <t>ニチ</t>
    </rPh>
    <phoneticPr fontId="7"/>
  </si>
  <si>
    <t>23日</t>
    <rPh sb="2" eb="3">
      <t>ニチ</t>
    </rPh>
    <phoneticPr fontId="7"/>
  </si>
  <si>
    <t>24日</t>
    <rPh sb="2" eb="3">
      <t>ニチ</t>
    </rPh>
    <phoneticPr fontId="7"/>
  </si>
  <si>
    <t>25日</t>
    <rPh sb="2" eb="3">
      <t>ニチ</t>
    </rPh>
    <phoneticPr fontId="7"/>
  </si>
  <si>
    <t>26日</t>
    <rPh sb="2" eb="3">
      <t>ニチ</t>
    </rPh>
    <phoneticPr fontId="7"/>
  </si>
  <si>
    <t>27日</t>
    <rPh sb="2" eb="3">
      <t>ニチ</t>
    </rPh>
    <phoneticPr fontId="7"/>
  </si>
  <si>
    <t>28日</t>
    <rPh sb="2" eb="3">
      <t>ニチ</t>
    </rPh>
    <phoneticPr fontId="7"/>
  </si>
  <si>
    <t>29日</t>
    <rPh sb="2" eb="3">
      <t>ニチ</t>
    </rPh>
    <phoneticPr fontId="7"/>
  </si>
  <si>
    <t>30日</t>
    <rPh sb="2" eb="3">
      <t>ニチ</t>
    </rPh>
    <phoneticPr fontId="7"/>
  </si>
  <si>
    <t>31日</t>
    <rPh sb="2" eb="3">
      <t>ニチ</t>
    </rPh>
    <phoneticPr fontId="7"/>
  </si>
  <si>
    <t>細則第37号様式（第２条第48号）</t>
    <rPh sb="0" eb="2">
      <t>サイソク</t>
    </rPh>
    <rPh sb="2" eb="3">
      <t>ダイ</t>
    </rPh>
    <rPh sb="5" eb="6">
      <t>ゴウ</t>
    </rPh>
    <rPh sb="9" eb="10">
      <t>ダイ</t>
    </rPh>
    <rPh sb="11" eb="12">
      <t>ジョウ</t>
    </rPh>
    <rPh sb="12" eb="13">
      <t>ダイ</t>
    </rPh>
    <rPh sb="15" eb="16">
      <t>ゴウ</t>
    </rPh>
    <phoneticPr fontId="7"/>
  </si>
  <si>
    <t xml:space="preserve"> （総括票）                                                      　　 </t>
    <rPh sb="4" eb="5">
      <t>ヒョウ</t>
    </rPh>
    <phoneticPr fontId="7"/>
  </si>
  <si>
    <t>４　公表の方法</t>
    <rPh sb="2" eb="4">
      <t>コウヒョウ</t>
    </rPh>
    <rPh sb="5" eb="7">
      <t>ホウホウ</t>
    </rPh>
    <phoneticPr fontId="7"/>
  </si>
  <si>
    <t>ホームページ</t>
    <phoneticPr fontId="7"/>
  </si>
  <si>
    <t>アドレス</t>
    <phoneticPr fontId="7"/>
  </si>
  <si>
    <t>閲覧場所</t>
    <rPh sb="0" eb="2">
      <t>エツラン</t>
    </rPh>
    <rPh sb="2" eb="4">
      <t>バショ</t>
    </rPh>
    <phoneticPr fontId="7"/>
  </si>
  <si>
    <t>窓口で閲覧</t>
    <rPh sb="0" eb="2">
      <t>マドグチ</t>
    </rPh>
    <rPh sb="3" eb="5">
      <t>エツラン</t>
    </rPh>
    <phoneticPr fontId="7"/>
  </si>
  <si>
    <t>所在地</t>
    <rPh sb="0" eb="3">
      <t>ショザイチ</t>
    </rPh>
    <phoneticPr fontId="7"/>
  </si>
  <si>
    <t>閲覧可能時間</t>
    <rPh sb="0" eb="2">
      <t>エツラン</t>
    </rPh>
    <rPh sb="2" eb="4">
      <t>カノウ</t>
    </rPh>
    <rPh sb="4" eb="6">
      <t>ジカン</t>
    </rPh>
    <phoneticPr fontId="7"/>
  </si>
  <si>
    <t>その他</t>
    <rPh sb="2" eb="3">
      <t>タ</t>
    </rPh>
    <phoneticPr fontId="7"/>
  </si>
  <si>
    <t>５の１　温室効果ガスの排出の抑制に係る目標等の状況（第１号及び第２号該当事業者）</t>
    <rPh sb="4" eb="6">
      <t>オンシツ</t>
    </rPh>
    <rPh sb="6" eb="8">
      <t>コウカ</t>
    </rPh>
    <rPh sb="11" eb="13">
      <t>ハイシュツ</t>
    </rPh>
    <rPh sb="14" eb="16">
      <t>ヨクセイ</t>
    </rPh>
    <rPh sb="17" eb="18">
      <t>カカワ</t>
    </rPh>
    <rPh sb="19" eb="21">
      <t>モクヒョウ</t>
    </rPh>
    <rPh sb="21" eb="22">
      <t>トウ</t>
    </rPh>
    <rPh sb="23" eb="25">
      <t>ジョウキョウ</t>
    </rPh>
    <rPh sb="26" eb="27">
      <t>ダイ</t>
    </rPh>
    <rPh sb="28" eb="29">
      <t>ゴウ</t>
    </rPh>
    <rPh sb="29" eb="30">
      <t>オヨ</t>
    </rPh>
    <phoneticPr fontId="7"/>
  </si>
  <si>
    <t>特定温室効果ガス排出量</t>
    <phoneticPr fontId="7"/>
  </si>
  <si>
    <t>原 単 位</t>
  </si>
  <si>
    <t>基 礎</t>
    <phoneticPr fontId="7"/>
  </si>
  <si>
    <t>調 整 後</t>
  </si>
  <si>
    <t>基準年度</t>
    <rPh sb="0" eb="2">
      <t>キジュン</t>
    </rPh>
    <rPh sb="2" eb="4">
      <t>ネンド</t>
    </rPh>
    <phoneticPr fontId="2"/>
  </si>
  <si>
    <t>基準年度</t>
    <rPh sb="0" eb="2">
      <t>キジュン</t>
    </rPh>
    <rPh sb="2" eb="4">
      <t>ネンド</t>
    </rPh>
    <phoneticPr fontId="7"/>
  </si>
  <si>
    <r>
      <t>t-CO</t>
    </r>
    <r>
      <rPr>
        <vertAlign val="subscript"/>
        <sz val="10"/>
        <color rgb="FF000000"/>
        <rFont val="ＭＳ 明朝"/>
        <family val="1"/>
        <charset val="128"/>
      </rPr>
      <t>2</t>
    </r>
    <phoneticPr fontId="7"/>
  </si>
  <si>
    <r>
      <t>t-CO</t>
    </r>
    <r>
      <rPr>
        <vertAlign val="subscript"/>
        <sz val="10"/>
        <color rgb="FF000000"/>
        <rFont val="ＭＳ 明朝"/>
        <family val="1"/>
        <charset val="128"/>
      </rPr>
      <t>2</t>
    </r>
    <r>
      <rPr>
        <sz val="10"/>
        <color rgb="FF000000"/>
        <rFont val="ＭＳ 明朝"/>
        <family val="1"/>
        <charset val="128"/>
      </rPr>
      <t>/</t>
    </r>
    <phoneticPr fontId="7"/>
  </si>
  <si>
    <t>目標年度</t>
    <phoneticPr fontId="7"/>
  </si>
  <si>
    <t>削減率</t>
    <phoneticPr fontId="7"/>
  </si>
  <si>
    <t>％</t>
  </si>
  <si>
    <t>排出の抑制に係る
目標の設定の考え方</t>
    <rPh sb="0" eb="2">
      <t>ハイシュツ</t>
    </rPh>
    <rPh sb="3" eb="5">
      <t>ヨクセイ</t>
    </rPh>
    <rPh sb="6" eb="7">
      <t>カカ</t>
    </rPh>
    <rPh sb="9" eb="11">
      <t>モクヒョウ</t>
    </rPh>
    <rPh sb="12" eb="14">
      <t>セッテイ</t>
    </rPh>
    <rPh sb="15" eb="16">
      <t>カンガ</t>
    </rPh>
    <rPh sb="17" eb="18">
      <t>カタ</t>
    </rPh>
    <phoneticPr fontId="7"/>
  </si>
  <si>
    <t>５の２　温室効果ガスの排出の抑制に係る目標等の状況（第３号該当事業者）</t>
    <rPh sb="4" eb="6">
      <t>オンシツ</t>
    </rPh>
    <rPh sb="6" eb="8">
      <t>コウカ</t>
    </rPh>
    <rPh sb="11" eb="13">
      <t>ハイシュツ</t>
    </rPh>
    <rPh sb="14" eb="16">
      <t>ヨクセイ</t>
    </rPh>
    <rPh sb="17" eb="18">
      <t>カカワ</t>
    </rPh>
    <rPh sb="19" eb="21">
      <t>モクヒョウ</t>
    </rPh>
    <rPh sb="21" eb="22">
      <t>トウ</t>
    </rPh>
    <rPh sb="23" eb="25">
      <t>ジョウキョウ</t>
    </rPh>
    <phoneticPr fontId="7"/>
  </si>
  <si>
    <t>６　クレジットに関する取組状況</t>
    <rPh sb="8" eb="9">
      <t>カン</t>
    </rPh>
    <rPh sb="11" eb="13">
      <t>トリクミ</t>
    </rPh>
    <rPh sb="13" eb="15">
      <t>ジョウキョウ</t>
    </rPh>
    <phoneticPr fontId="7"/>
  </si>
  <si>
    <t>番号</t>
    <rPh sb="0" eb="2">
      <t>バンゴウ</t>
    </rPh>
    <phoneticPr fontId="7"/>
  </si>
  <si>
    <t>クレジットの名称</t>
    <rPh sb="6" eb="8">
      <t>メイショウ</t>
    </rPh>
    <phoneticPr fontId="7"/>
  </si>
  <si>
    <r>
      <t>特定温室効果ガス削減相当量
[t-CO</t>
    </r>
    <r>
      <rPr>
        <vertAlign val="subscript"/>
        <sz val="9"/>
        <color rgb="FF000000"/>
        <rFont val="ＭＳ 明朝"/>
        <family val="1"/>
        <charset val="128"/>
      </rPr>
      <t>2</t>
    </r>
    <r>
      <rPr>
        <sz val="9"/>
        <color rgb="FF000000"/>
        <rFont val="ＭＳ 明朝"/>
        <family val="1"/>
        <charset val="128"/>
      </rPr>
      <t>]</t>
    </r>
    <rPh sb="0" eb="2">
      <t>トクテイ</t>
    </rPh>
    <rPh sb="8" eb="10">
      <t>サクゲン</t>
    </rPh>
    <rPh sb="10" eb="12">
      <t>ソウトウ</t>
    </rPh>
    <phoneticPr fontId="7"/>
  </si>
  <si>
    <t>オフセット対象範囲</t>
    <rPh sb="5" eb="7">
      <t>タイショウ</t>
    </rPh>
    <rPh sb="7" eb="9">
      <t>ハンイ</t>
    </rPh>
    <phoneticPr fontId="7"/>
  </si>
  <si>
    <t>【クレジットリスト】</t>
    <phoneticPr fontId="7"/>
  </si>
  <si>
    <t>【実施予定リスト】</t>
    <rPh sb="1" eb="3">
      <t>ジッシ</t>
    </rPh>
    <rPh sb="3" eb="5">
      <t>ヨテイ</t>
    </rPh>
    <phoneticPr fontId="7"/>
  </si>
  <si>
    <t>J-クレジット</t>
    <phoneticPr fontId="7"/>
  </si>
  <si>
    <t>有</t>
    <rPh sb="0" eb="1">
      <t>アリ</t>
    </rPh>
    <phoneticPr fontId="7"/>
  </si>
  <si>
    <t>国内クレジット</t>
    <phoneticPr fontId="7"/>
  </si>
  <si>
    <t>無</t>
    <rPh sb="0" eb="1">
      <t>ナシ</t>
    </rPh>
    <phoneticPr fontId="7"/>
  </si>
  <si>
    <t>オフセット・クレジット</t>
    <phoneticPr fontId="7"/>
  </si>
  <si>
    <t>グリーンエネルギークレジット</t>
    <phoneticPr fontId="7"/>
  </si>
  <si>
    <t>Ｙ（ヨコハマ）－グリーンパートナー</t>
    <phoneticPr fontId="7"/>
  </si>
  <si>
    <t>横浜ブルーカーボン・オフセット</t>
    <phoneticPr fontId="7"/>
  </si>
  <si>
    <t>山梨県南都留郡道志村（横浜市民ふるさと村）</t>
    <phoneticPr fontId="7"/>
  </si>
  <si>
    <t>７　設備の新設、更新等の計画</t>
    <rPh sb="2" eb="4">
      <t>セツビ</t>
    </rPh>
    <rPh sb="5" eb="7">
      <t>シンセツ</t>
    </rPh>
    <rPh sb="8" eb="10">
      <t>コウシン</t>
    </rPh>
    <rPh sb="10" eb="11">
      <t>トウ</t>
    </rPh>
    <rPh sb="12" eb="14">
      <t>ケイカク</t>
    </rPh>
    <phoneticPr fontId="7"/>
  </si>
  <si>
    <t>照明設備</t>
    <rPh sb="0" eb="2">
      <t>ショウメイ</t>
    </rPh>
    <rPh sb="2" eb="4">
      <t>セツビ</t>
    </rPh>
    <phoneticPr fontId="7"/>
  </si>
  <si>
    <t>計画期間での実施予定</t>
    <rPh sb="0" eb="2">
      <t>ケイカク</t>
    </rPh>
    <rPh sb="2" eb="4">
      <t>キカン</t>
    </rPh>
    <rPh sb="6" eb="8">
      <t>ジッシ</t>
    </rPh>
    <rPh sb="8" eb="10">
      <t>ヨテイ</t>
    </rPh>
    <phoneticPr fontId="7"/>
  </si>
  <si>
    <t>【再エネ設備リスト】</t>
    <rPh sb="1" eb="2">
      <t>サイ</t>
    </rPh>
    <rPh sb="4" eb="6">
      <t>セツビ</t>
    </rPh>
    <phoneticPr fontId="7"/>
  </si>
  <si>
    <t>再エネ設備</t>
    <rPh sb="0" eb="1">
      <t>サイ</t>
    </rPh>
    <rPh sb="3" eb="5">
      <t>セツビ</t>
    </rPh>
    <phoneticPr fontId="7"/>
  </si>
  <si>
    <t>太陽光発電</t>
    <rPh sb="0" eb="5">
      <t>タイヨウコウハツデン</t>
    </rPh>
    <phoneticPr fontId="7"/>
  </si>
  <si>
    <t>風力発電</t>
    <rPh sb="0" eb="4">
      <t>フウリョクハツデン</t>
    </rPh>
    <phoneticPr fontId="7"/>
  </si>
  <si>
    <t>バイオマス</t>
    <phoneticPr fontId="7"/>
  </si>
  <si>
    <t>水力発電</t>
    <rPh sb="0" eb="4">
      <t>スイリョクハツデン</t>
    </rPh>
    <phoneticPr fontId="7"/>
  </si>
  <si>
    <t>上記以外</t>
    <rPh sb="0" eb="2">
      <t>ジョウキ</t>
    </rPh>
    <rPh sb="2" eb="4">
      <t>イガイ</t>
    </rPh>
    <phoneticPr fontId="7"/>
  </si>
  <si>
    <t>地熱発電</t>
    <rPh sb="0" eb="2">
      <t>チネツ</t>
    </rPh>
    <rPh sb="2" eb="4">
      <t>ハツデン</t>
    </rPh>
    <phoneticPr fontId="7"/>
  </si>
  <si>
    <t>太陽熱利用</t>
    <rPh sb="0" eb="3">
      <t>タイヨウネツ</t>
    </rPh>
    <rPh sb="3" eb="5">
      <t>リヨウ</t>
    </rPh>
    <phoneticPr fontId="7"/>
  </si>
  <si>
    <t>地中熱利用</t>
    <rPh sb="0" eb="5">
      <t>チチュウネツリヨウ</t>
    </rPh>
    <phoneticPr fontId="7"/>
  </si>
  <si>
    <t>その他の再エネ（　）</t>
    <rPh sb="2" eb="3">
      <t>タ</t>
    </rPh>
    <rPh sb="4" eb="5">
      <t>サイ</t>
    </rPh>
    <phoneticPr fontId="7"/>
  </si>
  <si>
    <t>８　次世代自動車の導入状況及び計画</t>
    <rPh sb="2" eb="5">
      <t>ジセダイ</t>
    </rPh>
    <rPh sb="5" eb="7">
      <t>ジドウ</t>
    </rPh>
    <rPh sb="13" eb="14">
      <t>オヨ</t>
    </rPh>
    <rPh sb="15" eb="17">
      <t>ケイカク</t>
    </rPh>
    <phoneticPr fontId="7"/>
  </si>
  <si>
    <t>計画期間での導入予定</t>
    <rPh sb="0" eb="2">
      <t>ケイカク</t>
    </rPh>
    <rPh sb="2" eb="4">
      <t>キカン</t>
    </rPh>
    <rPh sb="6" eb="8">
      <t>ドウニュウ</t>
    </rPh>
    <rPh sb="8" eb="10">
      <t>ヨテイ</t>
    </rPh>
    <phoneticPr fontId="7"/>
  </si>
  <si>
    <t>次世代自動車の種別</t>
    <rPh sb="0" eb="3">
      <t>ジセダイ</t>
    </rPh>
    <rPh sb="3" eb="6">
      <t>ジドウシャ</t>
    </rPh>
    <rPh sb="7" eb="9">
      <t>シュベツ</t>
    </rPh>
    <phoneticPr fontId="7"/>
  </si>
  <si>
    <t>電気自動車</t>
    <rPh sb="0" eb="2">
      <t>デンキ</t>
    </rPh>
    <rPh sb="2" eb="5">
      <t>ジドウシャ</t>
    </rPh>
    <phoneticPr fontId="7"/>
  </si>
  <si>
    <t>プラグイン
ハイブリッド車</t>
    <rPh sb="12" eb="13">
      <t>シャ</t>
    </rPh>
    <phoneticPr fontId="7"/>
  </si>
  <si>
    <t>燃料電池自動車</t>
    <rPh sb="0" eb="2">
      <t>ネンリョウ</t>
    </rPh>
    <rPh sb="2" eb="4">
      <t>デンチ</t>
    </rPh>
    <rPh sb="4" eb="7">
      <t>ジドウシャ</t>
    </rPh>
    <phoneticPr fontId="7"/>
  </si>
  <si>
    <t>合計</t>
    <rPh sb="0" eb="2">
      <t>ゴウケイ</t>
    </rPh>
    <phoneticPr fontId="7"/>
  </si>
  <si>
    <t>計画期間での
導入予定台数[台]</t>
    <rPh sb="0" eb="2">
      <t>ケイカク</t>
    </rPh>
    <rPh sb="2" eb="4">
      <t>キカン</t>
    </rPh>
    <rPh sb="7" eb="9">
      <t>ドウニュウ</t>
    </rPh>
    <rPh sb="9" eb="11">
      <t>ヨテイ</t>
    </rPh>
    <rPh sb="11" eb="13">
      <t>ダイスウ</t>
    </rPh>
    <rPh sb="14" eb="15">
      <t>ダイ</t>
    </rPh>
    <phoneticPr fontId="7"/>
  </si>
  <si>
    <t>保有台数[台]</t>
    <rPh sb="0" eb="2">
      <t>ホユウ</t>
    </rPh>
    <rPh sb="2" eb="4">
      <t>ダイスウ</t>
    </rPh>
    <rPh sb="5" eb="6">
      <t>ダイ</t>
    </rPh>
    <phoneticPr fontId="7"/>
  </si>
  <si>
    <t>細則第37号様式（第２条第48号）</t>
    <rPh sb="0" eb="2">
      <t>サイソク</t>
    </rPh>
    <phoneticPr fontId="7"/>
  </si>
  <si>
    <t>９の１　重点対策の実施状況及び計画（第１号及び第２号該当事業者）（その１）</t>
    <rPh sb="4" eb="6">
      <t>ジュウテン</t>
    </rPh>
    <rPh sb="6" eb="8">
      <t>タイサク</t>
    </rPh>
    <rPh sb="9" eb="11">
      <t>ジッシ</t>
    </rPh>
    <rPh sb="11" eb="13">
      <t>ジョウキョウ</t>
    </rPh>
    <rPh sb="13" eb="14">
      <t>オヨ</t>
    </rPh>
    <rPh sb="15" eb="17">
      <t>ケイカク</t>
    </rPh>
    <phoneticPr fontId="7"/>
  </si>
  <si>
    <t>重点対策</t>
    <rPh sb="0" eb="2">
      <t>ジュウテン</t>
    </rPh>
    <rPh sb="2" eb="4">
      <t>タイサク</t>
    </rPh>
    <phoneticPr fontId="7"/>
  </si>
  <si>
    <t>対策の内容</t>
    <rPh sb="0" eb="2">
      <t>タイサク</t>
    </rPh>
    <rPh sb="3" eb="5">
      <t>ナイヨウ</t>
    </rPh>
    <phoneticPr fontId="7"/>
  </si>
  <si>
    <t>対象設備</t>
    <rPh sb="0" eb="2">
      <t>タイショウ</t>
    </rPh>
    <rPh sb="2" eb="4">
      <t>セツビ</t>
    </rPh>
    <phoneticPr fontId="7"/>
  </si>
  <si>
    <t>対策状況及び計画(計画期間内)</t>
    <rPh sb="0" eb="2">
      <t>タイサク</t>
    </rPh>
    <rPh sb="2" eb="4">
      <t>ジョウキョウ</t>
    </rPh>
    <rPh sb="4" eb="5">
      <t>オヨ</t>
    </rPh>
    <rPh sb="6" eb="8">
      <t>ケイカク</t>
    </rPh>
    <rPh sb="9" eb="11">
      <t>ケイカク</t>
    </rPh>
    <rPh sb="11" eb="14">
      <t>キカンナイ</t>
    </rPh>
    <phoneticPr fontId="7"/>
  </si>
  <si>
    <t>備考</t>
    <rPh sb="0" eb="2">
      <t>ビコウ</t>
    </rPh>
    <phoneticPr fontId="2"/>
  </si>
  <si>
    <t>備考</t>
    <rPh sb="0" eb="2">
      <t>ビコウ</t>
    </rPh>
    <phoneticPr fontId="7"/>
  </si>
  <si>
    <t>整備済</t>
    <rPh sb="0" eb="2">
      <t>セイビ</t>
    </rPh>
    <rPh sb="2" eb="3">
      <t>ズ</t>
    </rPh>
    <phoneticPr fontId="7"/>
  </si>
  <si>
    <t>設定済</t>
    <rPh sb="0" eb="2">
      <t>セッテイ</t>
    </rPh>
    <rPh sb="2" eb="3">
      <t>ズ</t>
    </rPh>
    <phoneticPr fontId="7"/>
  </si>
  <si>
    <t>実施済</t>
    <rPh sb="0" eb="2">
      <t>ジッシ</t>
    </rPh>
    <rPh sb="2" eb="3">
      <t>ズ</t>
    </rPh>
    <phoneticPr fontId="7"/>
  </si>
  <si>
    <t>①管理基準等の
設定状況</t>
    <rPh sb="1" eb="3">
      <t>カンリ</t>
    </rPh>
    <rPh sb="3" eb="5">
      <t>キジュン</t>
    </rPh>
    <rPh sb="5" eb="6">
      <t>トウ</t>
    </rPh>
    <rPh sb="8" eb="10">
      <t>セッテイ</t>
    </rPh>
    <rPh sb="10" eb="12">
      <t>ジョウキョウ</t>
    </rPh>
    <phoneticPr fontId="7"/>
  </si>
  <si>
    <t>②実施状況</t>
    <rPh sb="1" eb="3">
      <t>ジッシ</t>
    </rPh>
    <rPh sb="3" eb="5">
      <t>ジョウキョウ</t>
    </rPh>
    <phoneticPr fontId="7"/>
  </si>
  <si>
    <t>取組予定有</t>
    <rPh sb="0" eb="2">
      <t>トリクミ</t>
    </rPh>
    <rPh sb="2" eb="4">
      <t>ヨテイ</t>
    </rPh>
    <rPh sb="4" eb="5">
      <t>アリ</t>
    </rPh>
    <phoneticPr fontId="7"/>
  </si>
  <si>
    <t>推進体制の整備</t>
    <rPh sb="0" eb="2">
      <t>スイシン</t>
    </rPh>
    <rPh sb="2" eb="4">
      <t>タイセイ</t>
    </rPh>
    <rPh sb="5" eb="7">
      <t>セイビ</t>
    </rPh>
    <phoneticPr fontId="7"/>
  </si>
  <si>
    <t>① 本社等が中心となり、支店等と連携して、地球温暖化対策を推進する管理体制を整備している。
② ①の体制に基づき、定期的に地球温暖化対策に関する計画立案、進捗確認等の会議等を実施している。</t>
    <rPh sb="72" eb="74">
      <t>ケイカク</t>
    </rPh>
    <rPh sb="74" eb="76">
      <t>リツアン</t>
    </rPh>
    <rPh sb="81" eb="82">
      <t>トウ</t>
    </rPh>
    <phoneticPr fontId="7"/>
  </si>
  <si>
    <t>非該当</t>
    <rPh sb="0" eb="3">
      <t>ヒガイトウ</t>
    </rPh>
    <phoneticPr fontId="7"/>
  </si>
  <si>
    <t>取組予定無</t>
    <rPh sb="0" eb="2">
      <t>トリクミ</t>
    </rPh>
    <rPh sb="2" eb="4">
      <t>ヨテイ</t>
    </rPh>
    <rPh sb="4" eb="5">
      <t>ナシ</t>
    </rPh>
    <phoneticPr fontId="7"/>
  </si>
  <si>
    <t>エネルギー使用量の把握</t>
    <rPh sb="5" eb="8">
      <t>シヨウリョウ</t>
    </rPh>
    <rPh sb="9" eb="11">
      <t>ハアク</t>
    </rPh>
    <phoneticPr fontId="7"/>
  </si>
  <si>
    <t>① エネルギー種類別（電力、ガス、蒸気、圧縮空気等）の使用量の記録、保管等についての管理基準を設定している。
② ①の情報を元に、現状把握、過去との比較検証を実施している。</t>
    <rPh sb="79" eb="81">
      <t>ジッシ</t>
    </rPh>
    <phoneticPr fontId="7"/>
  </si>
  <si>
    <t>事務用機器の管理</t>
    <rPh sb="2" eb="3">
      <t>ヨウ</t>
    </rPh>
    <rPh sb="6" eb="8">
      <t>カンリ</t>
    </rPh>
    <phoneticPr fontId="7"/>
  </si>
  <si>
    <t>① 事務用機器（パーソナルコンピュータ、プリンタ、コピー機、ファクシミリ等）の待機電力削減の取組、省エネモード設定等についての管理基準を設定している。
② 管理基準に基づいた運用を実施している。</t>
    <rPh sb="78" eb="80">
      <t>カンリ</t>
    </rPh>
    <rPh sb="80" eb="82">
      <t>キジュン</t>
    </rPh>
    <rPh sb="83" eb="84">
      <t>モト</t>
    </rPh>
    <rPh sb="87" eb="89">
      <t>ウンヨウ</t>
    </rPh>
    <phoneticPr fontId="7"/>
  </si>
  <si>
    <t>事務用機器</t>
    <rPh sb="0" eb="2">
      <t>ジム</t>
    </rPh>
    <rPh sb="2" eb="3">
      <t>ヨウ</t>
    </rPh>
    <rPh sb="3" eb="5">
      <t>キキ</t>
    </rPh>
    <phoneticPr fontId="7"/>
  </si>
  <si>
    <t>受変電設備の力率の管理</t>
    <rPh sb="0" eb="3">
      <t>ジュヘンデン</t>
    </rPh>
    <rPh sb="3" eb="5">
      <t>セツビ</t>
    </rPh>
    <rPh sb="6" eb="8">
      <t>リキリツ</t>
    </rPh>
    <rPh sb="9" eb="11">
      <t>カンリ</t>
    </rPh>
    <phoneticPr fontId="7"/>
  </si>
  <si>
    <t>① 受電端における力率は、95パーセント以上とすることを基準として進相コンデンサ等を制御するように管理基準を設定している。
② 管理基準に基づいた運用を実施している。</t>
    <phoneticPr fontId="7"/>
  </si>
  <si>
    <t>受変電設備</t>
    <rPh sb="0" eb="3">
      <t>ジュヘンデン</t>
    </rPh>
    <rPh sb="3" eb="5">
      <t>セツビ</t>
    </rPh>
    <phoneticPr fontId="7"/>
  </si>
  <si>
    <t>照明設備の管理</t>
    <rPh sb="0" eb="2">
      <t>ショウメイ</t>
    </rPh>
    <rPh sb="2" eb="4">
      <t>セツビ</t>
    </rPh>
    <rPh sb="5" eb="7">
      <t>カンリ</t>
    </rPh>
    <phoneticPr fontId="7"/>
  </si>
  <si>
    <t>① 事業活動に適した点灯時間、点灯エリア、照度等についての管理基準を設定している。
② 管理基準に基づいた運用を実施している。</t>
    <rPh sb="2" eb="4">
      <t>ジギョウ</t>
    </rPh>
    <rPh sb="4" eb="6">
      <t>カツドウ</t>
    </rPh>
    <rPh sb="7" eb="8">
      <t>テキ</t>
    </rPh>
    <rPh sb="10" eb="12">
      <t>テントウ</t>
    </rPh>
    <rPh sb="12" eb="14">
      <t>ジカン</t>
    </rPh>
    <rPh sb="15" eb="17">
      <t>テントウ</t>
    </rPh>
    <rPh sb="21" eb="23">
      <t>ショウド</t>
    </rPh>
    <rPh sb="23" eb="24">
      <t>トウ</t>
    </rPh>
    <phoneticPr fontId="7"/>
  </si>
  <si>
    <t>年間2,000時間以上点灯する照明設備</t>
  </si>
  <si>
    <t>空調設備の管理</t>
    <rPh sb="0" eb="2">
      <t>クウチョウ</t>
    </rPh>
    <rPh sb="2" eb="4">
      <t>セツビ</t>
    </rPh>
    <rPh sb="5" eb="7">
      <t>カンリ</t>
    </rPh>
    <phoneticPr fontId="7"/>
  </si>
  <si>
    <t>① 空調を施す区画を限定し、外気条件変動等に応じた設備の運転時間、室温、湿度等についての管理基準を設定している。
② 管理基準に基づいた運用を実施している。</t>
    <phoneticPr fontId="7"/>
  </si>
  <si>
    <t>空調設備</t>
    <rPh sb="0" eb="2">
      <t>クウチョウ</t>
    </rPh>
    <rPh sb="2" eb="4">
      <t>セツビ</t>
    </rPh>
    <phoneticPr fontId="7"/>
  </si>
  <si>
    <t>空調用冷凍機の管理</t>
    <rPh sb="0" eb="2">
      <t>クウチョウ</t>
    </rPh>
    <rPh sb="2" eb="3">
      <t>ヨウ</t>
    </rPh>
    <rPh sb="7" eb="9">
      <t>カンリ</t>
    </rPh>
    <phoneticPr fontId="7"/>
  </si>
  <si>
    <t>① 外気条件変動等に応じた冷却水温度や圧力等についての管理基準を設定している。
② 管理基準に基づいた運用を実施している。</t>
    <phoneticPr fontId="7"/>
  </si>
  <si>
    <t>空調用冷凍機</t>
    <rPh sb="0" eb="3">
      <t>クウチョウヨウ</t>
    </rPh>
    <phoneticPr fontId="7"/>
  </si>
  <si>
    <t>換気設備の管理</t>
    <rPh sb="0" eb="2">
      <t>カンキ</t>
    </rPh>
    <rPh sb="2" eb="4">
      <t>セツビ</t>
    </rPh>
    <rPh sb="5" eb="7">
      <t>カンリ</t>
    </rPh>
    <phoneticPr fontId="7"/>
  </si>
  <si>
    <t>① 換気を施す区画を限定し、外気条件変動等に応じた換気量、運転時間等についての管理基準を設定している。
② 管理基準に基づいた運用を実施している。</t>
    <phoneticPr fontId="7"/>
  </si>
  <si>
    <t>換気設備</t>
    <rPh sb="0" eb="2">
      <t>カンキ</t>
    </rPh>
    <rPh sb="2" eb="4">
      <t>セツビ</t>
    </rPh>
    <phoneticPr fontId="7"/>
  </si>
  <si>
    <t>フィルターの清掃</t>
    <rPh sb="6" eb="8">
      <t>セイソウ</t>
    </rPh>
    <phoneticPr fontId="7"/>
  </si>
  <si>
    <t>① 空調設備、換気設備のフィルターの点検、清掃についての管理基準を設定している。
② 管理基準に基づいた運用を実施している。</t>
    <phoneticPr fontId="7"/>
  </si>
  <si>
    <t>空調設備
換気設備</t>
    <rPh sb="0" eb="2">
      <t>クウチョウ</t>
    </rPh>
    <rPh sb="2" eb="4">
      <t>セツビ</t>
    </rPh>
    <rPh sb="5" eb="7">
      <t>カンキ</t>
    </rPh>
    <rPh sb="7" eb="9">
      <t>セツビ</t>
    </rPh>
    <phoneticPr fontId="7"/>
  </si>
  <si>
    <r>
      <rPr>
        <sz val="10"/>
        <color rgb="FF000000"/>
        <rFont val="ＭＳ Ｐ明朝"/>
        <family val="1"/>
        <charset val="128"/>
      </rPr>
      <t>ボイラー</t>
    </r>
    <r>
      <rPr>
        <sz val="10"/>
        <color rgb="FF000000"/>
        <rFont val="ＭＳ 明朝"/>
        <family val="1"/>
        <charset val="128"/>
      </rPr>
      <t>の管理</t>
    </r>
    <rPh sb="5" eb="7">
      <t>カンリ</t>
    </rPh>
    <phoneticPr fontId="7"/>
  </si>
  <si>
    <t>① 過剰な蒸気の供給及び燃料の供給をなくし適正に運転するため、蒸気の圧力、温度及び運転時間についての管理基準を設定している。
② 管理基準に基づいた運用を実施している。</t>
    <phoneticPr fontId="7"/>
  </si>
  <si>
    <t>ボイラー</t>
  </si>
  <si>
    <t>９の１　重点対策の実施状況及び計画（第１号及び第２号該当事業者）（その２）</t>
    <rPh sb="4" eb="6">
      <t>ジュウテン</t>
    </rPh>
    <rPh sb="6" eb="8">
      <t>タイサク</t>
    </rPh>
    <rPh sb="9" eb="11">
      <t>ジッシ</t>
    </rPh>
    <rPh sb="11" eb="13">
      <t>ジョウキョウ</t>
    </rPh>
    <rPh sb="13" eb="14">
      <t>オヨ</t>
    </rPh>
    <rPh sb="15" eb="17">
      <t>ケイカク</t>
    </rPh>
    <phoneticPr fontId="7"/>
  </si>
  <si>
    <t>蒸気配管等の管理</t>
    <rPh sb="0" eb="2">
      <t>ジョウキ</t>
    </rPh>
    <rPh sb="4" eb="5">
      <t>トウ</t>
    </rPh>
    <rPh sb="6" eb="8">
      <t>カンリ</t>
    </rPh>
    <phoneticPr fontId="7"/>
  </si>
  <si>
    <t>① ボイラー設備の配管、バルブ等の保温及び断熱の維持、蒸気の漏えい、詰まりの防止等についての管理基準を設定している。
② 管理基準に基づいた運用を実施している。</t>
    <phoneticPr fontId="7"/>
  </si>
  <si>
    <t>燃焼設備の空気比管理</t>
  </si>
  <si>
    <t>① 燃焼設備及び使用する燃料の種類に応じて、排出ガスにおける空気比の値が基準空気比※以下になるような、空気比についての管理基準を設定している。
② 管理基準に基づいた運用を実施している。</t>
    <rPh sb="64" eb="66">
      <t>セッテイ</t>
    </rPh>
    <phoneticPr fontId="7"/>
  </si>
  <si>
    <t xml:space="preserve">ボイラー
工業炉
</t>
    <rPh sb="5" eb="7">
      <t>コウギョウ</t>
    </rPh>
    <rPh sb="7" eb="8">
      <t>ロ</t>
    </rPh>
    <phoneticPr fontId="7"/>
  </si>
  <si>
    <t>ポンプ、ファン、ブロワー及びコンプレッサの負荷に応じた運転管理</t>
    <rPh sb="12" eb="13">
      <t>オヨ</t>
    </rPh>
    <rPh sb="21" eb="23">
      <t>フカ</t>
    </rPh>
    <rPh sb="24" eb="25">
      <t>オウ</t>
    </rPh>
    <rPh sb="27" eb="29">
      <t>ウンテン</t>
    </rPh>
    <rPh sb="29" eb="31">
      <t>カンリ</t>
    </rPh>
    <phoneticPr fontId="7"/>
  </si>
  <si>
    <t>① 使用端圧力及び吐出量を把握し、負荷に応じた運転台数制御、回転数制御等についての管理基準を設定している。
② 管理基準に基づいた運用を実施している。</t>
    <phoneticPr fontId="7"/>
  </si>
  <si>
    <t>ポンプ
ファン
ブロワー
コンプレッサ</t>
    <phoneticPr fontId="7"/>
  </si>
  <si>
    <t>※ 基準空気比とは、工場等におけるエネルギーの使用の合理化に関する事業者の判断の基準（平成21年経済産業省告示第66号）の別表第１（Ａ）に規定するものをいう。</t>
    <phoneticPr fontId="7"/>
  </si>
  <si>
    <t>９の２　重点対策の実施状況及び計画（第３号該当事業者）</t>
    <rPh sb="4" eb="6">
      <t>ジュウテン</t>
    </rPh>
    <rPh sb="6" eb="8">
      <t>タイサク</t>
    </rPh>
    <rPh sb="9" eb="11">
      <t>ジッシ</t>
    </rPh>
    <rPh sb="11" eb="13">
      <t>ジョウキョウ</t>
    </rPh>
    <rPh sb="13" eb="14">
      <t>オヨ</t>
    </rPh>
    <rPh sb="15" eb="17">
      <t>ケイカク</t>
    </rPh>
    <phoneticPr fontId="7"/>
  </si>
  <si>
    <t>自動車の適正な使用管理</t>
    <rPh sb="0" eb="3">
      <t>ジドウシャ</t>
    </rPh>
    <rPh sb="4" eb="6">
      <t>テキセイ</t>
    </rPh>
    <rPh sb="7" eb="9">
      <t>シヨウ</t>
    </rPh>
    <rPh sb="9" eb="11">
      <t>カンリ</t>
    </rPh>
    <phoneticPr fontId="7"/>
  </si>
  <si>
    <t>① 目的地までの燃料消費量、所要時間等を考慮した効率的な走行ルート等の情報を運転者に伝える仕組みを整備している。
② ①の仕組みを活用した運用を実施している。</t>
    <rPh sb="2" eb="5">
      <t>モクテキチ</t>
    </rPh>
    <rPh sb="8" eb="10">
      <t>ネンリョウ</t>
    </rPh>
    <rPh sb="10" eb="13">
      <t>ショウヒリョウ</t>
    </rPh>
    <rPh sb="18" eb="19">
      <t>トウ</t>
    </rPh>
    <rPh sb="24" eb="27">
      <t>コウリツテキ</t>
    </rPh>
    <rPh sb="65" eb="67">
      <t>カツヨウ</t>
    </rPh>
    <phoneticPr fontId="7"/>
  </si>
  <si>
    <t>エネルギー使用量等に関するデータの管理</t>
    <rPh sb="5" eb="7">
      <t>シヨウ</t>
    </rPh>
    <rPh sb="7" eb="8">
      <t>リョウ</t>
    </rPh>
    <rPh sb="8" eb="9">
      <t>トウ</t>
    </rPh>
    <rPh sb="10" eb="11">
      <t>カン</t>
    </rPh>
    <rPh sb="17" eb="19">
      <t>カンリ</t>
    </rPh>
    <phoneticPr fontId="7"/>
  </si>
  <si>
    <t>① 自動車ごとの走行距離、エネルギー消費量等のデータの定期的な記録等についての管理基準を設定している。
② ①の情報を活用した運用を実施している。</t>
    <rPh sb="56" eb="58">
      <t>ジョウホウ</t>
    </rPh>
    <rPh sb="59" eb="61">
      <t>カツヨウ</t>
    </rPh>
    <phoneticPr fontId="7"/>
  </si>
  <si>
    <t>エコドライブ推進体制の整備</t>
    <rPh sb="6" eb="8">
      <t>スイシン</t>
    </rPh>
    <rPh sb="8" eb="10">
      <t>タイセイ</t>
    </rPh>
    <rPh sb="11" eb="13">
      <t>セイビ</t>
    </rPh>
    <phoneticPr fontId="7"/>
  </si>
  <si>
    <t>① エコドライブ推進に関する責任者を設置し、エコドライブの実施及びエコドライブ講習等についての管理基準を設定している。
② 管理基準に基づいた運用を実施している。</t>
    <phoneticPr fontId="7"/>
  </si>
  <si>
    <t>自動車の適正な維持管理</t>
    <rPh sb="0" eb="3">
      <t>ジドウシャ</t>
    </rPh>
    <rPh sb="4" eb="6">
      <t>テキセイ</t>
    </rPh>
    <rPh sb="7" eb="9">
      <t>イジ</t>
    </rPh>
    <rPh sb="9" eb="11">
      <t>カンリ</t>
    </rPh>
    <phoneticPr fontId="7"/>
  </si>
  <si>
    <t>① 日常の点検・整備に係る責任者を設置し、点検、整備及び点検・整備に必要な知識や技術を習得するための研修等についての管理基準を設定している。
② 管理基準に基づいた運用を実施している。</t>
    <rPh sb="50" eb="52">
      <t>ケンシュウ</t>
    </rPh>
    <phoneticPr fontId="7"/>
  </si>
  <si>
    <t>IDの下３桁</t>
    <rPh sb="3" eb="4">
      <t>シモ</t>
    </rPh>
    <rPh sb="5" eb="6">
      <t>ケタ</t>
    </rPh>
    <phoneticPr fontId="7"/>
  </si>
  <si>
    <t>001</t>
  </si>
  <si>
    <t>株式会社レインズインターナショナル</t>
  </si>
  <si>
    <t>１．事業者IDの下３桁の数字を用意。</t>
    <rPh sb="2" eb="5">
      <t>ジギョウシャ</t>
    </rPh>
    <rPh sb="8" eb="9">
      <t>シモ</t>
    </rPh>
    <rPh sb="10" eb="11">
      <t>ケタ</t>
    </rPh>
    <rPh sb="12" eb="14">
      <t>スウジ</t>
    </rPh>
    <rPh sb="15" eb="17">
      <t>ヨウイ</t>
    </rPh>
    <phoneticPr fontId="7"/>
  </si>
  <si>
    <t>004</t>
  </si>
  <si>
    <t>ウエルシア薬局株式会社</t>
  </si>
  <si>
    <t>　　※　わからない場合は右の表より検索してください</t>
    <rPh sb="9" eb="11">
      <t>バアイ</t>
    </rPh>
    <rPh sb="12" eb="13">
      <t>ミギ</t>
    </rPh>
    <rPh sb="14" eb="15">
      <t>ヒョウ</t>
    </rPh>
    <rPh sb="17" eb="19">
      <t>ケンサク</t>
    </rPh>
    <phoneticPr fontId="7"/>
  </si>
  <si>
    <t>005</t>
  </si>
  <si>
    <t>株式会社ホテル、ニューグランド</t>
  </si>
  <si>
    <t>006</t>
  </si>
  <si>
    <t>富士シティオ株式会社</t>
  </si>
  <si>
    <t>２．３桁の数字を下の赤枠に入力してください。</t>
    <rPh sb="3" eb="4">
      <t>ケタ</t>
    </rPh>
    <rPh sb="5" eb="7">
      <t>スウジ</t>
    </rPh>
    <rPh sb="8" eb="9">
      <t>シタ</t>
    </rPh>
    <rPh sb="10" eb="12">
      <t>アカワク</t>
    </rPh>
    <rPh sb="13" eb="15">
      <t>ニュウリョク</t>
    </rPh>
    <phoneticPr fontId="7"/>
  </si>
  <si>
    <t>007</t>
  </si>
  <si>
    <t>株式会社インテック</t>
  </si>
  <si>
    <t>008</t>
  </si>
  <si>
    <t>三和交通株式会社</t>
  </si>
  <si>
    <t>010</t>
  </si>
  <si>
    <t>株式会社アズマ</t>
  </si>
  <si>
    <t>３．下の黄色セルの事業者名称を確認してください。</t>
    <rPh sb="2" eb="3">
      <t>シタ</t>
    </rPh>
    <rPh sb="4" eb="6">
      <t>キイロ</t>
    </rPh>
    <rPh sb="9" eb="12">
      <t>ジギョウシャ</t>
    </rPh>
    <rPh sb="12" eb="14">
      <t>メイショウ</t>
    </rPh>
    <rPh sb="15" eb="17">
      <t>カクニン</t>
    </rPh>
    <phoneticPr fontId="7"/>
  </si>
  <si>
    <t>012</t>
  </si>
  <si>
    <t>メトロ自動車株式会社</t>
  </si>
  <si>
    <t>013</t>
  </si>
  <si>
    <t>前田道路株式会社</t>
  </si>
  <si>
    <t>014</t>
  </si>
  <si>
    <t>高梨販売株式会社</t>
  </si>
  <si>
    <t>４．希望する事業者名であれば次シートを閲覧してください。</t>
    <rPh sb="2" eb="4">
      <t>キボウ</t>
    </rPh>
    <rPh sb="6" eb="10">
      <t>ジギョウシャメイ</t>
    </rPh>
    <rPh sb="14" eb="15">
      <t>ジ</t>
    </rPh>
    <rPh sb="19" eb="21">
      <t>エツラン</t>
    </rPh>
    <phoneticPr fontId="7"/>
  </si>
  <si>
    <t>016</t>
  </si>
  <si>
    <t>神奈川都市交通株式会社</t>
  </si>
  <si>
    <t>017</t>
  </si>
  <si>
    <t>学校法人昭和大学</t>
  </si>
  <si>
    <t>018</t>
  </si>
  <si>
    <t>横浜熱供給株式会社</t>
  </si>
  <si>
    <t>020</t>
  </si>
  <si>
    <t>株式会社Olympic</t>
  </si>
  <si>
    <t>022</t>
  </si>
  <si>
    <t>丸全昭和運輸株式会社</t>
  </si>
  <si>
    <t>024</t>
  </si>
  <si>
    <t>千代田化工建設株式会社</t>
  </si>
  <si>
    <t>025</t>
  </si>
  <si>
    <t>京浜急行バス株式会社</t>
  </si>
  <si>
    <t>026</t>
  </si>
  <si>
    <t>太平洋製糖株式会社</t>
  </si>
  <si>
    <t>027</t>
  </si>
  <si>
    <t>田辺三菱製薬株式会社</t>
  </si>
  <si>
    <t>028</t>
  </si>
  <si>
    <t>東京レンタル株式会社</t>
  </si>
  <si>
    <t>029</t>
  </si>
  <si>
    <t>株式会社浅川製作所</t>
  </si>
  <si>
    <t>030</t>
  </si>
  <si>
    <t>三菱地所株式会社</t>
  </si>
  <si>
    <t>031</t>
  </si>
  <si>
    <t>日本発条株式会社</t>
  </si>
  <si>
    <t>036</t>
  </si>
  <si>
    <t>株式会社Ｊ-オイルミルズ</t>
  </si>
  <si>
    <t>038</t>
  </si>
  <si>
    <t>藤森工業株式会社</t>
  </si>
  <si>
    <t>039</t>
  </si>
  <si>
    <t>株式会社みずほ銀行</t>
  </si>
  <si>
    <t>040</t>
  </si>
  <si>
    <t>社会福祉法人親善福祉協会</t>
  </si>
  <si>
    <t>041</t>
  </si>
  <si>
    <t>昭和電工株式会社</t>
  </si>
  <si>
    <t>042</t>
  </si>
  <si>
    <t>大和証券オフィス投資法人</t>
  </si>
  <si>
    <t>043</t>
  </si>
  <si>
    <t>公立大学法人横浜市立大学</t>
  </si>
  <si>
    <t>044</t>
  </si>
  <si>
    <t>Ｊ＆Ｔ環境株式会社</t>
  </si>
  <si>
    <t>045</t>
  </si>
  <si>
    <t>株式会社東芝</t>
  </si>
  <si>
    <t>046</t>
  </si>
  <si>
    <t>芝浦メカトロニクス株式会社</t>
  </si>
  <si>
    <t>047</t>
  </si>
  <si>
    <t>第一屋製パン株式会社</t>
  </si>
  <si>
    <t>050</t>
  </si>
  <si>
    <t>新横浜ステーション開発株式会社</t>
  </si>
  <si>
    <t>051</t>
  </si>
  <si>
    <t>ライフカード株式会社</t>
  </si>
  <si>
    <t>053</t>
  </si>
  <si>
    <t>株式会社京急百貨店</t>
  </si>
  <si>
    <t>054</t>
  </si>
  <si>
    <t>三菱重工業株式会社</t>
  </si>
  <si>
    <t>055</t>
  </si>
  <si>
    <t>みなとみらい二十一熱供給株式会社</t>
  </si>
  <si>
    <t>061</t>
  </si>
  <si>
    <t>一般財団法人神奈川県警友会</t>
  </si>
  <si>
    <t>062</t>
  </si>
  <si>
    <t>湘南交通株式会社</t>
  </si>
  <si>
    <t>063</t>
  </si>
  <si>
    <t>ＢＡＳＦジャパン株式会社</t>
  </si>
  <si>
    <t>064</t>
  </si>
  <si>
    <t>学校法人関東学院</t>
  </si>
  <si>
    <t>065</t>
  </si>
  <si>
    <t>森永製菓株式会社</t>
  </si>
  <si>
    <t>066</t>
  </si>
  <si>
    <t>株式会社三菱ＵＦＪ銀行</t>
  </si>
  <si>
    <t>067</t>
  </si>
  <si>
    <t>田村工業株式会社</t>
  </si>
  <si>
    <t>068</t>
  </si>
  <si>
    <t>金港交通株式会社</t>
  </si>
  <si>
    <t>069</t>
  </si>
  <si>
    <t>株式会社日新</t>
  </si>
  <si>
    <t>070</t>
  </si>
  <si>
    <t>ＡＧＣ株式会社</t>
  </si>
  <si>
    <t>072</t>
  </si>
  <si>
    <t>学校法人神奈川大学</t>
  </si>
  <si>
    <t>073</t>
  </si>
  <si>
    <t>日本たばこ産業株式会社</t>
  </si>
  <si>
    <t>074</t>
  </si>
  <si>
    <t>スタジアム交通株式会社</t>
  </si>
  <si>
    <t>075</t>
  </si>
  <si>
    <t>住友電気工業株式会社</t>
  </si>
  <si>
    <t>076</t>
  </si>
  <si>
    <t>オルトヨコハマビジネスセンター管理組合</t>
  </si>
  <si>
    <t>077</t>
  </si>
  <si>
    <t>株式会社ニコン</t>
  </si>
  <si>
    <t>078</t>
  </si>
  <si>
    <t>東亞合成株式会社</t>
  </si>
  <si>
    <t>082</t>
  </si>
  <si>
    <t>ジャパンマリンユナイテッド株式会社</t>
  </si>
  <si>
    <t>083</t>
  </si>
  <si>
    <t>株式会社ブリヂストン</t>
  </si>
  <si>
    <t>084</t>
  </si>
  <si>
    <t>イオンリテール株式会社</t>
  </si>
  <si>
    <t>085</t>
  </si>
  <si>
    <t>オリックス自動車株式会社</t>
  </si>
  <si>
    <t>088</t>
  </si>
  <si>
    <t>わらべや日洋株式会社</t>
  </si>
  <si>
    <t>089</t>
  </si>
  <si>
    <t>トヨタカローラ神奈川株式会社</t>
  </si>
  <si>
    <t>090</t>
  </si>
  <si>
    <t>株式会社相鉄アーバンクリエイツ</t>
  </si>
  <si>
    <t>091</t>
  </si>
  <si>
    <t>株式会社ロイヤルパークホテルズアンドリゾーツ</t>
  </si>
  <si>
    <t>092</t>
  </si>
  <si>
    <t>国立研究開発法人水産研究・教育機構</t>
  </si>
  <si>
    <t>093</t>
  </si>
  <si>
    <t>ボッシュ株式会社</t>
  </si>
  <si>
    <t>094</t>
  </si>
  <si>
    <t>株式会社野村総合研究所</t>
  </si>
  <si>
    <t>095</t>
  </si>
  <si>
    <t>野村不動産熱供給株式会社</t>
  </si>
  <si>
    <t>096</t>
  </si>
  <si>
    <t>学校法人総持学園</t>
  </si>
  <si>
    <t>097</t>
  </si>
  <si>
    <t>ニチアス株式会社</t>
  </si>
  <si>
    <t>099</t>
  </si>
  <si>
    <t>株式会社東急百貨店</t>
  </si>
  <si>
    <t>100</t>
  </si>
  <si>
    <t>太陽油脂株式会社</t>
  </si>
  <si>
    <t>101</t>
  </si>
  <si>
    <t>国際埠頭株式会社</t>
  </si>
  <si>
    <t>102</t>
  </si>
  <si>
    <t>株式会社トヨタレンタリース横浜</t>
  </si>
  <si>
    <t>105</t>
  </si>
  <si>
    <t>株式会社キョクレイ</t>
  </si>
  <si>
    <t>107</t>
  </si>
  <si>
    <t>学校法人玉川学園</t>
  </si>
  <si>
    <t>109</t>
  </si>
  <si>
    <t>ゆめおおおか管理組合</t>
  </si>
  <si>
    <t>112</t>
  </si>
  <si>
    <t>オリックス不動産投資法人</t>
  </si>
  <si>
    <t>113</t>
  </si>
  <si>
    <t>東洋電機製造株式会社</t>
  </si>
  <si>
    <t>115</t>
  </si>
  <si>
    <t>富士通株式会社</t>
  </si>
  <si>
    <t>117</t>
  </si>
  <si>
    <t>株式会社京三製作所</t>
  </si>
  <si>
    <t>118</t>
  </si>
  <si>
    <t>ジャパンリアルエステイト投資法人</t>
  </si>
  <si>
    <t>119</t>
  </si>
  <si>
    <t>株式会社ニップン</t>
  </si>
  <si>
    <t>120</t>
  </si>
  <si>
    <t>相鉄ローゼン株式会社</t>
  </si>
  <si>
    <t>122</t>
  </si>
  <si>
    <t>横浜市場冷蔵株式会社</t>
  </si>
  <si>
    <t>123</t>
  </si>
  <si>
    <t>株式会社IHI</t>
  </si>
  <si>
    <t>124</t>
  </si>
  <si>
    <t>株式会社ダスキン</t>
  </si>
  <si>
    <t>125</t>
  </si>
  <si>
    <t>高梨乳業株式会社</t>
  </si>
  <si>
    <t>126</t>
  </si>
  <si>
    <t>社会福祉法人恩賜財団済生会</t>
  </si>
  <si>
    <t>129</t>
  </si>
  <si>
    <t>ＪＦＥスチール株式会社</t>
  </si>
  <si>
    <t>130</t>
  </si>
  <si>
    <t>株式会社横浜ベイホテル東急</t>
  </si>
  <si>
    <t>133</t>
  </si>
  <si>
    <t>株式会社ＤＮＰテクノパック</t>
  </si>
  <si>
    <t>134</t>
  </si>
  <si>
    <t>J-POWER ジェネレーションサービス株式会社</t>
  </si>
  <si>
    <t>136</t>
  </si>
  <si>
    <t>国立大学法人東京工業大学</t>
  </si>
  <si>
    <t>137</t>
  </si>
  <si>
    <t>株式会社横浜都市みらい</t>
  </si>
  <si>
    <t>139</t>
  </si>
  <si>
    <t>学校法人聖マリアンナ医科大学</t>
  </si>
  <si>
    <t>140</t>
  </si>
  <si>
    <t>学校法人慶應義塾</t>
  </si>
  <si>
    <t>141</t>
  </si>
  <si>
    <t>ＪＦＥエンジニアリング株式会社</t>
  </si>
  <si>
    <t>143</t>
  </si>
  <si>
    <t>相鉄ホテル株式会社</t>
  </si>
  <si>
    <t>144</t>
  </si>
  <si>
    <t>東急バス株式会社</t>
  </si>
  <si>
    <t>147</t>
  </si>
  <si>
    <t>東京液化酸素株式会社</t>
  </si>
  <si>
    <t>148</t>
  </si>
  <si>
    <t>日揮ホールディングス株式会社</t>
  </si>
  <si>
    <t>149</t>
  </si>
  <si>
    <t>株式会社トヨタオートモールクリエイト</t>
  </si>
  <si>
    <t>150</t>
  </si>
  <si>
    <t>東京ガス株式会社</t>
  </si>
  <si>
    <t>151</t>
  </si>
  <si>
    <t>イッツ・コミュニケーションズ株式会社</t>
  </si>
  <si>
    <t>153</t>
  </si>
  <si>
    <t>横浜新都市センター株式会社</t>
  </si>
  <si>
    <t>155</t>
  </si>
  <si>
    <t>鈴江コーポレーション株式会社</t>
  </si>
  <si>
    <t>157</t>
  </si>
  <si>
    <t>国立大学法人横浜国立大学</t>
  </si>
  <si>
    <t>159</t>
  </si>
  <si>
    <t>SMBC日興証券株式会社</t>
  </si>
  <si>
    <t>160</t>
  </si>
  <si>
    <t>日興システムソリューションズ株式会社</t>
  </si>
  <si>
    <t>161</t>
  </si>
  <si>
    <t>生活協同組合ユーコープ</t>
  </si>
  <si>
    <t>163</t>
  </si>
  <si>
    <t>横浜市交通局</t>
  </si>
  <si>
    <t>164</t>
  </si>
  <si>
    <t>オニキス・リアルティ有限会社</t>
  </si>
  <si>
    <t>165</t>
  </si>
  <si>
    <t>ユニー株式会社</t>
  </si>
  <si>
    <t>166</t>
  </si>
  <si>
    <t>髙田工業株式会社</t>
  </si>
  <si>
    <t>167</t>
  </si>
  <si>
    <t>株式会社ルネサンス</t>
  </si>
  <si>
    <t>168</t>
  </si>
  <si>
    <t>富士ソフト株式会社</t>
  </si>
  <si>
    <t>169</t>
  </si>
  <si>
    <t>株式会社アイネット</t>
  </si>
  <si>
    <t>170</t>
  </si>
  <si>
    <t>林精鋼株式会社</t>
  </si>
  <si>
    <t>171</t>
  </si>
  <si>
    <t>株式会社プリンスホテル</t>
  </si>
  <si>
    <t>174</t>
  </si>
  <si>
    <t>株式会社横浜八景島</t>
  </si>
  <si>
    <t>175</t>
  </si>
  <si>
    <t>株式会社日立製作所</t>
  </si>
  <si>
    <t>176</t>
  </si>
  <si>
    <t>日本生命保険相互会社</t>
  </si>
  <si>
    <t>177</t>
  </si>
  <si>
    <t>相鉄バス株式会社</t>
  </si>
  <si>
    <t>178</t>
  </si>
  <si>
    <t>三菱ケミカル株式会社</t>
  </si>
  <si>
    <t>179</t>
  </si>
  <si>
    <t>日清オイリオグループ株式会社</t>
  </si>
  <si>
    <t>181</t>
  </si>
  <si>
    <t>株式会社ルミネ</t>
  </si>
  <si>
    <t>183</t>
  </si>
  <si>
    <t>株式会社ヨーク</t>
  </si>
  <si>
    <t>184</t>
  </si>
  <si>
    <t>フジパン株式会社</t>
  </si>
  <si>
    <t>185</t>
  </si>
  <si>
    <t>山崎製パン株式会社</t>
  </si>
  <si>
    <t>186</t>
  </si>
  <si>
    <t>株式会社そごう・西武</t>
  </si>
  <si>
    <t>187</t>
  </si>
  <si>
    <t>株式会社資生堂</t>
  </si>
  <si>
    <t>190</t>
  </si>
  <si>
    <t>横浜市教育委員会</t>
  </si>
  <si>
    <t>191</t>
  </si>
  <si>
    <t>横浜市水道局</t>
  </si>
  <si>
    <t>192</t>
  </si>
  <si>
    <t>横浜市医療局病院経営本部</t>
  </si>
  <si>
    <t>193</t>
  </si>
  <si>
    <t>三井不動産株式会社</t>
  </si>
  <si>
    <t>194</t>
  </si>
  <si>
    <t>株式会社髙島屋</t>
  </si>
  <si>
    <t>196</t>
  </si>
  <si>
    <t>ヤマト運輸株式会社</t>
  </si>
  <si>
    <t>200</t>
  </si>
  <si>
    <t>株式会社ホンダカーズ横浜</t>
  </si>
  <si>
    <t>202</t>
  </si>
  <si>
    <t>野村不動産株式会社</t>
  </si>
  <si>
    <t>203</t>
  </si>
  <si>
    <t>日産自動車株式会社</t>
  </si>
  <si>
    <t>204</t>
  </si>
  <si>
    <t>株式会社メディセオ</t>
  </si>
  <si>
    <t>205</t>
  </si>
  <si>
    <t>神奈川中央交通株式会社</t>
  </si>
  <si>
    <t>206</t>
  </si>
  <si>
    <t>株式会社ニトリ</t>
  </si>
  <si>
    <t>207</t>
  </si>
  <si>
    <t>スタンレー電気株式会社</t>
  </si>
  <si>
    <t>208</t>
  </si>
  <si>
    <t>日本飛行機株式会社</t>
  </si>
  <si>
    <t>209</t>
  </si>
  <si>
    <t>株式会社二葉</t>
  </si>
  <si>
    <t>213</t>
  </si>
  <si>
    <t>株式会社すかいらーくホールディングス</t>
  </si>
  <si>
    <t>214</t>
  </si>
  <si>
    <t>野村不動産ライフ＆スポーツ株式会社</t>
  </si>
  <si>
    <t>215</t>
  </si>
  <si>
    <t>株式会社ファミリーマート</t>
  </si>
  <si>
    <t>216</t>
  </si>
  <si>
    <t>株式会社クリエイトエス・ディー</t>
  </si>
  <si>
    <t>218</t>
  </si>
  <si>
    <t>国家公務員共済組合連合会</t>
  </si>
  <si>
    <t>220</t>
  </si>
  <si>
    <t>日産プリンス神奈川販売株式会社</t>
  </si>
  <si>
    <t>221</t>
  </si>
  <si>
    <t>京浜急行電鉄株式会社</t>
  </si>
  <si>
    <t>222</t>
  </si>
  <si>
    <t>エヌ・ティ・ティ・コミュニケーションズ株式会社</t>
  </si>
  <si>
    <t>223</t>
  </si>
  <si>
    <t>神奈川県内広域水道企業団</t>
  </si>
  <si>
    <t>224</t>
  </si>
  <si>
    <t>麒麟麦酒株式会社</t>
  </si>
  <si>
    <t>226</t>
  </si>
  <si>
    <t>横浜トヨペット株式会社</t>
  </si>
  <si>
    <t>227</t>
  </si>
  <si>
    <t>万葉倶楽部株式会社</t>
  </si>
  <si>
    <t>230</t>
  </si>
  <si>
    <t>株式会社横浜銀行</t>
  </si>
  <si>
    <t>231</t>
  </si>
  <si>
    <t>株式会社阪急商業開発</t>
  </si>
  <si>
    <t>233</t>
  </si>
  <si>
    <t>横浜市</t>
  </si>
  <si>
    <t>234</t>
  </si>
  <si>
    <t>株式会社JVCケンウッド</t>
  </si>
  <si>
    <t>235</t>
  </si>
  <si>
    <t>国立研究開発法人理化学研究所</t>
  </si>
  <si>
    <t>236</t>
  </si>
  <si>
    <t>株式会社関電工</t>
  </si>
  <si>
    <t>237</t>
  </si>
  <si>
    <t>神奈川県</t>
  </si>
  <si>
    <t>239</t>
  </si>
  <si>
    <t>株式会社緑山スタジオ・シティ</t>
  </si>
  <si>
    <t>240</t>
  </si>
  <si>
    <t>株式会社島忠</t>
  </si>
  <si>
    <t>241</t>
  </si>
  <si>
    <t>株式会社武蔵野</t>
  </si>
  <si>
    <t>242</t>
  </si>
  <si>
    <t>株式会社横浜スカイビル</t>
  </si>
  <si>
    <t>244</t>
  </si>
  <si>
    <t>株式会社丸井</t>
  </si>
  <si>
    <t>245</t>
  </si>
  <si>
    <t>サミット株式会社</t>
  </si>
  <si>
    <t>246</t>
  </si>
  <si>
    <t>株式会社紀文食品</t>
  </si>
  <si>
    <t>248</t>
  </si>
  <si>
    <t>株式会社ヨドバシカメラ</t>
  </si>
  <si>
    <t>249</t>
  </si>
  <si>
    <t>富士フイルムビジネスイノベーションジャパン株式会社</t>
  </si>
  <si>
    <t>254</t>
  </si>
  <si>
    <t>株式会社NTTドコモ</t>
  </si>
  <si>
    <t>255</t>
  </si>
  <si>
    <t>ＥＮＥＯＳ株式会社</t>
  </si>
  <si>
    <t>256</t>
  </si>
  <si>
    <t>株式会社ミツハシ</t>
  </si>
  <si>
    <t>257</t>
  </si>
  <si>
    <t>株式会社いなげや</t>
  </si>
  <si>
    <t>258</t>
  </si>
  <si>
    <t>神奈川県警察</t>
  </si>
  <si>
    <t>260</t>
  </si>
  <si>
    <t>株式会社東急ストア</t>
  </si>
  <si>
    <t>261</t>
  </si>
  <si>
    <t>東京海上日動火災保険株式会社</t>
  </si>
  <si>
    <t>262</t>
  </si>
  <si>
    <t>国立研究開発法人海洋研究開発機構</t>
  </si>
  <si>
    <t>263</t>
  </si>
  <si>
    <t>株式会社イトーヨーカ堂</t>
  </si>
  <si>
    <t>264</t>
  </si>
  <si>
    <t>株式会社セブン-イレブン・ジャパン</t>
  </si>
  <si>
    <t>265</t>
  </si>
  <si>
    <t>住友生命保険相互会社</t>
  </si>
  <si>
    <t>269</t>
  </si>
  <si>
    <t>武松商事株式会社</t>
  </si>
  <si>
    <t>270</t>
  </si>
  <si>
    <t>安田倉庫株式会社</t>
  </si>
  <si>
    <t>271</t>
  </si>
  <si>
    <t>三菱倉庫株式会社</t>
  </si>
  <si>
    <t>272</t>
  </si>
  <si>
    <t>第一生命保険株式会社</t>
  </si>
  <si>
    <t>275</t>
  </si>
  <si>
    <t>株式会社横浜グランドインターコンチネンタルホテル</t>
  </si>
  <si>
    <t>276</t>
  </si>
  <si>
    <t>株式会社アクティオ</t>
  </si>
  <si>
    <t>277</t>
  </si>
  <si>
    <t>オリジン東秀株式会社</t>
  </si>
  <si>
    <t>279</t>
  </si>
  <si>
    <t>株式会社マルエツ</t>
  </si>
  <si>
    <t>280</t>
  </si>
  <si>
    <t>株式会社　西　友     （旧：合同会社西友）</t>
  </si>
  <si>
    <t>281</t>
  </si>
  <si>
    <t>株式会社ダイエー</t>
  </si>
  <si>
    <t>283</t>
  </si>
  <si>
    <t>森紙業株式会社</t>
  </si>
  <si>
    <t>284</t>
  </si>
  <si>
    <t>株式会社横浜国際平和会議場</t>
  </si>
  <si>
    <t>285</t>
  </si>
  <si>
    <t>神奈川県教育委員会</t>
  </si>
  <si>
    <t>288</t>
  </si>
  <si>
    <t>株式会社崎陽軒</t>
  </si>
  <si>
    <t>290</t>
  </si>
  <si>
    <t>株式会社ライフコーポレーション</t>
  </si>
  <si>
    <t>293</t>
  </si>
  <si>
    <t>株式会社ローソン</t>
  </si>
  <si>
    <t>294</t>
  </si>
  <si>
    <t>有限会社鴨居プロパティーズ</t>
  </si>
  <si>
    <t>295</t>
  </si>
  <si>
    <t>株式会社インターネットイニシアティブ</t>
  </si>
  <si>
    <t>296</t>
  </si>
  <si>
    <t>横浜冷凍株式会社</t>
  </si>
  <si>
    <t>297</t>
  </si>
  <si>
    <t>株式会社読売新聞東京本社</t>
  </si>
  <si>
    <t>300</t>
  </si>
  <si>
    <t>神奈川日産自動車株式会社</t>
  </si>
  <si>
    <t>302</t>
  </si>
  <si>
    <t>東洋製罐株式会社</t>
  </si>
  <si>
    <t>304</t>
  </si>
  <si>
    <t>日本郵便株式会社</t>
  </si>
  <si>
    <t>305</t>
  </si>
  <si>
    <t>東日本電信電話株式会社</t>
  </si>
  <si>
    <t>306</t>
  </si>
  <si>
    <t>学校法人桐蔭学園</t>
  </si>
  <si>
    <t>307</t>
  </si>
  <si>
    <t>EMGルブリカンツ合同会社</t>
  </si>
  <si>
    <t>310</t>
  </si>
  <si>
    <t>財務省</t>
  </si>
  <si>
    <t>311</t>
  </si>
  <si>
    <t>法務省</t>
  </si>
  <si>
    <t>313</t>
  </si>
  <si>
    <t>株式会社京急ストア</t>
  </si>
  <si>
    <t>342</t>
  </si>
  <si>
    <t>医療法人社団明芳会</t>
  </si>
  <si>
    <t>346</t>
  </si>
  <si>
    <t>まいばすけっと株式会社</t>
  </si>
  <si>
    <t>348</t>
  </si>
  <si>
    <t>株式会社総合車両製作所</t>
  </si>
  <si>
    <t>349</t>
  </si>
  <si>
    <t>株式会社光洲産業</t>
  </si>
  <si>
    <t>350</t>
  </si>
  <si>
    <t>トオカツフーズ株式会社</t>
  </si>
  <si>
    <t>360</t>
  </si>
  <si>
    <t>株式会社JERA</t>
  </si>
  <si>
    <t>361</t>
  </si>
  <si>
    <t>東京電力パワーグリッド株式会社</t>
  </si>
  <si>
    <t>363</t>
  </si>
  <si>
    <t>丸紅プライベートリート投資法人</t>
  </si>
  <si>
    <t>364</t>
  </si>
  <si>
    <t>株式会社上組</t>
  </si>
  <si>
    <t>365</t>
  </si>
  <si>
    <t>ＳＣリアルティプライベート投資法人</t>
  </si>
  <si>
    <t>366</t>
  </si>
  <si>
    <t>株式会社松屋フーズ</t>
  </si>
  <si>
    <t>367</t>
  </si>
  <si>
    <t>ＳＢＳロジコム関東株式会社</t>
  </si>
  <si>
    <t>368</t>
  </si>
  <si>
    <t>フタムラ化学株式会社</t>
  </si>
  <si>
    <t>369</t>
  </si>
  <si>
    <t>ジャパンエクセレント投資法人</t>
  </si>
  <si>
    <t>388</t>
  </si>
  <si>
    <t>NS Yokohama ML 合同会社       ( 旧：合同会社NSY　ML)</t>
  </si>
  <si>
    <t>389</t>
  </si>
  <si>
    <t>京浜交通株式会社</t>
  </si>
  <si>
    <t>390</t>
  </si>
  <si>
    <t>京セラＳＯＣ株式会社</t>
  </si>
  <si>
    <t>391</t>
  </si>
  <si>
    <t>横浜ベイアスコン株式会社</t>
  </si>
  <si>
    <t>392</t>
  </si>
  <si>
    <t>株式会社東急モールズデベロップメント</t>
  </si>
  <si>
    <t>393</t>
  </si>
  <si>
    <t>株式会社ミツウロコ</t>
  </si>
  <si>
    <t>2022年提出の計画書のビュア画面を開く手順</t>
    <rPh sb="4" eb="7">
      <t>ネンテイシュツ</t>
    </rPh>
    <rPh sb="8" eb="11">
      <t>ケイカクショ</t>
    </rPh>
    <rPh sb="15" eb="17">
      <t>ガメン</t>
    </rPh>
    <rPh sb="18" eb="19">
      <t>ヒラ</t>
    </rPh>
    <rPh sb="20" eb="22">
      <t>テジュン</t>
    </rPh>
    <phoneticPr fontId="7"/>
  </si>
  <si>
    <t>計画書　総括票記載一覧</t>
    <rPh sb="0" eb="3">
      <t>ケイカクショ</t>
    </rPh>
    <rPh sb="4" eb="6">
      <t>ソウカツ</t>
    </rPh>
    <rPh sb="6" eb="7">
      <t>ヒョウ</t>
    </rPh>
    <rPh sb="7" eb="9">
      <t>キサイ</t>
    </rPh>
    <rPh sb="9" eb="11">
      <t>イチラン</t>
    </rPh>
    <phoneticPr fontId="4"/>
  </si>
  <si>
    <t>【1-2】 計画書　評価一覧</t>
    <rPh sb="6" eb="9">
      <t>ケイカクショ</t>
    </rPh>
    <rPh sb="10" eb="12">
      <t>ヒョウカ</t>
    </rPh>
    <rPh sb="12" eb="14">
      <t>イチラン</t>
    </rPh>
    <phoneticPr fontId="4"/>
  </si>
  <si>
    <t>　排出量基準</t>
    <rPh sb="1" eb="3">
      <t>ハイシュツ</t>
    </rPh>
    <rPh sb="3" eb="4">
      <t>リョウ</t>
    </rPh>
    <rPh sb="4" eb="6">
      <t>キジュン</t>
    </rPh>
    <phoneticPr fontId="4"/>
  </si>
  <si>
    <t>AA.1,2号,3号:</t>
    <rPh sb="6" eb="7">
      <t>ゴウ</t>
    </rPh>
    <rPh sb="9" eb="10">
      <t>ゴウ</t>
    </rPh>
    <phoneticPr fontId="4"/>
  </si>
  <si>
    <t>A.優良</t>
    <rPh sb="2" eb="4">
      <t>ユウリョウ</t>
    </rPh>
    <phoneticPr fontId="32"/>
  </si>
  <si>
    <t>より大</t>
    <rPh sb="2" eb="3">
      <t>ダイ</t>
    </rPh>
    <phoneticPr fontId="32"/>
  </si>
  <si>
    <t>※集計用</t>
    <rPh sb="1" eb="4">
      <t>シュウケイヨウ</t>
    </rPh>
    <phoneticPr fontId="4"/>
  </si>
  <si>
    <t>2023/3/15時点</t>
    <phoneticPr fontId="2"/>
  </si>
  <si>
    <t>【１～３】</t>
    <phoneticPr fontId="7"/>
  </si>
  <si>
    <t>【４～５】</t>
    <phoneticPr fontId="32"/>
  </si>
  <si>
    <t>【６～８】</t>
    <phoneticPr fontId="4"/>
  </si>
  <si>
    <t>【９】</t>
  </si>
  <si>
    <t>第1号または第2号 事業者</t>
    <rPh sb="0" eb="1">
      <t>ダイ</t>
    </rPh>
    <rPh sb="2" eb="3">
      <t>ゴウ</t>
    </rPh>
    <rPh sb="6" eb="7">
      <t>ダイ</t>
    </rPh>
    <rPh sb="8" eb="9">
      <t>ゴウ</t>
    </rPh>
    <rPh sb="10" eb="13">
      <t>ジギョウシャ</t>
    </rPh>
    <phoneticPr fontId="32"/>
  </si>
  <si>
    <t>第 3号該当事業者</t>
    <rPh sb="0" eb="1">
      <t>ダイ</t>
    </rPh>
    <rPh sb="3" eb="4">
      <t>ゴウ</t>
    </rPh>
    <rPh sb="4" eb="6">
      <t>ガイトウ</t>
    </rPh>
    <rPh sb="6" eb="9">
      <t>ジギョウシャ</t>
    </rPh>
    <phoneticPr fontId="32"/>
  </si>
  <si>
    <t>提出情報</t>
    <rPh sb="0" eb="2">
      <t>テイシュツ</t>
    </rPh>
    <rPh sb="2" eb="4">
      <t>ジョウホウ</t>
    </rPh>
    <phoneticPr fontId="7"/>
  </si>
  <si>
    <t>１　地球温暖化対策事業者等の概要</t>
    <phoneticPr fontId="7"/>
  </si>
  <si>
    <t>２　計画
期間</t>
    <phoneticPr fontId="7"/>
  </si>
  <si>
    <t>３　
温室効果ガスの排出の抑制等を図るための基本方針</t>
    <rPh sb="3" eb="5">
      <t>オンシツ</t>
    </rPh>
    <rPh sb="5" eb="7">
      <t>コウカ</t>
    </rPh>
    <rPh sb="10" eb="12">
      <t>ハイシュツ</t>
    </rPh>
    <rPh sb="13" eb="15">
      <t>ヨクセイ</t>
    </rPh>
    <rPh sb="15" eb="16">
      <t>トウ</t>
    </rPh>
    <rPh sb="17" eb="18">
      <t>ハカ</t>
    </rPh>
    <rPh sb="22" eb="24">
      <t>キホン</t>
    </rPh>
    <rPh sb="24" eb="26">
      <t>ホウシン</t>
    </rPh>
    <phoneticPr fontId="2"/>
  </si>
  <si>
    <t>４　公表の方法</t>
    <phoneticPr fontId="2"/>
  </si>
  <si>
    <t>５の１　温室効果ガスの排出の抑制に係る目標等の状況（第１号及び第２号該当事業者）</t>
    <phoneticPr fontId="7"/>
  </si>
  <si>
    <t>５の２　温室効果ガスの排出の抑制に係る目標等の状況（第３号該当事業者）</t>
    <phoneticPr fontId="7"/>
  </si>
  <si>
    <t>６　クレジットに関する取組状況</t>
    <phoneticPr fontId="7"/>
  </si>
  <si>
    <t>７　設備の新設、更新等の計画</t>
    <rPh sb="2" eb="4">
      <t>セツビ</t>
    </rPh>
    <rPh sb="5" eb="7">
      <t>シンセツ</t>
    </rPh>
    <rPh sb="8" eb="11">
      <t>コウシンナド</t>
    </rPh>
    <rPh sb="12" eb="14">
      <t>ケイカク</t>
    </rPh>
    <phoneticPr fontId="3"/>
  </si>
  <si>
    <t>８　次世代自動車の導入状況及び計画</t>
    <phoneticPr fontId="7"/>
  </si>
  <si>
    <t>９の１　重点対策の実施状況及び計画（第１号及び第２号該当事業者）</t>
    <phoneticPr fontId="7"/>
  </si>
  <si>
    <t>９の２　重点対策の実施状況及び計画
　　　　（第３号該当事業者）</t>
    <phoneticPr fontId="7"/>
  </si>
  <si>
    <t>(ア) 削減目標の設定状況</t>
    <rPh sb="4" eb="6">
      <t>サクゲン</t>
    </rPh>
    <rPh sb="6" eb="8">
      <t>モクヒョウ</t>
    </rPh>
    <rPh sb="9" eb="11">
      <t>セッテイ</t>
    </rPh>
    <rPh sb="11" eb="13">
      <t>ジョウキョウ</t>
    </rPh>
    <phoneticPr fontId="32"/>
  </si>
  <si>
    <t>(イ) 重点対策の
実施状況及び計画</t>
    <rPh sb="4" eb="6">
      <t>ジュウテン</t>
    </rPh>
    <rPh sb="6" eb="8">
      <t>タイサク</t>
    </rPh>
    <rPh sb="10" eb="12">
      <t>ジッシ</t>
    </rPh>
    <rPh sb="12" eb="14">
      <t>ジョウキョウ</t>
    </rPh>
    <rPh sb="14" eb="15">
      <t>オヨ</t>
    </rPh>
    <rPh sb="16" eb="18">
      <t>ケイカク</t>
    </rPh>
    <phoneticPr fontId="32"/>
  </si>
  <si>
    <t>削減状況</t>
    <rPh sb="0" eb="2">
      <t>サクゲン</t>
    </rPh>
    <rPh sb="2" eb="4">
      <t>ジョウキョウ</t>
    </rPh>
    <phoneticPr fontId="2"/>
  </si>
  <si>
    <t>事業者基本情報</t>
    <rPh sb="0" eb="3">
      <t>ジギョウシャ</t>
    </rPh>
    <rPh sb="3" eb="5">
      <t>キホン</t>
    </rPh>
    <rPh sb="5" eb="7">
      <t>ジョウホウ</t>
    </rPh>
    <phoneticPr fontId="4"/>
  </si>
  <si>
    <t>基本情報</t>
    <rPh sb="0" eb="2">
      <t>キホン</t>
    </rPh>
    <rPh sb="2" eb="4">
      <t>ジョウホウ</t>
    </rPh>
    <phoneticPr fontId="7"/>
  </si>
  <si>
    <t>提出者</t>
    <rPh sb="0" eb="2">
      <t>テイシュツ</t>
    </rPh>
    <rPh sb="2" eb="3">
      <t>シャ</t>
    </rPh>
    <phoneticPr fontId="7"/>
  </si>
  <si>
    <t>事業者概要</t>
    <rPh sb="0" eb="3">
      <t>ジギョウシャ</t>
    </rPh>
    <rPh sb="3" eb="5">
      <t>ガイヨウ</t>
    </rPh>
    <phoneticPr fontId="7"/>
  </si>
  <si>
    <t>主たる
事業の業種</t>
    <rPh sb="0" eb="1">
      <t>シュ</t>
    </rPh>
    <rPh sb="4" eb="6">
      <t>ジギョウ</t>
    </rPh>
    <rPh sb="7" eb="9">
      <t>ギョウシュ</t>
    </rPh>
    <phoneticPr fontId="7"/>
  </si>
  <si>
    <t>該当区分</t>
    <rPh sb="0" eb="2">
      <t>ガイトウ</t>
    </rPh>
    <rPh sb="2" eb="4">
      <t>クブン</t>
    </rPh>
    <phoneticPr fontId="7"/>
  </si>
  <si>
    <t>該当基準値</t>
    <rPh sb="0" eb="2">
      <t>ガイトウ</t>
    </rPh>
    <rPh sb="2" eb="5">
      <t>キジュンチ</t>
    </rPh>
    <phoneticPr fontId="7"/>
  </si>
  <si>
    <t>計画期間</t>
    <rPh sb="0" eb="2">
      <t>ケイカク</t>
    </rPh>
    <rPh sb="2" eb="4">
      <t>キカン</t>
    </rPh>
    <phoneticPr fontId="4"/>
  </si>
  <si>
    <t>ホームページ</t>
  </si>
  <si>
    <t>窓口で閲覧</t>
    <rPh sb="0" eb="2">
      <t>マドグチ</t>
    </rPh>
    <rPh sb="3" eb="5">
      <t>エツラン</t>
    </rPh>
    <phoneticPr fontId="4"/>
  </si>
  <si>
    <t>その他</t>
    <rPh sb="2" eb="3">
      <t>タ</t>
    </rPh>
    <phoneticPr fontId="4"/>
  </si>
  <si>
    <t>基準年度</t>
    <rPh sb="0" eb="2">
      <t>キジュン</t>
    </rPh>
    <rPh sb="2" eb="4">
      <t>ネンド</t>
    </rPh>
    <phoneticPr fontId="4"/>
  </si>
  <si>
    <t>目標年度</t>
    <rPh sb="0" eb="2">
      <t>モクヒョウ</t>
    </rPh>
    <rPh sb="2" eb="4">
      <t>ネンド</t>
    </rPh>
    <phoneticPr fontId="2"/>
  </si>
  <si>
    <t>目標年度</t>
    <rPh sb="0" eb="2">
      <t>モクヒョウ</t>
    </rPh>
    <rPh sb="2" eb="4">
      <t>ネンド</t>
    </rPh>
    <phoneticPr fontId="4"/>
  </si>
  <si>
    <t>排出の抑制に係る目標の設定の考え方</t>
  </si>
  <si>
    <t>合計</t>
    <rPh sb="0" eb="2">
      <t>ゴウケイ</t>
    </rPh>
    <phoneticPr fontId="4"/>
  </si>
  <si>
    <t>照明設備</t>
    <phoneticPr fontId="4"/>
  </si>
  <si>
    <t>再エネ設備</t>
    <phoneticPr fontId="4"/>
  </si>
  <si>
    <t>計画期間での導入予定有無</t>
    <rPh sb="10" eb="12">
      <t>ウム</t>
    </rPh>
    <phoneticPr fontId="4"/>
  </si>
  <si>
    <t>電気自動車</t>
  </si>
  <si>
    <t>プラグインハイブリッド車</t>
  </si>
  <si>
    <t>燃料電池自動車</t>
  </si>
  <si>
    <t>1 推進体制の整備</t>
    <rPh sb="2" eb="4">
      <t>スイシン</t>
    </rPh>
    <rPh sb="4" eb="6">
      <t>タイセイ</t>
    </rPh>
    <rPh sb="7" eb="9">
      <t>セイビ</t>
    </rPh>
    <phoneticPr fontId="4"/>
  </si>
  <si>
    <t>2 エネルギー使用量の把握</t>
    <phoneticPr fontId="4"/>
  </si>
  <si>
    <t>3 事務用機器の管理</t>
    <rPh sb="2" eb="5">
      <t>ジムヨウ</t>
    </rPh>
    <rPh sb="5" eb="7">
      <t>キキ</t>
    </rPh>
    <rPh sb="8" eb="10">
      <t>カンリ</t>
    </rPh>
    <phoneticPr fontId="4"/>
  </si>
  <si>
    <t>4 受変電設備の力率の管理</t>
    <phoneticPr fontId="4"/>
  </si>
  <si>
    <t>5 照明設備の管理</t>
    <phoneticPr fontId="4"/>
  </si>
  <si>
    <t>6 空調設備の管理</t>
    <phoneticPr fontId="4"/>
  </si>
  <si>
    <t>7 空調用冷凍機の管理</t>
    <phoneticPr fontId="4"/>
  </si>
  <si>
    <t>8 換気設備の管理</t>
    <phoneticPr fontId="4"/>
  </si>
  <si>
    <t>9 フィルターの清掃</t>
    <phoneticPr fontId="4"/>
  </si>
  <si>
    <t>10 ボイラーの管理</t>
    <rPh sb="8" eb="10">
      <t>カンリ</t>
    </rPh>
    <phoneticPr fontId="4"/>
  </si>
  <si>
    <t>11 蒸気配管等の管理</t>
    <phoneticPr fontId="4"/>
  </si>
  <si>
    <t>12 燃焼設備の空気比管理</t>
    <phoneticPr fontId="4"/>
  </si>
  <si>
    <t>13 ポンプ、ファン、ブロワー及びコンプレッサの負荷に応じた運転管理</t>
    <phoneticPr fontId="4"/>
  </si>
  <si>
    <t>14 推進体制の整備</t>
    <phoneticPr fontId="4"/>
  </si>
  <si>
    <t>15 自動車の適正な使用管理</t>
    <phoneticPr fontId="4"/>
  </si>
  <si>
    <t>16 エネルギー使用量等に関するデータの管理</t>
    <phoneticPr fontId="4"/>
  </si>
  <si>
    <t>17 エコドライブ推進体制の整備</t>
    <phoneticPr fontId="4"/>
  </si>
  <si>
    <t>18 自動車の適正な維持管理</t>
    <phoneticPr fontId="4"/>
  </si>
  <si>
    <t>審査状況</t>
    <rPh sb="0" eb="2">
      <t>シンサ</t>
    </rPh>
    <rPh sb="2" eb="4">
      <t>ジョウキョウ</t>
    </rPh>
    <phoneticPr fontId="2"/>
  </si>
  <si>
    <t>基礎
排出量</t>
    <rPh sb="0" eb="2">
      <t>キソ</t>
    </rPh>
    <rPh sb="3" eb="5">
      <t>ハイシュツ</t>
    </rPh>
    <rPh sb="5" eb="6">
      <t>リョウ</t>
    </rPh>
    <phoneticPr fontId="32"/>
  </si>
  <si>
    <t>調整後
排出量</t>
    <rPh sb="0" eb="3">
      <t>チョウセイゴ</t>
    </rPh>
    <rPh sb="4" eb="6">
      <t>ハイシュツ</t>
    </rPh>
    <rPh sb="6" eb="7">
      <t>リョウ</t>
    </rPh>
    <phoneticPr fontId="32"/>
  </si>
  <si>
    <t>原単位</t>
    <rPh sb="0" eb="3">
      <t>ゲンタンイ</t>
    </rPh>
    <phoneticPr fontId="32"/>
  </si>
  <si>
    <t>基礎排出量</t>
    <rPh sb="0" eb="2">
      <t>キソ</t>
    </rPh>
    <rPh sb="2" eb="4">
      <t>ハイシュツ</t>
    </rPh>
    <rPh sb="4" eb="5">
      <t>リョウ</t>
    </rPh>
    <phoneticPr fontId="2"/>
  </si>
  <si>
    <t>連番</t>
    <rPh sb="0" eb="2">
      <t>レンバン</t>
    </rPh>
    <phoneticPr fontId="4"/>
  </si>
  <si>
    <t>事業者名</t>
    <rPh sb="0" eb="3">
      <t>ジギョウシャ</t>
    </rPh>
    <rPh sb="3" eb="4">
      <t>メイ</t>
    </rPh>
    <phoneticPr fontId="4"/>
  </si>
  <si>
    <t>計画
開始
年度</t>
    <rPh sb="0" eb="2">
      <t>ケイカク</t>
    </rPh>
    <rPh sb="3" eb="5">
      <t>カイシ</t>
    </rPh>
    <rPh sb="6" eb="8">
      <t>ネンド</t>
    </rPh>
    <phoneticPr fontId="4"/>
  </si>
  <si>
    <r>
      <t xml:space="preserve">該当
号数
</t>
    </r>
    <r>
      <rPr>
        <sz val="9"/>
        <color theme="1"/>
        <rFont val="HGPｺﾞｼｯｸM"/>
        <family val="3"/>
        <charset val="128"/>
      </rPr>
      <t>(記載)</t>
    </r>
    <rPh sb="0" eb="2">
      <t>ガイトウ</t>
    </rPh>
    <rPh sb="3" eb="5">
      <t>ゴウスウ</t>
    </rPh>
    <rPh sb="7" eb="9">
      <t>キサイ</t>
    </rPh>
    <phoneticPr fontId="2"/>
  </si>
  <si>
    <r>
      <t xml:space="preserve">事業者ID
</t>
    </r>
    <r>
      <rPr>
        <sz val="11"/>
        <color theme="1"/>
        <rFont val="HGPｺﾞｼｯｸM"/>
        <family val="3"/>
        <charset val="128"/>
      </rPr>
      <t>(フォルダ名から取得)</t>
    </r>
    <rPh sb="0" eb="3">
      <t>ジギョウシャ</t>
    </rPh>
    <rPh sb="11" eb="12">
      <t>メイ</t>
    </rPh>
    <rPh sb="14" eb="16">
      <t>シュトク</t>
    </rPh>
    <phoneticPr fontId="32"/>
  </si>
  <si>
    <t>事業者ＩＤ</t>
    <phoneticPr fontId="7"/>
  </si>
  <si>
    <t>提出年月日</t>
    <rPh sb="0" eb="2">
      <t>テイシュツ</t>
    </rPh>
    <rPh sb="2" eb="5">
      <t>ネンガッピ</t>
    </rPh>
    <phoneticPr fontId="4"/>
  </si>
  <si>
    <t>提出事業者名</t>
    <rPh sb="0" eb="2">
      <t>テイシュツ</t>
    </rPh>
    <rPh sb="2" eb="5">
      <t>ジギョウシャ</t>
    </rPh>
    <rPh sb="5" eb="6">
      <t>メイ</t>
    </rPh>
    <phoneticPr fontId="7"/>
  </si>
  <si>
    <t>提出代表者</t>
    <phoneticPr fontId="2"/>
  </si>
  <si>
    <t>事業者の名称</t>
    <rPh sb="0" eb="3">
      <t>ジギョウシャ</t>
    </rPh>
    <rPh sb="4" eb="6">
      <t>メイショウ</t>
    </rPh>
    <phoneticPr fontId="2"/>
  </si>
  <si>
    <t>事業者代表者名</t>
    <rPh sb="0" eb="3">
      <t>ジギョウシャ</t>
    </rPh>
    <phoneticPr fontId="2"/>
  </si>
  <si>
    <t>主たる事業所所在地</t>
    <rPh sb="0" eb="1">
      <t>シュ</t>
    </rPh>
    <rPh sb="3" eb="6">
      <t>ジギョウショ</t>
    </rPh>
    <rPh sb="6" eb="9">
      <t>ショザイチ</t>
    </rPh>
    <phoneticPr fontId="7"/>
  </si>
  <si>
    <t>1号</t>
    <rPh sb="1" eb="2">
      <t>ゴウ</t>
    </rPh>
    <phoneticPr fontId="7"/>
  </si>
  <si>
    <t>2号</t>
    <rPh sb="1" eb="2">
      <t>ゴウ</t>
    </rPh>
    <phoneticPr fontId="7"/>
  </si>
  <si>
    <t>3号</t>
    <rPh sb="1" eb="2">
      <t>ゴウ</t>
    </rPh>
    <phoneticPr fontId="7"/>
  </si>
  <si>
    <t>任意</t>
    <rPh sb="0" eb="2">
      <t>ニンイ</t>
    </rPh>
    <phoneticPr fontId="7"/>
  </si>
  <si>
    <r>
      <t xml:space="preserve">原油換算
</t>
    </r>
    <r>
      <rPr>
        <b/>
        <sz val="9"/>
        <color theme="1"/>
        <rFont val="HGPｺﾞｼｯｸM"/>
        <family val="3"/>
        <charset val="128"/>
      </rPr>
      <t>エネルギー</t>
    </r>
    <r>
      <rPr>
        <b/>
        <sz val="10"/>
        <color theme="1"/>
        <rFont val="HGPｺﾞｼｯｸM"/>
        <family val="3"/>
        <charset val="128"/>
      </rPr>
      <t xml:space="preserve">
使用量</t>
    </r>
    <rPh sb="0" eb="2">
      <t>ゲンユ</t>
    </rPh>
    <rPh sb="2" eb="4">
      <t>カンサン</t>
    </rPh>
    <rPh sb="11" eb="14">
      <t>シヨウリョウ</t>
    </rPh>
    <phoneticPr fontId="4"/>
  </si>
  <si>
    <t>市内全事業所数</t>
    <rPh sb="0" eb="2">
      <t>シナイ</t>
    </rPh>
    <rPh sb="2" eb="3">
      <t>ゼン</t>
    </rPh>
    <rPh sb="3" eb="6">
      <t>ジギョウショ</t>
    </rPh>
    <rPh sb="6" eb="7">
      <t>スウ</t>
    </rPh>
    <phoneticPr fontId="4"/>
  </si>
  <si>
    <t>エネルギー500kl以上事業所数</t>
    <phoneticPr fontId="7"/>
  </si>
  <si>
    <t>自動車台数</t>
    <rPh sb="0" eb="3">
      <t>ジドウシャ</t>
    </rPh>
    <rPh sb="3" eb="5">
      <t>ダイスウ</t>
    </rPh>
    <phoneticPr fontId="4"/>
  </si>
  <si>
    <t>開始年度</t>
    <rPh sb="0" eb="2">
      <t>カイシ</t>
    </rPh>
    <rPh sb="2" eb="4">
      <t>ネンド</t>
    </rPh>
    <phoneticPr fontId="7"/>
  </si>
  <si>
    <t>終了年度</t>
    <rPh sb="0" eb="2">
      <t>シュウリョウ</t>
    </rPh>
    <rPh sb="2" eb="4">
      <t>ネンド</t>
    </rPh>
    <phoneticPr fontId="7"/>
  </si>
  <si>
    <t>有無</t>
    <rPh sb="0" eb="2">
      <t>ウム</t>
    </rPh>
    <phoneticPr fontId="7"/>
  </si>
  <si>
    <t>アドレス</t>
  </si>
  <si>
    <t>閲覧場所</t>
    <rPh sb="0" eb="2">
      <t>エツラン</t>
    </rPh>
    <rPh sb="2" eb="4">
      <t>バショ</t>
    </rPh>
    <phoneticPr fontId="4"/>
  </si>
  <si>
    <t>所在地</t>
    <rPh sb="0" eb="3">
      <t>ショザイチ</t>
    </rPh>
    <phoneticPr fontId="4"/>
  </si>
  <si>
    <t>閲覧可能時間</t>
    <rPh sb="0" eb="2">
      <t>エツラン</t>
    </rPh>
    <rPh sb="2" eb="4">
      <t>カノウ</t>
    </rPh>
    <rPh sb="4" eb="6">
      <t>ジカン</t>
    </rPh>
    <phoneticPr fontId="4"/>
  </si>
  <si>
    <t>内容</t>
    <rPh sb="0" eb="2">
      <t>ナイヨウ</t>
    </rPh>
    <phoneticPr fontId="7"/>
  </si>
  <si>
    <t>年度</t>
    <rPh sb="0" eb="2">
      <t>ネンド</t>
    </rPh>
    <phoneticPr fontId="2"/>
  </si>
  <si>
    <t>基礎排出量
（tCO2）</t>
    <phoneticPr fontId="4"/>
  </si>
  <si>
    <t>調整後排出量
（tCO2）</t>
    <phoneticPr fontId="4"/>
  </si>
  <si>
    <t>原単位</t>
    <rPh sb="0" eb="1">
      <t>ゲン</t>
    </rPh>
    <rPh sb="1" eb="3">
      <t>タンイ</t>
    </rPh>
    <phoneticPr fontId="4"/>
  </si>
  <si>
    <t>原単位分母</t>
    <rPh sb="0" eb="3">
      <t>ゲンタンイ</t>
    </rPh>
    <rPh sb="3" eb="5">
      <t>ブンボ</t>
    </rPh>
    <phoneticPr fontId="7"/>
  </si>
  <si>
    <t>基礎
排出量
（tCO2）</t>
    <phoneticPr fontId="4"/>
  </si>
  <si>
    <t>基礎削減率</t>
    <rPh sb="0" eb="2">
      <t>キソ</t>
    </rPh>
    <rPh sb="2" eb="4">
      <t>サクゲン</t>
    </rPh>
    <rPh sb="4" eb="5">
      <t>リツ</t>
    </rPh>
    <phoneticPr fontId="4"/>
  </si>
  <si>
    <t>調整後
排出量
（tCO2）</t>
    <phoneticPr fontId="4"/>
  </si>
  <si>
    <t>調整後削減率</t>
    <rPh sb="0" eb="3">
      <t>チョウセイゴ</t>
    </rPh>
    <rPh sb="3" eb="5">
      <t>サクゲン</t>
    </rPh>
    <rPh sb="5" eb="6">
      <t>リツ</t>
    </rPh>
    <phoneticPr fontId="4"/>
  </si>
  <si>
    <t>削減率</t>
    <rPh sb="0" eb="2">
      <t>サクゲン</t>
    </rPh>
    <rPh sb="2" eb="3">
      <t>リツ</t>
    </rPh>
    <phoneticPr fontId="4"/>
  </si>
  <si>
    <t>クレジットの名称</t>
    <rPh sb="6" eb="8">
      <t>メイショウ</t>
    </rPh>
    <phoneticPr fontId="4"/>
  </si>
  <si>
    <t>特定温室効果ガス削減相当量</t>
    <rPh sb="0" eb="2">
      <t>トクテイ</t>
    </rPh>
    <rPh sb="2" eb="4">
      <t>オンシツ</t>
    </rPh>
    <rPh sb="4" eb="6">
      <t>コウカ</t>
    </rPh>
    <phoneticPr fontId="4"/>
  </si>
  <si>
    <t>備考</t>
    <rPh sb="0" eb="2">
      <t>ビコウ</t>
    </rPh>
    <phoneticPr fontId="4"/>
  </si>
  <si>
    <t>計画期間での実施予定</t>
  </si>
  <si>
    <t>詳細</t>
    <rPh sb="0" eb="2">
      <t>ショウサイ</t>
    </rPh>
    <phoneticPr fontId="4"/>
  </si>
  <si>
    <t>再エネ設備1</t>
    <rPh sb="0" eb="1">
      <t>サイ</t>
    </rPh>
    <rPh sb="3" eb="5">
      <t>セツビ</t>
    </rPh>
    <phoneticPr fontId="2"/>
  </si>
  <si>
    <t>再エネ設備1詳細</t>
    <rPh sb="6" eb="8">
      <t>ショウサイ</t>
    </rPh>
    <phoneticPr fontId="2"/>
  </si>
  <si>
    <t>再エネ設備2</t>
    <phoneticPr fontId="2"/>
  </si>
  <si>
    <t>再エネ設備2詳細</t>
    <rPh sb="6" eb="8">
      <t>ショウサイ</t>
    </rPh>
    <phoneticPr fontId="2"/>
  </si>
  <si>
    <t>再エネ設備3</t>
  </si>
  <si>
    <t>再エネ設備3詳細</t>
    <rPh sb="6" eb="8">
      <t>ショウサイ</t>
    </rPh>
    <phoneticPr fontId="2"/>
  </si>
  <si>
    <t>計画期間導入予定台数</t>
  </si>
  <si>
    <t>保有台数</t>
  </si>
  <si>
    <t>①管理基準等の設定状況</t>
  </si>
  <si>
    <t>②実施状況</t>
  </si>
  <si>
    <t>内容
審査
完了日</t>
    <rPh sb="0" eb="2">
      <t>ナイヨウ</t>
    </rPh>
    <rPh sb="3" eb="5">
      <t>シンサ</t>
    </rPh>
    <rPh sb="6" eb="8">
      <t>カンリョウ</t>
    </rPh>
    <rPh sb="8" eb="9">
      <t>ビ</t>
    </rPh>
    <phoneticPr fontId="2"/>
  </si>
  <si>
    <t>職員
審査
完了日</t>
    <rPh sb="0" eb="2">
      <t>ショクイン</t>
    </rPh>
    <rPh sb="3" eb="5">
      <t>シンサ</t>
    </rPh>
    <rPh sb="6" eb="8">
      <t>カンリョウ</t>
    </rPh>
    <rPh sb="8" eb="9">
      <t>ビ</t>
    </rPh>
    <phoneticPr fontId="4"/>
  </si>
  <si>
    <t>評価</t>
    <rPh sb="0" eb="2">
      <t>ヒョウカ</t>
    </rPh>
    <phoneticPr fontId="32"/>
  </si>
  <si>
    <t>目標
年度
基礎
削減率</t>
    <rPh sb="0" eb="2">
      <t>モクヒョウ</t>
    </rPh>
    <rPh sb="3" eb="5">
      <t>ネンド</t>
    </rPh>
    <rPh sb="6" eb="8">
      <t>キソ</t>
    </rPh>
    <rPh sb="9" eb="11">
      <t>サクゲン</t>
    </rPh>
    <rPh sb="11" eb="12">
      <t>リツ</t>
    </rPh>
    <phoneticPr fontId="4"/>
  </si>
  <si>
    <t>目標
年度
調整後
削減率</t>
    <rPh sb="0" eb="2">
      <t>モクヒョウ</t>
    </rPh>
    <rPh sb="3" eb="5">
      <t>ネンド</t>
    </rPh>
    <rPh sb="6" eb="9">
      <t>チョウセイゴ</t>
    </rPh>
    <rPh sb="10" eb="12">
      <t>サクゲン</t>
    </rPh>
    <rPh sb="12" eb="13">
      <t>リツ</t>
    </rPh>
    <phoneticPr fontId="4"/>
  </si>
  <si>
    <t>目標
年度
原単位
削減率</t>
    <rPh sb="0" eb="2">
      <t>モクヒョウ</t>
    </rPh>
    <rPh sb="3" eb="5">
      <t>ネンド</t>
    </rPh>
    <rPh sb="6" eb="9">
      <t>ゲンタンイ</t>
    </rPh>
    <rPh sb="10" eb="12">
      <t>サクゲン</t>
    </rPh>
    <rPh sb="12" eb="13">
      <t>リツ</t>
    </rPh>
    <phoneticPr fontId="4"/>
  </si>
  <si>
    <t>評価対象数/非該当除く全数</t>
    <rPh sb="0" eb="2">
      <t>ヒョウカ</t>
    </rPh>
    <rPh sb="2" eb="4">
      <t>タイショウ</t>
    </rPh>
    <rPh sb="4" eb="5">
      <t>スウ</t>
    </rPh>
    <rPh sb="6" eb="9">
      <t>ヒガイトウ</t>
    </rPh>
    <rPh sb="9" eb="10">
      <t>ノゾ</t>
    </rPh>
    <rPh sb="11" eb="13">
      <t>ゼンスウ</t>
    </rPh>
    <phoneticPr fontId="2"/>
  </si>
  <si>
    <r>
      <t xml:space="preserve">評価
対象数
</t>
    </r>
    <r>
      <rPr>
        <sz val="8"/>
        <color theme="1"/>
        <rFont val="HGPｺﾞｼｯｸM"/>
        <family val="3"/>
        <charset val="128"/>
      </rPr>
      <t>(設定済or整備済or実施済or</t>
    </r>
    <r>
      <rPr>
        <sz val="7"/>
        <color theme="1"/>
        <rFont val="HGPｺﾞｼｯｸM"/>
        <family val="3"/>
        <charset val="128"/>
      </rPr>
      <t>取組予定有)</t>
    </r>
    <rPh sb="0" eb="2">
      <t>ヒョウカ</t>
    </rPh>
    <rPh sb="3" eb="5">
      <t>タイショウ</t>
    </rPh>
    <rPh sb="5" eb="6">
      <t>スウ</t>
    </rPh>
    <phoneticPr fontId="32"/>
  </si>
  <si>
    <t>非該当除く
対象項目全数</t>
    <rPh sb="0" eb="3">
      <t>ヒガイトウ</t>
    </rPh>
    <rPh sb="3" eb="4">
      <t>ノゾ</t>
    </rPh>
    <rPh sb="6" eb="8">
      <t>タイショウ</t>
    </rPh>
    <rPh sb="8" eb="10">
      <t>コウモク</t>
    </rPh>
    <rPh sb="10" eb="11">
      <t>ゼン</t>
    </rPh>
    <rPh sb="11" eb="12">
      <t>スウ</t>
    </rPh>
    <phoneticPr fontId="32"/>
  </si>
  <si>
    <t>1号・2号</t>
    <rPh sb="1" eb="2">
      <t>ゴウ</t>
    </rPh>
    <rPh sb="4" eb="5">
      <t>ゴウ</t>
    </rPh>
    <phoneticPr fontId="2"/>
  </si>
  <si>
    <t>3号</t>
    <rPh sb="1" eb="2">
      <t>ゴウ</t>
    </rPh>
    <phoneticPr fontId="2"/>
  </si>
  <si>
    <t>元シート</t>
    <rPh sb="0" eb="1">
      <t>モト</t>
    </rPh>
    <phoneticPr fontId="32"/>
  </si>
  <si>
    <t>計画【１】</t>
    <phoneticPr fontId="7"/>
  </si>
  <si>
    <t>計画【１】</t>
  </si>
  <si>
    <t>計画【２】</t>
    <phoneticPr fontId="7"/>
  </si>
  <si>
    <t>計画【２】</t>
  </si>
  <si>
    <t>計画【３】</t>
    <phoneticPr fontId="4"/>
  </si>
  <si>
    <t>計画【３】</t>
  </si>
  <si>
    <t>計画【４】</t>
    <phoneticPr fontId="2"/>
  </si>
  <si>
    <t>計画【４】</t>
  </si>
  <si>
    <t>元セル</t>
    <rPh sb="0" eb="1">
      <t>モト</t>
    </rPh>
    <phoneticPr fontId="4"/>
  </si>
  <si>
    <t>M2</t>
  </si>
  <si>
    <t>r5</t>
    <phoneticPr fontId="2"/>
  </si>
  <si>
    <t>I7</t>
    <phoneticPr fontId="2"/>
  </si>
  <si>
    <t>I8</t>
    <phoneticPr fontId="2"/>
  </si>
  <si>
    <t>I9</t>
    <phoneticPr fontId="2"/>
  </si>
  <si>
    <t>D14</t>
    <phoneticPr fontId="2"/>
  </si>
  <si>
    <t>D15</t>
    <phoneticPr fontId="2"/>
  </si>
  <si>
    <t>D16</t>
  </si>
  <si>
    <t>F17</t>
  </si>
  <si>
    <t>F18</t>
  </si>
  <si>
    <t>P7</t>
  </si>
  <si>
    <t>P8</t>
  </si>
  <si>
    <t>P9</t>
  </si>
  <si>
    <t>P10</t>
  </si>
  <si>
    <t>G23</t>
  </si>
  <si>
    <t>L23</t>
  </si>
  <si>
    <t>L24</t>
  </si>
  <si>
    <t>G25</t>
  </si>
  <si>
    <t>D28</t>
  </si>
  <si>
    <t>G28</t>
  </si>
  <si>
    <t>A31</t>
  </si>
  <si>
    <t>P4</t>
  </si>
  <si>
    <t>E4</t>
  </si>
  <si>
    <t>P5</t>
  </si>
  <si>
    <t>E5</t>
  </si>
  <si>
    <t>E6</t>
  </si>
  <si>
    <t>E7</t>
  </si>
  <si>
    <t>D8</t>
  </si>
  <si>
    <t>a14</t>
    <phoneticPr fontId="2"/>
  </si>
  <si>
    <t>c13</t>
    <phoneticPr fontId="2"/>
  </si>
  <si>
    <t>f13</t>
    <phoneticPr fontId="2"/>
  </si>
  <si>
    <t>j13</t>
    <phoneticPr fontId="2"/>
  </si>
  <si>
    <t>m13</t>
    <phoneticPr fontId="2"/>
  </si>
  <si>
    <t>a16</t>
    <phoneticPr fontId="2"/>
  </si>
  <si>
    <t>c15</t>
    <phoneticPr fontId="2"/>
  </si>
  <si>
    <t>d17</t>
    <phoneticPr fontId="2"/>
  </si>
  <si>
    <t>f15</t>
    <phoneticPr fontId="2"/>
  </si>
  <si>
    <t>g17</t>
    <phoneticPr fontId="2"/>
  </si>
  <si>
    <t>j15</t>
    <phoneticPr fontId="2"/>
  </si>
  <si>
    <t>m15</t>
    <phoneticPr fontId="2"/>
  </si>
  <si>
    <t>k17</t>
    <phoneticPr fontId="2"/>
  </si>
  <si>
    <t>c18</t>
    <phoneticPr fontId="2"/>
  </si>
  <si>
    <t>a24</t>
    <phoneticPr fontId="2"/>
  </si>
  <si>
    <t>c23</t>
    <phoneticPr fontId="2"/>
  </si>
  <si>
    <t>f23</t>
    <phoneticPr fontId="2"/>
  </si>
  <si>
    <t>j23</t>
    <phoneticPr fontId="2"/>
  </si>
  <si>
    <t>m23</t>
    <phoneticPr fontId="2"/>
  </si>
  <si>
    <t>a26</t>
    <phoneticPr fontId="2"/>
  </si>
  <si>
    <t>c25</t>
    <phoneticPr fontId="2"/>
  </si>
  <si>
    <t>d27</t>
    <phoneticPr fontId="2"/>
  </si>
  <si>
    <t>f25</t>
    <phoneticPr fontId="2"/>
  </si>
  <si>
    <t>g27</t>
    <phoneticPr fontId="2"/>
  </si>
  <si>
    <t>j25</t>
    <phoneticPr fontId="2"/>
  </si>
  <si>
    <t>m25</t>
    <phoneticPr fontId="2"/>
  </si>
  <si>
    <t>k27</t>
    <phoneticPr fontId="2"/>
  </si>
  <si>
    <t>c28</t>
    <phoneticPr fontId="2"/>
  </si>
  <si>
    <t>B6</t>
  </si>
  <si>
    <t>H6</t>
  </si>
  <si>
    <t>N6</t>
  </si>
  <si>
    <t>B7</t>
  </si>
  <si>
    <t>H7</t>
  </si>
  <si>
    <t>N7</t>
  </si>
  <si>
    <t>B8</t>
  </si>
  <si>
    <t>H8</t>
  </si>
  <si>
    <t>N8</t>
  </si>
  <si>
    <t>B9</t>
  </si>
  <si>
    <t>H9</t>
  </si>
  <si>
    <t>N9</t>
  </si>
  <si>
    <t>B10</t>
  </si>
  <si>
    <t>H10</t>
  </si>
  <si>
    <t>N10</t>
  </si>
  <si>
    <t>aa11</t>
    <phoneticPr fontId="2"/>
  </si>
  <si>
    <t>V14</t>
  </si>
  <si>
    <t>C15</t>
  </si>
  <si>
    <t>v16</t>
    <phoneticPr fontId="2"/>
  </si>
  <si>
    <t>C17</t>
    <phoneticPr fontId="2"/>
  </si>
  <si>
    <t>F17</t>
    <phoneticPr fontId="2"/>
  </si>
  <si>
    <t>C18</t>
    <phoneticPr fontId="2"/>
  </si>
  <si>
    <t>F18</t>
    <phoneticPr fontId="2"/>
  </si>
  <si>
    <t>C19</t>
    <phoneticPr fontId="2"/>
  </si>
  <si>
    <t>F19</t>
    <phoneticPr fontId="2"/>
  </si>
  <si>
    <t>V20</t>
  </si>
  <si>
    <t>C21</t>
  </si>
  <si>
    <t>V25</t>
  </si>
  <si>
    <t>D29</t>
  </si>
  <si>
    <t>H28</t>
  </si>
  <si>
    <t>H29</t>
  </si>
  <si>
    <t>L28</t>
  </si>
  <si>
    <t>L29</t>
  </si>
  <si>
    <t>P28</t>
  </si>
  <si>
    <t>P29</t>
  </si>
  <si>
    <t>S9</t>
  </si>
  <si>
    <t>T9</t>
  </si>
  <si>
    <t>L6</t>
  </si>
  <si>
    <t>S13</t>
  </si>
  <si>
    <t>T13</t>
  </si>
  <si>
    <t>L10</t>
  </si>
  <si>
    <t>S17</t>
  </si>
  <si>
    <t>T17</t>
  </si>
  <si>
    <t>L14</t>
  </si>
  <si>
    <t>S21</t>
  </si>
  <si>
    <t>T21</t>
  </si>
  <si>
    <t>L18</t>
  </si>
  <si>
    <t>S25</t>
  </si>
  <si>
    <t>T25</t>
  </si>
  <si>
    <t>L22</t>
  </si>
  <si>
    <t>S29</t>
  </si>
  <si>
    <t>T29</t>
  </si>
  <si>
    <t>L26</t>
  </si>
  <si>
    <t>S33</t>
  </si>
  <si>
    <t>T33</t>
  </si>
  <si>
    <t>L30</t>
  </si>
  <si>
    <t>S37</t>
  </si>
  <si>
    <t>T37</t>
  </si>
  <si>
    <t>L34</t>
  </si>
  <si>
    <t>S41</t>
  </si>
  <si>
    <t>T41</t>
  </si>
  <si>
    <t>L38</t>
  </si>
  <si>
    <t>S45</t>
  </si>
  <si>
    <t>T45</t>
  </si>
  <si>
    <t>L42</t>
  </si>
  <si>
    <t>S54</t>
  </si>
  <si>
    <t>T54</t>
  </si>
  <si>
    <t>L51</t>
  </si>
  <si>
    <t>S58</t>
  </si>
  <si>
    <t>T58</t>
  </si>
  <si>
    <t>L55</t>
  </si>
  <si>
    <t>S62</t>
  </si>
  <si>
    <t>T62</t>
  </si>
  <si>
    <t>L59</t>
  </si>
  <si>
    <t>S71</t>
  </si>
  <si>
    <t>T71</t>
  </si>
  <si>
    <t>L68</t>
  </si>
  <si>
    <t>S75</t>
  </si>
  <si>
    <t>T75</t>
  </si>
  <si>
    <t>L72</t>
  </si>
  <si>
    <t>S79</t>
  </si>
  <si>
    <t>T79</t>
  </si>
  <si>
    <t>L76</t>
  </si>
  <si>
    <t>S83</t>
  </si>
  <si>
    <t>T83</t>
  </si>
  <si>
    <t>L80</t>
  </si>
  <si>
    <t>S87</t>
  </si>
  <si>
    <t>T87</t>
  </si>
  <si>
    <t>L84</t>
  </si>
  <si>
    <t>参照式</t>
    <rPh sb="0" eb="2">
      <t>サンショウ</t>
    </rPh>
    <rPh sb="2" eb="3">
      <t>シキ</t>
    </rPh>
    <phoneticPr fontId="32"/>
  </si>
  <si>
    <t>形式</t>
    <rPh sb="0" eb="2">
      <t>ケイシキ</t>
    </rPh>
    <phoneticPr fontId="32"/>
  </si>
  <si>
    <t>年月日</t>
    <rPh sb="0" eb="3">
      <t>ネンガッピ</t>
    </rPh>
    <phoneticPr fontId="4"/>
  </si>
  <si>
    <t>該当</t>
    <rPh sb="0" eb="2">
      <t>ガイトウ</t>
    </rPh>
    <phoneticPr fontId="2"/>
  </si>
  <si>
    <t>該当</t>
    <rPh sb="0" eb="2">
      <t>ガイトウ</t>
    </rPh>
    <phoneticPr fontId="7"/>
  </si>
  <si>
    <t>該当</t>
    <rPh sb="0" eb="2">
      <t>ガイトウ</t>
    </rPh>
    <phoneticPr fontId="4"/>
  </si>
  <si>
    <t>有無</t>
    <rPh sb="0" eb="2">
      <t>ウム</t>
    </rPh>
    <phoneticPr fontId="2"/>
  </si>
  <si>
    <t>RB</t>
    <phoneticPr fontId="2"/>
  </si>
  <si>
    <t>RB</t>
  </si>
  <si>
    <t>本シート列番</t>
    <rPh sb="0" eb="1">
      <t>ホン</t>
    </rPh>
    <rPh sb="4" eb="6">
      <t>レツバン</t>
    </rPh>
    <phoneticPr fontId="4"/>
  </si>
  <si>
    <t>tbl計画書_基本情報</t>
  </si>
  <si>
    <t>tbl計画書_基本情報</t>
    <phoneticPr fontId="2"/>
  </si>
  <si>
    <t>tbl計画書_排出目標_1号2号</t>
  </si>
  <si>
    <t>tbl計画書_排出目標_3号</t>
  </si>
  <si>
    <t>tbl計画書_クレジット</t>
  </si>
  <si>
    <t>tbl計画書_設備等導入更新計画</t>
  </si>
  <si>
    <t>tbl計画書_次世代自動車</t>
  </si>
  <si>
    <t>tbl計画書_重点対策</t>
  </si>
  <si>
    <t>第1号及び第2号該当事業者 (ア)削減目標の設定状況</t>
    <rPh sb="0" eb="1">
      <t>ダイ</t>
    </rPh>
    <rPh sb="2" eb="3">
      <t>ゴウ</t>
    </rPh>
    <rPh sb="3" eb="4">
      <t>オヨ</t>
    </rPh>
    <rPh sb="5" eb="6">
      <t>ダイ</t>
    </rPh>
    <rPh sb="7" eb="8">
      <t>ゴウ</t>
    </rPh>
    <rPh sb="8" eb="10">
      <t>ガイトウ</t>
    </rPh>
    <rPh sb="10" eb="13">
      <t>ジギョウシャ</t>
    </rPh>
    <phoneticPr fontId="32"/>
  </si>
  <si>
    <t>第1号及び第2号該当事業者 (イ)重点対策の</t>
    <rPh sb="0" eb="1">
      <t>ダイ</t>
    </rPh>
    <rPh sb="2" eb="3">
      <t>ゴウ</t>
    </rPh>
    <rPh sb="3" eb="4">
      <t>オヨ</t>
    </rPh>
    <rPh sb="5" eb="6">
      <t>ダイ</t>
    </rPh>
    <rPh sb="7" eb="8">
      <t>ゴウ</t>
    </rPh>
    <rPh sb="8" eb="10">
      <t>ガイトウ</t>
    </rPh>
    <rPh sb="10" eb="13">
      <t>ジギョウシャ</t>
    </rPh>
    <phoneticPr fontId="32"/>
  </si>
  <si>
    <t>提出書</t>
  </si>
  <si>
    <t>【１～３】</t>
  </si>
  <si>
    <t>【４】</t>
  </si>
  <si>
    <t>J8</t>
  </si>
  <si>
    <t>J9</t>
  </si>
  <si>
    <t>J10</t>
  </si>
  <si>
    <t>D14</t>
  </si>
  <si>
    <t>D15</t>
  </si>
  <si>
    <t>D17</t>
  </si>
  <si>
    <t>P31</t>
  </si>
  <si>
    <t>F31</t>
  </si>
  <si>
    <t>P32</t>
  </si>
  <si>
    <t>F32</t>
  </si>
  <si>
    <t>F33</t>
  </si>
  <si>
    <t>F34</t>
  </si>
  <si>
    <t>P33</t>
    <phoneticPr fontId="2"/>
  </si>
  <si>
    <t>D35</t>
  </si>
  <si>
    <t>A7</t>
  </si>
  <si>
    <t>I6</t>
  </si>
  <si>
    <t>K6</t>
  </si>
  <si>
    <t>A9</t>
  </si>
  <si>
    <t>E8</t>
  </si>
  <si>
    <t>E9</t>
  </si>
  <si>
    <t>I8</t>
  </si>
  <si>
    <t>K8</t>
  </si>
  <si>
    <t>A24</t>
  </si>
  <si>
    <t>E23</t>
  </si>
  <si>
    <t>E24</t>
  </si>
  <si>
    <t>I23</t>
  </si>
  <si>
    <t>K23</t>
  </si>
  <si>
    <t>A26</t>
  </si>
  <si>
    <t>E25</t>
  </si>
  <si>
    <t>E26</t>
  </si>
  <si>
    <t>I25</t>
  </si>
  <si>
    <t>K25</t>
  </si>
  <si>
    <t>事業者ＩＤ</t>
  </si>
  <si>
    <t>提出代表者</t>
  </si>
  <si>
    <t>エネルギー500kl以上事業所数</t>
  </si>
  <si>
    <t>３　温室効果ガスの排出の抑制等を図るための基本方針</t>
    <phoneticPr fontId="2"/>
  </si>
  <si>
    <t>ホームページ_有無</t>
  </si>
  <si>
    <t>ホームページ_アドレス</t>
  </si>
  <si>
    <t>窓口閲覧_有無</t>
  </si>
  <si>
    <t>窓口閲覧_閲覧場所</t>
  </si>
  <si>
    <t>窓口閲覧_所在地</t>
  </si>
  <si>
    <t>窓口閲覧_閲覧可能時間</t>
  </si>
  <si>
    <t>公表その他方式_有無</t>
  </si>
  <si>
    <t>公表その他方式_内容</t>
  </si>
  <si>
    <t>基準排出量</t>
    <rPh sb="0" eb="2">
      <t>キジュン</t>
    </rPh>
    <rPh sb="2" eb="4">
      <t>ハイシュツ</t>
    </rPh>
    <rPh sb="4" eb="5">
      <t>リョウ</t>
    </rPh>
    <phoneticPr fontId="2"/>
  </si>
  <si>
    <t>調整後排出量</t>
    <rPh sb="0" eb="3">
      <t>チョウセイゴ</t>
    </rPh>
    <rPh sb="3" eb="5">
      <t>ハイシュツ</t>
    </rPh>
    <rPh sb="5" eb="6">
      <t>リョウ</t>
    </rPh>
    <phoneticPr fontId="2"/>
  </si>
  <si>
    <t>基準原単位</t>
    <rPh sb="0" eb="2">
      <t>キジュン</t>
    </rPh>
    <rPh sb="2" eb="5">
      <t>ゲンタンイ</t>
    </rPh>
    <phoneticPr fontId="2"/>
  </si>
  <si>
    <t>基準原単位分母</t>
    <rPh sb="0" eb="2">
      <t>キジュン</t>
    </rPh>
    <rPh sb="2" eb="5">
      <t>ゲンタンイ</t>
    </rPh>
    <rPh sb="5" eb="7">
      <t>ブンボ</t>
    </rPh>
    <phoneticPr fontId="2"/>
  </si>
  <si>
    <t>目標排出量</t>
    <rPh sb="0" eb="2">
      <t>モクヒョウ</t>
    </rPh>
    <rPh sb="2" eb="4">
      <t>ハイシュツ</t>
    </rPh>
    <rPh sb="4" eb="5">
      <t>リョウ</t>
    </rPh>
    <phoneticPr fontId="2"/>
  </si>
  <si>
    <t>排出量削減率</t>
    <rPh sb="0" eb="2">
      <t>ハイシュツ</t>
    </rPh>
    <rPh sb="2" eb="3">
      <t>リョウ</t>
    </rPh>
    <rPh sb="3" eb="5">
      <t>サクゲン</t>
    </rPh>
    <rPh sb="5" eb="6">
      <t>リツ</t>
    </rPh>
    <phoneticPr fontId="2"/>
  </si>
  <si>
    <t>目標調整後排出量</t>
    <rPh sb="0" eb="2">
      <t>モクヒョウ</t>
    </rPh>
    <rPh sb="2" eb="5">
      <t>チョウセイゴ</t>
    </rPh>
    <rPh sb="5" eb="7">
      <t>ハイシュツ</t>
    </rPh>
    <rPh sb="7" eb="8">
      <t>リョウ</t>
    </rPh>
    <phoneticPr fontId="2"/>
  </si>
  <si>
    <t>調整後排出量削減率</t>
    <rPh sb="0" eb="3">
      <t>チョウセイゴ</t>
    </rPh>
    <rPh sb="3" eb="5">
      <t>ハイシュツ</t>
    </rPh>
    <rPh sb="5" eb="6">
      <t>リョウ</t>
    </rPh>
    <rPh sb="6" eb="8">
      <t>サクゲン</t>
    </rPh>
    <rPh sb="8" eb="9">
      <t>リツ</t>
    </rPh>
    <phoneticPr fontId="2"/>
  </si>
  <si>
    <t>目標原単位</t>
    <rPh sb="0" eb="2">
      <t>モクヒョウ</t>
    </rPh>
    <rPh sb="2" eb="5">
      <t>ゲンタンイ</t>
    </rPh>
    <phoneticPr fontId="2"/>
  </si>
  <si>
    <t>目標原単位分母</t>
    <rPh sb="0" eb="2">
      <t>モクヒョウ</t>
    </rPh>
    <rPh sb="2" eb="5">
      <t>ゲンタンイ</t>
    </rPh>
    <rPh sb="5" eb="7">
      <t>ブンボ</t>
    </rPh>
    <phoneticPr fontId="2"/>
  </si>
  <si>
    <t>原単位削減率</t>
    <rPh sb="0" eb="3">
      <t>ゲンタンイ</t>
    </rPh>
    <rPh sb="3" eb="5">
      <t>サクゲン</t>
    </rPh>
    <rPh sb="5" eb="6">
      <t>リツ</t>
    </rPh>
    <phoneticPr fontId="2"/>
  </si>
  <si>
    <t>排出の抑制に係る目標の設定の考え方</t>
    <rPh sb="0" eb="2">
      <t>ハイシュツ</t>
    </rPh>
    <rPh sb="3" eb="5">
      <t>ヨクセイ</t>
    </rPh>
    <rPh sb="6" eb="7">
      <t>カカ</t>
    </rPh>
    <rPh sb="8" eb="10">
      <t>モクヒョウ</t>
    </rPh>
    <rPh sb="11" eb="13">
      <t>セッテイ</t>
    </rPh>
    <rPh sb="14" eb="15">
      <t>カンガ</t>
    </rPh>
    <rPh sb="16" eb="17">
      <t>カタ</t>
    </rPh>
    <phoneticPr fontId="35"/>
  </si>
  <si>
    <t>種類</t>
    <rPh sb="0" eb="2">
      <t>シュルイ</t>
    </rPh>
    <phoneticPr fontId="2"/>
  </si>
  <si>
    <t>特定温室効果ガス換算量</t>
    <rPh sb="0" eb="2">
      <t>トクテイ</t>
    </rPh>
    <rPh sb="2" eb="4">
      <t>オンシツ</t>
    </rPh>
    <rPh sb="4" eb="6">
      <t>コウカ</t>
    </rPh>
    <rPh sb="8" eb="10">
      <t>カンサン</t>
    </rPh>
    <rPh sb="10" eb="11">
      <t>リョウ</t>
    </rPh>
    <phoneticPr fontId="2"/>
  </si>
  <si>
    <t>クレジット備考_1</t>
    <rPh sb="5" eb="7">
      <t>ビコウ</t>
    </rPh>
    <phoneticPr fontId="4"/>
  </si>
  <si>
    <t>特定温室効果ガス削減相当量_合計</t>
    <rPh sb="0" eb="2">
      <t>トクテイ</t>
    </rPh>
    <rPh sb="2" eb="4">
      <t>オンシツ</t>
    </rPh>
    <rPh sb="4" eb="6">
      <t>コウカ</t>
    </rPh>
    <rPh sb="14" eb="16">
      <t>ゴウケイ</t>
    </rPh>
    <phoneticPr fontId="4"/>
  </si>
  <si>
    <t>照明設備 計画期間での実施予定</t>
  </si>
  <si>
    <t>照明設備 詳細</t>
  </si>
  <si>
    <t>再エネ設備 計画期間での実施予定</t>
  </si>
  <si>
    <t>再エネ設備2</t>
  </si>
  <si>
    <t>その他 計画期間での実施予定</t>
  </si>
  <si>
    <t>その他 詳細</t>
  </si>
  <si>
    <t>計画期間での導入予定有無</t>
    <rPh sb="10" eb="12">
      <t>ウム</t>
    </rPh>
    <phoneticPr fontId="7"/>
  </si>
  <si>
    <t>自動車の種別</t>
    <rPh sb="0" eb="3">
      <t>ジドウシャ</t>
    </rPh>
    <rPh sb="4" eb="6">
      <t>シュベツ</t>
    </rPh>
    <phoneticPr fontId="2"/>
  </si>
  <si>
    <t>計画期間での導入予定台数</t>
    <rPh sb="0" eb="2">
      <t>ケイカク</t>
    </rPh>
    <rPh sb="2" eb="4">
      <t>キカン</t>
    </rPh>
    <rPh sb="6" eb="8">
      <t>ドウニュウ</t>
    </rPh>
    <rPh sb="8" eb="10">
      <t>ヨテイ</t>
    </rPh>
    <rPh sb="10" eb="12">
      <t>ダイスウ</t>
    </rPh>
    <phoneticPr fontId="2"/>
  </si>
  <si>
    <t>保有台数</t>
    <rPh sb="0" eb="2">
      <t>ホユウ</t>
    </rPh>
    <rPh sb="2" eb="4">
      <t>ダイスウ</t>
    </rPh>
    <phoneticPr fontId="2"/>
  </si>
  <si>
    <t>合計_計画期間導入予定台数</t>
  </si>
  <si>
    <t>合計_保有台数</t>
  </si>
  <si>
    <t>管理基準等の設定状況</t>
    <rPh sb="0" eb="2">
      <t>カンリ</t>
    </rPh>
    <rPh sb="2" eb="4">
      <t>キジュン</t>
    </rPh>
    <rPh sb="4" eb="5">
      <t>トウ</t>
    </rPh>
    <rPh sb="6" eb="8">
      <t>セッテイ</t>
    </rPh>
    <rPh sb="8" eb="10">
      <t>ジョウキョウ</t>
    </rPh>
    <phoneticPr fontId="2"/>
  </si>
  <si>
    <t>実施状況</t>
    <rPh sb="0" eb="2">
      <t>ジッシ</t>
    </rPh>
    <rPh sb="2" eb="4">
      <t>ジョウキョウ</t>
    </rPh>
    <phoneticPr fontId="2"/>
  </si>
  <si>
    <t>該当
号数
(記載)</t>
    <rPh sb="0" eb="2">
      <t>ガイトウ</t>
    </rPh>
    <rPh sb="3" eb="5">
      <t>ゴウスウ</t>
    </rPh>
    <rPh sb="7" eb="9">
      <t>キサイ</t>
    </rPh>
    <phoneticPr fontId="2"/>
  </si>
  <si>
    <t>内容審査完了日</t>
    <rPh sb="0" eb="2">
      <t>ナイヨウ</t>
    </rPh>
    <rPh sb="2" eb="4">
      <t>シンサ</t>
    </rPh>
    <rPh sb="4" eb="6">
      <t>カンリョウ</t>
    </rPh>
    <rPh sb="6" eb="7">
      <t>ビ</t>
    </rPh>
    <phoneticPr fontId="2"/>
  </si>
  <si>
    <t>職員審査完了日</t>
    <rPh sb="0" eb="2">
      <t>ショクイン</t>
    </rPh>
    <rPh sb="2" eb="4">
      <t>シンサ</t>
    </rPh>
    <rPh sb="4" eb="6">
      <t>カンリョウ</t>
    </rPh>
    <rPh sb="6" eb="7">
      <t>ビ</t>
    </rPh>
    <phoneticPr fontId="4"/>
  </si>
  <si>
    <r>
      <t xml:space="preserve">評価
対象数
</t>
    </r>
    <r>
      <rPr>
        <sz val="8"/>
        <color theme="0" tint="-4.9989318521683403E-2"/>
        <rFont val="HGPｺﾞｼｯｸM"/>
        <family val="3"/>
        <charset val="128"/>
      </rPr>
      <t>(設定済or整備済or実施済or</t>
    </r>
    <r>
      <rPr>
        <sz val="7"/>
        <color theme="0" tint="-4.9989318521683403E-2"/>
        <rFont val="HGPｺﾞｼｯｸM"/>
        <family val="3"/>
        <charset val="128"/>
      </rPr>
      <t>取組予定有)</t>
    </r>
    <rPh sb="0" eb="2">
      <t>ヒョウカ</t>
    </rPh>
    <rPh sb="3" eb="5">
      <t>タイショウ</t>
    </rPh>
    <rPh sb="5" eb="6">
      <t>スウ</t>
    </rPh>
    <phoneticPr fontId="32"/>
  </si>
  <si>
    <t>以降集計用</t>
    <rPh sb="0" eb="2">
      <t>イコウ</t>
    </rPh>
    <rPh sb="2" eb="5">
      <t>シュウケイヨウ</t>
    </rPh>
    <phoneticPr fontId="2"/>
  </si>
  <si>
    <t>削減状況_1号・2号</t>
    <rPh sb="0" eb="2">
      <t>サクゲン</t>
    </rPh>
    <rPh sb="2" eb="4">
      <t>ジョウキョウ</t>
    </rPh>
    <phoneticPr fontId="32"/>
  </si>
  <si>
    <t>削減状況_3号</t>
    <rPh sb="0" eb="2">
      <t>サクゲン</t>
    </rPh>
    <rPh sb="2" eb="4">
      <t>ジョウキョウ</t>
    </rPh>
    <phoneticPr fontId="32"/>
  </si>
  <si>
    <t>2号</t>
  </si>
  <si>
    <t>横浜市西区みなとみらい2-2-1
ランドマークタワー12階</t>
  </si>
  <si>
    <t>代表取締役　澄川　浩太</t>
  </si>
  <si>
    <t>横浜市西区みなとみらい2-2-1　ランドマークタワー12階</t>
  </si>
  <si>
    <t>2号</t>
    <phoneticPr fontId="2"/>
  </si>
  <si>
    <t>・排出目標は年間１％以上、３年間で３％の削減を目標としております。
・また、飲食店のため店舗数の増減や社会環境等により変動することが想定されるため原単位による削減目標も同様に
　３年間で３％以上を目標と設定しております。
・原単位は多業種多店舗での運営を行っているため、売り上げ金額を指標としております。</t>
  </si>
  <si>
    <t/>
  </si>
  <si>
    <t>有</t>
    <phoneticPr fontId="2"/>
  </si>
  <si>
    <t>本部オフィス安全管理部(事前連絡要)</t>
  </si>
  <si>
    <t>横浜市西区みなとみらい2-2-1ランドマークタワー12階</t>
  </si>
  <si>
    <t>10：00～18：00</t>
  </si>
  <si>
    <t>百万円</t>
  </si>
  <si>
    <t>店舗売上をベースに営業時間の効率化、空調機器等の設備更新等により原単位削減の取り組みを行う</t>
  </si>
  <si>
    <t>無</t>
  </si>
  <si>
    <t>横浜市内79店舗のうち、直営45店舗について店内照明のLED化が完了しております。
一方、FC店舗については一部店舗でLED化を進んでいるものの強制が難しいため、具体的な計画は立てられておりません。</t>
  </si>
  <si>
    <t>整備済</t>
  </si>
  <si>
    <t>取組予定有</t>
  </si>
  <si>
    <t>SDGsの取り組みにおける社内方針に基づき実施予定</t>
  </si>
  <si>
    <t>設定済</t>
  </si>
  <si>
    <t>実施済</t>
  </si>
  <si>
    <t>非該当</t>
  </si>
  <si>
    <t>店舗の構造、営業時間により一部実施不可あり</t>
  </si>
  <si>
    <t>取組予定無</t>
  </si>
  <si>
    <t>店舗毎に構造が異なるため未設定</t>
  </si>
  <si>
    <t>－</t>
  </si>
  <si>
    <t>増加</t>
  </si>
  <si>
    <t>-</t>
  </si>
  <si>
    <t>1号</t>
  </si>
  <si>
    <t>東京都千代田区外神田二丁目２－１５</t>
  </si>
  <si>
    <t>代表取締役社長　松本忠久</t>
  </si>
  <si>
    <t>1号</t>
    <phoneticPr fontId="2"/>
  </si>
  <si>
    <t xml:space="preserve">イオングループの一員として2030年に再生可能エネルギーの使用率50％を目指します。
また、いろいろなお取引先様と再生可能な資源の回収等にも積極的に取り組んで参ります。
</t>
  </si>
  <si>
    <t>ウエルシア薬局株式会社　本部</t>
  </si>
  <si>
    <t>9：00-18：00　土日祝日を除く</t>
  </si>
  <si>
    <t>千㎡h</t>
  </si>
  <si>
    <t>今後3年間で、15店舗新規出店と仮定し電気使用量が増えていくと考えられる。そこでLED照明や冷凍冷蔵ケース、空調機等節電対応機種を積極的に取り入れて、基準年度比1.9％削減を目標とする。</t>
  </si>
  <si>
    <t>有</t>
  </si>
  <si>
    <t>店内・事務所および外周りのLED照明への順次変更を進めていく。</t>
  </si>
  <si>
    <t>A</t>
  </si>
  <si>
    <t>削減</t>
  </si>
  <si>
    <t>神奈川県横浜市中区山下町１０番地</t>
  </si>
  <si>
    <t>代表取締役会長兼社長　原 信造</t>
  </si>
  <si>
    <t xml:space="preserve">  ■　社会的責任（エネルギーの抑制＝温暖化ガスの抑制）を遂行するうえで、推進体制における決定事項は
　　全従業員が意識を持って抑制の推進に取り組まなければならない。
　　また、お客様への快適性・安全性・利便性の提供と省エネとの調和を図るものとする。
　■　蛍光灯照明器具およびランプの生産中止に伴う、LED照明への更新を行いエネルギー削減を図る。
　　　【更新対象年度】・2022年度から2024年度の3ヶ年で実施。
　　　【更新対象設備】・蛍光灯照明設備
　　　　　　　　　　　・誘導灯
　　　【更新対象設備の選定理由】
　　　　　　　　　　　・機器設置から31年が経過し劣化も著しく、蛍光灯照明器具およびランプの
　　　　　　　　　　　　生産中止に伴い、更新対象とする。</t>
  </si>
  <si>
    <t>株式会社ホテルニューグランド　施設部</t>
  </si>
  <si>
    <t>横浜市中区山下町10番地</t>
  </si>
  <si>
    <t>９：００～１６：００</t>
  </si>
  <si>
    <t>百m2</t>
  </si>
  <si>
    <t>　本計画期間である2022度から2024年度においては蛍光灯照明器具およびランプの
　生産中止に伴う、LED照明への更新を行いエネルギー削減を図る。
　【2022年度～2024年度】バックヤード部分の蛍光灯器具のＬＥＤ化
　</t>
  </si>
  <si>
    <t>【2022年度～2024年度】バックヤード部分の蛍光灯器具のＬＥＤ化</t>
  </si>
  <si>
    <t>横浜市中区日本大通17番地</t>
  </si>
  <si>
    <t>代表取締役　永田　俊雄</t>
  </si>
  <si>
    <t>・会社各部署が相互に連携を図りながら、実効性のある地球温暖化を防止する対策を継続的に推進することにより温室効果ガス排出量の削減を実現することを目的とする。</t>
  </si>
  <si>
    <t>富士シティオ株式会社　本部</t>
  </si>
  <si>
    <t>9：30～17：00</t>
  </si>
  <si>
    <t>・横浜市内店舗の事業活動において生産量を基準年度比での推移により、基礎排出量ベースで基準年度の排出量から1％削減を目標に設定。</t>
  </si>
  <si>
    <t>・冷蔵冷凍設備の高効率設備へ入替　3店舗　エネルギー使用合理化期待効果　90kl/年　　　　・空調設備の高効率設備へ入替　2店舗　　エネルギー使用合理化期待効果　20kl/年</t>
  </si>
  <si>
    <t>富山県富山市牛島新町５番５号</t>
  </si>
  <si>
    <t>代表取締役社長　北　岡　隆　之</t>
  </si>
  <si>
    <t>[基本方針]
当社は、省電力など地球環境に配慮したＩＴを活用することで環境への負荷を低減するように努力しています。当社横浜市内２事業所（「横浜事業所」、「テクノウェイブ100事業所」)のエネルギー使用実績は全社使用の2割を占めています。その中でエネルギー管理指定工場である「横浜事業所」は大きな割合となっています。
基本方針は、経年劣化による設備・機器を中心に更新し、また横浜市内個々の事業所全体の人・スペース・機器を含めた全体最適な温室効果ガス抑制策を検討・実施していきます。</t>
  </si>
  <si>
    <t>株式会社インテック横浜事業所　１Ｆ受付</t>
  </si>
  <si>
    <t>横浜市神奈川区新浦島町１－１－２５</t>
  </si>
  <si>
    <t>営業時間内（9：00～17：30）</t>
  </si>
  <si>
    <t>横浜事業所の事業目的は、データセンター事業が主であり、当該事業は今後もCO2排出量が多いと想定されるため、今後も効果がある対策実施が必要となる。
①電算空調機の効率的な運転を追及し省エネルギー活動を推進する。
②全体最適なスペース・設備配置の見直し検討を進めていく。</t>
  </si>
  <si>
    <t>・電力需要状況に応じ、電算室内空調機の稼働台数を適宜変更する。</t>
  </si>
  <si>
    <t>対象設備なし</t>
  </si>
  <si>
    <t>3号</t>
  </si>
  <si>
    <t>横浜市港北区鳥山町480番地</t>
  </si>
  <si>
    <t>代表取締役　吉川　永一</t>
  </si>
  <si>
    <t>3号</t>
    <phoneticPr fontId="2"/>
  </si>
  <si>
    <t>〖基本方針〗当社は、法整備を遵守して、地球温暖化対策計画に基づき環境保全の活動を推進します。
重点推進項目
　①エコドライブ推進を積極的に行います。
　②従業員に環境教育を実施します。
　③低公害車の導入を推進します。
　④車両整備を適切に実施し、排出ガスや騒音の低減に努めます。
　⑤法令を遵守して廃棄物の適正処理を行います。</t>
  </si>
  <si>
    <t>9：00～15：00</t>
  </si>
  <si>
    <t>低公害車導入により、2021年度は50t-Cozの削減に繋がった。
毎年導入予定となっていて同結果になると予想される。</t>
  </si>
  <si>
    <t>AA</t>
  </si>
  <si>
    <t>神奈川県横浜市都筑区川和町635</t>
  </si>
  <si>
    <t>代表取締役社長　手塚　佳樹</t>
  </si>
  <si>
    <t>[基本方針]
　二酸化炭素の排出を抑制する為の行動基準を作成し、各工場ごとに2022年度の二酸化炭素の排出量から3％削減させることを目標とする。</t>
  </si>
  <si>
    <t>㈱　アズマ　横浜工場</t>
  </si>
  <si>
    <t>横浜市都筑区川和町635</t>
  </si>
  <si>
    <t>8：30～17：00</t>
  </si>
  <si>
    <t>千㎡</t>
  </si>
  <si>
    <t>　㈱アズマは地球環境への負荷を継続的に軽減するために二酸化炭素の排出を抑制するための行動基準を作り排出量を3.0％削減する。</t>
  </si>
  <si>
    <t xml:space="preserve">コンプレッサー入替　2022年度
めっき付帯設備（デスミアライン）入替　2022年度
</t>
  </si>
  <si>
    <t>横浜市神奈川区金港町5-36</t>
  </si>
  <si>
    <t>代表取締役　秋元　康尚</t>
  </si>
  <si>
    <t>アイドリングストップ・ハイブリットLPG車両の導入し、二酸化炭素排出の削減を図ると共にアイドリングストップ運動の実施を進めていく。</t>
  </si>
  <si>
    <t>メトロ自動車株式会社　本社</t>
  </si>
  <si>
    <t>横浜市神奈川区金港町5－36</t>
  </si>
  <si>
    <t>13時から15時 (月曜日～金曜日の平日)</t>
  </si>
  <si>
    <t>千㎞</t>
  </si>
  <si>
    <t>コロナの影響で二酸化炭素の排出量が2021年度は減った為、2022年以降経済活動が以前の状態に回復が見込まれることから二酸化炭素排出量は増加が見込まれるが、ハイブリッド車両の導入を進めることにより原単位の削減を図る。</t>
  </si>
  <si>
    <t>代替計画は第1年度5台、第2年度、第3年度それぞれ10台前後新型ハイブリッドLPG車両を導入予定。</t>
  </si>
  <si>
    <t>東京都品川区大崎１－１１－３</t>
  </si>
  <si>
    <t>代表取締役　武川　秀也</t>
  </si>
  <si>
    <t>神奈川県横浜市瀬谷区北町20-13</t>
  </si>
  <si>
    <t>【基本方針】　　　　　　　　　　　　　　　　　　　　　　　　　　　　　　　　　　　　　　　　　　　　　　　エネルギー資源の節約の推進　　　　　　　　　　　　　　　　　　　　　　　　　　　　　　　　　　　　　　　　オフィス活動における資源の節約　　　　　　　　　　　　　　　　　　　　　　　　　　　　　　　　　　　　　　　照明設備の省エネ対策の検討　　　　　　　　　　　　　　　　　　　　　　　　　　　　　　　　　　　　　　　　【主要なエネルギー使用設備の更新等の検討】　　　　　　　　　　　　　　　　　　　　　　　　　　　　　　　　　　　①更新の対象となる主要なエネルギー使用設備　相模工場内再生工場乾燥設備　　　　　　　　　　　　　　　　　　②上記①を選択した理由　設置後２０年が経過し、更新時期に該当している。又、設置当初より現状の出荷量が減少しているのでオーバースペックでありコンパクトな省エネ設備に更新を検討する。</t>
  </si>
  <si>
    <t>前田道路株式会社　西関東支店</t>
  </si>
  <si>
    <t>横浜市中区不老町３－１２－５</t>
  </si>
  <si>
    <t>目標排出量が増減する要因としては、生産数量の増減及び燃費の増減により変動する。生産数量が減り、燃費が向上すれば目標排出量が減少する。</t>
  </si>
  <si>
    <t>事務所空調設備の一部入替</t>
  </si>
  <si>
    <t>任意</t>
  </si>
  <si>
    <t>神奈川県横浜市旭区本宿町5番地</t>
  </si>
  <si>
    <t>代表取締役社長　髙梨　信芳</t>
  </si>
  <si>
    <t>代表取締役社長　　髙梨　信芳</t>
  </si>
  <si>
    <t>任意</t>
    <phoneticPr fontId="2"/>
  </si>
  <si>
    <t>・限りある天然資源を有効利用する為に、エネルギー消費及び排出ＣＯ2の抑制、削減に取り組む。</t>
  </si>
  <si>
    <t>高梨販売株式会社　企画センター</t>
  </si>
  <si>
    <t>横浜市保土ヶ谷区神戸町134横浜ビジネスパークイーストタワー13F</t>
  </si>
  <si>
    <t>9時～17時</t>
  </si>
  <si>
    <t>・自社グループ環境目的・目標（排出CO2前年比1％削減）により、3カ年で3％の削減を目標とする。</t>
  </si>
  <si>
    <t>3号任意</t>
  </si>
  <si>
    <t>横浜市西区桜木町７－４１</t>
  </si>
  <si>
    <t>取締役社長　伊藤　宏</t>
  </si>
  <si>
    <t>弊社は、ＣＯ２排出量の少ないＬＰＧを主な燃料として使用し地球環境保護へ努力して参りました。地球温暖化防止の重要性に鑑み、平成１８年６月１日に環境方針を策定致しました。
★環境方針（大気汚染・地球温暖化防止するための基本方針）                                                      　１,基本理念
当社は、深刻化する大気汚染・地球温暖化を防止するため、環境保全活動の推進が企業の社会的責任のひとつと認識し、輸送のサービスの提供という事業活動から生じる環境負荷を低減していきます。　　　　　　　　　　　　　　　　　　　　　　　　　　　　　　　　　　　　　　　　　　　　　　　　　　　　　２,基本方針　
①法規制を遵守し、環境保全に努めます。
②エコドライブなど省エネルギー運動を推進します。
③環境保全に関する教育・啓蒙活動を実施いたします。
④廃棄物の適正処理・リサイクルを推進します。
⑤本方針は、広く社外に公表します。　　
以上の環境方針に基づきハイヤー・タクシー事業者として地球温暖化に関する自主的な行動は、当社の温室効果ガスの排出量を削減し、地球環境問題に全社で積極的に取組みを行うことです。</t>
  </si>
  <si>
    <t>　本社５階　業務部業務課受付</t>
  </si>
  <si>
    <t>　横浜市西区桜木町７－４１</t>
  </si>
  <si>
    <t>　午前９時　～　午後５時</t>
  </si>
  <si>
    <t>当社はグリーン経営認証制度を活用し、全営業所で認証取得して燃費向上と特定温室効果ガスの排出量の削減に取り組んでおります。前計画年度では、新型コロナウイルス感染症の影響により、輸送量が減少し大幅な削減となりました。当計画年度では、コロナ禍の回復後に輸送量が増大していくことを踏まえ、低燃費ハイブリッドタクシーの導入や、スマホアプリ配車システムの効率的な運用を行い、継続的な削減活動を計画し、削減率を3％と設定して取り組んで参ります。</t>
  </si>
  <si>
    <t>東京都品川区旗の台一丁目５番地８号</t>
  </si>
  <si>
    <t>理事長　小口勝司</t>
  </si>
  <si>
    <t>【基本方針】
本学は、医系総合大学としての責任を重んじ、人々の健康の回復・維持・増進に貢献するために孜々として尽力することはもとより、エネルギー使用の合理化、その他の社会貢献活動にも積極的に取り組み、枠にとらわれない多面的な形で社会責任を果たす。
その中で、以下の3点を重視して温暖化対策に取り組む。
１．事業所での省エネの取り組み
　　各設備、各エネルギーの使用状況を把握、分析し今まで以上に設備の稼働時間の短縮を実施する
２．普及啓発
　　教職員の環境に対する意識向上させる目的で職場、自宅においても照明、空調の省エネ運転を行う
３．省エネ機器の導入
　　リニューアル時は省エネ機器を進んで導入する</t>
  </si>
  <si>
    <t>昭和大学横浜市北部病院　中央監視室</t>
  </si>
  <si>
    <t>神奈川県横浜市都筑区茅ケ崎中央３５－１</t>
  </si>
  <si>
    <t>9：00～17：00</t>
  </si>
  <si>
    <t>省エネを実施するとともに、医療施設として感染対策と作業環境・住環境の向上を両立できるよう努めることを基本方針とし活動していく</t>
  </si>
  <si>
    <t>施設内照明器具の順次更新</t>
  </si>
  <si>
    <t>空調機器の更新</t>
  </si>
  <si>
    <t>横浜市西区北幸二丁目９番１４号　　</t>
  </si>
  <si>
    <t>取締役社長　平野　雅之</t>
  </si>
  <si>
    <t>横浜市西区北幸二丁目９番１４号</t>
  </si>
  <si>
    <t>・横浜駅西口地域（7施設）に冷暖房用熱源を安定的に供給するとともに、エネルギー管理指定工場としてエネルギーの使用合理化に最大限の努力をすることにより、温室効果ガスの排出削減を図り環境負荷の低減に貢献します。
・2020年10月より3年計画で着手した熱源機器更新工事（第Ⅱ期工事まで竣工）を確実に実施すると共に新設機器の効率運用の習熟に努め、温室効果ガス削減に取り組んでいきます。</t>
  </si>
  <si>
    <t>横浜熱供給株式会社　本社事務室（相鉄本社ビル５階）</t>
  </si>
  <si>
    <t>平日の９：００～１２：００及び１３：００～１７：３０</t>
  </si>
  <si>
    <t>千GJ</t>
  </si>
  <si>
    <t>　2020年10月より3年計画で着手した熱源機器更新工事（第Ⅱ期工事まで竣工）を確実に実施すると共に新設機器の効率運用の習熟に努め、温室効果ガス削減に取り組んでいきます。また、第Ⅲ期工事で新設機器を導入し、既存機器とのベストミックスとなる高効率運用を進め温室効果ガスを対前年比削減率10.1％を目標とします。</t>
  </si>
  <si>
    <t>熱源機器更新工事にあわせて、機械室、事務所の照明器具をＬＥＤ交換する。
第Ⅰ期工事分、第Ⅱ期工事分は完了し、第Ⅲ期工事分は2023年7月までに完了予定。</t>
  </si>
  <si>
    <t>熱源機器更新工事の第Ⅲ期工事（2022年8月～2023年7月【予定】）として、次の3台の機械を更新、新設する。なお、第Ⅲ期工事の竣工で熱源機器更新工事は完了となる。
　・930KW 　ガスエンジンＣＧＳ　1台
　・800RT 　排熱投入型吸収式冷凍機（ジェネリンク）
　・1900RT　高効率型吸収式冷凍機</t>
  </si>
  <si>
    <t>熱供給約款に基づいた温度、圧力での供給義務があるため、圧力基準は設定していない。</t>
  </si>
  <si>
    <t>月間作業予定表を作成し、1回/月実施している。</t>
  </si>
  <si>
    <t>熱供給約款に基づいた温度、圧力での供給義務があるため、圧力・温度・運転時間の基準は設定していない。</t>
  </si>
  <si>
    <t>日常の巡回点検（１回以上/日）で確認している。
スチームトラップは１回/月点検実施。</t>
  </si>
  <si>
    <t>東京都国分寺市本町４丁目１２番１号</t>
  </si>
  <si>
    <t>代表取締役　　大下内 徹</t>
  </si>
  <si>
    <t>[基本方針]　環境保全活動については、省電力設備の導入や省資源化、再資源化の取組み等を通じて、地域社会及び行政機関と連携し、活動を実践していきます。
　また、ＣＳＲ活動等については、基本理念により、お客様へのお約束として、ご提供する商品の品質・鮮度・安全性の保持、並びに売場表示に関して、「基準管理」を徹底する運営を最重点として実践していきます。
[主要なエネルギー使用設備の更新等の検討]
①更新の対象となる主要なエネルギー使用設備
　照明設備、空調設備、冷凍設備
②上記①の設備を選択した理由
　店舗内でのエネルギー使用割合が高い為
③設備更新スケジュール
　空調設備については、15年以上前の効率の悪い機器から順次更新を実行していく。
　照明機器については売場基本照明はLED照明に更新済み。
　今後売り場のスポットライト並びにバックヤード、事務所、休憩室、通路及びトイレの照明などをLED照明に更新していく。</t>
  </si>
  <si>
    <t>株式会社Olympic　総務部</t>
  </si>
  <si>
    <t>平日　10時～17時</t>
  </si>
  <si>
    <t>2021年度の対象店舗をもとに、横浜市全域の排出量に対して目標を立て、現状の店舗出店状況を対象に計画数値を想定した。弊社では、平成18年より省エネ対策の取り組みとしてデマンドコントロールシステムの導入を進めており、9店舗中7店舗が完了している状況で、2024年度末までに全店導入を計画している。デマンドコントロールシステム導入に伴い、電気使用の用途別計測が可能となり、そのデータを毎月レポートとして店舗へ配布し、各事業所においてきめ細かな管理運用を行っている。未導入店舗においてもデータ状況を参考に管理レベルの改善に利用している。
新規出店・改装においては、LED照明の導入・高効率インバータ空調の導入・インバーター式冷凍機・省エネ型冷凍冷蔵ショーケース等の省エネ型設備導入を行っていく。
目標排出量が増減する要因：会社の分割・合併に伴う対象店舗の増減、改装による使用設備の変化</t>
  </si>
  <si>
    <t>瀬谷店、東戸塚店、洋光台店にて一部照明の更新を実施予定。</t>
  </si>
  <si>
    <t>港北ニュータウン店にて冷ケースの更新、瀬谷店にて一部空調の更新を実施予定。</t>
  </si>
  <si>
    <t>横浜市中区南仲通２-１５</t>
  </si>
  <si>
    <t>代表取締役社長　岡田　廣次</t>
  </si>
  <si>
    <t>改正省エネ法に準じ、年１％の削減を目標とする。</t>
  </si>
  <si>
    <t>総務部</t>
  </si>
  <si>
    <t>横浜市中区南仲通２－１５</t>
  </si>
  <si>
    <t>平日　９：００～１７:００（１２：００～１３：００を除く）</t>
  </si>
  <si>
    <t>各倉庫の照明のLED化</t>
  </si>
  <si>
    <t>神奈川県横浜市西区みなとみらい四丁目6番2号みなとみらいグランドセントラルタワー</t>
  </si>
  <si>
    <t>代表取締役会長兼社長　榊田　雅和</t>
  </si>
  <si>
    <t>以下の取組により、温室効果ガスの排出の抑制等を図る。
①運用改善による取組
・ISO14001で定めたオフィス作業手順を順守し、温室効果ガスの排出の抑制に努める。
・グローバル本社においては、管理会社の運用改善により、温室効果ガスの排出の抑制に努める。</t>
  </si>
  <si>
    <t>千代田化工建設㈱本社　SQEI部　設備法令・気候変動対応グループ</t>
  </si>
  <si>
    <t>08：00～16：36</t>
  </si>
  <si>
    <t>目標排出量については子安オフィスにおいて各種の研究施策が実施されることが想定されるため不明確な点があるが、省エネ法に準じて全体として年1％の削減を目標排出量とした。以下の取組を行うことで削減目標を達成させる。
①運用改善による取組
・ISO14001で定めたオフィス作業手順順守、温室効果ガスの排出の抑制に努める。
・グローバル本社においては、管理会社の運用改善により、温室効果ガスの排出の抑制に努める。</t>
  </si>
  <si>
    <t>フォレストック認定</t>
  </si>
  <si>
    <t>横浜市内の全事業所</t>
  </si>
  <si>
    <t>神奈川県横浜市西区高島１‐２‐８</t>
  </si>
  <si>
    <t>取締役社長　野村　正人</t>
  </si>
  <si>
    <t>当社は京急グループの一員として，京急グループ環境基本方針と行動指針を遵守する。
＜環境基本方針＞
あらゆる事業活動や社会貢献活動を通じて，地球環境の保全と環境負荷の低減に努め，接続的発展が可能な社会の形成に貢献する。
＜行動方針＞
・環境にやさしい公共交通機関を中心に，さらなる利便性の向上と努力ある沿線価値の創造に努める。
・資源やエネルギーの有効活用と，廃棄物の削減・再利用・再資源化への取り組みを通じ，環境負荷の低減に努める。
・次世代を担う子ども達に，より良い沿線環境を引き継ぐため，沿線の豊かな自然との共生・保全に努める。
・あらゆるステークホルダーの皆さまとのコミュニケーションを大切にし，地域社会との協調・連携に努める。
・環境に関する法令等を正しく理解・順守するとともに，啓発・教育活動を通じて，社会一人ひとりの環境意識の向上に努める。
また，当社の目標として低公害車両への代替，デジタルタコグラフのデータやドライブレコーダーの映像を活用した運転士への教育
指導やエコドライブの徹底などによる燃料削減を行い，温室効果ガス排出量の抑制を図る。</t>
  </si>
  <si>
    <t>　京浜急行バス株式会社　事業統括部整備課</t>
  </si>
  <si>
    <t>　神奈川県横浜市西区高島１－２－８</t>
  </si>
  <si>
    <t>　９時３０分～１８時１５分</t>
  </si>
  <si>
    <t xml:space="preserve">特定温室効果ガス排出量は事業計画で空港・中距離線を走行する車両が23両増により排出量は増と推定。また，コロナウィルスの影響により空港・中距離線を走行する車両の減便を行っていますが，今後の復便の見通しが立っておらず，場合によって走行距離が増え，特定温室効果ガス排出量が増の可能性があります。
削減目標は低公害車両への代替を実施し，計画期間中に電気バスを４両導入予定。また，乗務員へデジタコやドラレコを活用した教育指導やエコドライブを徹底などによる燃料削減を行い，目標年度まで原単位1.3％削減に合わせ，目標原単位及び目標基礎排出量を設定いたしました。
</t>
  </si>
  <si>
    <t>バス省燃費講習会（年２回）</t>
  </si>
  <si>
    <t>横浜市鶴見区大黒町13-46</t>
  </si>
  <si>
    <t>代表取締役社長　髙栁　一明</t>
  </si>
  <si>
    <t>神奈川県横浜市鶴見区大黒町13-46</t>
  </si>
  <si>
    <t>[基本方針]
太平洋製糖株式会社　環境方針　　　　　　　　　　　　　　　　　　　　　　　　　　　　　　　　　　　　　　　　　　　　　　　　　　　　　　　　　　１．砂糖の製造事業を通じた地球環境の保全
　　事業活動による産業廃棄物の削減・再利用を進め、環境保全に努める。　　　　　　　　　　　　　　　　　　　　　　　　　　　　　　　　　　　　　　　　　　　　　　　　　　　２．事業活動により発生する環境負荷の軽減
　　環境関連の法律・条例・各種協定を遵守し、省資源・省エネルギー・廃棄物の削減・
　　リサイクル活動を推進し、環境負荷の軽減に努める。　　　　　　　　　　　　　　　　　　　　　　　　　　　　　　　　　　　　　　　　　　　　　　　　　　　３．環境マネジメントシステムの推進
　　環境マネジメントシステム推進のため、環境目的・目標を設定し、継続的改善に取り組む。　　　　　　　　　　　　　　　　　　　　　　　　　　　　　　　　　　　　　　　　　　　　　　　　　　　　　　４．環境啓発活動の推進
　　環境保全の重要性を認識することを目的として、環境方針を全従業員へ周知徹底するとともに、
　　一人ひとりが環境に関する意識の向上を高めるための環境啓発活動を推進する。</t>
  </si>
  <si>
    <t>太平洋製糖株式会社　本社工場内</t>
  </si>
  <si>
    <t>平日10時～16時</t>
  </si>
  <si>
    <t>スチームコンプレッサーの増設を計画しており、高効率化によって蒸気量と電力量を削減できると見込んでいる。</t>
  </si>
  <si>
    <t>スチームドライブエアコンプレッサー（蒸気駆動エアコンプレッサー）の増設
ボイラーから発生する蒸気は、減圧弁を用いて圧力を低下させ工場内に送られている。
その圧力差によりｴｱｺﾝﾌﾟﾚｯｻを駆動させる。
圧縮機軸動力：75kW</t>
  </si>
  <si>
    <t>当社には冷凍機がない。</t>
  </si>
  <si>
    <t>当社に換気を施す区画はない。</t>
  </si>
  <si>
    <t>横浜市青葉区鴨志田町1000</t>
  </si>
  <si>
    <t>創薬本部　免疫炎症創薬ユニット長　
久田　豊</t>
  </si>
  <si>
    <t>代表取締役　　　上野　裕明</t>
  </si>
  <si>
    <t>大阪市中央区道修町3-2-10</t>
  </si>
  <si>
    <t>当社では、本社ならびに各支店と事業拠点および系列子会社が一体となった省エネ活動を推進しており、環境中期計画では温室効果ガス排出量を2025年度までに25%削減(2019年度比)を目標に掲げている。さらに、2050年を見据えた気候変動対策に基づき、2030年度までに45%削減ならびに2050年度までに排出量をゼロを目指して活動を推進する予定である。</t>
  </si>
  <si>
    <t xml:space="preserve">http://www.mt-pharma.co.jp/shared/show.php?url=../csr/report/data/index.html </t>
  </si>
  <si>
    <t>田辺三菱製薬株式会社に関する温室効果ガス排出量の削減のための措置をとりまとめた「環境中期行動計画21-25」に基づき、温室効果ガス排出削減に取り組んでいる。効率的運用対策の徹底や照明設備のLED化などを推進し、基準年度比3.0%を削減を目標とする。</t>
  </si>
  <si>
    <t>2022年度に医薬1号館1～4階廊下の照明器具(135台)についてLED化を予定している。</t>
  </si>
  <si>
    <t>2022年度に医薬1号館 2～4階サーバー室系統についてパッケージエアコンの更新を予定している。</t>
  </si>
  <si>
    <t>千葉県佐倉市太田字外野2366-19</t>
  </si>
  <si>
    <t>代表取締役　辻田　真</t>
  </si>
  <si>
    <t xml:space="preserve">[基本方針]
・レンタカーに関しては、古い車両を廃車し、低燃費の車両を導入する。
・社内使用車に関しては、全ての車両にドライブレコーダーを導入し、全社員にエコドライブを                   意識させている。また、毎月ドライブレコーダーの記録をまとめたデータを全社に流し、             周知させている。
・社内使用車を通勤に使うことを原則禁止し、公共交通機関を使うよう徹底させていく。
・すべての車両にETCを取り付ける。
目標達成のため、以上の対策を全事業所にて取り組んでいく。
</t>
  </si>
  <si>
    <t>https://tokyo.jpncat.com/company/profile/</t>
  </si>
  <si>
    <t>・弊社が保有する車両のほとんどはレンタカーであり、エコドライブの徹底は難しい。ただ、ETC等の機器の導入は継続的に実施し、排出量の削減に努める。　　　　　　　　　　　　　　　　　　　　　　　　　　　　　・社有車に関しては、ドライブレコーダー、カーナビ等の器機を利用して社員のエコドライブを意識づける。　　　　　　　　　　　　　　　　　　・急激な車両の増減はないが、定期的に車両の廃車、増車を実施、年式が新しい、燃費の良い車両の割合を増加させる。</t>
  </si>
  <si>
    <t>神奈川県横浜市港北区新羽町１２６１</t>
  </si>
  <si>
    <t>代表取締役社長　浅川　辰彦</t>
  </si>
  <si>
    <t>横浜市港北区新羽町１２６１</t>
  </si>
  <si>
    <t>当社のISO14001環境方針に基づき「省エネルギー及び省資源を推進し、温室効果ガスCO2排出量の削減」の活動を
掲げ最重要課題として取組みを推進する。
過去3年間における温室効果ガスの総排出量は、最終年度(2021年)においては、基準年度(2018年)比で5.4％と
なり、目標3.0％を達成することが出来た。排出原単位では、▲1.7％となり、目標であった3.0％は目標に
届かなかった。原単位については、係数を掛ける等の的確な設定値を検討していく。
上記を踏まえて、今年度以降3年間は基準年度(2021年)として温室効果ガス排出量の目標設定は以下の通り
とする。
・温室効果ガス総排出量削減率：4.5％以上
・温室効果ガスの原単位削減率：3.0％以上
目標を達成するための基本計画としては下記を実施予定である。
・照明設備のLED化推進とコンプレッサーの効率運用、空調設備の更新等による徹底した省エネの推進
・段取り改善等による生産性向上による省エネの推進、歩留り向上、品質向上を図り省エネを実現</t>
  </si>
  <si>
    <t>　本社　総務部</t>
  </si>
  <si>
    <t>　横浜市港北区新羽町１２６１</t>
  </si>
  <si>
    <t>　８：００　～　１６：４５　（大型連休を除く月曜日～金曜日）</t>
  </si>
  <si>
    <t>千t</t>
  </si>
  <si>
    <t>当社の環境方針に基づき「省エネルギー及び省資源を推進し、温室効果ガスCO2
排出量の削減」活動は、最重要課題としている。日本政府として2050年に
カーボンニュートラルを目指すことを宣言し、2030年に温室効果ガスを
2013年比46％削減する目標を掲げている。これを受けて、当社の温室効果ガス
CO2排出量目標は、年平均1.5％を掲げて省エネルギー及び省資源活動を推進
していく。
尚、原単位目標は、生産量、加工量、係数設定等につき再検討の必要があると
判断して、前年度と同じ目標である年平均1.0％の削減目標として活動を推進
していく予定である。　　　　　</t>
  </si>
  <si>
    <t>2021年度と同様に、2022年度～2023年度の計画として、汎用照明器具(水銀灯、メタルハライド含む)
のLED照明への更新を継続実施</t>
  </si>
  <si>
    <t>現時点、具体的な設備更新計画は無し</t>
  </si>
  <si>
    <t>東京都千代田区大手町一丁目1番1号</t>
  </si>
  <si>
    <t>執行役社長　    吉田　淳一</t>
  </si>
  <si>
    <t>執行役社長 吉田　淳一</t>
  </si>
  <si>
    <t>「エネルギー・水の使用抑制に係る基本方針」及び、「ビル設備保全業務基本マニュアル」第3章・エネルギー管理により、各ビルで作成した「エネルギー管理標準」に基づいてエネルギー削減を進める事とする。</t>
  </si>
  <si>
    <t>横浜ランドマークタワー</t>
  </si>
  <si>
    <t>横浜市西区みなとみらい二丁目２番１号　横浜ランドマークタワー１５階</t>
  </si>
  <si>
    <t>　10：00～17:00</t>
  </si>
  <si>
    <t>「エネルギー・水の使用抑制に係る基本方針」及び、「ビル設備保全業務基本マニュアル」第3章・エネルギー管理により、各ビルで作成した「エネルギー管理標準」に基づいてエネルギー削減目標とし、対前年比-1％と設定しているため、削減率は3年で3％と設定する。
①横浜ランドマークタワー
②クイーンズパーキング
③マークイズみなとみらい
④25街区ギャラリー棟（第1号及び第2号非該当・用途：ショールーム）
上記の事業所に於いては、省エネ設備更新工事及び節電対策等を随時行い、3年間で3％のCO₂排出量削減を目指す。</t>
  </si>
  <si>
    <t>Ｙ（ヨコハマ）－グリーンパートナー</t>
  </si>
  <si>
    <t>横浜市内事業
（横浜ランドマークタワー）</t>
  </si>
  <si>
    <t>【横浜ランドマークタワー】
・2023～2024年度候補：オフィス専有部内照明ＬＥＤ化工事（新築時からの区画他）
・その他、オフィス返室区画のＨｆ→ＬＥＤ未定。
【クイーズパーキング】
・2023,2024年度蛍光灯からLEDへ更新予定
【マークイズみなとみらい】
・2022年度にバックヤード照明設備のLED化を予定。</t>
  </si>
  <si>
    <t>【横浜ランドマークタワー】
・2022年度　２、６、８階空調機更新工事
・2023年度　１、２、５、８階空調機更新工事
・2024年度　各階空調機更新工事
【クイーズパーキング】
・特になし
【マークイズみなとみらい】
・特になし</t>
  </si>
  <si>
    <t>神奈川県横浜市金沢区福浦3-10</t>
  </si>
  <si>
    <t>企画管理本部 本部長 取締役専務執行役員 
吉村 秀文</t>
  </si>
  <si>
    <t>代表取締役社長      茅本　隆司</t>
  </si>
  <si>
    <t>[基本方針]
1.日本発条グループにおける、環境チャレンジの推進
　（１）CO2排出量削減活動の実施　　　　目標値：2030年までに2013年度比50%削減
　（２）産業廃棄物削減活動の実施　　　 具体的な活動：有償リサイクルの無償化、有価物化の推進
　　　　　　　　　　　　　　　　　　　　　　　　　　 サーマルリサイクル削減の検討
2.主要なエネルギー使用設備の更新等の検討
①更新の対象となる主要なエネルギー使用設備
  空調、加熱炉、ボイラー、フォークリフト
②上記設備選択理由
　（１）連続運転により稼働時のCO2発生量が多いため、改善効果が大きい。
　（２）化石燃料による加熱や運送を電気や水素に置き換える事で、再エネ脱炭素電力を利用してCO2を削減できる。
③更新スケジュール
  加熱炉とボイラーは、2030年までに更新を検討する。加熱炉は現行品と同等の品質を得るための技術開発を行う。
　空調は、ファンコイルや灯油暖房を省エネ型パッケージエアコンに切り替える。2030年まで継続実施の予定。</t>
  </si>
  <si>
    <t>日本発条株式会社　横浜事業所 　技術本部　安全環境部</t>
  </si>
  <si>
    <t>横浜市金沢区福浦３－１０　　電話：045-786-7520</t>
  </si>
  <si>
    <t>平日　9:00～16:00　（要　事前予約）</t>
  </si>
  <si>
    <t>計画【1】の基本方針に順じ、排出抑制目標を設定
・横浜市内の各事業所個別（横浜事業所、みなとみらい分館）のCO2削減目標は、全社の削減目標に準じ、2024年度は2021年度比13.8％減の計画とする。
・横浜事業所内のばね横浜工場では、加熱炉の電化仕様への更新の技術開発と、そのための設備運用の見直しを検討すると共に、加熱炉外壁の断熱推進や空気比見直し、加熱炉を使用しない製品の増産は継続する。
・横浜事業所内のシート横浜工場では空調を省エネ型パッケージエアコンに、ボイラーをガスから電気に置換えると共に、今後新設する太陽光発電で事務所電力をまかなう事で、CO2排出量を削減する。</t>
  </si>
  <si>
    <t>工場および事務所内蛍光灯のLED照明への置換えの継続（2021年度までに97%程度置換え済み）</t>
  </si>
  <si>
    <t>太陽光発電</t>
  </si>
  <si>
    <t>現在研究開発棟屋上に100kw規模の太陽光発電施設を保有しているが、2024年度までに、横浜事業所の工場棟屋上にも新規設備を設置して自家消費予定。</t>
  </si>
  <si>
    <t>・ガス加熱炉を使用しない製造ラインの活用(C-3、C-4ライン)と、旧製造ライン電化技術の確立
・ガスボイラーの廃止または電力ボイラーへの切替（ZB-504、AI-1500SG、間接部門ボイラーなど）
・コンプレッサー配管のエアー漏れ定期確認と、補修の継続実施
・空調の省エネ型設備への更新と、効率的な運用
・コンプレッサー設定圧力の低減と優先起動機の見直しによる、効率的な運用
・ガス加熱炉の運転条件見直しによる使用ガス量の削減。
・地熱空調や風力発電、非常用・電力平準化用蓄電池などによる再生可能エネルギーの利用を検討。</t>
  </si>
  <si>
    <t>一部製品の品質確保の都合上、非該当施設あり</t>
  </si>
  <si>
    <t>事業所エリアのコンプレッサー全てで新設時に対応を継続</t>
  </si>
  <si>
    <t>034</t>
  </si>
  <si>
    <t>京浜ハイヤー株式会社</t>
  </si>
  <si>
    <t>横浜市港南区最戸１丁目８番５号</t>
  </si>
  <si>
    <t>代表取締役　　岩浦　泰二</t>
  </si>
  <si>
    <t>代表取締役　岩浦　泰二</t>
  </si>
  <si>
    <t>エコドライブ等に関する教育及び予約配車の積極的活用を実施することで、基準年度の温室効果ガスの排出量を超えることがないようにする取組たい。</t>
  </si>
  <si>
    <t>keihinhire_kamioooka@yahoo.co.jp</t>
  </si>
  <si>
    <t>京浜ハイヤー株式会社　上大岡本社営業所</t>
  </si>
  <si>
    <t>９：００　～　１５：００</t>
  </si>
  <si>
    <t>燃料使用量の削減に努め、結果的にCO2排出量の増加を防ぐこととする。、</t>
  </si>
  <si>
    <t>増減なし</t>
  </si>
  <si>
    <t>横浜市鶴見区大黒町７番４１号</t>
  </si>
  <si>
    <t>横浜工場　工場長　守屋　健志</t>
  </si>
  <si>
    <t>代表取締役社長　佐藤 達也</t>
  </si>
  <si>
    <t>東京都中央区明石町８番１号　聖路加タワー１７Ｆ～１９Ｆ</t>
  </si>
  <si>
    <t>環境方針
・地球環境・社会の状況と事業活動との関係性を把握・評価し、課題解決に取り組みます。
・環境負荷の極小化を追求します。地域資源を大切にし、省資源・省エネルギー、CO2 排出量の低減に努め、
　計画・実績を定期的に報告します。
・資源の利用効率の最大化、生態系が保全される調達に努め、生物多様性を含む自然環境の保全に貢献します。
・関係法令等を遵守し、国際的な基準・規格等に的確に対応します。
・地域住民の視点に立った事業所を目指し、顧客、生活者や地域とのつながりとともに発展します。
・具体的な行動に結び付けられるよう、体系的な教育や啓発を行います。</t>
  </si>
  <si>
    <t>株式会社Ｊ-オイルミルズ横浜工場　業務課</t>
  </si>
  <si>
    <t>横浜市鶴見区大黒町７番４１号　　　電話045-503-2411</t>
  </si>
  <si>
    <t>月～金　　　09時～16時</t>
  </si>
  <si>
    <t>千ton</t>
  </si>
  <si>
    <t>2021年度現在、2030年度までにCO2排出量を2013年度対比で50%削減（Scope1,2）という目標を新たに設定しています。同時に2050年度までに排出ゼロにするカーボンニュートラルを掲げ、一層の取り組みを進めていきます。また購入する原材料や商品の製造に関するCO2排出量など、サプライチェーン全体での削減も目指します（Scope3）。</t>
  </si>
  <si>
    <t>2022年度 LED照明 36台
2023年度 LED照明 300台
2024年度 LED照明 300台</t>
  </si>
  <si>
    <t>2022年度 ポンプ 2台更新と工場内空調機 3台更新予定。</t>
  </si>
  <si>
    <t>横浜市金沢区幸浦1-10-1</t>
  </si>
  <si>
    <t>横浜事業所長　原澤　斉</t>
  </si>
  <si>
    <t>代表取締役社長　布山 英士</t>
  </si>
  <si>
    <t>〒112-0002
東京都文京区小石川一丁目1番1号 文京ガーデン ゲートタワー22階</t>
  </si>
  <si>
    <t xml:space="preserve">エネルギーの使用の合理化に関する法律(省エネ法)及び当社の環境マネジメントシステム(EMS)において、
最高経営層は全体の環境憲章・環境方針を定め、横浜事業所における削減目標を明確にする。
横浜事業所はその削減目標達成のための手段・担当者・日程を明確にし実行すると共に、目標達成状況の
PDCAサイクルを確実に行い継続的な改善を図る。　
</t>
  </si>
  <si>
    <t>藤森工業株式会社横浜事業所</t>
  </si>
  <si>
    <t>神奈川県横浜市金沢区幸浦１‐１０‐１</t>
  </si>
  <si>
    <t>ＡＭ１１:００　～　ＰＭ５:００</t>
  </si>
  <si>
    <t>Ⅰ、原単位の考え方: CO2排出量÷(生産高－外注加工費)＝t-CO2/百万円
生産高－外注加工費を分母とした理由について、CO2排出に密接に関連する
数値(金額)であり、省エネ法及び環境マネジメントシステム(EMS)において、
当初よりこれを分母として原単位を算定し、その推移や傾向から目標管理を行なってきました。よって生産金額を分母として指標しております。</t>
  </si>
  <si>
    <t>2021年3月～2022年3月:工場棟・研究棟照明設備LED化</t>
  </si>
  <si>
    <t xml:space="preserve">2022年5月：エアーコンプレッサー更新
2022年7月：工場棟空調機の蒸気配管保温ジャケット取付
2022年度：ボイラー保温ジャケット取付
2022年度：エアーコンプレッサー更新
2023年度：リキッドデシカント空調機の導入
2023年度：冷却塔ファン駆動ベルトの高効率化
</t>
  </si>
  <si>
    <t>東京都千代田区大手町一丁目5番5号</t>
  </si>
  <si>
    <t>取締役頭取  加藤　勝彦</t>
  </si>
  <si>
    <t>加藤　勝彦</t>
  </si>
  <si>
    <t>みずほは、自社の排出する温室効果ガス量の削減について2030年ｶｰﾎﾞﾝﾆｭｰﾄﾗﾙの目標を設定しております。
あわせて、省エネへの取り組みも継続し、基礎排出量ベースでの削減も図ってまいります。</t>
  </si>
  <si>
    <t>https://www.mizuho-fg.co.jp/csr/environment/activity/gas.html</t>
  </si>
  <si>
    <t>省エネ法の考え方に基づき年１％（基礎）削減を目標とする。</t>
  </si>
  <si>
    <t>可能な拠点についてはLEDへの切り替えや人感センサーの導入等をはかってまいります。</t>
  </si>
  <si>
    <t>夏季・冬季の節電についての呼びかけ</t>
  </si>
  <si>
    <t>横浜市泉区西が岡1-28-1</t>
  </si>
  <si>
    <t>理事長　水地　啓子</t>
  </si>
  <si>
    <t>設備改修については大規模改修を予定していないため、運用上の合理化に引き続き取り組むことが重要になる。
デマンドの監視とピークカット、天候に合わせた柔軟な運転調整、運転時間の見直しによる無駄の削減を図る。
また設備の清掃整備に力を入れ、能力低下を抑え効率維持に努める。
空調の推奨温度の周知やクールビズ、ウォームビズの取組み、照明の間引き減灯によりCO2削減に対する職員の意識を高める。
設備の故障時には高効率機器への入替を検討する。蛍光灯器具については順次LED化を進める。</t>
  </si>
  <si>
    <t>国際親善総合病院</t>
  </si>
  <si>
    <t>13時～16時（土曜・日曜祭日を除く平日）</t>
  </si>
  <si>
    <t>現状の設備のメンテナンスを適切に行い能力を維持する。
日常の運転管理の中でエネルギーの無駄がないか確認し見直す。
改修に当たっては高効率機器を採用する。</t>
  </si>
  <si>
    <t>東京都港区芝大門1-13-9</t>
  </si>
  <si>
    <t>代表取締役社長　髙橋秀仁</t>
  </si>
  <si>
    <t>[基本方針]
1. 化学物質の全ライフサイクルにおいて、安全及び健康を確保し環境を保護する観点から、事業活動を見直すとともに改善に努める。
2. 生産活動において、従来型の環境保全はもとより、原料転換、省エネルギー、廃棄物の減量・再資源化、化学物質の排出量削減等を推進し、地球環境に対する負荷の低減に努める。
3. 新製品開発、新規事業、設備の新設・改造において、安全及び健康の確保と環境の保護に配慮する。
4. 安全及び健康の確保と環境の保護に寄与する研究開発、技術開発を推進し、代替製品・新製品の事業化の推進を図る。
尚、政府の定めた「GHG排出量を2030年までに2013年度30％削減、2050年度までのカーボンニュートラル化」目標を受け、2023年1月統合新会社となる弊社でも新たにサスティナビリティ―戦略を掲げ、2022年8月以降に具体的施策を展開する。</t>
  </si>
  <si>
    <t>昭和電工横浜事業所</t>
  </si>
  <si>
    <t>神奈川県横浜市神奈川区恵比須町8番地</t>
  </si>
  <si>
    <t>平日　10:00～16:00　（土、日、祝日及び年末年始等の休日は除く）</t>
  </si>
  <si>
    <t>ｔ</t>
  </si>
  <si>
    <t>　2014年9月に水酸化アルミの製造を停止し新規開発品にシフトしている。
　温室効果ガス排出量については、新規開発品へのシフトが一段落したことにより、2018年の12,638t-CO2に対し、2021年は6,601t-CO2とほぼ半減している。今後生産品目の大幅変更はないと考られる為、トータル排出量を年間1%ずつ削減することを当面の目標とする。
　原単位については、水酸化アルミ生産数量基準での算出を継続している。これは新規開発品への完全移行には至っていないためであるが、代表生産数量として水酸化アルミを採用するのは新規開発品にはそぐわない部分があるため、原単位での目標設定は今後の課題とする。</t>
  </si>
  <si>
    <t>工業用水ポンプのインバータ化による消費電力削減、
浴槽老朽更新及び蒸気配管保温材更新による蒸気ロス削減
等を検討予定。</t>
  </si>
  <si>
    <t>東京都中央区銀座六丁目2番1号</t>
  </si>
  <si>
    <t>執行役員　宮本　聖也</t>
  </si>
  <si>
    <t>【基本方針】
エネルギーの使用の合理化を図るため、燃料及び電気の特性を十分に考慮するとともに、管理標準内「エネルギー管理方針」より、適切なエネルギー管理を行う。また、技術的かつ経済的に可能な範囲内で設備単位によるきめ細かいエネルギー管理を徹底し、当該事業所におけるエネルギーの使用の合理化の適切かつ有効な実施を図るものとする。</t>
  </si>
  <si>
    <t>コンカード横浜防災センター</t>
  </si>
  <si>
    <t>横浜市神奈川区金港町3-1</t>
  </si>
  <si>
    <t>千㎡・千ｈ</t>
  </si>
  <si>
    <t>令和4年度の入居率での目標設定。
専用部照明のLED化（時期未確定）による設定。
省エネを考慮した設備が設置されている為、主として運用による改善を図る。
省エネ効果が見込まれる機器に関しては代替えを推進する。
テナントを含めた省エネを図り温室効果ガスの排出を抑制。
空調・照明・昇降機の運用改善を図り省エネを推進する。</t>
  </si>
  <si>
    <t>共用部照明のLED化（時期未確定）</t>
  </si>
  <si>
    <t>神奈川県横浜市金沢区瀬戸22-2</t>
  </si>
  <si>
    <t>理事長　小山内　いづ美</t>
  </si>
  <si>
    <t>横浜市金沢区瀬戸22-2</t>
  </si>
  <si>
    <t>横浜市立大学は、自身の定める環境方針に則り、温室効果ガス排出の抑制について積極的に取り組む。
　　　　　-----公立学校法人横浜市立大学　環境方針（抜粋）-----
1.教職員、学生一人ひとりが環境配慮の行動を実線します。このため、全教職員、学生が参加できる
　わかりやすい仕組み作りを行うとともに、積極的な人材育成を行い、一人ひとりが環境保全の役割
　を果たします。
2.関連する環境の法令、条例、規則等を遵守します。
3.環境保全・創造のための取組を、目標に掲げて継続的に推進します。
　(1)省資源・省エネルギー化の取組み　(2)廃棄物の減量・リサイクルの実践　(3)環境負荷の少ない製品
　の購入推進　(4)化学物質の適正管理　(5)環境教育及び環境保全活動の実施
4.環境方針は本学の教職員、学生ならびに本学に関わる全ての人々に対し周知するとともに一般の人にも
　公表します。</t>
  </si>
  <si>
    <t>金沢八景キャンパス　総務課（施設担当）</t>
  </si>
  <si>
    <t>10:00から16:00（土日、祝日、年末年始を除く）</t>
  </si>
  <si>
    <t>千m2×年</t>
  </si>
  <si>
    <t>計画期間における増改築等、延床面積変動の可能性を考慮し、原単位指標は「延床面積×稼働年数（単位：千m2×年）」と定める。
原単位の削減に寄与する要因として以下の項目を挙げる。
〇運用対策の見直し強化
〇老朽化設備の高効率化（照明・空調その他）</t>
  </si>
  <si>
    <t>既存照明（蛍光灯・ダウンライト・水銀灯他）の改修・交換時のLED照明化
対象施設で随時実施</t>
  </si>
  <si>
    <t xml:space="preserve">・個別空調化
・ポンプインバータ化
・空調機インバータ化
</t>
  </si>
  <si>
    <t>1号3号</t>
  </si>
  <si>
    <t>横浜市鶴見区弁天町３番地１</t>
  </si>
  <si>
    <t>代表取締役　露口　哲男</t>
  </si>
  <si>
    <t>［基本方針］
（１）地球温暖化対策に関する取組みを組織的に行い、継続的に対策を推進する。
（２）目標を明確に定め、温室効果ガスの排出量削減に取り組む。
（３）廃棄物処理過程における省エネルギーに努め、生成するリサイクル品の販売を通し、ユーザーの温室効果
　　　ガスの排出量削減に貢献する。
[ＣＳＲ活動]
（１）廃棄物の適正処理による温暖化防止への貢献
　　 J&amp;T環境は、受入れた廃棄物から有用資源を極力回収し、再生ルートへ還流させています。                       
（２）環境マネジメントシステムを適用した省エネルギー、省資源
　　 ISO14001認証登録工場では、廃棄物処理におけるリサイクル率向上に取り組んでいます。                                                                                              
（３）物流関連の省エネルギー、温暖化対策
　　 低公害車の導入を進めており、二酸化炭素排出の少ない天然ガスを燃料としたCNG車を導入しています。
（４）発電による創エネルギー
　　 横浜エコクリーンでは廃棄物焼却時の排熱を利用した発電を行っています。</t>
  </si>
  <si>
    <t>　本社</t>
  </si>
  <si>
    <t xml:space="preserve">  横浜市鶴見区小野町６１番１号　小野町ビル4F</t>
  </si>
  <si>
    <t>　８：００～１６：４５（土曜日、日曜日、会社の所定休日は除く）</t>
  </si>
  <si>
    <t>工場の負荷量に応じてユーティリティ（電気、ガス等）使用量が変動し、特定温室効果ガス排出量も変化する。当社工場における負荷量は廃棄物処理量である。しかし、廃棄物処理量は市況によって増減するため、絶対値で排出抑制効果を評価することが難しい。従って、原単位（廃棄物処理量当たりの特定温室効果ガス排出量）で評価する。</t>
  </si>
  <si>
    <t>千ｔ</t>
  </si>
  <si>
    <t>廃棄物の運搬量によって使用燃料量が変動する。特定温室効果ガス排出量の評価は原単位（廃棄物運搬量当たりの特定温室効果ガス排出量）で評価する。</t>
  </si>
  <si>
    <t xml:space="preserve">・ケミカル工場　水銀灯のLED化(▲4.2kWh）
</t>
  </si>
  <si>
    <t>・低燃費車両又はバッテリー式フォークリフトへ切替（▲257ｋL/年）
　‐横浜エコクリーン（▲6ｋL/年）
　‐川崎エコクリーン（▲36ｋL/年）
　‐ケミカル工場（▲216ｋL/年）</t>
  </si>
  <si>
    <t>東京都港区芝浦一丁目1番1号</t>
  </si>
  <si>
    <t>代表執行役社長 CEO　島田　太郎</t>
  </si>
  <si>
    <t>東京都港区芝浦一丁目１番１号</t>
  </si>
  <si>
    <t>「環境未来ビジョン2050」を定め、「豊かな価値の創造と地球との共生をめざした環境経営を通じて持続可能な社会の実現に貢献する」ことを目的とし、持続可能な社会、すなわち脱炭素社会・循環型社会・自然共生社会の実現をめざします。
「気候変動への対応」では、2050年に向けて社会の温室効果ガス排出量ネットゼロ化に貢献するため、2030年度までに当社のバリューチェーンを通じた温室効果ガス排出量の70%削減（2019年度比）をめざします。なお、2050年度までにはカーボンニュートラルの実現を目標としています。
　これはパリ協定に基づく日本の削減目標と整合する目標であり、パリ協定が描く未来の実現に向けて必要不可欠な取り組みであると考えています。当社グループにおける省エネ設備への投資や再生可能エネルギー導入拡大に加え、脱炭素・低炭素エネルギー技術や省エネ製品・サービスなど、社会における温室効果ガス削減に貢献する製品・サービスの創出や、適応策に関連したビジネスの推進にも注力していきます。2030年度の温室効果ガス削減目標については、科学的な根拠に基づく目標としてSBT(Science Based Targets)の認定を取得しました。</t>
  </si>
  <si>
    <t>本社　環境推進室</t>
  </si>
  <si>
    <t>東京都港区芝浦１－１－１　</t>
  </si>
  <si>
    <t>９：００～１７：００</t>
  </si>
  <si>
    <t>省エネ法の原単位改善目標に準拠させ、年１％改善するＣＯ２排出量削減を目標に設定した。事務所用途の拠点については、基準年度の排出量を超過しない様、省エネ運用を行う。</t>
  </si>
  <si>
    <t>事務所執務室照明及び生産建屋天井照明のLED化</t>
  </si>
  <si>
    <t>省エネ効果と費用対効果を考慮し、事業環境に応じた適切な実施策を行う。</t>
  </si>
  <si>
    <t>神奈川県横浜市栄区笠間2-5-1</t>
  </si>
  <si>
    <t>代表取締役社長執行役員　今村　圭吾</t>
  </si>
  <si>
    <t>小さな環境負荷で製品を生産することができる環境調和型製品の提供、環境負荷の小さい部品や材料を採用するグリーン調達の推進など、装置メーカとしての環境負荷低減活動を強化してまいります。
また、社内における電力消費量削減につきましても、引き続き空調や照明の徹底管理、待機電力のカット、クールビズ・ウォームビズの実施など、あらゆる対策を講じて取り組んでまいります。
地球環境との調和を図ることが企業としての務めと考えており、持続可能な社会ならびに人々の豊かな暮らしの実現に貢献できるよう、Ｅ（環境）Ｓ（社会）Ｇ（ガバナンス）を重視した事業活動を推進します。</t>
  </si>
  <si>
    <t>芝浦メカトロニクス㈱横浜事業所</t>
  </si>
  <si>
    <t>横浜市栄区笠間2-5-1</t>
  </si>
  <si>
    <t>億円</t>
  </si>
  <si>
    <t>エネルギー負荷の高い設備の更新等を中心に温室効果ガスの排出量削減に取り組んでいる。
基準年度に対し、3％削減を目標とする。</t>
  </si>
  <si>
    <t>計画的にLEDへの入替を計画する</t>
  </si>
  <si>
    <t>エネルギー負荷の高い設備より順次、計画的に更新を継続実施する</t>
  </si>
  <si>
    <t>東京都小平市小川東町3-6-1</t>
  </si>
  <si>
    <t>代表取締役社長　細貝　正統</t>
  </si>
  <si>
    <t>[基本方針]
・第一屋製パン株式会社横浜工場は省エネルギー委員を設置して省エネ活動を推進し、原単位1%削減を目標に
取り組んでいます。
・機器更新時には高効率の製品を選定する。
[主要なエネルギー使用設備の更新等の検討]
①更新の対象となる主要なエネルギー使用設備
・2F事務所空調機更新(3台)
・照明設備
②上記①の設備を選択した理由
・空調機は設置から20年経ち老朽化、冷媒R-22問題もある為。照明設備を順次LEDに更新することで消費電力を削減する。
③設備更新スケジュール
・2024年更新予定</t>
  </si>
  <si>
    <t>第一屋製パン株式会社　横浜工場</t>
  </si>
  <si>
    <t>横浜市戸塚区平戸町100</t>
  </si>
  <si>
    <t>9:00～17:00</t>
  </si>
  <si>
    <t>千袋</t>
  </si>
  <si>
    <t>高効率機器に更新出来るものは順次更新していく。2023年2F事務所空調機更新予定。</t>
  </si>
  <si>
    <t>2F事務所の照明をLED灯に33本更新予定</t>
  </si>
  <si>
    <t>2F事務所の空調機更新予定</t>
  </si>
  <si>
    <t>横浜市港北区新横浜二丁目4番地1</t>
  </si>
  <si>
    <t>代表取締役社長　藤川　紳　　　</t>
  </si>
  <si>
    <t>代表取締役社長　藤川　紳</t>
  </si>
  <si>
    <t>[基本方針]
当社が排出する温室効果ガスの９０％以上を排出している新横浜中央ビルにおける地球温暖化対策を中心として、
関連する諸法規、社会規範等を遵守し、次の点を重視して温室効果ガス削減を推進する。
・無駄を省き効率的な設備の運用を行う
・エネルギーの効率的利用の促進　　　　　　　　　　　　　　　　　　　　　　　　　　　　　　　　　　　　　　　　　　　　　　　　　　　　　・設備更新の計画時には、より省エネルギーが図れる設備の導入を検討・実施していく　　　　　　　　　　　　　　　　　　　　　　　　　　　　　　　　　　　　　　　　　　　　　　　　　　　　　・環境に関する意識向上、省エネの普及・啓発
[主要なエネルギー使用設備の更新等の検討]
①更新の対象となる主要なエネルギー使用設備
・照明設備
②上記①の設備を選択した理由
・節電、環境負荷低減のため
③設備更新スケジュール　
・当該設備の更新時に、より省エネルギーが図れる設備の導入を検討する</t>
  </si>
  <si>
    <t>新横浜中央ビル　地下１階防災センター</t>
  </si>
  <si>
    <t>横浜市港北区新横浜２－１００－４５</t>
  </si>
  <si>
    <t>１１時～１７時</t>
  </si>
  <si>
    <t>・BMSによる運転ﾃﾞｰﾀ解析を行い設備ﾁｭｰﾆﾝｸﾞ、運用の合理化を進める。</t>
  </si>
  <si>
    <t>・2022年度　オフィス11階南側事務室照明LED化
・2023年度　駐車場照明LED化
　　　　　　地下1階～10階 誘導灯LED化
　　　　　　10階客用通路間接照明LED化
・2024年度　機械式駐車場照明LED化
　　　　　　２階東京方店舗前光天井照明LED化</t>
  </si>
  <si>
    <t>横浜市青葉区荏田西1-3-20</t>
  </si>
  <si>
    <t>代表取締役　北之坊　敏泰</t>
  </si>
  <si>
    <t>東京都港区芝二丁目31番19号　バンザイビル</t>
  </si>
  <si>
    <t>未対応のＬＥＤ照明に変更。
共用スペースなどで、人がいない場合電気を消して節電。
使用頻度の低い不要なプリンターやコピー機の撤去。</t>
  </si>
  <si>
    <t>ライフカード株式会社本社内</t>
  </si>
  <si>
    <t>東京都港区芝2丁目31-19　バンザイビル３F　総務部</t>
  </si>
  <si>
    <t>10:00～16:00</t>
  </si>
  <si>
    <t>計画的な省エネ機器への更新を行うほか、運用による節電対策を継続する。
[主要なエネルギー使用設備の更新等の検討]
①更新の対象となる主要なエネルギー使用設備
　未対応箇所のLED化
②未使用フロアの消灯、使用頻度の少ない機器類の廃棄処分（暗電流抑止）</t>
  </si>
  <si>
    <t>2022年度において、LED化未実施個所のLED化を計画。
対象は1229個、ダウンライト292個。
削減見込は石油換算23.9kl、41.2t-CO2</t>
  </si>
  <si>
    <t>・夏季のクールビス(28℃設定)、冬期のウォームビス(23℃設定)は実施を継続。
使用頻度が低いプリンターやコピー機、その他機器類を撤去し、暗電流を抑えることで節電する。</t>
  </si>
  <si>
    <t>神奈川県横浜市港南区上大岡西１-６-１</t>
  </si>
  <si>
    <t>取締役社長　竹谷　英樹</t>
  </si>
  <si>
    <t>〒233-8556　神奈川県横浜市港南区上大岡西１-６-１</t>
  </si>
  <si>
    <t>環境基本方針
　京急百貨店は，横浜・上大岡の「生活者本位の店」として，地域の環境に対する負担をできるかぎり少なくするように努め，地球環境に配慮した事業活動を行います。
１.お客様が当社のご利用を通じて環境に配慮したライフスタイルを実現し、環境保全への貢献を実感できるよう、以下の項目に取り組んでまいります。
　1）環境に配慮したサービスの提供
　2）お客様が参加できる環境活動の提供　
　3）事業活動によって発生する環境負荷を低減するため、以下の項目において継続的に改善に取り組んでまいります。
　　①温暖化防止・省エネルギーへの取り組み ②省資源およびグリーン購入の推進 ③廃棄物の抑制とリサイクルの推進
２.環境関連の法規制、自治体との協定、業界の自主規制など当社が同意する事項を順守します。
３.設備改修による温暖化ガス排出量の削減に努めます。
　《設備改修に関する具体的な方針》
　　①全熱交換器による換気ゾーンの拡大により、感染症対策で増加する換気によるエネルギーロスの最小化を図る。　
　　②省エネ型の機器導入（照明のLED化の促進と空調設備の高効率化）により、エネルギー使用量の最小化を図る。
　　③送風機の高効率化によりエネルギー使用量の最小化を図る。</t>
  </si>
  <si>
    <t>商業棟防災センター</t>
  </si>
  <si>
    <t>営業日の10：00～20：00　※営業時間短縮日は営業終了1時間前まで</t>
  </si>
  <si>
    <t xml:space="preserve">基準年度である2021年度は、外部要因（新型コロナウィルス感染症）の影響により、当社の事業所が商業施設であることから営業時間の短縮の影響を大きく受けた。2021年度の実績は、事業活動が著しく制限を受けた状況下での数値である。従って、通常とは異なる特殊な条件下で得られた数値を基準として計画を立てることは妥当性を欠くため、当社ＫＰＩを見直し、コロナウィルス感染拡大前実績2019年度を基準として、年2%ずつ削減するものとした。以上のことから見直しにより2019年度値である、9,748t-CO2をベースラインとして、毎年前年対比2％削減として計画した。具体的な年度目標は、2022年度9,175t-CO2、2023年度8,991t-CO2、2024年度8,811t-CO2（削減率9.6%/2019年度比）である。省エネの推進、再エネの導入及びクレジットの活用などの対策を総動員して目標の達成を目指す。							</t>
  </si>
  <si>
    <t>改装時を中心にLED照明に更新する。
テナントに対しても、出店時と改装時に積極的に照明をLED化するよう推奨する。</t>
  </si>
  <si>
    <t>横浜市中区錦町12番地</t>
  </si>
  <si>
    <t>横浜製作所長　福田　雅之</t>
  </si>
  <si>
    <t>取締役社長　　泉澤　清次</t>
  </si>
  <si>
    <t>東京都千代田区丸の内三丁目２番３号</t>
  </si>
  <si>
    <t>[基本方針]
省エネ法のエネルギー使用原単位削減努力目標を達成するべく，行動することを基本方針とする。</t>
  </si>
  <si>
    <t>三菱重工業(株)横浜製作所本牧工場受付（本牧エネルギー・環境課）</t>
  </si>
  <si>
    <t>平日　10：00～16：00</t>
  </si>
  <si>
    <t>省エネ法のエネルギー使用原単位年1%削減努力目標を達成するべく，3年間で削減率3.0%を設定した。</t>
  </si>
  <si>
    <t>・受変電設備の更新撤去</t>
  </si>
  <si>
    <t>標準000-80-01
社内エネルギー使用管理要領</t>
  </si>
  <si>
    <t>標準000-19-24
温室効果ガス排出量算定・報告容量</t>
  </si>
  <si>
    <t>標準W06-19-302 エネルギー管理要領【横製地区】</t>
  </si>
  <si>
    <t>標準PPAH82-03
本牧工場電力供給設備運営及び保守点検要領</t>
  </si>
  <si>
    <t>標準DYG-14-01 本牧本館建物一体型空調設備管理要領</t>
  </si>
  <si>
    <t>蒸気ボイラー等対象設備の
設置無し</t>
  </si>
  <si>
    <t>標準GT82-008
圧縮空気供給設備保守管理要領</t>
  </si>
  <si>
    <t>神奈川県横浜市中区桜木町1-1-45</t>
  </si>
  <si>
    <t>代表取締役社長　内田　茂</t>
  </si>
  <si>
    <t>[基本方針]
　当社は国際都市・横浜が誇る「みなとみらい２１中央地区」の熱供給を一手に担う環境貢献企業として、今後とも地域の環境負荷低減に取り組んでまいります。
　既存高効率のボイラー・インバータターボ冷凍機・吸収冷凍機・コージェネレーション設備と合せて、2022、2024年度に更新する高効率の吸収冷凍機、2023、2024年度に更新するインバーターターボ冷凍機・電動ターボ冷凍機などを優先的に運転することでエネルギー使用の合理化を進め、ＣＯ２排出原単位の低減を進めていきます。
　また、原材料である電気・ガスの使用比率を見直し、中長期の設備更新計画を策定することにより、さらなる省エネ・省ＣＯ２につなげていきます。</t>
  </si>
  <si>
    <t>http://www.mm21dhc.co.jp/owner/yck.php</t>
  </si>
  <si>
    <t>＜目標設定の前提条件＞
・熱販売量が想定通りに進捗することと、熱源機器等が健全に運転されることが前提である。
＜目標排出量が基準年度より増加する要因＞
・新規需要家の熱需要に対応することにより製造量が増加するため、排出量は増加となる。
＜目標原単位が基準年度より減少する要因＞
・高効率機器を優先的に運転することで、ＣＯ２排出原単位は減少となる。
・原材料である電気・ガスの使用比率の一層の適正化を図り、省CO2を実現する。</t>
  </si>
  <si>
    <t xml:space="preserve">プラント機器更新に合わせて、周辺照明設備を高効率照明設備(LED)へ更新予定。
＜設置台数(電力W)＞
・2022年度：43台(3,754W)→76台(2,968W)
・2023年度：36台(3,096W)→44台(1,603W)
・2024年度：30台(2,580W)→35台(1,785W)       
</t>
  </si>
  <si>
    <t>・2022年度　高効率吸収冷凍機を増設
・2023年度　電動ターボ冷凍機を高効率インバーターターボ冷凍機、高効率電動ターボ冷凍機へ更新
・2023年度　地域導管保温材の高性能化
・2023年度～2024年度　蓄熱用ブライン冷凍機の更新
・2024年度　電動ターボ冷凍機を高効率インバーターターボ冷凍機、高効率吸収冷凍機へ更新
・2024年度～2028年度　受変電設備(特高)の更新</t>
  </si>
  <si>
    <t>神奈川県横浜市中区海岸通2丁目4番</t>
  </si>
  <si>
    <t>代表理事　　　大窪　雅彦</t>
  </si>
  <si>
    <t>代表理事　　大窪　雅彦</t>
  </si>
  <si>
    <t>[基本方針]
神奈川県警友会は、自らの事業活動を通じて温室効果ガスの排出抑制に率先して取り組むことにより、
地球温暖化対策を推進し、活力ある持続可能な社会の実現への貢献に務める。
[これまでの取組み]
・設備機器大規模省エネ改修（2002年度）
・全館LED照明への更新（2018年度）
・EMSを活用した省エネ事業に関する工事（2021年度）
・病院スタッフの省エネ取組みへの参画、クールビズ（例年）
・冷暖房設定温度の緩和、空調運転時間の短縮（例年）
[計画中]
・2018年度に実施した空調設備老朽化診断結果をベースに、設備更新を計画中</t>
  </si>
  <si>
    <t>一般財団法人　神奈川県警友会　けいゆう病院　用度課（地下1階）</t>
  </si>
  <si>
    <t>神奈川県横浜市西区みなとみらい3丁目7番3号</t>
  </si>
  <si>
    <t>10：00～17：00</t>
  </si>
  <si>
    <t>コロナ減少による人間活動の活発化で患者様数の増加も考えられるが、ＥＭＳ（エネルギ－マネジメントシステム）を活用した省エネルギ-事業を確実に実施することで、現状維持とする。</t>
  </si>
  <si>
    <t>地域熱供給を受けている</t>
  </si>
  <si>
    <t>横浜市港南区丸山台1-6-3</t>
  </si>
  <si>
    <t>代表取締役　太田　宏</t>
  </si>
  <si>
    <t>適切な車両の維持管理及び、エコドライブの推進。</t>
  </si>
  <si>
    <t>湘南交通株式会社　港南営業所</t>
  </si>
  <si>
    <t>AM9:00～PM4:00</t>
  </si>
  <si>
    <t>車両の燃費向上の為に、各部のフリクションロスの見直しを行い、消費燃料を削減し、排出量を抑制する。</t>
  </si>
  <si>
    <t>東京都中央区日本橋室町 3-4-4 
OVOL日本橋ビル3 F</t>
  </si>
  <si>
    <t>代表取締役社長 石田　博基</t>
  </si>
  <si>
    <t>代表取締役社長　石田　博基</t>
  </si>
  <si>
    <t>東京都中央区日本橋室町 3-4-4 OVOL日本橋ビル3 F</t>
  </si>
  <si>
    <t>環境方針
ＢＡＳＦジャパン（株）戸塚事業所は、全社の環境に関する経営方針を踏まえ､各種合成樹脂塗料やシンナーを製造する事業所として、環境に及ぼす影響､リスクを理解し､その影響を出来うる限り小さくするために以下のように当事業所の環境方針を定める｡
１．	当事業所の製品の開発から廃棄に至るまで､環境の保護ならびに生態系の保全を配慮し､エネルギー・資源の節約並びに環境汚染の予防に努める｡
	環境負荷の少ない原料を利用した製品設計や、環境負荷の低い製品開発を行う。
	省エネルギーを推進し、環境負荷の低い生産活動を行う。
	生産における漏洩・火災・爆発といったリスクを予防するために、適切な設備保全および運用を行う。
	廃棄物の削減とリサイクルを図る。
２．	環境に関する法令、協定及び要求等の遵守、並びに環境側面調査をして、環境保全に努める｡
３．	環境方針を達成するために環境目標を設定する。また､内部環境監査を実施し､自主管理による
環境管理システムの継続的な維持向上をし、汚染の予防に努める｡
４．	環境教育・社内広報活動等を実施し､全従業員の環境方針の理解と環境に関する意識向上を図る
とともに､関係委託会社及び契約協力会社へも環境方針を周知し､理解と協力を要請する｡
５．	戸塚地域住民とのコミュニケーションを図り、戸塚地域社会との共存を図る。
６．	この環境方針は社内外に公表する。</t>
  </si>
  <si>
    <t>BASFジャパン株式会社　戸塚事業所　環境安全</t>
  </si>
  <si>
    <t>横浜市戸塚区下倉田町２９６番地</t>
  </si>
  <si>
    <t>8:30～12:00、13:00～17:00(月～金)</t>
  </si>
  <si>
    <t>新型コロナウィルス蔓延による影響で落ち込んでいた生産活動は今後は回復基調にあり、生産数量の増加によってエネルギー消費量は増加するものの、エネルギー消費効率は向上が見込まれ、原単位で10%超の改善を目標とする。</t>
  </si>
  <si>
    <t>2023年度に戸塚事業所において、5台の高効率型変圧器へのリプレースを予定している。
また、照明設備においては事務所照明器具は100%LED化が完了しているため、その他エリアでの老朽化器具を順次LED照明器具への更新を継続して進めている。</t>
  </si>
  <si>
    <t>神奈川県横浜市金沢区六浦東一丁目50番1号</t>
  </si>
  <si>
    <t>理事長　規矩大義</t>
  </si>
  <si>
    <t>[基本方針]
　こども園から大学院までの一貫校として、生活環境の保全に対する社会的責任を自覚し、教育・研究活動などによる環境への負荷を軽減することにより、環境にやさしい教育施設を創造・維持することを目的とする。なお、前回計画期間（2019年度～2021年度）においては、良好な削減率を達成したが、今後とも同様の削減率を目指してゆく。</t>
  </si>
  <si>
    <t>関東学院大学　金沢八景キャンパス アネックス棟3階　施設課窓口</t>
  </si>
  <si>
    <t>横浜市金沢区六浦東一丁目50番1号</t>
  </si>
  <si>
    <t>平日　8：30　～　16：30　土曜　8：30　～　12：30</t>
  </si>
  <si>
    <t>前回の計画期間は、構成員の大幅な増加や減少は予定されていなかった。2023年度は関内地区の新キャンパス開設がある。今後とも学生、生徒、児童、園児、教職員及びステークホルダーにとって心地よい環境を維持しながら、日常的な建物管理や設備の更新計画によって温室効果ガスの排出の抑制を実施していきたい。</t>
  </si>
  <si>
    <t>2022年度　大学金沢八景キャンパスForesight21　照明更新工事（～2023年度）</t>
  </si>
  <si>
    <t>2022年度　大学金沢八景キャンパスForesight21空調更新工事（～2023年度）</t>
  </si>
  <si>
    <t>東京都港区芝5-33-1</t>
  </si>
  <si>
    <t>代表取締役社長　太田　栄二郎</t>
  </si>
  <si>
    <t xml:space="preserve">[基本方針]
地球温暖化防止のため低炭素社会の実現と持続的成長が可能な循環型社会の形成を目指し、生物多様性の保全を通じた自然共生社会の構築に寄与すべく、企業活動のあらゆる面で環境に配慮した取組みをおこないます。
　１.法令、条例等の順守　２.製品に関わる工程での環境負荷の低減　３.ＣＯ2等の温室効果ガス排出量の削減
</t>
  </si>
  <si>
    <t>鶴見工場　設備ｸﾞﾙｰﾌﾟ</t>
  </si>
  <si>
    <t>横浜市鶴見区下末吉2-1-1</t>
  </si>
  <si>
    <t>8：00～16：30　（土･日･祝日は除く）</t>
  </si>
  <si>
    <t>生産･研究部門において技術的、経済的に可能な範囲で環境負荷を考慮し低減に努める。
ｴﾈﾙｷﾞｰの効率的な利用を促進し、省ｴﾈを図ると共にＣＯ2等の温室効果ｶﾞｽ排出量を削減する
　①日常点検、業務を通しｴﾈﾙｷﾞｰのﾑﾀﾞを削減する（洩れ箇所の把握と補修実施）
　②照明設備のLED化推進と運用方法の見直し
　③設備更新計画の中で仕様変更を検討し改善に繋げｴﾈﾙｷﾞｰの削減に努める</t>
  </si>
  <si>
    <t>・照明器具更新については 補修にて更新する計画を進め、2024年度迄に工場内の残りの照明を更新しま す。</t>
  </si>
  <si>
    <t>・空調機更新については 2024年度迄に3台更新します。</t>
  </si>
  <si>
    <t>空調用冷凍機なし</t>
  </si>
  <si>
    <t>東京都千代田区丸の内二丁目7番1号</t>
  </si>
  <si>
    <t>代表取締役　半沢　淳一</t>
  </si>
  <si>
    <t>代表取締役 半沢　淳一</t>
  </si>
  <si>
    <t>■カーボンニュートラル推進PTを立ち上げ、CEOをはじめとする主要なマネジメントが参加するステアリングコミッティを通じて議論を行っている。
■温室効果ガス排出量削減に向けて、全拠点やビルで環境負荷データの計測を進めるとともに、継続的な運用改善、環境配慮型設備への切り替え、代替エネルギ ーの活用などに取り組みを継続中。
■ファイナンス等を通じ、お客様の脱炭素化に向けた取り組みやイノベーション技術への積極的な支援を実施中。
■2010年度から省エネ法の「中長期的な年平均1％以上のエネルギー消費原単位の低減」をベースに、各自治体 の個別要請にも対応する全社的省エネ活動を展開中。
■使用電力の再生可能エネルギーへの変更、照明や空調等の設備更新時に高効率の機種を順次導入している。
■MUFGグローバルラーニングセンターでは、2015年1月竣工以降の設備運転データを基に、今後3年間、エネルギー使用量・CO2排出量の削減に努める。</t>
  </si>
  <si>
    <t>株式会社三菱ＵＦＪ銀行　本館　総務部総務Gr.</t>
  </si>
  <si>
    <t>銀行営業日の9:00～16:00</t>
  </si>
  <si>
    <t>本計画期間（2022～2024年度）は平均で年間1％削減を目標にし、最終年度に基準年度から3%削減を目標に省エネ活動を進めていく。
①従来より全行的な設備更新計画に基づき、各拠点の照明設備、空調、ATMなどの事務機器を随時更新中。
②使用電力を再生可能エネルギーメニューに変更し環境負荷軽減を図っている。
③オフィス、店舗での事業活動の他に、店舗外にATMを設置しているが、エネルギーの原単位分母を統一することが不適当なため、エネルギーの使用の管理はそれぞれで行う。</t>
  </si>
  <si>
    <t>■非LDE照明設備ついては、経年20年を更新基準目途としてLED化を実施中。
■店舗統廃合により発生するレイアウト変更工事実施の際にもLED照明器具を導入していく。</t>
  </si>
  <si>
    <t>有人店舗空調設備は経年15年、ATM機械室空調機器は経年10年を更新基準目途にトップランナー基準での機器選定を行い、更新工事を実施中。</t>
  </si>
  <si>
    <t>MUFGグローバルラーニングでみ取組予定。
その他は実施済み。</t>
  </si>
  <si>
    <t>神奈川県横浜市鶴見区元宮二丁目3番20号</t>
  </si>
  <si>
    <t>代表取締役社長　田村大輔</t>
  </si>
  <si>
    <t xml:space="preserve">
[基本方針]
 ＜環境方針＞
  1.当社の事業活動が環境に与える影響を的確に把握、評価し、環境目的・目標を設定し、その実現を図ります。
　2.ＥＭＳを継続的に改善、実施、維持し環境汚染の予防に努めます。
　3.当社に適用される環境関連の法令・条例等を遵守します。
　4.当社の事業活動のすべての領域において、次の活動を重点項目として取り組みます。
　　(1)当事業所から排出される事業系一般廃棄物及び産業廃棄物について、法に基づく適正処理及びリサイクル
    　を推進します。
　　(2)エネルギー（燃料、熱、電気）原単位の削減を図り省エネルギー、地球温暖化防止活動の推進に努めます。
　　(3)環境教育、啓蒙活動を通じて社員一人ひとりが環境モラルを身につける風土づくりを進めます。
　　(4)５Ｓ・５Ｒを推進し、環境改善に努めます。</t>
  </si>
  <si>
    <t>田村工業株式会社　本社工場</t>
  </si>
  <si>
    <t>横浜市鶴見区元宮二丁目3番20号</t>
  </si>
  <si>
    <t>8:00～17:00（土日・祝日・年末年始・GW・夏季休暇を除く）</t>
  </si>
  <si>
    <t>2020年度からのコロナ禍における海外拠点におけるロックダウン、産業毎の活況差による部品調達の困難、戦禍によるエネルギー高騰、為替の変化といった企業を取り巻く状況の変化が目まぐるしく、一律に年1％削減については、困難さが極めているが、企業の責務として、t-CO2、原単位についても年１％削減、目標年度までに3％削減を設定して取り組む。</t>
  </si>
  <si>
    <t>水銀灯からLED照明への更新を少しずつ、進めていく。</t>
  </si>
  <si>
    <t>事務所棟の建て替え時に導入予定</t>
  </si>
  <si>
    <t>横浜市磯子区上町１１－３</t>
  </si>
  <si>
    <t>代表 取 締 役 　関　　裕　之</t>
  </si>
  <si>
    <t xml:space="preserve">    金港交通株式会社</t>
  </si>
  <si>
    <t xml:space="preserve">    代表取締役　関　　裕　之</t>
  </si>
  <si>
    <t xml:space="preserve">    横浜市磯子区上町１１－３</t>
  </si>
  <si>
    <t>（基本方針）温室効果ガス排出抑制に対して、社員全員が真摯に取組み本計画目標を達成する。　　　　　　　　　　　　基本方針は、今期も昨年同様にＬＰＧハイブリッド車の代替え導入を行い、デジタコグラフの診断結果に基づく低燃費走行を教育集会等で社員に指導を行いながら温室効果ガスの更なる削減に努めます。</t>
  </si>
  <si>
    <t>　金港交通株式会社　　総務部</t>
  </si>
  <si>
    <t>　横浜市磯子区上町　１１－３</t>
  </si>
  <si>
    <t>　祝日を除く　月曜日～金曜日　午前１０時～午後３時</t>
  </si>
  <si>
    <t>2024年度目標排出量は、基準年度の5％削減、1062ｔ-co2に設定しました。昨年から車両代替えはＬＰＧハイブリッド車の低公害車輛を導入し燃費向上が出来ました。　今期以降も１５台の車輛新車代替えを計画しています。営業スタイルは、カーナビを使った最新版のタクシーの配車アプリに入替え効率よく走行し営業を行い、教育集会等で社員全員に指導を行い社員一人一人が温室効果ガスの更なる削減に努めます。</t>
  </si>
  <si>
    <t>横浜市中区尾上町6丁目81番地</t>
  </si>
  <si>
    <t>代表取締役社長 筒井 雅洋</t>
  </si>
  <si>
    <t>神奈川県横浜市中区尾上町6丁目81番地</t>
  </si>
  <si>
    <t>[全社基本方針]
当社では2021年度において「サステナビリティ基本方針」を策定。
以下を明記するとともに、効率的かつ環境に優しい物流を提供していくことを明言いたしました。
・「社会の持続的な発展に貢献する」ことを使命とする
・グリーン経営の推進による脱炭素・循環型社会への貢献
その他、国内事業所において、順次エネルギー効率や環境負荷を重視した設備投融資を推進いたします。
[市内事業所]
・エネルギー使用量の多い事業所、特に冷蔵・冷凍設備において環境負荷の少ない設備への更新の検討。
・環境負荷の低い、またはエネルギー効率を重視した荷役機器の導入
・自然エネルギーの導入
・照明設備のLED化
・ISO14001、グリーン経営認証の維持・推進</t>
  </si>
  <si>
    <t>https://www.nissin-tw.com/news/2022/post_45.html</t>
  </si>
  <si>
    <t>人</t>
  </si>
  <si>
    <t>主に下記3点の計画推進により、排出抑制に係る目標を設定した。
・省エネ法に基づく使用エネルギーの効率化を前提とし、全社的な設備投融資計画の中において、エネルギー効率のよい機器への入れ替えを推進する。
・市内事業所のうち、使用エネルギーの大きい事業所より優先的に、庫内設備や荷役機器の交換、更新を検討。照明設備のLED化も併せて推進する。
・自然エネルギー導入の推進</t>
  </si>
  <si>
    <t>全社的な設備投資計画において、費用などを考慮しながら、LED化を推進する。</t>
  </si>
  <si>
    <t>京浜支店 新興倉庫営業所：定温設備更新
ハマウィング・プライムクラス協賛事業者（令和4年度）
横浜SDGs認証制度「Y-SDGs」認証取得（第7回認定事業者）</t>
  </si>
  <si>
    <t>横浜市鶴見区末広町１-１</t>
  </si>
  <si>
    <t>ＡＧＣ横浜テクニカルセンター 
センター長　井上　滋邦</t>
  </si>
  <si>
    <t>代表取締役　平井　良典</t>
  </si>
  <si>
    <t>東京都千代田区丸の内１丁目５番１号</t>
  </si>
  <si>
    <t>気候変動の影響は、豪雨や洪水、渇水などの自然災害、気温の上昇に伴う農業や漁業への悪影響など、年々深刻さを増している。2015年に気候変動問題に関する国際的な枠組みであるパリ協定が締結され、世界各国の地球温暖化に対する関心が高まるとともに、国や政府だけでなく、民間企業が果たすべき役割への期待も高まっており、AGCグループは、多量のエネルギーを使用する事業を営んでいるとの認識のもと、調達から製造・販売・物流・使用・廃棄に至るまでのライフサイクル全体で、温室効果ガス(GHG)の排出削減を進め、持続可能な社会の実現に貢献することを目指している。
世の中が低炭素経済へ移行することに伴うリスクや機会による企業への潜在的影響など、気候関連財務情報の開示に対する投資家をはじめとしたステークホルダーの関心が高まっていることから、AGCグループは、CEOの指示のもと、2019年5月にTCFD（Task Force on Climate-related Financial Disclosures：気候関連財務情報開示タスクフォース）の提言への賛同を表明した。現在これに基づいた情報開示を展開中であり、付加価値を生まない製品、社会から期待されない製品をつくり続けることは、資源やエネルギーの無駄遣いであるという認識から、社会課題の解決プロセスに中長期的な成長機会を見出すCSV（Creating shared value）という考え方や、SDGs（Sustainabはle Development Goals）の17個の目標、ESG（環境・社会・ガバナンス）に関する取組みが、企業の新たな評価軸として国際的に定着してきており、AGCグループでは脱炭素化に向けたイノベーション技術の創出に積極的に取組んでいく。
そこで、気候変動の緩和に向け、グループ全体のGHG排出原単位（AGC環境指標）を1.3とする目標を定めている。これを達成するために、AGC横浜テクニカルセンターでも、製造工程において省エネルギーの推進、燃料転換やプロセス革新技術による製造工程の改善、フロン類の排出削減等に取組み、加えて、製品使用時のGHG排出抑制に貢献する製品の研究開発、供給にも注力していく。</t>
  </si>
  <si>
    <t>ＡＧＣ横浜テクニカルセンターの保安室</t>
  </si>
  <si>
    <t>横浜市　鶴見区末広町１－１</t>
  </si>
  <si>
    <t>９：００－１７：１５(土日祝除く)</t>
  </si>
  <si>
    <t>１．既存ガラス事業製造設備の次世代燃料への転換技術の検討
２．既存ガラス事業における加工設備の工程見直しによるエネルギー削減
３．資源の有効活用として、建築廃材で発生するガラスカレットのガラス原料への積極利用によるエネルギー使用量削減
４．再生可能エネルギーとして、グリーン電力買電、風力発電、マイクロ水力発電、太陽光発電の導入
５．高効率空調設備への転換</t>
  </si>
  <si>
    <t>2019～2021年にて全台LED更新済み</t>
  </si>
  <si>
    <t>SE3棟屋上に約30kW程度の太陽光他設置予定</t>
  </si>
  <si>
    <t>・高圧変圧器について最新基準のトップランナー品への更新を計画
　(2023年度：4500kVA分更新、2024年度：2600kVA分更新、削減量240MWh見込み）
・SE2等空調機を最新のトップランナー品へ更新を計画
　（総更新設備容量：530kW、削減量73MWh見込み）
・水素発電設備の導入を計画（容量：数10kW～100kW程度）
・既設高圧コンプレッサ更新(削減量4.8MWh)
・研磨工程見直し（削減量1,890MWh）
・緑地化率の向上</t>
  </si>
  <si>
    <t>071</t>
  </si>
  <si>
    <t>株式会社横浜インポートマート</t>
  </si>
  <si>
    <t>神奈川県横浜市中区新港二丁目２番１号</t>
  </si>
  <si>
    <t>代表取締役社長　大田原　隆広</t>
  </si>
  <si>
    <t>・再生使用可能エネルギーの採用・検討　　　　　　　　　　　　　　　　　　　　　　　　　　　　　　　　　　　　・省エネへの積極的取り組み</t>
  </si>
  <si>
    <t>横浜ワールドポーターズ内</t>
  </si>
  <si>
    <t>１０：３０～１７：３０</t>
  </si>
  <si>
    <t>現在の施設インフラの状況から、より効果を見込んだ予測数値とし、昨今の原材料高騰、物流の遅れなどを加味したうえでの設定とする。</t>
  </si>
  <si>
    <t>継続した施設内照明のＬＥＤ化</t>
  </si>
  <si>
    <t>一部負荷への電力供給として</t>
  </si>
  <si>
    <t>横浜市神奈川区六角橋
３丁目２７番１号</t>
  </si>
  <si>
    <t>理事長　石渡　卓</t>
  </si>
  <si>
    <t>横浜市神奈川区六角橋３丁目２７番１号</t>
  </si>
  <si>
    <t>学校法人神奈川大学は、省エネ法に対応し地球環境の保全に資するため、エネルギー消費原単位を平成21年度比、年平均 1％以上の削減に向けて取組むと共に、一層の省エネルギー対策を行います。その目的を達成するために、省エネルギー推進委員会で、エネルギーの使用状況の把握、省エネルギー使用における運用対策の立案及び広報の実施、維持管理計画に伴なう積極的な省エネ計画を取り組んだ「省エネ中長期計画」を立案し、計画通り実施します。</t>
  </si>
  <si>
    <t>神奈川大学横浜キャンパス18号館地下1階　施設部施設課</t>
  </si>
  <si>
    <t>9:00～16:00（月～金曜日）（但し12：30～13：30は昼休み）</t>
  </si>
  <si>
    <t>1000㎡</t>
  </si>
  <si>
    <t>神奈川大学法人全体の省ネルギー対策基本方針は、2009年度を基準としたエネルギー使用量原単位を１％削減としており、積極的に設備の運転状況の効率化や中長期計画による機器の更新及び運用改善による省ネルギー対策を進めている。その結果、2021年度実績では原単位を基準年度比で約27％減となっており、計画の成果が出ている。
そのため、目標設定にあたっては現状を維持することとして、過去の3年間と同様に継続的な日常管理と中長期計画に基づく設備更新により省エネルギ－を実施することする。
尚、2022年度は新型コロナウィルス感染拡大に伴う学内入構制限を緩和し、前期授業から対面授業を復活させたことと、2021年4月から開校されたみなとみらいキャンパスも新型コロナウィルス感染対策を緩和し運用するため、2022年度の排出量は大幅に増加することが予測されるが、目標原単位については、最新の省エネ対策を取り入れているため減少すると推測している。</t>
  </si>
  <si>
    <t>●LED等の高効率照明設備への更新（計画年度）
横浜キャンパス　11号館、14号館（2022年度）
　　　　　　　　10号館、17号館、20号館（2022年度、2023年度）
　　　　　　　　8号館（2023年度）
　　　　　　　　1号館、23号館（2024年度）
中山キャンパス　サッカー・ラグビー場（2022年度）</t>
  </si>
  <si>
    <t xml:space="preserve">●電気式空調機を高効率電気式空調機へ更新（計画年度）
横浜キャンパス　1号館（2022年度～2026年度）
　　　　　　　　19号館（2023年度）
●ガス焚き冷温水発生機を高効率冷温水器機への更新
横浜キャンパス　6号館、17号館（2022年度）
　　　　　　　　11号館、20号館（2024年度）
●パッケージエアコンを最新の高効率空調機に更新
横浜キャンパス　1号館（2023年度）
　　　　　　　　19号館（2023年度）
　　　　　　　　20号館（2023年度）
中山キャンパス　4号館（2024年度）
●エネルギー使用量の見える化
横浜キャンパス　1号館他（2022～2024年度）
</t>
  </si>
  <si>
    <t>東京都港区虎ノ門４－４－１</t>
  </si>
  <si>
    <t>代表取締役社長　寺畠　正道</t>
  </si>
  <si>
    <t>代表取締役社長　　寺畠　正道</t>
  </si>
  <si>
    <t>東京都港区虎ノ門四丁目４番１号</t>
  </si>
  <si>
    <t>[基本方針]
環境問題については当該事業所を含め全社で環境を意識した取り組み（CO2排出量削減、水使用量削減、廃棄物抑制およびマテリアルリサイクル率向上）を継続実施している。
横浜市内には、たばこ中央研究所、横浜リサーチセンター、神奈川支社があり、研究施設であるたばこ中央研究所、横浜リサーチセンターにおいてはエネルギー消費量の６割以上を空調関係設備が占めている。これらの設備機器をはじめ設備劣化更新時には、トップランナーを見据えた機器の導入を行うとともに施設の効率的使用を継続する。</t>
  </si>
  <si>
    <t>日本たばこ産業株式会社　たばこ中央研究所</t>
  </si>
  <si>
    <t>神奈川県横浜市青葉区梅が丘６番２</t>
  </si>
  <si>
    <t>10:00-16:00</t>
  </si>
  <si>
    <t xml:space="preserve">・本計画期間においては全事業所において、設備の新設、更新計画はないが、既存設備の効率的利用を目的とした継続的改善と社員の意識醸成を図り、排出量の抑制に努める
・全事業所において不要時消灯、社員教育等による省エネ意識の醸成を図りオフィス系電力の低減に努める。
・人員数が業務量の増減に影響することから、原単位分母を人員とし、本計画期間中においては目標原単位の達成に努める。
</t>
  </si>
  <si>
    <t>【たばこ中央研究所】
・冷水温水蒸気配管における搬送時の放熱ロス低減を目的とした保温材の修繕を実施する。(2022)
・調和空気の搬送ロス低減目的とした空調設備の最適化（空調機、空調ダクト整備）を実施する。(2022-2023)
【横浜リサーチセンター】
・ビルエネルギー管理システム(BEMS)を活用し，居室・実験区域ごとの温湿度・気流・照明等の稼働量及び稼働時間の細やかな制御を実施する。(2022-2024)</t>
  </si>
  <si>
    <t>横浜市港北区新横浜２丁目１７番２４号</t>
  </si>
  <si>
    <t>代表取締役　尾島　光夫</t>
  </si>
  <si>
    <t>アイドリングストップを行い無駄な走行を控える。</t>
  </si>
  <si>
    <t>スタジアム交通株式会社　新横浜本社営業所</t>
  </si>
  <si>
    <t>横浜市港北区新横浜２－１７－２４</t>
  </si>
  <si>
    <t>９：００～１５：００</t>
  </si>
  <si>
    <t>基準年度の値が厳しい値なので排出抑制量も手堅く設定しました。</t>
  </si>
  <si>
    <t>横浜市栄区田谷町1</t>
  </si>
  <si>
    <t>横浜製作所　　所長　大井川　久夫</t>
  </si>
  <si>
    <t>代表取締役　井上 治</t>
  </si>
  <si>
    <t>大阪市中央区北浜４丁目５番３３号</t>
  </si>
  <si>
    <t>住友電工グループは2021年にSBT認証を取得し、CO2排出量を2030年度に2018年度比30％削減するとの
目標を掲げている。
この実現のために製造部門はエネルギー生産性を1．5倍にし、これで不足する部分は太陽光発電の導入や
グリーン電力の調達などの再エネ活用で補っていくことを基本方針としている。</t>
  </si>
  <si>
    <t>住友電気工業株式会社　横浜製作所　西門　および　安全環境Ｇ</t>
  </si>
  <si>
    <t>８：３０～１７：００　（土・日を除く）</t>
  </si>
  <si>
    <t>1000Hr</t>
  </si>
  <si>
    <t>　住友電工グループは2021年にSBT認証を取得し、CO2排出量を2030年度に2018年度比30％削減するとの目標を掲げている。この実現のために製造部門はエネルギ生産性を1．5倍にし、これで不足する部分は太陽光発電の導入やグリーン電力の調達などの再エネ活用で補っていくことを基本方針としている。横浜製作所は設備更新や運用改善でエネルギー生産性の向上を図り、基準年度比1％削減を目標とする。</t>
  </si>
  <si>
    <t>3年間で削減量として200MWh/年相当の照明更新（LED化)を行う。</t>
  </si>
  <si>
    <t>管理基準の見直し</t>
  </si>
  <si>
    <t>横浜市神奈川区新子安1-2-4</t>
  </si>
  <si>
    <t>理事長　　大江　忠司</t>
  </si>
  <si>
    <t>理事長　大江　忠司</t>
  </si>
  <si>
    <t>［基本方針］
使用機器の効率的な運転を行う事により温室効果ガスの排出を抑制する。
　吸収式冷温水発生機、冷温水出口温度の適正化により効果的な運転を実施する。
　外調機運転時間及び給排気ファン運転時間短縮。
　ポンプ、配管、熱交換器へ断熱材を取付け、搬送放熱による損失を防止する。
［主要なエネルギー使用設備の更新等の検討］
①更新の対象となる主要なエネルギー使用設備
　ポンプ、配管、熱交換器へ断熱材を取付け。
②上記①の設備を選択した理由
　搬送放熱による損失を防止する為
③設備更新スケジュール
　2022年～2024年に掛けて共用部ＬＥＤ再更新（2022年から7年間に掛けて）</t>
  </si>
  <si>
    <t>オルトヨコハマ防災センター窓口</t>
  </si>
  <si>
    <t>9：00～16：00</t>
  </si>
  <si>
    <t>使用機器の効率的な運転を行う事により温室効果ガスの排出を抑制する。        吸収式冷温水発生機、冷温水出口温度の適正化による効率的な運転を実施する。
外調機運転時間及び給排気ファン運転時間短縮。
ポンプ、配管、熱交換器へ断熱材を取付け、搬送放熱による損出を防止する。</t>
  </si>
  <si>
    <t>共用部ＬＥＤ再更新
2022年～2029年7年間</t>
  </si>
  <si>
    <t>東京都港区港南二丁目15番3号</t>
  </si>
  <si>
    <t>代表取締役 兼 社長執行役員 馬立　稔和</t>
  </si>
  <si>
    <t>代表取締役 兼 社長執行役員　馬立　稔和</t>
  </si>
  <si>
    <t xml:space="preserve">ニコングループは、企業理念である「信頼と創造」を事業活動の中で具現化することで、持続可能な社会への貢献と自社の持続的成長の双方を目指し活動を展開しています。
【脱炭素社会の実現】
　2030年度までに、1.5℃目標に沿った自社目標を策定し、その実現をめざす
　①生産設備、プロセスを改善し、脱炭素化を推進する。
　②エコオフィス化及び多様なワークスタイルを推進し、脱炭素な働き方を実現する。
　③製品ライフサイクルにおいて、各プロセスでの環境影響を可視化し、技術力を活かした環境に関する新しい取り組みを行う。
　④貨物最小化、モーダルシフト等を進め、極小エネルギー輸送体系を構築する。
　⑤サプライヤーに対して、CO2削減目標を立て、実行を要請する。
　⑥「2050年ネットゼロ」を目指し、再生可能エネルギーを導入する。
</t>
  </si>
  <si>
    <t>http://www.nikon.co.jp/sustainability/environment/data/</t>
  </si>
  <si>
    <t xml:space="preserve">横浜製作所は、基準年度（2021年度）に対し、削減目標（2022年度～2024年度）削減率3％として取組みます。
また、エネルギーの使用の合理化等に関する法律に基づく、実施事項・計画内容及びエネルギー使用合理化期待効果の実施の徹底を図ります。
</t>
  </si>
  <si>
    <t>【2023年度】
・「521号館LED化工事」を予定している。（照明器具　1156台）</t>
  </si>
  <si>
    <t xml:space="preserve">現行法令や災害時対策の機器改修や老朽化した機器更新を行い、エネルギー効率改善による省エネルギー化を図る。
【2022年度】
・「522号館3号機エレベータ改修工事」
【2023年度】
・「521号館2階南CR空調機制御更新工事」
・「521号館2階北側空調機更新工事」
</t>
  </si>
  <si>
    <t>神奈川県横浜市鶴見区末広町一丁目７番地</t>
  </si>
  <si>
    <t>執行役員工場長　丸本　悦造</t>
  </si>
  <si>
    <t>代表取締役社長　髙村　美己志</t>
  </si>
  <si>
    <t>〒105-8419　東京都港区西新橋一丁目１４番１号</t>
  </si>
  <si>
    <t>当事業所の温室ガス排出起源は電力88％、都市ガス12％で、電力の約85％は食塩の電気分解に使用される。
電力のメインである電解槽を中心とした関連設備含めた最適運転条件を検討し更なる温室ガス削減に努める。</t>
  </si>
  <si>
    <t>東亞合成株式会社　横浜工場</t>
  </si>
  <si>
    <t>横浜市鶴見区末広町一丁目7番地</t>
  </si>
  <si>
    <t>9：00～16：00(土日、祝日を除く）</t>
  </si>
  <si>
    <t>t</t>
  </si>
  <si>
    <t>省エネロードマップにより計画している2024年までの省エネ案件を元として、3年間で約2％の削減目標を設定する。</t>
  </si>
  <si>
    <t>蛍光灯のLED化</t>
  </si>
  <si>
    <t>・セルリカ添加純水の加熱
・1号ターボ冷凍機の更新
・冷水冷凍機の効率運用
・電解槽の最適運転条件の検討
・2号濃縮缶の最適運転検討</t>
  </si>
  <si>
    <t>空調用冷凍機
なし</t>
  </si>
  <si>
    <t>神奈川県横浜市西区みなとみらい
四丁目4番2号　横浜ブル－アベニュ－</t>
  </si>
  <si>
    <t>代表取締役社長　千葉　光太郎</t>
  </si>
  <si>
    <t>神奈川県横浜市西区みなとみらい四丁目4番2号横浜ブル－アベニュ－</t>
  </si>
  <si>
    <t xml:space="preserve">ジャパンマリンユナイテッド（株）は全社環境基本方針に基づき省エネルギー活動を行っている。
全社省エネルギー目標として中期目標（3か年計画エネルギー消費原単位で基準年度比3％以上の低減）及び年度目標（エネルギー消費原単位で前年度比1％以上の低減）を定めている。
</t>
  </si>
  <si>
    <t>ジャパンマリンユナイテッド株式会社　横浜事業所</t>
  </si>
  <si>
    <t>神奈川県横浜市磯子区新杉田町12番地</t>
  </si>
  <si>
    <t>平日08:00～12:00　13:00～17:00</t>
  </si>
  <si>
    <t>千h</t>
  </si>
  <si>
    <t>原単位の分母としては、総労働時間を採用している。
目標年度(2024年度)までの設備投資計画及び操業量見込みをもとにエネルギー使用量を検証。1[％/年]削減を目標排出量として設定した。
目標排出量は設備投資の見直し及び操業量変動による影響が大きいため、原単位での目標設定も行う。</t>
  </si>
  <si>
    <t>2022年度～2024年度：年度毎に全照明器具数の１０％程度を順次ＬＥＤ器具へ更新する。</t>
  </si>
  <si>
    <t>主要なエネルギー使用設備の更新等の検討
①更新の対象となる主要なエネルギー使用設備：切断機、変電設備等
各事業所・工場毎の新設備の導入状況や設備更新の状況に差があるため、横浜のみならず全体として目標を達成するよう調整を図っている。
②上記①の設備を選択した理由：設備更新としては老朽化しているものから順次実施する方針であり、新設備の導入時には高効率機器を採用し省エネ化を図る。
③設備更新スケジュール：2022年度～2024年度</t>
  </si>
  <si>
    <t>東京都中央区京橋三丁目１番１号</t>
  </si>
  <si>
    <t>代表者　石橋　秀一</t>
  </si>
  <si>
    <t>代表者　石橋 秀一</t>
  </si>
  <si>
    <t>横浜市戸塚区柏尾町１番地</t>
  </si>
  <si>
    <t>ブリヂストングループは、気候変動に関する科学的な予測、パリ協定で締結されたCO2削減目標など、グローバルな社会要請をふまえ、お客様やパートナーとともにCO2削減に取り組んでいきます。2050年以降を見据えた環境長期目標においては、カーボンニュートラル化を掲げています。
エネルギー効率の最大化、再生可能エネルギーの使用拡大、サーキュラーエコノミー及びモノづくりイノベーションを推進しながら、ソリューションを提供することで社会やお客様、パートナーとともにCO2削減に貢献していきます。
横浜工場では、ＴＰＭ活動を軸に生産設備の適正なメンテナンスおよび改善、生産性効率改善を実施。
また、環境改善から照明のＬＥＤ化・照度の適正化を実施。
啓蒙活動は、関係部署と定期的に省エネ会議の実施、および年１回のパトロールの実施。
個別設備のエネルギー使用量の見える化を行い、生産設備運用改善、省エネ施策へ繋げる活動を実施。　
以上を基にＣＯ２排出量低減を図っています。</t>
  </si>
  <si>
    <t>　株式会社ブリヂストン　横浜工場　総務課</t>
  </si>
  <si>
    <t>　横浜市戸塚区柏尾町１番地</t>
  </si>
  <si>
    <t>　９：００～１６：００（昼休みを除く）</t>
  </si>
  <si>
    <t>100t</t>
  </si>
  <si>
    <t xml:space="preserve">
ブリヂストングループは、2050年以降を見据えた環境長期目標においては
カーボンニュートラル化を掲げています。
現段階では、省エネ活動や個別改善施策により基準年度比ﾏｲﾅｽ3.0%の削減を目標とする。
原単位に関しては同様に基準年度対比ﾏｲﾅｽ3.0%とする。</t>
  </si>
  <si>
    <t>2022年度に照明設備のＬＥＤ化（蛍光灯100本程度）を予定している。</t>
  </si>
  <si>
    <t>2022年度以降
・生産設備の高効率モータへ更新
・加硫用モールド断熱による蒸気放熱ロス低減・空調負荷低減
・受配電設備改修による部分的電力トランスを減らし無負荷損失削減など
　ＣＯ２排出削減量は少ないが計画的に施策を行う。</t>
  </si>
  <si>
    <t>神奈川県横浜市神奈川区富家町1-1</t>
  </si>
  <si>
    <t>南関東カンパニー　人事総務部長　
広澤　章</t>
  </si>
  <si>
    <t>代表取締役  井出　武美</t>
  </si>
  <si>
    <t>千葉県千葉市美浜区中瀬一丁目5番地1</t>
  </si>
  <si>
    <t>[基本方針]
イオンでは事業と環境・社会を両輪としたサステナブル経営を実施し、持続可能な社会の実現を目指しています。ステークホルダーの皆さまと連携し、下記の事業をとおして、社会が抱える様々な解決に取り組みます。・「脱炭素型社会の実現」・「資源循環の促進」・「生物多様性の保全」・「地域社会との共生」　特にエネルギー使用に関わる「脱炭素型社会の実現」において、温室効果ガス排出防止策として、フロン排出抑制法を遵守し、フロン類の漏洩防止に努めると共に、環境負荷の少ないフロン冷媒へ順次機器更新を推進します。2022年度～2024年度の3年計画で、t-CO2原単位3％の削減を目指します。　　　　
[主要なエネルギー使用設備の更新等の検討]
①更新の対象となる主要なエネルギー使用設備
　空調設備や食品冷凍機設備など主にフロン冷媒R22の使用機器
②上記①の設備を選択した理由
　環境負荷や省エネ効果が高いため
③設備更新スケジュール
　順次更新検討を行っていきます。</t>
  </si>
  <si>
    <t>①イオン金沢シ－サイド店②駒岡店③横浜新吉田店各サ－ビスカウンタ－</t>
  </si>
  <si>
    <t>①金沢区並木2-13-1　②鶴見区駒岡町5-6-1　③港北区新吉田東8-49-1</t>
  </si>
  <si>
    <t>各店：午前10時～午後6時</t>
  </si>
  <si>
    <t>当社で認証取得している「ISO14001」の目標として、CO2の削減を掲げており、中でも大きな比重を占める「電気使用量の削減」については、前年対比１％以上の削減を目標として取組み、連動性のある目標設定としています。又、計画期間中に事業所数変更を考慮し、面積基準とした「原単位」の目標設定としています。具体的な削減手段としては、「熱源・搬送設備」「空調・換気設備」「照明設備」「冷凍・冷蔵設備」などの運用管理手順を定めた「省エネチェックリスト」をもとに運用面での削減。省エネ効果の高い設備の導入検討し、CO2削減に取り組んでいきます。</t>
  </si>
  <si>
    <t>東京都港区芝３丁目２２番８号</t>
  </si>
  <si>
    <t>代表取締役　　上谷内　祐二</t>
  </si>
  <si>
    <t>代表取締役　上谷内　祐二</t>
  </si>
  <si>
    <t>東京都港区芝3丁目22番8号</t>
  </si>
  <si>
    <t>オリックスグループはお客様や社会のニーズを捉えビジネスを通じて環境・エネルギー問題の解決に
　貢献します。
　また、事業領域の拡大・成長による変化を踏まえ、これに適った対応を進めます。
○これを受けて弊社でもe-テレマを活用したエコドライブを全社的に展開するとともに低燃費車、
　電気自動車などＣＯ2排出量の少ない車両を積極的に導入し温室効果ガスの排出抑制に努めて参ります。</t>
  </si>
  <si>
    <t>https://www.orix.co.jp/grp/company/sustainability/environment/data.html</t>
  </si>
  <si>
    <t>万ｋｍ</t>
  </si>
  <si>
    <t>全体の99％がレンタカーであるため、毎年地方への配置換えもあり今回の計画では台数は横這いになるとの見通しです。また、走行距離も基準年度から大きな変動はなく横這いと予測し、目標原単位削減率を１％とすることで目標排出量の削減率１％を目標としたい。</t>
  </si>
  <si>
    <t>東京都新宿区富久町13番15号</t>
  </si>
  <si>
    <t>わらべや日洋食品株式会社</t>
  </si>
  <si>
    <t>代表取締役社長　繪畑 将英</t>
  </si>
  <si>
    <t>東京都新宿区富久町13番19号</t>
  </si>
  <si>
    <t>[基本方針]
地球環境の大切さを十分認識し、環境に配慮した企業活動を通して地球の豊かな恵みの存続に貢献します。
前年度比で１％のCO2削減を目標とします。
適切な設備計画を実施し、エネルギー管理標準での管理を徹底し目標達成を目指します。
[主要なエネルギー使用設備の更新等の検討]
①更新の対象となる主要なエネルギー使用設備
冷凍機2式、各所空調機
②上記①の設備を選択した理由
冷凍機、空調機につきましては、老朽化とR22の生産中止を考慮
③設備更新スケジュール　　　　　　　　　　　　　　　　　　　　　　　　　　　　　　　　　　　　　　　　　　　冷凍機・空調機においては、2023年度中予定。</t>
  </si>
  <si>
    <t>横浜工場</t>
  </si>
  <si>
    <t>横浜市都筑区川和町752</t>
  </si>
  <si>
    <t>10時～15時</t>
  </si>
  <si>
    <t>年1％の削減で3％と目標を設定。
屋根散水やデマンド監視により、夏場の電力使用量の抑制を図る。
また、R22を使用している空調機の更新・LED照明への置換も継続的に行う事により、電力の削減を行っていく。</t>
  </si>
  <si>
    <t>工場内の照明におきましては、2021年度から全体の90パーセントはLED照明に置換実施中でございます。今後も引き続き実施し2024年度までには既存照明を全てLEDへ置換していこうと計画しています。</t>
  </si>
  <si>
    <t>現在老朽化している空調設備の更新を随時進めております。</t>
  </si>
  <si>
    <t>横浜市保土ヶ谷区狩場町６５</t>
  </si>
  <si>
    <t>代表取締役　宮原　漢二</t>
  </si>
  <si>
    <t>弊社は自動車販売業のため、より多くのお客様へ最新型の低燃費車販売を促進し自動車より排出される二酸化炭素排出量を減らし地球温暖化に寄与していく</t>
  </si>
  <si>
    <t>本社　受付</t>
  </si>
  <si>
    <t>９：３０～１７：００</t>
  </si>
  <si>
    <t>台</t>
  </si>
  <si>
    <t>自動車販売を目的に試乗車を保有するため、ハイブリッド車等の台数を率先して増やす事は出来ないため、自社業務で使用する燃料削減を図り1％最低限の設定とした</t>
  </si>
  <si>
    <t>神奈川県横浜市西区南幸二丁目1番22号</t>
  </si>
  <si>
    <t>代表取締役社長  森村　幹夫</t>
  </si>
  <si>
    <t>森村　幹夫</t>
  </si>
  <si>
    <t>「相鉄グループサステナビリティ方針」に基づき、新たな推進体制を構築し、サステナビリティ経営を推進してまいります。
そのうちの環境への取り組みの一環としては、温室効果ガスの排出抑制に向け、中核事業である鉄道事業で使用する電力によるCO2排出量を2030年度までに2013年度比で46%削減することを目標に掲げ、今後電力の効率的利用の推進や、未利用地部分を活用した太陽光発電設備の設置、再生可能エネルギーの自社調達の検討も含め、必要な対応を進めてまいります。</t>
  </si>
  <si>
    <t>株式会社相鉄アーバンクリエイツ　本社</t>
  </si>
  <si>
    <t>横浜市西区南幸二丁目１番２２号</t>
  </si>
  <si>
    <t>９時３０分～１７時３０分</t>
  </si>
  <si>
    <t>基準排出量に対して、2024年度末までに3.0％の排出量削減を目標とし、排出抑制に取り組みます。
基準排出量原単位(57.75 t-CO2/千㎡)から、3.0％の排出量削減にあたる56.01t-CO2/千㎡を目標排出量原単位としました。</t>
  </si>
  <si>
    <t>順次中期計画通り実施予定
　　横浜駅西口地下街（2022年度～2023年度予定，蛍光灯他のLED化，駐車場部分での
　　　　　　　　　　　運用見直し予定のため灯数未確定）
　　鶴屋町共同ビル　(2022年度予定，蛍光灯約1,000灯のLED化）</t>
  </si>
  <si>
    <t>空調設備更新
　　横浜駅西口地下街(2022年度～2023年度，セントラル型15kw規模空調機各１台予定)</t>
  </si>
  <si>
    <t>東京都千代田区大手町2-7-1  TOKIWAブリッジ9階</t>
  </si>
  <si>
    <t>取締役社長　水村 慎也</t>
  </si>
  <si>
    <t>取締役社長　　水村 慎也</t>
  </si>
  <si>
    <t>（横浜ロイヤルパークホテルに於いて）
１．エネルギー管理を適切に実行して省エネルギーを実現するために、管理体制を整備する。
　　①推進体制の整備と確実な実行
　　②省エネルギー目標の設定
　　③設備（ポンプや空調機等）の運転管理、計測記録、保守点検等、適正な運用を実施すると共に台帳を整備
　　④エネルギー使用状況の把握
２．老朽化した設備（照明、各種ポンプ、空調機、ファン、厨房機器等）の更新時に省エネを考慮した高効率機器を
　　導入する。
　　①設備（主に空調機・ポンプ関係）の更新は建物所有者側だが、更新計画時に運用側として参画し適正な容量
　　　の機器や省エネ機器を選定する。</t>
  </si>
  <si>
    <t>横浜ロイヤルパークホテル　総合企画部施設管理課</t>
  </si>
  <si>
    <t>横浜市西区みなとみらい２－２－１</t>
  </si>
  <si>
    <t>　09:00～17:00</t>
  </si>
  <si>
    <t>省エネ法に基づき、毎年前年比１％減を目標とし、計画期間3ヶ年Totalで3.0％削減を目標とする
【横浜ロイヤルパークホテルに於いて】
１．エネルギー管理を適切に実行して省エネルギーを実現するために管理体制を整備する。
　①推進体制の整備と確実な実行　②省エネルギー目標の設定　③エネルギー使用状況の把握
　④設備の運転管理、計測記録、保守点検等、適正な運用を実施すると共に台帳を整備
　⑤具体的な運用は、空調機運転、照明の点灯時間等の短縮、空調温度設定の適正化、フィルター
　の定期清掃、事務機器の適正な運用など
２．老朽化した設備の更新において、省エネを配慮し高効率機器の導入等を検討する。</t>
  </si>
  <si>
    <t>【下記箇所をLED等の高効率照明設備に更新】
　（2022～2024年度継続予定）
　・客室の蛍光灯電球
　・宴会場のシャンデリア、ダウンライト、スポットライト等の演色性が高い場所
　・高所の間接照明（蛍光灯）や白熱ダウンライト
　・従業員スペース（廊下、事務所、厨房等）の蛍光灯
　・LED電球への交換だけで対応出来ない箇所は、器具本体の交換　　他</t>
  </si>
  <si>
    <t xml:space="preserve">【老朽化した空調機の更新】
　（空調機等の今後の更新予定は、2022年度4台、2023年度3台、2024年度0台を予定）
　・運転状況を過去データーにより確認し、過大な仕様にならない様に検討する
　　（冷暖のコイル能力、電動機の選定、適正流量など）
　・プラグファンへ切り替え
　・インバーター制御が有効であれば導入
　・自動制御もさらなる省エネ運転が可能な設備を導入
【老朽化した厨房機器の更新】
　（2022～2024年度継続予定）
　・大型プレハブ冷凍庫、冷蔵庫の更新
　・業務用冷凍庫、冷蔵庫、製氷機の更新
　・燃焼効率が良いガス機器への更新
【電気の契約】
　・2021年度より東京電力の「アクアプレミアム」メニューをビル側で契約し、テナントである
　　当社でも再生可能エネルギー由来の電力を継続して使用
</t>
  </si>
  <si>
    <t>電気設備の運用管理は、分電盤の2次側以降（変電設備は入らない）</t>
  </si>
  <si>
    <t>熱源は地域冷暖房会社より供給</t>
  </si>
  <si>
    <t>神奈川県横浜市神奈川区新浦島町1-1-25
テクノウェイブ100　6階</t>
  </si>
  <si>
    <t>理事長　中山　一郎</t>
  </si>
  <si>
    <t>国立研究開発法人水産研究･教育機構では、2021年10月に策定された政府の事務･事業に関する温室効果ガス排出削減実行計画に基づき、「温室効果ガス排出削減実施計画」を策定し、機構の事務・事業に伴い排出される温室効果ガスの総排出量を2030年度までに2013年度比50％以上削減することを目標とする。</t>
  </si>
  <si>
    <t>https://www.fra.affrc.go.jp/kitei/kiteiindex.html</t>
  </si>
  <si>
    <t>千㎡×百人</t>
  </si>
  <si>
    <t>国立研究開発法人水産研究･教育機構では、政府の「温室効果ガス削減実施計画」に基づき、「温室効果ガス削減実施計画」を策定中であり、この計画を実施する中で省エネ法の基本方針である年平均１％以上の削減を目標とする。</t>
  </si>
  <si>
    <t>現在策定中の「国立研究開発法人水産研究･教育機構温室効果ガス削減実施計画」に基づき、各種対策を実施する。</t>
  </si>
  <si>
    <t>東京都渋谷区渋谷3-6-7</t>
  </si>
  <si>
    <t>代表取締役社長　クラウス・メーダー</t>
  </si>
  <si>
    <t>ボッシュ株式会社は、自ら定めた「安全環境方針」に従い、温室効果ガスの排出抑制に努めます。</t>
  </si>
  <si>
    <t>横浜事務所　受付（EHSマネージメントグループへ連絡ください）</t>
  </si>
  <si>
    <t>横浜市都筑区牛久保3-9-1</t>
  </si>
  <si>
    <t>10:00～15:00</t>
  </si>
  <si>
    <t>ビジネスが回復傾向にあって人員増加と2024年度に事務所増設が見込まれるため、排出量は増加する見込みとなっています。そのため原単位において削減目標を設定することにより、排出の抑制を目指します。
CO2排出量（原油換算エネルギー）を前年度1%（付加価値原単位）削減する目標の活動により、基準原単位に対し毎年1%削減を目標とし、目標年度には3%削減とします。</t>
  </si>
  <si>
    <t>横浜事務所において、2024年度までにHf蛍光灯のLED化（200本/年）を予定している。</t>
  </si>
  <si>
    <t>横浜事務所において、2024年度までに老朽化した実験装置の恒温槽を省エネルギーのものに更新を行う予定にしている。</t>
  </si>
  <si>
    <t>自動力率制御実施中
常時100%±2%以内</t>
  </si>
  <si>
    <t>気候変動に無関係な実験設備（必要冷水温度固定）と熱源を共用しているため出口温度の変更不可</t>
  </si>
  <si>
    <t>ガスを燃料とする吸収式冷温水発生器と簡易ボイラーは大防法非該当のため</t>
  </si>
  <si>
    <t>東京都千代田区大手町１－９－２</t>
  </si>
  <si>
    <t>代表取締役会長 兼 社長　此本臣吾</t>
  </si>
  <si>
    <t>東京都千代田区大手町1-9-2</t>
  </si>
  <si>
    <t xml:space="preserve">NRIグループは、気候変動問題及び環境汚染を含む地球環境問題への取組みを世界共通の問題であると認識し、コンサルティングとITソリューションのサービスを提供する企業として、その創造力と技術力を活かし、全てのステークホルダーと連携して持続可能な未来の実現に貢献します。また、NRIグループが事業活動を行う中で、グループの全役職員が環境負荷低減に努めてまいります。
行動指針
１．低炭素社会構築に向けた社会提言と先進的・革新的サービスの提供
２．定量目標の達成に向けた活動
３．環境マネジメントシステムの構築・運用
４．持続可能な社会づくりのための対話と情報開示
５．環境教育・地域貢献活動の推進
６．環境法令等の遵守
</t>
  </si>
  <si>
    <t>野村総合研究所　本社ビル　サステナビリティ推進室</t>
  </si>
  <si>
    <t>東京都千代田区大手町1-9-2　大手町フィナンシャルシティ　グランキューブ</t>
  </si>
  <si>
    <t>9:00～17:00 （土、日、祝日、年末年始を除く）</t>
  </si>
  <si>
    <t>当社は、環境負荷低減に向けて、より環境性能の高いデータセンターやオフィスへの移転や集約を進めています。横浜市内の事業所のうち、横浜第二データセンターおよび横浜野村ビルは特に省エネなどの性能が高く、最新で環境性能が高いデータセンター、オフィスへシステムの移行、人の集約を推進することで、排出量削減へ寄与します。その一環として、2021年度末に横浜第一データセンターを閉所し、横浜第二データセンターをはじめとした、より省エネ性能が高い設備が備わったデータセンターにシステム移管を行いました。
また、2022年度から横浜第二データセンター及び横浜野村ビルで使用する電力を100％再エネ由来になるため、調整後排出量を大幅削減予定となります。</t>
  </si>
  <si>
    <t>その他の再エネ（　）</t>
  </si>
  <si>
    <t>横浜第二データセンターにおける再エネメニューの継続契約</t>
  </si>
  <si>
    <t>横浜野村ビルにおける再エネメニューの継続契約</t>
  </si>
  <si>
    <t>2022年度、横浜第二データセンターにてUPS設備の更新計画を予定しています。</t>
  </si>
  <si>
    <t>神奈川県横浜市保土ヶ谷区神戸町１３４番地</t>
  </si>
  <si>
    <t>代表取締役社長　石川　陽一郎</t>
  </si>
  <si>
    <t xml:space="preserve">
当社は、冷水・蒸気を製造し需要家へ供給する熱供給事業であり、効率の高い機器による製造割合を高め
保有設備を効率よく運転することにより省エネルギー及び温室効果ガス排出の抑制に繋げます。
現在冷熱は2009年～2011年に更新した保有設備の中で高効率のターボ冷凍機2台と吸収式冷凍機2台と2005年
に新設したターボ冷凍機1台の計5台で年間冷熱製造量の約95％製造しています。
ボイラは全4台保有しており2014年にB-1、2016年にB-3、2020年にB-2と効率良化のためエコノマイザ設置他
の改修を行いました。
その他設備もほぼ更新は完了しており、現在は機器の定期整備と保温材などの改修を都度行いながら効率の
維持に取組み、次期更新の準備を進めています。
現状においての重点取り組みは、次期更新までの間に少しでも温室効果ガス排出を抑制するために、高効率
機器による製造比率をあげるため機器の機能維持に努めています。配管ロス、ポンプ入熱等供給に必要な固
定損失を極力少なするよう、日および月ごとのﾃﾞｰﾀ確認からの次への展開を図っていきます。運転状況及び
データ確認においては、当社はエネルギー使用の合理化に関する法律で定めるエネルギー管理指定工場であ
るため、法律に則り管理し活動していきます。</t>
  </si>
  <si>
    <t>技術部</t>
  </si>
  <si>
    <t>神奈川県横浜市保土ヶ谷区神戸町１３４番地（プレッツォ4階）</t>
  </si>
  <si>
    <t>月曜日から金曜日まで（国民の祝日・年末年始は除く）
９時００分から１７時４０分まで</t>
  </si>
  <si>
    <t>TJ</t>
  </si>
  <si>
    <t>当社は熱供給事業であるため、全体製造量の約80％が販売、当社使用分は
1.2％、他は供給温度、圧力を維持するための固定損失になります。
自己消費率の温室効果ガスを削減するには、効率的に製造機器の運転を行う
ことが必要となります。
目標を設定するにあたり、販売量は需要家側の動向を踏まえた数値と、直近
3年間の販売量より、予想製造量と自己消費率を算出して設定しました。
今後の3年間は供給先の大きな変動はない状況のため、原単位削減が現状難し
い事業環境ですが、基準年度に近づけるよう努力致します。</t>
  </si>
  <si>
    <t>　
　2023年度にﾎﾞｲﾗｰ1台改修を計画していますが、需要家退去の影響により低負荷時対応が必要と
　考えています。
　既設の炉筒煙管から貫流ﾎﾞｲﾗｰへの切替も含めて更新計画を検討中です。
　</t>
  </si>
  <si>
    <t>横浜市鶴見区鶴見二丁目１番３号
鶴見大学内</t>
  </si>
  <si>
    <t>学校法人 総持学園</t>
  </si>
  <si>
    <t>理事長　渡辺 啓司</t>
  </si>
  <si>
    <t>横浜市鶴見区鶴見二丁目１番３号鶴見大学内</t>
  </si>
  <si>
    <t>・世界中での温暖化対策の意識の高まりを受け、本法人でも温室効果ガスの排出削減を重要な課題と捉え、教職員だけでなく学生及び患者と省エネルギーマニュアルを基に協力し、温室効果ガスの削減に向け積極的に行動していく。
・地球温暖化対策に関する取り組みを組織的に行い、継続的に対策を推進する。
・温室効果ガスの排出量を基準年度より3%削減する。（1年1%を目標とする）
・リサイクル品、グリーン購入法に適合した事務用品の選定及び購入。
・エネルギー消費の多い照明や空調機といった機器の更新の際には、特にエネルギーの削減率が大きい為、エネルギーの消費が少なく高効率のものを選定、導入する。
・平成23年度より、省エネルギーマニュアル及び節電行動計画を設定しており、温室効果ガスの削減に努める。
・高効率型の空調設備及び照明設備の更新。（計画中：大学会館、病院、記念館等）
・老朽化機器等の更新。</t>
  </si>
  <si>
    <t>法人財務部管財課</t>
  </si>
  <si>
    <t>横浜市鶴見区鶴見二丁目１番３号鶴見大学内
２号館２階管財課</t>
  </si>
  <si>
    <t>8：50～16：50</t>
  </si>
  <si>
    <t>・基準年度（2021年度）におけるCO2排出量及び原単位とも2024年度までの3年間で3%削減（年1%の削減）を目標として設定した。
・エネルギー消費の多い照明機器や空調設備機器の更新の際には、特にエネルギーの削減率が大きいため、エネルギーの消費が少なく高効率のものを選定、導入する。</t>
  </si>
  <si>
    <t xml:space="preserve">・LEDへの照明設備更新
（蛍光灯→LED：会館、病院）
（白熱灯→LED：記念館）
</t>
  </si>
  <si>
    <t>・空調設備更新
　（２号館、病院、記念館）
・体育館部室棟空調設備新設</t>
  </si>
  <si>
    <t>横浜市鶴見区大黒町１－７０
ニチアス㈱　鶴見工場</t>
  </si>
  <si>
    <t>工場長　井嶋　茂人</t>
  </si>
  <si>
    <t>代表取締役社長　武井　俊之</t>
  </si>
  <si>
    <t>東京都中央区八丁堀一丁目６番１号</t>
  </si>
  <si>
    <t>ニチアス株式会社に関するCO2排出量の削減の計画をとりまとめた「中長期計画」に基づき、CO2排出量の削減に取り組んでいる。
　計画では、2030年度までにCO2排出量を2019年度比10％以上削減することを目標に掲げ、運用対策の徹底や設備更新（老朽化した設備を省エネタイプへの更新）等、全事業所を上げて取組みを推進している。</t>
  </si>
  <si>
    <t>鶴見工場　技術課</t>
  </si>
  <si>
    <t>横浜市鶴見区大黒町１－７０</t>
  </si>
  <si>
    <t>８：００～１７：００</t>
  </si>
  <si>
    <t>ニチアス株式会社に関するCO2排出量の削減の計画をとりまとめた「中長期計画」に基づき、CO2排出量の削減に取り組んでいる。運用対策の徹底や設備更新（老朽化した設備を省エネタイプへの更新）等を推進し、基準年度比2.7％を削減目標とする。</t>
  </si>
  <si>
    <t>第9工場の照明のLED化(2022年）</t>
  </si>
  <si>
    <t xml:space="preserve">①老朽化した空調機を省エネタイプへ更新（2022年度～2024年度）
②空調機省エネシステムを導入。(2022年度）
③第1変電所のトランスを高効率タイプに更新（2022年度）
</t>
  </si>
  <si>
    <t>東京都渋谷区道玄坂二丁目24番1号</t>
  </si>
  <si>
    <t>取締役社長執行役員　　大石　次則</t>
  </si>
  <si>
    <t>取締役社長執行役員　大石　次則</t>
  </si>
  <si>
    <t>[基本方針]
東急百貨店の地球温暖化対策を効果的に推進することを目的とする。　　　　　　　　　　　　　　　　　　　　　　
・適用範囲　各営業店舗において、消費される電力、ガス、熱、水道(上水・下水)全てのエネルギーを温室効果
　ガスに換算し適用する。　　　　　　　　　　　　　　　　　　　　　　　　　　　　　　　　　　　　　　　　　　　　　　　
・省エネルギー目標の設定　中長期目標を設定する。目標設定に当たっては、全社のエネルギー管理方針に則り
　日常管理による省エネルギー活動並びに投資による省エネルギー計画の予想効果を織り込むものとする。
　投資効果については、社内基準に従うものとする。　　　　　　　　　　　　　　　　　　　　　　　　　　　　　　　　　　　　　　　　　　　　　　　　　　　　　　　　　　　　　　　　　
・エネルギー管理推進体制の整備、全事業所のエネルギー管理推進体制を、『4 推進体制』通り定める。　　　　　　　　　　　　　　　　　　　　　　　　　　　　　　　
・省エネルギー推進委員会　各事業所の省エネルギー推進の為、「省エネルギー推進委員会」を設ける。　　　　　　　　　　　　　　　　　　　　　　　　　　　　　　
・従業員の教育、訓練　エネルギー管理に関する従業員の教育、訓練計画は「計画管理責任者（副社長）」
「計画推進責任者（総務部長）」が策定し、省エネルギー推進委員会で検討し「推進責任者」が推進する。</t>
  </si>
  <si>
    <t>株式会社　東急百貨店　本店</t>
  </si>
  <si>
    <t>10:00～18:00</t>
  </si>
  <si>
    <t>千㎡×千h</t>
  </si>
  <si>
    <t>各事業所での弊社は、テナントであり　基幹設備は、オーナー資産の為排出の制御に係る目標の設定としては、照明器具の高効率照明器具への適宜交換及び後方事務所内不在時の照明・パソコン電源遮断等、数値として算出する事が非常に困難である。よって、目標排出量は、基準年度と同数値と考える。但し、運用上で削減出来るように努めていく所存である。</t>
  </si>
  <si>
    <t>基幹設備はビルオーナー資産</t>
  </si>
  <si>
    <t>ビルオーナー資産</t>
  </si>
  <si>
    <t>神奈川県横浜市神奈川区守屋町2-7</t>
  </si>
  <si>
    <t>代表取締役社長　中山　悟　</t>
  </si>
  <si>
    <t>代表取締役社長　中山　悟</t>
  </si>
  <si>
    <t>[基本方針]： ｴｺｱｸｼｮﾝ２１環境方針より
 太陽油脂は、誠実をモットーに、確かな技術とモノづくり精神に裏付けられた、人と地球に優しい、
  安心・安全な製品の提供と各種の経営活動を通じて、心豊かで健康的なくらしと社会・自然の持続
  可能な発展に貢献します。
 太陽油脂は、
　・重要な社会的課題･環境問題に紳士に対応する経営の実践を通じて社会的責任を果たしていきます。
　・人、社会そして環境への貢献を考えた具体的な経営活動・事業活動を積極的に展開していきます。
　・人と地球に優しいに拘った食用油脂製品と石けん製品を通じて、お客様に豊かで安心・安全な生活
　　とともに環境に優しい生活をも提供していきます。
　・原料調達、生産から製品使用までの企業活動のあらゆる段階での環境への取組において、環境関連
    法規、自主ルール等を順守し、省資源・省エネルギー、排水・廃棄物削減、リサイクル等を推進
    していきます。
　・食品廃棄物の発生抑制、再生利用等による食品資源の有効利用を推進していきます。
この環境方針のもと、全従業員参加による環境・社会との調和を目指した企業活動を推し進めていきます。</t>
  </si>
  <si>
    <t>工場事務所（施設グループ）</t>
  </si>
  <si>
    <t>横浜市神奈川区守屋町2-7</t>
  </si>
  <si>
    <t>　9：00～16：00　（工場稼動日）</t>
  </si>
  <si>
    <t>・設備管理を計画保全＆製造現場の設備担当と連携する体制とし、早期保全を
行うことで、チョコ停止や品質異常による製造ロスを発生させない。
・製造条件の見直しを行い、過剰な加熱/冷却設定を調整する。
・設備計画では、廃油を利用した熱源装置（ﾎﾞｲﾗｰ）を導入し、省エネ化と
　持続可能な植物油の循環化を実施する。また充填設備の更新で生産性の
　向上を図る（生産数量基準年度_2021年度：73.534千ｔ）
※排出抑制となる地域は、本社工場（１事業所）のある
　横浜市（事業所の所在地）になります。</t>
  </si>
  <si>
    <t>オフセット・クレジット</t>
  </si>
  <si>
    <t>本社建屋、石けん･化粧品工場</t>
  </si>
  <si>
    <t>直管蛍光灯器具
　40W､2灯用器具をLED､33W等に更新
　・2022年度　10基LED化
　・2023年度　20基LED化</t>
  </si>
  <si>
    <t>その他の再エネ</t>
  </si>
  <si>
    <t>廃油を利用した熱源設備(ﾊﾞｲﾌﾟﾛﾎﾞｲﾗｰ）の設置(2022年度計画）</t>
  </si>
  <si>
    <t>・脱臭設備更新後の製造条件変更
　　生産性の向上と加熱温度調整による省エネ化
・変電所（ｻﾌﾞ）の更新
　　トップランナー変圧器の選択
・空調設備の更新（脱フロン対策）
　　トップランナー機種の選択
・加工工程の設備更新
　　生産量に適した設備構成と生産性向上
　　脱フロン対策として冷凍機更新</t>
  </si>
  <si>
    <t>横浜市中区豊浦町3番地</t>
  </si>
  <si>
    <t>代表取締役社長　伊藤　茂樹</t>
  </si>
  <si>
    <t>[基本方針]
１．廃棄物の削減及び分別の徹底　　　　　　　　　　　　　　　　　　　　　　　　　　　　　　　　　　　　　　　　　　　　２．構内全般での資源・エネルギーの効率的な利用、及びグリーン調達の推進　　　　　　　　　　　　　　　　　　　　　　　　　　　　　　　　　　　３．雨水の有効利用の促進　　　　　　　　　　　　　　　　　　　　　　　　　　　　　　　　　　　　　　　　　　　　　４．排水の中水道化の促進</t>
  </si>
  <si>
    <t>国際埠頭(株)本社事務所経営企画グループ環境・安全チーム</t>
  </si>
  <si>
    <t>平日（月～金）09:00～17:00</t>
  </si>
  <si>
    <t>千トン</t>
  </si>
  <si>
    <t>取扱数量が増加すれば、比例的に電力使用量、燃料使用量が増加するため総量でマイナス設定ができないので、原単位目標設定をした。（取扱数量《千ｔ》で割ったもの）</t>
  </si>
  <si>
    <t>随時、水銀灯、蛍光灯をLED照明に交換していく。(最終的に5年以内に交換完了する。)</t>
  </si>
  <si>
    <t>横浜市西区花咲町7丁目150番地</t>
  </si>
  <si>
    <t>代表取締役 松浦良彦</t>
  </si>
  <si>
    <t>代表取締役　松浦良彦</t>
  </si>
  <si>
    <t>◆温室効果ガス排出量の少ない車両の積極導入
　　車両導入時に可能か限り低公害車・低燃費車を選択する。
◆効率のよい走行、環境に配慮した自動車の使用方法（エコドライブ）の促進
　　・目的地までの走行を最適化できる装備（ナビゲーション・ETC、自動ブレーキ）の積極的選択。
　　・エコドライブのため急発進、急加速などをしない運転方法をこころがけ、ご利用ユーザーに
　　対しても呼び掛ける。
　　・燃料満タンにしなくても清算できる商品を提案し、エコドライブにつなげてもらう。</t>
  </si>
  <si>
    <t>横浜市西区花咲町７丁目150番地</t>
  </si>
  <si>
    <t>平日9：00～17：00</t>
  </si>
  <si>
    <t>車の保有から利活用への変化と社会的ニーズの増加により、年々増えるレンタカー需要にお応えすべく、保有台数と総走行距離は増加傾向にある。
そのような状況の中、レンタカー保有車両の低燃費車への切り替えをはかること、エコドライブへの呼びかけをすることを通じ、原単位の削減につなげていく。乗用車のうちハイブリッド車の比率をあげていくことにより原単位抑制につなげていく。</t>
  </si>
  <si>
    <t>レンタカー装備にナビゲーション・ＥＴＣを設置しご利用いただく</t>
  </si>
  <si>
    <t>レンタカー店舗へのエコドライブポスター掲示やお客様への呼びかけ</t>
  </si>
  <si>
    <t>法定点検、レンタカー帰着後にチェックシートに基づいた点検を実施</t>
  </si>
  <si>
    <t>神奈川県横浜市中区本牧ふ頭8番地110</t>
  </si>
  <si>
    <t>代表取締役社長　堀内　博文</t>
  </si>
  <si>
    <t>　弊社はニチレイロジグループの企業理念に基づき、独自でグリーン経営認証を取得し環境方針を定め、大気汚染・水質汚染の予防、省資源、省エネルギーの推進と廃棄物の削減並びにリサイクルの推進を図りグリーン経営推進のためのマネジメントシステムを適切に運用するための体制を整え継続的改善と環境汚染の予防に努める。　　　　　　　　　　　　　　　　　2021年度には本牧物流センターの稼働と山下物流センター廃止に伴い、フロン設備から自然冷媒化へと移行しており2020年度には大黒物流センターでも冷凍機更新を計画しております。　　　　　　　　　　　　　　　　　　　　　　　　　　　　　　　　　　　　　　　　　　　　　　　　　　　太陽光発電設備は、2019年1月に大黒物流センター、2022年2月に本牧物流センターに設置し、削減効果に取り組んで参ります。</t>
  </si>
  <si>
    <t>キョクレイ本社(本牧ＤＣ事務棟4階)
本牧ＤＣ(事務棟１階受付)／大黒ＤＣ事務所２階受付</t>
  </si>
  <si>
    <t>本社(本牧ＤＣ事務棟4階)：神奈川県横浜市本牧ふ頭8番地110
大黒ＤＣ：神奈川県横浜市鶴見区大黒ふ頭15番地</t>
  </si>
  <si>
    <t>９:００ ～ １７:００</t>
  </si>
  <si>
    <t>削減要因として2022年2月に本牧物流センターで導入した太陽光発電設備により年間300千kwh（134t-CO2）が見込める。一方で増加要因として物流機器の導入および稼働率増による年間100kwh増加を考慮し目標年度は、2％削減を設定とする。</t>
  </si>
  <si>
    <t>2022年度大黒物流センターの一部冷凍機更新</t>
  </si>
  <si>
    <t>東京都町田市玉川学園六丁目一番一号</t>
  </si>
  <si>
    <t>理事長　小原芳明</t>
  </si>
  <si>
    <t>[基本方針]
1.本学園の教育信条の一つとして掲げている「自然の尊重」をもとに、児童、生徒、学生への環境教育を実施し、「環境に配慮できる人材の育成」を行うとともに、「環境負荷低減」のための活動を行ことにより、教育機関としての社会的責任を果たします。
2.温室効果ガスの排出抑制に向けた全学的な活動を推進します。
3.建物の新築・改築の際には、環境に配慮した建築計画とし、自然エネルギーの活用や積極的な高効率設備の導入を推進します。</t>
  </si>
  <si>
    <t>総務部　管財課</t>
  </si>
  <si>
    <t>8:30～17:30（土日祝祭日は除く）</t>
  </si>
  <si>
    <t>事業者全体で省エネ法における延床面積当たりのエネルギー消費量１％／年の削減を目指しており、本部（横浜市域分）においても同じ水準を目指す。
なお、2022年度中に本学における新たな温暖化対策計画を策定する予定である。</t>
  </si>
  <si>
    <t>各校舎の照明器具のLED化更新の推進</t>
  </si>
  <si>
    <t xml:space="preserve">2021年に８号館を解体。その後同敷地に新体育館を建設予定（2026年度竣工予定）。
これに伴い、2020年中に８号館機能の約半分をSH棟（町田市域）に移管済み。
新体育館については、省エネ設備、再エネ設備を積極的に導入すべく検討する。
その他以下の設備運転見直し、設備更新等による省エネを図る。
①給水ポンプの運転改善
・K-12東山校舎について高置水槽直結化によるポンプの運転停止　※2022年度実施
・K-12中央校舎について設定圧力変更による省エネ運転化　※2022年度実施
・第３水源地ポンプのインバーター制御化　※2022年提案
②空調設備の運転時間短縮
・K-12中央校舎について土曜・日曜のトイレ排気ファンの運転停止　※2022年度実施
・川崎エネルギーセンターについて、負荷減少時期の運転時間短縮（10/1～10/10、3/1から4/1）　※2022年度実施
②空調設備の更新
・K-12東山校舎について空調設備を更新。※2021年度から順次
</t>
  </si>
  <si>
    <t>省エネ委員会を開催</t>
  </si>
  <si>
    <t>建物内非居室部分については人感センサー、タイマー制御。</t>
  </si>
  <si>
    <t>運転開始温度の設定。</t>
  </si>
  <si>
    <t>１種換気導入建物について実施</t>
  </si>
  <si>
    <t>神奈川県横浜市港南区
上大岡西１－６－１</t>
  </si>
  <si>
    <t>理事長　横尾　直樹</t>
  </si>
  <si>
    <t>神奈川県横浜市港南区上大岡西１－６－１</t>
  </si>
  <si>
    <t>本計画書は、ゆめおおおかﾋﾞﾙの地球温暖化対策を効果的に推進する事を目的として、横浜市生活環境の保全等に関する条例に基づき作成したものであり、全関係者が一丸となってこれに取組む事とする。
［基本方針］
我々は施設の運用管理に携わるものとして、環境負荷を減らし、環境にやさしい施設を目指しゆめおおおかﾋﾞﾙが掲げる「地球環境にやさしいﾋﾞﾙ」の達成に協力する。
　(1)省ｴﾈﾙｷﾞｰ、長寿命化、廃棄物の削減、地球環境との共生を目的に環境にやさしい施設運用を推進する。
　(2)定期的な見直しによりその継続的な維持・改善を図る。
　(3)ｴﾈﾙｷﾞｰに関わる法規制はもとより、外部からの要求事項も遵守しｴﾈﾙｷﾞｰの削減に努める。</t>
  </si>
  <si>
    <t>ゆめおおおかオフィスタワー20F　横浜市住宅供給公社窓口</t>
  </si>
  <si>
    <t>熱源機の構成（更新前：吸収式6台、更新後：ターボ1台＋吸収式4台）と
冷水熱量と温水熱量の過去実績割合、熱源機器毎の更新前後のCOPおよび
更新後運転時間比率予測から計算した熱源機更新によるエネルギー削減効果と
外気温度や設備稼働率等の変動要因を考慮した結果、削減目標は2021年度の基礎排出量の1%とする。</t>
  </si>
  <si>
    <t>共用部照明のLED化更新（随時実施）</t>
  </si>
  <si>
    <t>熱源設備の高効率化更新（2024年度完了予定）
　対象：冷温水発生器・ターボ冷凍機、冷却塔、冷温水一次ポンプ、冷却水ポンプ</t>
  </si>
  <si>
    <t>東京都港区浜松町2丁目3番1号</t>
  </si>
  <si>
    <t>執行役員　三浦　洋</t>
  </si>
  <si>
    <t>執行役員 三浦　洋</t>
  </si>
  <si>
    <t xml:space="preserve">当社は省エネルギーを積極的に進め、第１計画期間及び第２計画期間に続き、目標原単位の達成を目指す。
また、管理標準の遵守と改善を進め、適正な運用による省エネを実施する。
</t>
  </si>
  <si>
    <t>クロスゲート　B1　防災センター</t>
  </si>
  <si>
    <t>横浜市中区桜木町一丁目１０１番地１</t>
  </si>
  <si>
    <t>9：00～18：00</t>
  </si>
  <si>
    <t>千m2</t>
  </si>
  <si>
    <t>１．排出量の削減に寄与する要因
　前計画期間（2019年度～2021年度）で該当するすべての重点対策を実施したことを踏まえ、当該計画期間は、2015年度に作成し、運用開始した管理標準の遵守と改善を進め、運用による省エネを実施する。　
　その結果として、計画期間内で温室効果ガスの排出量1％の削減を目指す。</t>
  </si>
  <si>
    <t>①更新の対象となる主要なエネルギー使用設備
　共用部の照明設備
②上記①の設備を選択した理由
　オーナー管理の共用部において、使用時間が長い照明設備のＬＥＤ化による省エネを　　図るため
③設備更新スケジュール
　共用部照明設備を順次ＬＥＤ照明に更新する。</t>
  </si>
  <si>
    <t>テナントと協力しながら高効率の空調設備等に更新する。</t>
  </si>
  <si>
    <t>東京都中央区八重洲1-4-16</t>
  </si>
  <si>
    <t>代表取締役　渡部　朗</t>
  </si>
  <si>
    <t xml:space="preserve">  ・太陽光発電の有効活用
　・エネルギ－消費効率の高い機器の導入（LED照明の導入）
　・送水圧力調整による水道使用量の削減
　・GHPの適切な温度調整によるガス使用量の削減
</t>
  </si>
  <si>
    <t>横浜製作所</t>
  </si>
  <si>
    <t>横浜市金沢区福浦3-8</t>
  </si>
  <si>
    <t>8：45～17：15（平日）</t>
  </si>
  <si>
    <t>エネルギー消費原単位（生産高CO2原単位）を中長期的に年平均1％以上削減する。（省エネ法および日本電機工業会目標に基づく）</t>
  </si>
  <si>
    <t>工場内照明のLED化</t>
  </si>
  <si>
    <t>神奈川県川崎市中原区上小田中4-1-1</t>
  </si>
  <si>
    <t>代表取締役社長　時田隆仁</t>
  </si>
  <si>
    <t>神奈川県川崎市中原区上小田中４－１－１</t>
  </si>
  <si>
    <t>１．事業者全体の基本方針
富士通グループは、グローバルICT企業として脱炭素社会に率先して取り組む意志を込めて、自社グループから排出されるCO2排出量を、2050年までの期間を2つのフェーズに分けて段階的にゼロにする、というCO2排出量削減ロードマップを定めました。
・2030年まで
　AIやZEB化の普及拡大などにより排出削減に取り組みます。また、国内でも利用しやすくなっていることが期待
　される再生可能エネルギーについて、地域性や経済性を考慮し、戦略的に導入を拡大します。これらの施策に
　より事業所におけるGHG排出量を2030年度までに2013年度比71.4％削減します。
・2030年以降2050年まで
　革新的省エネ技術の展開・深化と、脱炭素化を見据え、ｶｰﾎﾞﾝｸﾚｼﾞｯﾄによるオフセットで補いつつ、再生可能エネル
　ギーの導入を加速。これらの施策により2050年度には再エネ電力利用を100％としGHG排出量をゼロとします。
２．横浜市内事業所の基本方針
　・横浜システムセンターについては、再生可能エネルギーの一部導入を検討します。
　・市内事業所全体のCO2排出量は横浜ｼｽﾃﾑｾﾝﾀｰの電気使用量増により増える見込みのため原単位を採用します。
　　目標原単位は、各設備の稼働見直し等を行いながら基準年度1.67に対し2024年度1,62(削減率3%)を目指します。</t>
  </si>
  <si>
    <t>横浜港北システムセンター1階受付</t>
  </si>
  <si>
    <t>横浜市都筑区桜並木1-1横浜ダイヤビル港北館</t>
  </si>
  <si>
    <t>平日9時～17時迄</t>
  </si>
  <si>
    <t>t-CO2</t>
  </si>
  <si>
    <t>横浜システムセンターは今後も電気使用量増加が見込まれるため、マシン室空調設備の省エネ化を推進しエネルギー効率化による原単位削減を目標とします。原単位はPUE（データセンターのエネルギー利用効率を示す指標）を採用。目標原単位は1.62（削減率3%）を目指します。
尚、横浜市内事業所の内、日土地山下町ビルは2021年10月グループ会社へ建物継承しました。2022年度実績から無くなります（目標値に織込み済）</t>
  </si>
  <si>
    <t>2022年度に横浜システムセンターでLED照明新設予定。新設エリア721㎡に、LED照明136台設置予定。</t>
  </si>
  <si>
    <t>2022年度に横浜システムセンターで以下の空調設備新設予定。
　①空調用）高効率 空冷チラー×1群（※）
　　冷却能力：894KW、COP：7.04
　　（※）1群につき6台のモジュールを設置。6台が最大台数。
　②外気処理用）高効率 空冷チラー×1モジュール
　　冷却能力：118KW、COP：5.84</t>
  </si>
  <si>
    <t>横浜市鶴見区平安町二丁目29番地の1</t>
  </si>
  <si>
    <t>代表取締役　國澤　良治</t>
  </si>
  <si>
    <t xml:space="preserve">2021年1月に発生した火災により2021年度は工場の早期復旧と業績の回復に注力しましたが、工場での生産量が減ったためエネルギー使用量も減少しました。
今回の計画期間は罹災前の工場稼働をめざして省エネルギーに取り組んでまいります。
［基本方針］
品質・環境方針を次の通り定めています。
【品質・環境方針】
生態系を保護するため、省エネルギー・廃棄物の削減を中心とした環境保護を目指します
ＰＤＣＡサイクルを回して、継続的改善を図ります
</t>
  </si>
  <si>
    <t>本社　施設・安全管理部</t>
  </si>
  <si>
    <t>横浜市鶴見区平安町二丁目29番地の１</t>
  </si>
  <si>
    <t>営業日　9:00～16:00（土日祝日を除く）</t>
  </si>
  <si>
    <t>罹災により基準年度の排出量は減少しておりますが、罹災前の生産量に戻しつつ、下記対策を行い、CO2排出量の削減目標の達成を目指す
1．空調設備の運転管理の改善強化を図る
（給気温度、給排気運転、熱源冷温水温度など）
2．試験設備の運転管理の改善を図る
3．蛍光灯器具を省エネ型に更新する（HFをLED化）</t>
  </si>
  <si>
    <t>グリーンベーシックプラン</t>
  </si>
  <si>
    <t>本社・工場</t>
  </si>
  <si>
    <t>2022年度に照明設備のLED化（蛍光灯器具約1000台）を予定している。
2023年度に照明設備のLED化（蛍光灯器具約1000台）を予定している。</t>
  </si>
  <si>
    <t>東京都千代田区大手町一丁目１番１号</t>
  </si>
  <si>
    <t>執行役員　柳澤　裕</t>
  </si>
  <si>
    <t xml:space="preserve">・脱炭素社会への移行に向け、省エネルギーに資する再生可能エネルギー等の導入を推進し、温室効果ガスの排出を削減します。
・ビル全体で使用するエネルギー（電力、受入熱量）および（給水・給湯等）を使用または搬送する設備の運転制御を都度適切に行い、事業活動に伴う環境への負荷を低減することを目的とします。
・ビル内に設置されている各種設備機器の老朽化対策として機器更新を計画する場合は、省エネルギー効果の高い設備機器を積極的に採用して行く事とします。
・削減率は３年で３％と設定する。
</t>
  </si>
  <si>
    <t>ジャパンリアルエステイト投資法人　事務所</t>
  </si>
  <si>
    <t>東京都千代田区大手町一丁目１番１号　大手町パークビル</t>
  </si>
  <si>
    <t>１０：００～１７：００</t>
  </si>
  <si>
    <t>　3カ年計画で3％（年1%）の排出量削減目標とする。
　基準年度（2021年）については各入居テナントにおいてコロナ過によるテレワークに伴い不在率が増加したことにより大幅なエネルギー削減量となった状況も踏まえながら再生可能エネルギーの導入、省エネ機器への更新を積極的に実施し排出量削減に取り組みます。</t>
  </si>
  <si>
    <t xml:space="preserve">【MMパークビル】照明設備高効率化更新工事（LED化）
【クイーンズタワーA】テナント照明器具更新工事（LED化）
</t>
  </si>
  <si>
    <t>【クイーンズタワーA】コンパクト空調機更新工事（高効率化）
【クイーンズタワーA】組立型空調機更新工事（高効率化）</t>
  </si>
  <si>
    <t>東京都千代田区麹町４丁目８番地</t>
  </si>
  <si>
    <t>代表取締役社長　前鶴　俊哉</t>
  </si>
  <si>
    <t>【基本理念】　　　　　　　　　　　　　　　　　　　　　　　　　　　　　　　　　　　　　　　　　　　　　　　　　　　　　　　　　　ニップングループは事業活動が、環境に負荷を与えている事実を深く認識しながら、人と環境の調和をめざし、持続可能な社会の実現に貢献していきます。　　　　　　　　　　　　　　　　　　　　　　　　　　　　　　　　　　　【基本方針】　　　　　　　　　　　　　　　　　　　　　　　　　　　　　　　　　　　　　　　　　　　　　　　　全体のエネルギー消費量に占める割合は電力が多く、老朽化が進行している機器については高効率設備への更新を検討する。既存設備についても保守等を行い省エネを図る。</t>
  </si>
  <si>
    <t>神奈川県横浜市神奈川区千若町2-1</t>
  </si>
  <si>
    <t>目標達成のため、設備等の運用面での効率化・設備更新など様々な施策を講じていく。　　　　　　　　　　　　　　　　　　　　　　　　　　　　　　　　　　　　　　　　【年間１％排出量削減】</t>
  </si>
  <si>
    <t>毎年度、高効率照明設備に更新していく</t>
  </si>
  <si>
    <t>現状では更新の予定はないが、更新時には検討する。</t>
  </si>
  <si>
    <t>横浜市西区北幸二丁目9番14号</t>
  </si>
  <si>
    <t>代表取締役社長　曽我　清隆</t>
  </si>
  <si>
    <t>地域のお客様の生活に密着した事業を通じて社会に貢献することが会社の経営理念の柱であり、温室効果ガスの排出の抑制等を図るための基本方針は、「地球温暖化を防止し、限りある資源を大切にするために、省エネとリサイクル活動を推進する」ことである。
具体的には、
１．各設備の無駄のない運用管理により、エネルギー使用量を最小とする。
２．運用管理の毎月定期的なチェックにより継続を図る。
３．機器の更新、改造による省エネ対策を実施し、エネルギー使用量の削減を図る。
設備更新に関しては、ｴﾈﾙｷﾞ-使用量の割合が高い冷凍機設備を重点対策項目として、省エネ型冷凍機へ更新を進めていく。（2022年度～2024年度）</t>
  </si>
  <si>
    <t>相鉄ローゼン株式会社　本社</t>
  </si>
  <si>
    <t>横浜市西区北幸二丁目９番１４号　相鉄本社ビル４階</t>
  </si>
  <si>
    <t>平日（月曜日から金曜日）　９時３０分から１８時２０分まで</t>
  </si>
  <si>
    <t>目標設定の前提条件として、電気使用量削減による冷凍機交換。
【削減要因】
・冷凍機更新を行い、省エネ型になり使用量削減。
・照明設備、空調設備の運用管理の徹底による削減。</t>
  </si>
  <si>
    <t>冷凍機設備を省エネ型へ更新。</t>
  </si>
  <si>
    <t>横浜市神奈川区山内町1-1</t>
  </si>
  <si>
    <t>代表取締役社長　　善福　伸一</t>
  </si>
  <si>
    <t>代表取締役社長　善福　伸一</t>
  </si>
  <si>
    <t>[基本方針]
経営目標である横浜市中央卸売市場の再編・機能強化や民営化等の課題へ取組、横浜市中央卸売市場の活性化、低温物流の担い手として役割を推進していく考えを守りつつ、エネルギー使用の非効率部分を抽出し、効果的な使用に向けた取り組みを強化する。
当社が使用している市有施設の設備機器は市に更新及び修繕の要請を行う。
冬季・夏季のエネルギー使用（動力系統）の差が大きく、最大負荷に合わせた設備となっているため、効率運用が必要であること、また施設が古く使用変圧器の効率も低いため更新を計画。</t>
  </si>
  <si>
    <t>横浜市場冷蔵株式会社　総務部総務課</t>
  </si>
  <si>
    <t>平日8:30～16：30</t>
  </si>
  <si>
    <t>・冷凍冷蔵倉庫においては使用エネルギーの大半が電気エネルギーのため、
  その効率使用がエネルギー使用量の削減につながるが、冷凍機装置の更新
　等は設備投資金額が大きく会社経営を左右するため、長期的な計画となり
　ます。
　この3ヵ年計画においては、投資金額とエネルギー費用削減のバランスを
　重視し現実的な削減を行います。
①市有施設の受変電設備内変圧器を順次高効率形に交換を要請中(横浜市)
②市有施設機器の冷凍機装置を順次更新を要請中(横浜市)
③白熱灯照明を順次ＬＥＤ照明に更新を行う</t>
  </si>
  <si>
    <t>〈本場事業所〉第2冷蔵庫棟荷捌一部及び庫内照明をLEDへ更新要請中（横浜市へ）
〈南部事業所〉第1冷蔵庫棟庫内照明をLEDへ更新中</t>
  </si>
  <si>
    <t>〈本場事業所〉第2冷蔵庫棟冷却設備更新予定
〈南部事業所〉市有施設冷却設備更新中　（横浜市にて）
              市有施設受変電設備内変圧器の更新要請中（横浜市にて）</t>
  </si>
  <si>
    <t>神奈川県　横浜市　磯子区　新中原町1番地</t>
  </si>
  <si>
    <t>横浜市事業所長　石毛　秀明</t>
  </si>
  <si>
    <t>代表取締役社長　井手　博</t>
  </si>
  <si>
    <t>東京都江東区豊洲三丁目1番1号豊洲IHIビル</t>
  </si>
  <si>
    <t>2021年11月に発表した｢IHIグループESG経営｣にて，IHIグループは，2050年までにバリューチェーン全体でカーボンニュートラル実現することを宣言した。対応としては，再生可能エネルギーの導入や工場プロセスの改善など事業活動を通じてのCO2削減を推進する。</t>
  </si>
  <si>
    <t>横浜事業所　総務部</t>
  </si>
  <si>
    <t>神奈川県横浜市磯子区新中原町1番地</t>
  </si>
  <si>
    <t>営業日8:30～17:30</t>
  </si>
  <si>
    <t>生産プロセスの改善，高効率設備や再生可能エネルギーの導入等，各事業部門にて温室効果ガス排出削減計画を立案し，それを踏まえ，事象所全体としての目標設定を実施した。</t>
  </si>
  <si>
    <t>・天井照明LED化
・より効率のよいLED照明器具，照明配置，点灯区分最適化，照度自動制御等の導入(2024年度)</t>
  </si>
  <si>
    <t>変電設備屋根等</t>
  </si>
  <si>
    <t>・空調システム改善，窓断熱向上施策等による空調負荷低減(2024年度)　　　　　　　　　　　　　　　　　　　　　　　　　　　　　・高効率空調機器への更新（2023年度）　　　　　　　　　　　　　　　　　　　　　　　　　</t>
  </si>
  <si>
    <t>大阪府吹田市豊津町1-33</t>
  </si>
  <si>
    <t>代表取締役　大久保　裕行</t>
  </si>
  <si>
    <t>循環型社会づくりや脱炭素社会の実現に貢献することを目指し、2030年度までの環境経営における目標として「ダスキン環境目標2030（DUSKIN Green Target 2030）」を策定。
脱炭素社会の実現に向けて、2030年度までに再生可能エネルギーの利用比率50%を目指すとともに、
自社拠点におけるCO2排出削減目標を2013年度比26％から46％に引き上げました。
※サプライチェーンは2013年度比26％削減
目標の達成のため、電気の節減などの省エネ対策を徹底するとともに、省エネ機器の導入や既存設備定期メンテ、設備運転効率化によるエネルギーロス削減への取り組みや施設の改装などにあわせLEDなどの高効率照明の導入などを推進している。また、導入可能な拠点は2022年度より再生可能エネルギーの利用比率を毎年5％ずつ引き上げることを推進している。</t>
  </si>
  <si>
    <t>http://www.duskin.co.jp/csr/ecology/regulation/index.html</t>
  </si>
  <si>
    <t>「ダスキン環境目標2030（DUSKIN Green Target 2030）」の脱炭素社会の実現に向けて、以下の取り組みを推進する。
・電気の節減などの省エネ対策を徹底
・省エネ機器の導入や既存設備定期メンテ、設備運転効率化
・施設の改装などにあわせLEDなどの高効率照明の導入
・導入可能な拠点は2022年度より再生可能エネルギーの利用比率を毎年5％ずつ引き上げる
省エネ法に準じ、基準年度比年1％削減を目標とする。</t>
  </si>
  <si>
    <t>横浜中央工場：照明設備をLED化。2022年度蛍光灯624本からLED照明312本転換予定。
その他の店舗：店舗ごとの改装時のタイミングで蛍光灯よりLED照明への切り替えを実施。</t>
  </si>
  <si>
    <t>空調機、冷蔵庫、冷凍庫を改装時に省エネタイプに入替実施。
店舗ごとの改装時のタイミングで入替を実施。</t>
  </si>
  <si>
    <t>神奈川県横浜市旭区本宿町５番地</t>
  </si>
  <si>
    <t xml:space="preserve">[基本方針]
弊社グループにて行っているＩＳＯ１４００１の取組みの中で、エネルギー使用量、ＣＯ２排出量の削減を目標に掲げている。設備管理部部長を中心とした「省エネ委員会（工務課会議）」を継続実施するほか、生産部門の「環境四半期レビュー会議」の中で、省エネルギーの推進とＣＯ２排出量の削減に関して、計画の作成と達成度のチェックを行い、新たな対策の立案、スケジュール化を進めている。
横浜市内には本社、横浜工場（第１種エネルギー指定管理工場）、商品研究所など、弊社の基幹事業所があり、弊社グループ全体の目標を達成するためにも、本計画は大変重要となっている。
[主要なエネルギー使用設備の更新等の検討]
①更新の対象となる主要なエネルギー使用設備
　チルド冷凍機の更新
②上記①の設備を選択した理由
　老朽化からの更新による高効率化及び、フロン類の新冷媒や自然冷媒への移行促進
③設備更新スケジュール
2022年～2024年（順次実施）
</t>
  </si>
  <si>
    <t>高梨乳業株式会社　企画センター</t>
  </si>
  <si>
    <t>横浜市保土ヶ谷区神戸町１３４　ＹＢＰイーストタワー　１３Ｆ</t>
  </si>
  <si>
    <t>月曜日から金曜日まで（国民の祝日・年末年始は除く）
午前10：00～12：00、午後1：00～5：00</t>
  </si>
  <si>
    <t>市場のニーズからエネルギー使用量原単位の大きい製品の割合が高くなってきていることや、コロナ禍による生産の増減比が読みにくいこと踏まえると、CO2総排出量での削減計画を立てることが困難であることから、売上原単位での年平均１％削減を目標とした。</t>
  </si>
  <si>
    <t>横浜工場にて
・大型チルド冷凍機の更新
・受変電設備の一部更新、トップランナー変圧器の導入
以上の導入を計画、検討中。</t>
  </si>
  <si>
    <t>神奈川県横浜市神奈川区西神奈川1-13-10</t>
  </si>
  <si>
    <t>支部神奈川県済生会 支部長　赤星　透</t>
  </si>
  <si>
    <t>理事長　炭谷　茂</t>
  </si>
  <si>
    <t>東京都港区三田1丁目4番28号 三田国際ビルヂング21階</t>
  </si>
  <si>
    <t>[基本方針]
　公共性の特に高い医療・福祉事業を営んでいる為、横浜市条例に則しつつ患者及び利用者へ支障の無い範囲内で、温室効果ガスの排出抑制に向けた取り組みを検討する。
[検討内容]
　①患者及び利用者へ支障の無い範囲内で、温室効果ガス抑制の効果に影響を及ぼす機器の選定
　　1.主に空調機器、冷凍機等を検討対象とする。
　②温室効果ガスの抑制に向けた取り組みを検討
　　1.使用耐用年数を超過した機器は、優先的に省エネ対応品へ入れ替えを検討する。</t>
  </si>
  <si>
    <t>神奈川県済生会（個別票に記載の各事業所においても閲覧可）</t>
  </si>
  <si>
    <t>横浜市神奈川区西神奈川1-13-10
（各事業所において閲覧の場合は、個別票記載の所在地住所参照）</t>
  </si>
  <si>
    <t>AM10～PM12時、PM1時～4時迄</t>
  </si>
  <si>
    <t>・患者及び利用者へ支障の無い範囲内で、温室効果ガス抑制の効果に影響を及ぼす
　機器の選定
・2022年度においては、関東エリアでは電力需給がひっ迫することが予想されている
　ことから、更なる節電を推進
・導入しているクラウドサービスにより、日々のデマンド予測を監視し、目標電力
　（契約電力）を超えないように抑制
・院長を委員長とした節電推進プロジェクトを不定期に開催し、電力の使用状況を
　広く職員に周知し、節電の協力を依頼
・使用耐用年数を超過した機器は優先的に省エネ対応品へ入れ替えを検討</t>
  </si>
  <si>
    <t>・蛍光灯のLED化を順次進めていきたい。
・照明の使用頻度が高い、病棟のスタッフステーションやエレベーターホールを対象に、LED化を
　計画している。</t>
  </si>
  <si>
    <t>・２０２２年度に病室の窓に遮熱フィルムを貼付し侵入熱の抑制を行う。</t>
  </si>
  <si>
    <t>一部未実施：
若草病院</t>
  </si>
  <si>
    <t>一部未実施：
神奈川県病院
若草病院</t>
  </si>
  <si>
    <t>川崎市川崎区扇島1番地1号</t>
  </si>
  <si>
    <t>JFEスチール株式会社</t>
  </si>
  <si>
    <t>東日本製鉄所(京浜地区)　
専務執行役員　地区所長　古米 孝行</t>
  </si>
  <si>
    <t>代表取締役社長　北野 嘉久</t>
  </si>
  <si>
    <t>東京都千代田区内幸町二丁目2番3号</t>
  </si>
  <si>
    <t>【基本方針】
　JFEスチールでは、日本鉄鋼連盟の自主行動計画が策定される以前から、省エネルギー設備の導入などを中心に省エネルギー化・CO2削減に向けた活動を積極的に推進しています。
【環境理念】
　JFEグループは、地球環境の向上を経営の重要課題と位置付け、環境と調和した事業活動を推進することによ
り、豊かな社会づくりをめざします。
【環境方針】
　1. すべての事業活動における環境負荷低減　2. 技術、製品による貢献
　3. 省資源、省エネルギー事業による貢献　4. 社会とのコミュニケーションの促進　5. 国際協力の推進</t>
  </si>
  <si>
    <t>アメニティホール</t>
  </si>
  <si>
    <t>９～１７時</t>
  </si>
  <si>
    <t xml:space="preserve">製鉄プロセスにおけるエネルギー消費量・CO2排出量は生産量の増減に大きく影響されます。
京浜地区横浜市域での目標排出量の設定に当たっては、構造改革後の生産計画を前提として目標を設定いたします。
</t>
  </si>
  <si>
    <t>神奈川県横浜市西区みなとみらい
2丁目3番7号</t>
  </si>
  <si>
    <t>代表取締役　　飯塚　雅人</t>
  </si>
  <si>
    <t>神奈川県横浜市西区みなとみらい2丁目3番7号</t>
  </si>
  <si>
    <t xml:space="preserve">[基本方針]
エネルギーの合理的な使用により、社会の持続的展開に貢献する。
　1.環境負荷の低減に努め、環境保全を図ること。
　2.省エネ法に基づく管理標準を定め、判断基準に則した自主基準の制定・遵守に努めること。
　3.全員に環境方針ならびに、地球環境の大切さを周知し、全員参加の省エネルギーに努めること。
[主要なエネルギー使用設備の更新等の検討]
当事業者は建物の賃借人であり、設備の設置や直接的な更新権限を有していない。
その為、温室効果ガス排出の抑制に向けた対策としては、従来より取組んできた運用対策の更なる強化、また機器交換時の高効率化などを中心に行っていく。
</t>
  </si>
  <si>
    <t>フロントカウンターで閲覧(事前に連絡のこと)</t>
  </si>
  <si>
    <t>【今計画期間における実施対策】
　①運転管理基準値の見直し・緩和（温度基準値や運転時間等）
　②空調自動制御ロジックの改善・機能追加
　③消耗品交換時における高効率化（LED照明等）
　④付加型省エネ設備の導入検討（ｲﾝﾊﾞｰﾀ、断熱ｼﾞｬｹｯﾄ等）
付加型省エネ設備の導入については、効果の大きいものは基準年度までに概ね完了しており、今計画期間においては、投資と効果のバランスを勘案しながらの実施となる。
そのため目標値には反映させず、上記①～④の対策の目標値として0.1%と設定した。</t>
  </si>
  <si>
    <t>横浜市都筑区池辺町3500番地</t>
  </si>
  <si>
    <t>横浜工場長　谷古宇　学</t>
  </si>
  <si>
    <t>代表取締役　鈴木　康仁</t>
  </si>
  <si>
    <t>　「ＤＮＰグループ環境ビジョン２０５０」に基づき、ＤＮＰグループ環境目標の中で、温室効果ガス排出量を２０３０年度までに２０１５年度比４０％削減を掲げている。横浜工場では、その目標に基づき「生産金額原単位を２０２５年度に２０１９年度比２０％削減」を中期目標に掲げ、温室効果ガスの排出量についても同様に、２０２５年度に２０１９年度比２０％削減を目安とし活動している。
　横浜工場の計画では、空調熱源設備の更新、生産設備の高効率化と減台更新を進め、中期目標を達成する。</t>
  </si>
  <si>
    <t>株式会社ＤＮＰテクノパック　横浜工場　総務課</t>
  </si>
  <si>
    <t>14:00～16:00（土日、祝日は除く）
＊申込は閲覧希望日の2日前でお願いします</t>
  </si>
  <si>
    <t>　「ＤＮＰグループ環境ビジョン２０５０」に基づき、ＤＮＰグループ環境目標の中で、温室効果ガス排出量を２０３０年度までに２０１５年度比４０％削減を掲げている。横浜工場では、その目標に基づき「生産金額原単位を２０２５年度に２０１９年度比２０％削減」を中期目標に掲げ、温室効果ガスの排出量についても同様に、２０２５年度に２０１９年度比２０％削減を目安とし活動している。</t>
  </si>
  <si>
    <t>各建物、エリアにおいて照明設備のＬＥＤ化、減台更新を計画している。</t>
  </si>
  <si>
    <t>２０２２年度から２０２４年度にかけて、生産設備の高効率化と減台更新を計画している。
２０２２年度に加湿システムを蒸気加湿システムから水加湿システムに変更を計画している。
２０２３年度から２０２５年度にかけて、各建物の空調設備の冷温水機及び冷凍機の順次更新を計画している。</t>
  </si>
  <si>
    <t>東京都中央区銀座六丁目15番地1号</t>
  </si>
  <si>
    <t>電源開発株式会社</t>
  </si>
  <si>
    <t>火力エネルギー部長　外村　健次郎</t>
  </si>
  <si>
    <t>代表取締役社長　渡部　肇史</t>
  </si>
  <si>
    <t>東京都中央区銀座六丁目15番1号</t>
  </si>
  <si>
    <t>[基本方針]
(1)事業活動に伴う環境負荷を低減するため、設備を適切に維持、運転するとともに、廃棄物を適正に管理し、再資源化に努めます。
　具体的には、地球温暖化に係る目標を設定し、その目標達成に向け発電所従業員一人ひとりが積極的に取り組んでいくものとします。
　・発電設備の高効率運転を維持し、環境負荷の低減に努める。
　・フロン類については、大気中への排出抑制に努める。
　・オフィスの省エネルギーを推進する。</t>
  </si>
  <si>
    <t>電源開発株式会社　磯子火力発電所　PR館</t>
  </si>
  <si>
    <t>横浜市磯子区新磯子町37番の2</t>
  </si>
  <si>
    <t>10:00～16:30(日曜日休館)</t>
  </si>
  <si>
    <t>GWh</t>
  </si>
  <si>
    <t>磯子火力発電所は、超々臨界圧並びに高温の蒸気条件を採用した高効率設備を採用しています。常に設備の運転状態を監視して把握するとともに、定期的な設備メンテナンスにより設備性能を維持して発電熱効率を確保することでCO2排出原単位の維持に努めます。
　また、照明他の節電や補機の適切な運用による動力削減に取り組みます。
なお、CO2排出量は設備利用率により大きく変動することから、目標はCO2排出原単位とし2021年度実績値同等で設定致します。
(備考)
　目標CO2排出量は、基準年度排出量を目標年度に見込まれる設備稼働率による補正を行い算出しています。</t>
  </si>
  <si>
    <t>東京都目黒区大岡山二丁目１２番１号</t>
  </si>
  <si>
    <t xml:space="preserve">学長　益　一哉　 </t>
  </si>
  <si>
    <t xml:space="preserve">学長　益　一哉 </t>
  </si>
  <si>
    <t xml:space="preserve">・本学として全学的に「環境方針」を定めており，その[基本方針]は以下の通り。
　本学は、「未来世代とともに地球環境を共有する」という基本理念に基づき、地球と人類が共存する２１世紀型文明を創生するために、以下の方針のもと、高い位置づけの中で環境に関する諸問題に対処する。
(1)研究活動:持続型社会の創生に資する科学技術研究をより一層促進する。
(2)人材育成:持続型社会の創生に向けて、環境に対する意識が高く豊富な知識を有し、各界のリーダーとなりうる人材を育成する。
(3)社会貢献:(1)及び(2)に掲げる研究活動・人材育成を通じ、我が国のみならず世界に貢献する。
(4)環境負荷の低減:自らが及ぼす環境への負荷を最小限に留めるため、環境目標とこれに基づいた計画を策定し、実行する。
(5)環境マネジメントシステム:世界をリードする理工系大学にふさわしい、より先進的な環境マネジメントシステムを構築し、効果的運用を行うとともに継続的改善に努める。
(6)環境意識の高揚:すべての役職員及び学生に環境教育・啓発活動を実施し、大学構成員全員の環境方針等に対する理解と環境に関する意識の高揚を図る。
・主要なエネルギー使用設備の更新の方向性
　改修計画を策定し，合わせて「照明器具の高効率型への更新」，「高効率空調機への更新」等を計画的に行う。その他環境に配慮した機能改善を行う。
</t>
  </si>
  <si>
    <t>http://www.sisetu.titech.ac.jp/sisetu/05syouene/Ja/J04info/ondanka4.html</t>
  </si>
  <si>
    <t>基本方針：省エネ法に準じ，原単位で年１％以上の削減を目標と，老朽化設備の更新及び大規模改修時の際に環境に配慮した改修（照明器具のLED化，高効率空調への更新等）を行い，CO2の総量削減及び基準原単位の削減に努める。</t>
  </si>
  <si>
    <t>既存施設の照明器具をLED型に改修する計画（予算要求中で予算措置され次第，2024年度までに実施予定）。</t>
  </si>
  <si>
    <t>設置可能な建物に太陽光発電設備を計画</t>
  </si>
  <si>
    <t>既存施設の空調設備を高効率空調設備に更新を計画（予算要求中で予算措置され次第，2024年度までに実施予定）。</t>
  </si>
  <si>
    <t>横浜市都筑区荏田東四丁目10番4号</t>
  </si>
  <si>
    <t>代表取締役社長　椿　真吾</t>
  </si>
  <si>
    <t>■ 基本方針
１　当社は「地球温暖化対策の推進に関する法律」「温室効果ガスの排出の抑制に関する指針」に則り、実効ある温室効果ガス排出量の削減に努め、地球温暖化の防止に寄与することを継続的に推進します。
２　当社は、日常の事業活動においては省エネルギーや温室効果ガスであるCO²排出の抑制に努め、計画的に行う設備更新時には、技術的、経済的に可能な範囲で高効率の設備に置き換え、更なる省エネルギーや温室効果ガスであるCO²の排出削減に努めます。
３　上記の基本方針に基づき、本計画は2022年度から2024年度にかけて当社が温室効果ガスの排出の抑制又は削減に取組む行動計画を示したものです。
■ 温室効果ガスの排出の抑制等を図るための設備更新
・　対　象　　　：本社執務室等及び商業施設（あいたい）共用部等の照明LED化
・　理　由　　　：経年劣化
・　スケジュール：2022年度実施</t>
  </si>
  <si>
    <t>営業日の午前9時30分～午後5時00分</t>
  </si>
  <si>
    <t>１　2022年度実施予定の照明LED化2件により約1％削減
２　熱供給における高効率製造により約2％削減
３　商業施設、本社等にて空調温度の管理、不要照明の消灯等にて削減</t>
  </si>
  <si>
    <t>本社執務室等及び商業施設（あいたい）共用部等の照明LED化（2022年度実施）</t>
  </si>
  <si>
    <t>神奈川県川崎市宮前区菅生２-１６-１</t>
  </si>
  <si>
    <t>理事長　明石　勝也</t>
  </si>
  <si>
    <t>法人全体の基本方針
・地球温暖化対策に関する取組みを組織的に行い、継続的に対策を推進する。
・目標を明確に定め、温室効果ガス排出量の削減に取り組む。
・横浜市内の事業活動に伴う温室効果ガスの排出の抑制等に向けた基本的な方針も同様とする。
【主要なエネルギー使用設備の更新等の検討】
・更新の対象となる主要なエネルギー使用設備：照明設備
・検討している高効率機器：ＬＥＤ照明、Ｈｆ照明、高効率空調機
・点灯時間の長い照明設備の高効率化が概ね完了したため、それ以外の照明設備の高効率化の
　実施を検討する。（2024年度までの実施が目安）
・空調機については、老朽化設備を中心に、高効率モーターやインバータが搭載された省エネ
　性の高い設備を導入する。</t>
  </si>
  <si>
    <t>横浜市西部病院内　総務課</t>
  </si>
  <si>
    <t>横浜市旭区矢指町1197-1</t>
  </si>
  <si>
    <t>午前９時～午後４時</t>
  </si>
  <si>
    <t>熱源更新などの大規模な設備改修は概ね完了しているため、空調・照明設備の高効率機種への更新を継続的に実施する。
計画期間中に実施が確定している内容については以下の通り。
・薬剤部倉庫照明のＬＥＤ化</t>
  </si>
  <si>
    <t>全照明本数の１０％相当の照明をＬＥＤ照明に更新予定。</t>
  </si>
  <si>
    <t>東京都港区三田二丁目１５番４５号</t>
  </si>
  <si>
    <t>理事長　伊藤　公平</t>
  </si>
  <si>
    <t>慶應義塾は教育・研究・医療における活動において、地球環境の保全と持続可能な循環型社会の発展に貢献します。また、教職員、塾生の一人ひとりが、地球生態系の一員であることを自覚と責任を持って、環境改善活動を推進します。教育・研究・医療環境を損なうことのないよう配慮しながら実施することとする。なお、個々の運用において、空室・不在時のこまめな消灯・空調の停止や電気機器類の省エネモードの設定を励行する。また高効率な設備への更新を着実に進めていく（空調更新、照明のLED化）。</t>
  </si>
  <si>
    <t>日吉キャンパス事務センター</t>
  </si>
  <si>
    <t>神奈川県横浜市港北区日吉四丁目１番１号</t>
  </si>
  <si>
    <t>９：００～１６：００（平日のみ）</t>
  </si>
  <si>
    <t>省エネ法によって、延床面積を基にした原単位から年平均1％削減が義務付けられているので、目標値については、照明設備効率化(LED化)。空調設備においては、効率の良い機器への更新を実施する。また不要な箇所の空調および照明の停止消灯を実施する。</t>
  </si>
  <si>
    <t>・照明器具をLED器具へ更新。</t>
  </si>
  <si>
    <t>・空調機を高効率なものへ更新。</t>
  </si>
  <si>
    <t>横浜市鶴見区末広町二丁目１番地</t>
  </si>
  <si>
    <t>横浜本社　常務執行役員  藤森  拓也</t>
  </si>
  <si>
    <t>代表取締役社長  大下  元</t>
  </si>
  <si>
    <t>東京都千代田区内幸町二丁目２番３号</t>
  </si>
  <si>
    <t>[基本方針]
環境方針
JFEエンジニアリング株式会社は、人々の生活と産業を支えるエンジニアリング会社として、環境マネジメントシステムを継続的に改善し、持続可能な社会の発展のために以下を実践します。
Ｐ・プロダクツ
世界の市場に向け、エネルギー有効利用、環境インフラ構築、国土インフラ整備、機械システム活用の分野においてライフサイクルを通じて環境改善と環境保護に寄与する最適な商品とサービスを提供します。
Ｐ・プロセス
事業活動を通じ、省エネルギー、資源循環、汚染予防に努め、地域社会との共栄を図ります。
Ｃ・コンプライアンス
国内のみならず海外の事業活動において、適用される。
JFEエンジニアリングは、製鉄と造船で培った技術をベースに「くらしの礎(もと)を創り、担う」企業として、持続可能な社会に向け資源を有効利用する発電プラントの建設および電力サービスを提供しています。</t>
  </si>
  <si>
    <t>JFEエンジニアリング(株)横浜本社　総務部 不動産・施設管理室</t>
  </si>
  <si>
    <t>９：００ ～ １６：００（稼働日に限る）</t>
  </si>
  <si>
    <t>千人</t>
  </si>
  <si>
    <t>計画年度目標
・エネルギー使用量１％／年削減
・温室効果ガス排出量１％／年削減</t>
  </si>
  <si>
    <t>千km</t>
  </si>
  <si>
    <t>計画年度目標
・ハイブリッド等低公害車の積極利用
・電気、水素等近未来型車両利用の計画
・エコドライブの更なる推進</t>
  </si>
  <si>
    <t>・構内ビル、工場照明のＬＥＤ化</t>
  </si>
  <si>
    <t>神奈川県横浜市西区
北幸一丁目3番23号</t>
  </si>
  <si>
    <t>代表取締役社長　加藤　尊正</t>
  </si>
  <si>
    <t>神奈川県横浜市西区北幸一丁目3番23号</t>
  </si>
  <si>
    <t>本計画書は、相鉄ﾎﾃﾙ株式会社(以下「当社」という)の、地球温暖化対策を効果的に推進する事を目的として、「横浜市生活環境の保全等に関する条例」に基づき作成するものである。
　　　　　　　　　　　　　　　　　　－－－基本方針－－－
下記方針に基づき、お客様及びｽﾀｯﾌへの快適性を損なうことなく環境負荷の低減を実現する。
　1.営業内容及び規模に対して適切であること。
　2.継続的改善及び施設環境の維持改善に関する配慮がなされていること。
　3.関連する法規及び当社の営業方針に即していること。
　4.建物所有者と協業し、運用実態に見合った経済性・効率性の優れた設備への更新計画を進めること。</t>
  </si>
  <si>
    <t>相鉄ホテル株式会社運営管理部施設</t>
  </si>
  <si>
    <t>神奈川県横浜市西区北幸一丁目3番23号
　　　　　　横浜ﾍﾞｲｼｪﾗﾄﾝ ﾎﾃﾙ&amp;ﾀﾜｰｽﾞ7F　運営管理部施設</t>
  </si>
  <si>
    <t>　9:00～18:00</t>
  </si>
  <si>
    <t>今計画期間の基準年度となる2021年度はコロナ禍の影響により稼働率が低い年度であり、通常の営業に戻った場合の温室効果ガス排出量の削減は非常に困難である。
コロナ禍の影響が軽微であった2019年度の排出量（基礎排出量：6,621t-CO2 調整後排出量：6,457t-CO2）を基準とし、2024年度までに5%の削減を目標とする。</t>
  </si>
  <si>
    <t>8階食堂における照明設備のLED化（2022年度実施予定）
宴会場照明設備のLED化（計画中）</t>
  </si>
  <si>
    <t>東京都目黒区東山三丁目８番１号</t>
  </si>
  <si>
    <t>取締役社長　古川　卓</t>
  </si>
  <si>
    <t xml:space="preserve">
【東急バス株式会社　環境基本方針】
　東急バス株式会社は、地球環境の保全が人類共通の最重要課題の一つであることを認識し、事業活動を遂行
　するにあたり、自然環境への負荷低減を心がけ、下記の方針により環境活動を展開する。
　　１．環境保全活動を推進するため、環境マネジメントシステムに積極的に参加し、これを運用・推進する。
　　２．環境活動を推進するため、環境管理組織を整備する。
　　３．事業活動による環境への影響を的確にとらえ、技術的・経済的に可能な範囲で目標を定めて環境保全
　　　　活動の継続的な改善を計る。
　　４．環境負荷を軽減するため、省資源、省エネルギー活動に努める。
　　５．環境に関する法規制及びその他の同意する要求事項を遵守し、地域社会との調和に努める。
　　６．内部環境監査を実施して、環境管理の維持向上に努める。
　　７．社会環境教育を実施して、従業員を啓発し環境保全意識の高揚を計る。</t>
  </si>
  <si>
    <t>東急バス株式会社　本社　（サステナブル推進部）</t>
  </si>
  <si>
    <t>東京都目黒区東山３－８－１　東急池尻大橋ビル４Ｆ</t>
  </si>
  <si>
    <t>平日　9時30分～12時30分／13時15分～18時10分</t>
  </si>
  <si>
    <t>温室効果ガス排出の主たる要因である軽油の使用量を削減することを前提として、車両保有計画および関東運輸局に提出した省エネ法「中長期計画書（輸送にかかる措置）」のエネルギー使用合理化期待効果より削減が可能と想定される概量および経済活動の再活性化に伴う便数復旧等による軽油使用量の変動を考慮して、目標の設定を行った。
　軽油の使用量を削減する対策として、計画期間に新たに導入する車両については低燃費車として、デジタルタコグラフを活用した乗務員への運転指導、アイドリングストップなど環境に配慮したエコドライブの励行を実施すると共に燃費悪化を防ぐべく、車両の整備・点検を適正に行うことで温室効果ガス排出量の削減を目指す。</t>
  </si>
  <si>
    <t>青葉区青葉台営業所建て替えに伴い照明器具を事務所内、工場をＬＥＤに変更計画。</t>
  </si>
  <si>
    <t>神奈川県横浜市磯子区新磯子町３０番の１</t>
  </si>
  <si>
    <t>代表取締役社長　平田　有　</t>
  </si>
  <si>
    <t>代表取締役社長　平田　有</t>
  </si>
  <si>
    <t>[基本方針]
・産業や生活の基幹を支える液化ガス（酸素、窒素、アルゴン）を社会に供給する東京液化酸素株式会社としては、製品を通じて社会に貢献するのみならず、以下の観点でも活動するものとする。
・東京液化酸素株式会社では生産工程のみならず、照明・空調なども含めてエネルギー管理の強化に努め電力を中心とするエネルギーの使用削減を図っていくものとする。
[主要なエネルギー使用設備の更新等の検討]
①更新の対象となる主要なエネルギー使用設備
吸収冷温水器
②上記①の設備を選択した理由
現状設備は設置後25年経過しており老朽化が進み不具合も発生している。
③設備更新スケジュール
相当な設備投資になるため、現在は部品交換等で設備延命化を図っているが、劣化状況を経過監視し、2024年を目途に高効率機器へ更新する予定である。</t>
  </si>
  <si>
    <t>事務所窓口</t>
  </si>
  <si>
    <t>横浜市磯子区新磯子町３０番の１</t>
  </si>
  <si>
    <t>土日、祝日、当社指定休日を除いた平日の９時－１２時、１３時－１７時</t>
  </si>
  <si>
    <t>百万Nｍ3</t>
  </si>
  <si>
    <t xml:space="preserve">温室効果ガス排出量削減を、３ヶ年で０．３％削減を目指します。
弊社のエネルギー使用構成は、熱量ベースで示すと、電気：９９．４％、蒸気：０．５％、ガス：０．１％の割合です。
電気の中では大型コンプレッサー３台で全電力の９８％を使用しており、１９９１年以降（２期プラント稼働）の運転の中で電力原単位削減施策が順次行われてきておるため、数％オーダーでの削減は難しい状況です。
その中で、製造設備の高効率化の検討、運転操作方法・運転条件の更なる見直し、照明設備のLED化、空調設備の高効率機器更新等により０．３％削減を目指します。
尚、「他制度で認証されたクレジット等」の利用予定はありません。
</t>
  </si>
  <si>
    <t>2015年より場内照明（水銀灯、蛍光灯、白熱灯）のＬＥＤ照明化を推進しており、計画的に順次更新しております。前年度までの更新実績として、執務室建屋、プラント運転制御室建屋、液化酸素・液化窒素充填場、屋内道路照明、精留塔防爆照明のＬＥＤ照明化を完了しております。本年度は、プラント（製造設備）内防爆照明のＬＥＤ照明を計画しており、これをもって社内照明設備は全てＬＥＤ照明となります。</t>
  </si>
  <si>
    <t>横浜市西区みなとみらい2-3-1</t>
  </si>
  <si>
    <t>代表取締役社長　石塚　忠</t>
  </si>
  <si>
    <t>神奈川県横浜市西区みなとみらい２－３－１</t>
  </si>
  <si>
    <t>[基本方針]
日揮ホールディングス株式会社は、人と地球の豊かな未来を作るグローバルエンジニアリング会社として地球環境の保護に貢献するために、以下の環境方針を定める。
1.オフィス活動及びプロジェクト遂行の環境目標を定め、定期的に見直し、その達成に努めると共に環境マネジメントシステムの維持、汚染の予防及び継続的改善に努める。
2.自社の技術を活用し、地球環境保護に関する顧客への提案に努める。
3.環境保護に関する各種法規制、並びに顧客及び利害関係者との合意事項を順守する。
4.オフィス活動を通じ、廃棄物の減量、再利用、使用資源の低減及びエネルギー削減、温室効果ガス低減等環境負荷の低減を行う。
5.プロジェクト遂行時の、設計・調達・建設の各段階において、次のとおり実践する。
設計においては、省資源及び省エネルギー、大気汚染の防止、水質汚濁の防止、土壌汚染の防止、温室効果ガスの低減等、環境負荷の低減に努める。
調達においては、温室効果ガス低減を含む、環境保護への前向きな取り組み姿勢を協力会社に奨励する。
建設工事においては、使用資源、エネルギーの最小化や廃棄物の減量、再利用の促進、大気汚染の防止、水質汚濁の防止、土壌汚染の防止、温室効果ガスの低減により、環境への影響の低減を行う。</t>
  </si>
  <si>
    <t>日揮ホールディングス横浜本社内　地下2階　環境センター</t>
  </si>
  <si>
    <t>横浜市西区みなとみらい2－3－1</t>
  </si>
  <si>
    <t>10:00～17:00　(土日祝日を除く)</t>
  </si>
  <si>
    <t>横浜本社における省エネ効果の大きな空調機器に対して台数が多いことから、適切な温度管理及びCO2排出を行い、省エネを3年間で3.0%削減を目標とする。</t>
  </si>
  <si>
    <t>前回の照明器具更新から10年ほど経過したLED照明器具の更新 （約5600台　21フロア）</t>
  </si>
  <si>
    <t xml:space="preserve">
主に横浜本社空調制御の適切な温度管理を行い、CO2排出を抑え省エネ効果の大きな機器及び台数が多い機器管理を行う事による、省エネを行い3年間で3.0%削減を目標とする。
CO2排出量削減効果の大きい電力を下げる方向で検討し、こまめな空調停止処置等を行う。
空調機CO2制御（空気環境測定結果をもとにCO2制御を実施）
約126台</t>
  </si>
  <si>
    <t xml:space="preserve">愛知県名古屋市中村区平池町四丁目60番地12 </t>
  </si>
  <si>
    <t>代表取締役社長　河合　利夫</t>
  </si>
  <si>
    <t>当社は、温室効果ガスの地球環境への影響を十分理解した上で、事業活動を実施いたします。
また、適時自社従業員への教育、ステークホルダーへの啓蒙活動を実施し、自社のエネルギー
権限内に留まらず、広く本取組を推進いたします。
具体的には事業活動を通じて使用するエネルギー（主に電力）について削減に取り組みます。
使用電力において大部分を占める、照明、空調設備について、運用（照明間引き、温度設定の見直し）
ならびに更新（ＬＥＤ化工事、省エネタイプの空調設備の導入）の両面から継続して対策を実施いたします。
自社目標：2025年度の電気使用量を2021年度比4.0％削減
当該3ヵ年目標：2024年度の電気使用量を2021年度比2.7%削減</t>
  </si>
  <si>
    <t>トレッサ横浜　サポートセンター</t>
  </si>
  <si>
    <t>神奈川県横浜市港北区師岡町700番地</t>
  </si>
  <si>
    <t>10:00～19：00</t>
  </si>
  <si>
    <t>①共用部　照明のLED化
②新店舗やリニューアルする店舗へ照明のLED化
③空調（パッケージエアコン）の更新
以上の取り組みを進める事で、電気使用量の削減を行い、
目標達成を図る計画です。</t>
  </si>
  <si>
    <t>2022年度　共用部　LED化予定（全体78％完了予定　2021年度　68％完了）
2023年度　共用部　LED化予定（全体99％完了予定）</t>
  </si>
  <si>
    <t>空調機（パッケージエアコン）　10年で全台交換予定。
→現在　3年分完了（2021年度）　2028年度まで毎年実施し全台完了予定</t>
  </si>
  <si>
    <t>毎月1回過去のデータ比べ検討会継続。</t>
  </si>
  <si>
    <t>店舗へお知らせにて推奨。</t>
  </si>
  <si>
    <t>東京都港区海岸１－５－２０</t>
  </si>
  <si>
    <t>代表執行役社長　内田　高史</t>
  </si>
  <si>
    <t>・当社グループは、東京ガスグループ経営ビジョン「Compass2030」を策定し、「CO2ネット・ゼロへの移行をリード」等の実現を目指している。CO2ネット・ゼロについては、東京ガスグループの低・脱炭素な製品・サービスの拡大により2030年にCO2削減貢献1,700万トン（2013年度比）の実現、東京ガスグループのCO2排出量については、2030年に自社直接排出のネット・ゼロ、2050年に東京ガスグループのCO2ネット・ゼロの実現を目指して取り組んでいる。
・また、当社グループは、経営理念、企業行動理念のもと「環境方針」及び具体的な取り組み課題及び定量的な達成目標である「環境目標」を定め、グループ全体で環境経営を推進している。
　</t>
  </si>
  <si>
    <t>https://tokyo-gas.disclosure.site/ja/themes/131</t>
  </si>
  <si>
    <t>百万m3</t>
  </si>
  <si>
    <t>全CO2排出量の９割弱を占めるLNG基地（根岸・扇島）については、電気・ガスの小売り自由化等の影響によりガス製造量が6％程度減少する見込みであり、それに伴うエネルギー使用量の減少を想定して目標を設定した。
その結果、CO2排出量は基準年（20221年度実績）に比べて3％程度減少する見込みであるが、その一方で、原単位は、設備の効率的な運転管理等の省エネルギーに努めるものの、ガス製造量減少の影響を受け、基準年度と比較して4％程度悪化する見込みである。
その他の事業所においては、期間内で基準年と比較して3％の排出量削減を目指す。</t>
  </si>
  <si>
    <t>・2021年度以降もハイブリッド車及び燃料電池車等、低公害・低燃費車への切替を推進していく。
・引き続き、エコドライブの推進・徹底を図っていく。</t>
  </si>
  <si>
    <t>(1)根岸LNG基地
　①プラント灯LED化による電力使用量削減
(2)扇島LNG基地
　①管理棟廊下他照明除却更新工事
　②構内照明更新</t>
  </si>
  <si>
    <t xml:space="preserve">(1)根岸LNG基地
　①LNGポンプ自発停下限値変更による電力使用量の削減
　②海水ポンプ余剰運転時間の削減による電力使用量の削減
　③サマージド式気化器常時バス温保持時間の削減による燃料使用量の削減
</t>
  </si>
  <si>
    <t>東京都渋谷区南平台町５番６号</t>
  </si>
  <si>
    <t>代表取締役社長　嶋田　創</t>
  </si>
  <si>
    <t>東京都世田谷区用賀４丁目１０－１　世田谷ビジネススクエア</t>
  </si>
  <si>
    <t>①イッツ・コミュニケーションズ株式会社は地域のメディアであることを深く自覚し、地域にお住まいの皆様
　と協調・連携することで、企業市民として自然環境との融和を心がけ、地域と社会に貢献することを、企業
　の理念とし、事業活動を展開していきます。
②本計画書を重要課題と認識し、温室効果ガスの排出の抑制等を図るため、エネルギー管理規程およびエネル
　ギー管理標準に則り全社においてエネルギーの使用の合理化を実施していきます。
③青葉区市ヶ尾町にある市ヶ尾メディアセンターでは主要設備(空調設備、電気設備（CVCF）)を更新し、温室効果ガスの排出の抑制をしてきました。引き続き更新設備を運用することで、温室効果ガス排出の抑制を徹底して参ります。</t>
  </si>
  <si>
    <t>神奈川県川崎市高津区久本3-5-7 新溝ノ口ビル</t>
  </si>
  <si>
    <t>イッツ・コミュニケーションズ株式会社　溝ノ口事務所</t>
  </si>
  <si>
    <t>9:30-17:00</t>
  </si>
  <si>
    <t>100㎡</t>
  </si>
  <si>
    <t xml:space="preserve">1.オフィスに出社している人が点在している場合はエリア移動し、部分消灯とする 2.昼休みの消灯 ※実施可能なフロアのみ 3.空調の温度調整・サーキュレーター活用 4.会議室の利用時間外消灯の徹底 5.時間外空調の利用時間短縮などを行い、年1%以上の電力使用量削減を目指す。 </t>
  </si>
  <si>
    <t>LED化は完了したが、照度測定を行い、適切な照度に向けて間引きを行う。
常時点灯していたサーバールームの照明を基本必要時のみ点灯へ運用を変更する。</t>
  </si>
  <si>
    <t>神奈川県横浜市西区高島二丁目12番6号</t>
  </si>
  <si>
    <t>取締役社長　原田　一之</t>
  </si>
  <si>
    <t>[基本方針]
エネルギーの合理的な使用により、社会の持続的発展に貢献する。
　①　環境負荷の軽減に努め、環境保全に努める。
　②　お客様（テナント様含む）を尊重し、社会との調和に努める。
　③　エネルギーコストの低減により経営の合理化を図る。
温室効果ガスの削減目標としては、前計画期間と同様に省エネルギー法「事業者の判断基準」で求められている年１％のエネルギー使用量削減を掲げる。</t>
  </si>
  <si>
    <t>横浜新都市センター本社</t>
  </si>
  <si>
    <t>平日9:15～17:45（土日祝日ならびに年末年始を除く）</t>
  </si>
  <si>
    <t>エネルギー使用割合の高い空調用途での省エネ・省ＣＯ２化を推進するため、平成20年度より熱源機の高効率機への更新と、空調搬送動力の低減に向けたポンプ、ファンのインバータ化に取り組んでいる。これら設備の改修は、老朽化した設備、及びエネルギーを大量に消費する設備を中心に、今後も継続して進める予定である。加えて運用面での改善（冷水送水温度の季節に合わせた見直し、空調設定温度の緩和）を合わせて進め、温室効果ガス排出量の削減に取り組む。以上の取り組みにより、毎年度１％、3年間の計画期間で計3％の排出量削減を目指す。</t>
  </si>
  <si>
    <t>［新都市ビル］
冷却塔更新8台（2023・24年度）
冷却水ポンプ更新7台（2023年度）
上水揚水ポンプ・雑用水ポンプ（2024年度）
動力盤インバータ更新（2022～24年度）
［地下街ポルタ］
空調機更新工事5台（2022～23年度）</t>
  </si>
  <si>
    <t>神奈川県横浜市中区日本大通７番地</t>
  </si>
  <si>
    <t>代表取締役　田留　晏</t>
  </si>
  <si>
    <t xml:space="preserve">【基本方針】
横浜市内での当社事業所における温室効果ガスの排出抑制をするため、温室効果ガスの排出の状況・装置の現状、法令の基準等を踏まえ、効果的かつ実現可能な措置に積極的に取り組むことを基本方針とする。
この計画は当社全体において省エネ法などと連携を行い実施・推進されるものである。
使用設備更新の具体策として、下記の事業所にて設備の入れ替えを計画している。
2023年３月にて横浜ターミナル事業所にてエネルギー効率の良い大型荷役機器が2機受け渡しをうけ、
４月より運用予定になっております。当該、エネルギー呼応率の良い大型機荷役機器を旧式と入れ替えることで
更なるエネルギー効率の上昇が期待されます。また、2021年度に続き、燃費効率の良い新車トラクターヘッド導入を図り、その稼働率を高くする事で、全体の軽油使用量の削減に努めます。
大黒埠頭倉庫営業所において、定温庫の空調設備の更新を行い、エネルギー効率の向上が見込めます。
本社にて、オンプレミスサーバーからクラウドサーバーへの移管を計画しており、電力消費量の削減になるよう計画しております。また、今後は次世代代替エネルギーなども見据えながら取り組んでまいります。
</t>
  </si>
  <si>
    <t>鈴江コーポレーション㈱　本社　管理本部　総務部　総務・法務課</t>
  </si>
  <si>
    <t>横浜市中区日本大通７番地</t>
  </si>
  <si>
    <t>午前９時～午後５時（祝日を除く月曜日から金曜日）</t>
  </si>
  <si>
    <t xml:space="preserve">横浜ターミナル事業所における荷役機器の一部入れ替えにより削減の効果が生じるとの仮定に基づき算出。(2023年４月から供用開始）
その他、次世代エネルギーの研究などや、設備投資や機器の入れ替え時により環境にやさしい省エネ機器の導入なども行いますが、基本的には、目標排出量は仮に取扱数量が同等数であった場合の数値となります。経済情勢による取り扱いの増減によっては、数値が必然的に変化いたします。従いまして、目標設定として、上記といたしました。
</t>
  </si>
  <si>
    <t>ハイブリッド式の荷役機２台が、横浜ターミナル事業所において、２０２３年３月引き渡し、２０２３年４月供与開始予定になっております。また、2021年度に続き、燃費効率の良い新車トラクターヘッド導入を図り、その稼働率を高くする事で、全体の軽油使用量の削減に努めます。
大黒埠頭倉庫営業所において、定温庫の空調設備の更新を行い、エネルギー効率の向上が見込めます。
本社にて、オンプレミスサーバーからクラウドサーバーへの移管を計画しており、電力消費量の削減になるよう計画しております。</t>
  </si>
  <si>
    <t>設備無し
（管理権限なし）</t>
  </si>
  <si>
    <t>多くの事業所で減光、消灯などの実施はしているが、具体的な管理基準・運用方法が定まっておらず、規定する必要がある。</t>
  </si>
  <si>
    <t>本社のみ空気環境測定実施、他事業所では現時点で空気環境の把握がなされていない状況</t>
  </si>
  <si>
    <t>設備無し　</t>
  </si>
  <si>
    <t>ボイラー設備のある1事業所において管理台帳を作成済。他事業所においても順次進めていく</t>
  </si>
  <si>
    <t>（設備の種類）
ボイラーのバルブ、ヘッダー</t>
  </si>
  <si>
    <t>（設備の種類）ボイラー　</t>
  </si>
  <si>
    <t>設備無し</t>
  </si>
  <si>
    <t>神奈川県横浜市保土ケ谷区常盤台79－1</t>
  </si>
  <si>
    <t>学長　梅原　出</t>
  </si>
  <si>
    <t>本学では、従前より高効率の冷暖房機器や高効率照明器具への新設・取替を実施し、また、室内温度の適正化（政府推奨温度）を推進し、設備の運転時間の短縮化、照明時間（不要箇所の消灯など）の見直しに取り組んでおります。その結果、主要な常盤台キャンパスの2021年度エネルギー使用量は2005年度比で22.9%削減した。</t>
  </si>
  <si>
    <t>http://shisetsu.ynu.ac.jp/gakugai/shisetsu/4kan_mane/ondanka/ondanka/ondankataisaku.html</t>
  </si>
  <si>
    <t>本学では、従前より高効率の冷暖房機器や高効率照明器具への新設・取替を実施し、また、室内温度の適正化（政府推奨温度）を推進し、設備の運転時間の短縮化、照明時間（不要箇所の消灯など）の見直しに取り組んでいる。その結果、主要な常盤台キャンパスのエネルギー使用量は2005年度比で22.9%削減を達成した。
そこで本計画では、省エネ法の年平均1%削減という目標に合わせ、平成22年4月から運用を開始した本計画制度の基準となる平成21年度のエネルギー使用量から、年平均1%削減した場合の値を基に算出した二酸化炭素排出量を考慮し、削減率の目標を0.3%とする。</t>
  </si>
  <si>
    <t>&lt;LED照明器具更新&gt;
教育学部第3研究棟
船舶海洋工学棟
土木工学棟</t>
  </si>
  <si>
    <t>&lt;省エネルギー型空調機へ更新&gt;
教育学部第3研究棟
船舶海洋工学棟
土木工学棟</t>
  </si>
  <si>
    <t>東京都千代田区丸の内3-3-1</t>
  </si>
  <si>
    <t>代表取締役　近藤　雄一郎　</t>
  </si>
  <si>
    <t>東京都中央区日本橋2-5-1</t>
  </si>
  <si>
    <t>省エネ及び地球温暖化対策に有効な機器を利用した
運転管理に努める</t>
  </si>
  <si>
    <t>鶴見日興ビル　中央監視盤室</t>
  </si>
  <si>
    <t>神奈川県横浜市鶴見区大東町12-12　鶴見日興ビル運用棟１階</t>
  </si>
  <si>
    <t xml:space="preserve"> 9:00～17:00</t>
  </si>
  <si>
    <t>LED化工事を実施予定</t>
  </si>
  <si>
    <t>神奈川県横浜市鶴見区大東町12-1</t>
  </si>
  <si>
    <t>取締役社長　岩田　滋</t>
  </si>
  <si>
    <t>[基本方針]
・事業活動・オフィス活動の中で積極的に環境保全への配慮を行い、省エネルギー・省資源等の活動を推進します。
・環境･エネルギーに関する法規制その他の要求事項を遵守し、環境汚染の防止を図ります。
・施設の運用管理に携わる者として、環境負荷を減らし環境にやさしい施設を目指します。
・省エネルギー･設備の長寿命化･廃棄物の削減、地球環境との共存を目的に施設運営を推進します。
・エネルギーに係る法規制を遵守し、エネルギーの削減に努めます。
・主に照明設備において省エネルギー効果のあるものへの更新を検討
[主要なエネルギー使用設備の更新等の検討]
①更新の対象となる主要なエネルギー使用設備
　ＯＡ機器等
②上記①の設備を選択した理由
　機器の入替えが頻繁である
③設備更新スケジュール
　各機器2～3年</t>
  </si>
  <si>
    <t xml:space="preserve">  9:00～17:00</t>
  </si>
  <si>
    <t>個人としても企業としても持続可能な社会の実現を目指す良き市民として、
自発的に社会・地域の発展や環境保全などに取り組んでおります。
省エネ及び地球温暖化対策に有効な機器の導入及び最適な運用の管理にて
当該目標としております。</t>
  </si>
  <si>
    <t>2022年度中のLED化の予定</t>
  </si>
  <si>
    <t>2号3号</t>
  </si>
  <si>
    <t>横浜市中区桜木町１－１－８
日石横浜ビル</t>
  </si>
  <si>
    <t>代表理事理事長　當具　伸一</t>
  </si>
  <si>
    <t>横浜市中区桜木町１－１－８　日石横浜ビル</t>
  </si>
  <si>
    <t>[基本方針]
当生協では「2030年に向けた環境基本政策」を策定し、2030年度までにCO2の年間排出総量を2013年度比で40％以上削減するという目標を掲げ取り組んでいる。当該計画期間（2022～2024年度の3年間）においては、県内の事業所から排出されるCO2を1％/年削減する計画を掲げ、削減施策に取組んでいる。
≪店舗事業≫省エネルギーのノウハウを全事業所に展開し標準化する/冷凍、冷蔵、空調、照明の最適稼動を維持するため定期的に点検整備、清掃を行う/老朽化した冷凍・冷蔵設備の更新を進める/新規開設店舗は省エネルギー型とする
≪宅配事業≫ナビゲーションシステムを活用して最適配送ルートで配送する/より燃費効率が良いポスト新長期規制車両対応ディーゼル車の導入を進める/Ｒ-22の空調、冷設を計画的にＲ-410Ａ設備に切り替える
≪本部・福祉事業≫規模を適正化するため本部移転を行う/クールビズ、ウォームビズと合わせ空調機器の省エネルギー稼動を継続する
[主要なエネルギー使用設備の更新等の検討]
①更新の対象となる主要なエネルギー使用設備
全店舗、センターに省エネルギーコンサルタントを導入し、省エネタイプの冷蔵・冷凍設備や空調、ＬＥＤ蛍光灯への交換などの省エネチューニングなどに取り組みます。
②上記①の設備を選択した理由
毎月、省エネルギーコンサルタントによる、省エネチューニングの取り組みにより、着実に効果を出すことができているため。
③設備更新スケジュール
省エネ法の中長期計画書で記載している各年度毎の目標に沿って更新・交換を進めていく。</t>
  </si>
  <si>
    <t>組合員参加推進部　政策企画課</t>
  </si>
  <si>
    <t>9:00－17:30　閲覧希望の場合は事前にご連絡ください。(045-305-6115)</t>
  </si>
  <si>
    <t>「2030年に向けた環境基本政策」を策定しCO2排出量削減を中心的な目標に掲げた。
この3年間の計画期間のうち削減目標は１％/年とした。
→省エネ法における取り組みと同様の目標</t>
  </si>
  <si>
    <t>千ｋｍ</t>
  </si>
  <si>
    <t>神奈川県の自動車使用管理計画で2025年に1%のCO2削減を計画しているため、それに準じた目標値とした。</t>
  </si>
  <si>
    <t>LED照明導入（6店舗：2022年度実施予定）</t>
  </si>
  <si>
    <t>冷凍冷蔵設備更新（4店舗：2022年度実施予定）
空調設備更新（1店舗：2022年度実施予定）</t>
  </si>
  <si>
    <t>神奈川県横浜市中区本町６丁目50番地の10</t>
  </si>
  <si>
    <t>横浜市交通事業管理者 三村　庄一</t>
  </si>
  <si>
    <t>横浜市交通事業管理者　三村　庄一</t>
  </si>
  <si>
    <t xml:space="preserve">　当局では横浜市節電・省エネ対策基本方針により、節電及び省エネに取り組みます。
　また、交通事業者として環境対策に先導的な役割を果たしていく立場であることを自覚するとともに、一層の省エネに取り組み、CO2排出量の削減をすすめていくことに努めます。
</t>
  </si>
  <si>
    <t>https://www.city.yokohama.lg.jp/kotsu/kigyo/anzen/sonotataisaku.html</t>
  </si>
  <si>
    <t>横浜市地球温暖化対策実行計画（市役所編）において計画期間中の対前年度比エネルギー消費量を年平均１％以上削減することとしていることにあわせ、引き続きこまめな消灯や空調設定温度の下限上限設定の取組、ＬＥＤ切替等により、対前年度比で年平均約１％削減する計画としています。</t>
  </si>
  <si>
    <t>横浜市地球温暖化対策実行計画（市役所編）において計画期間中の対前年度比エネルギー消費量を年平均１％以上削減することとしていることにあわせ、引き続きエコドライブの取組等により、対前年度比で年平均約１％削減する計画としています。</t>
  </si>
  <si>
    <t>市営地下鉄の駅構内の蛍光灯や車両の客室灯のＬＥＤ化を順次実施</t>
  </si>
  <si>
    <t>東京都中央区日本橋一丁目４番１号
日本橋一丁目ビルディング</t>
  </si>
  <si>
    <t>取締役　三品　貴仙</t>
  </si>
  <si>
    <t>東京都中央区日本橋一丁目４番１号　日本橋一丁目ビルディング</t>
  </si>
  <si>
    <t>[基本方針]ノースポート・モールはテナントが約120社入っている商業施設であり、テナント区分及び共用区分で管理が分かれている場所があるが、建物全体として積極的に地球温暖化対策に取り組むことを継続する。共用部分については、建物運営会社・管理会社の協力を得て、エネルギーを消費する設備の維持管理、改善及び運用方法の見直し等の省エネルギー及び温室効果ガスに繋がる施策を検討し、取り組むこととする。
また、テナント区分については、地球温暖化対策に関わる啓蒙活動を実施し、二酸化炭素の削減を図る。本計画において、従来の省エネ機器への変更の検討に加えて、使用開始後11年目を迎えた熱源設備を含む諸設備の経年劣化を防止する維持管理が大変重要となるので、これに取り組むこととする。
　</t>
  </si>
  <si>
    <t>ノースポート・モール　防災センター受付</t>
  </si>
  <si>
    <t>神奈川県横浜市都筑区中川中央1-25-１</t>
  </si>
  <si>
    <t>エネルギー消費の多い冷凍機、空調機、給排風機を主とする設備機器の性能維持管理及び運用面の改善によって、排出量の削減を図る。</t>
  </si>
  <si>
    <t>愛知県稲沢市天池五反田町1番地</t>
  </si>
  <si>
    <t>代表取締役社長　関口　憲司</t>
  </si>
  <si>
    <t>[基本方針]
　ユニー株式会社は、持続可能な社会を目指し、低炭素社会・循環型社会・自然共生社会を実現するため、以下の環境方針に基づき、継続的な環境保全活動を行っています。
環境方針
１　衣・食・住・余暇にわたる総合小売業として、環境負荷の少ない安全安心な商品及びサービスの提供と店舗開発の推進に努めます。
２　全従業員が環境問題に関心を持ち、環境マネジメントシステムを機能させ、運用することにより、汚染防止の予防及び持続可能な改善に努めます
３　環境側面に関係して適用可能な法的要求項目、エコ・ファーストの約束及び当社が同意するその他の要求項目を遵守し、お客様ならびに一般市民・行政機関と
    パートナーシップをとり、 人と環境にやさしい持続可能な社会の実現に努めます。
４　持続可能な社会を目指した環境目的を設定し、営業活動を通じて、
　○低炭素社会の実現のため、省エネ型店舗・サプライチェーン全体でCO２排出量の削減を目指します。
　○循環型社会実現のため、廃棄物削減やリサイクルの推進に努めます。また、容器包装の削減とリサイクル推進に努めます。
　○自然共生社会実現のため、食品リサイクルループの構築、生態系保全に配慮した商品を販売します
　○次世代を担う子どもたちに、持続可能な社会について学ぶ環境学習を実施します。
５　この環境方針を実行・維持し、また広く一般に開示して、お客様と一緒に、地球環境保全活動及び社会貢献活動を推進します。
[主要なエネルギー使用設備の更新等の検討]
①更新の対象となる主要なエネルギー使用設備
②上記①の設備を選択した理由
③設備更新スケジュール</t>
  </si>
  <si>
    <t>アピタ戸塚店・アピタ長津田店のサ-ビスカウンタ－</t>
  </si>
  <si>
    <t>戸塚区上倉田町７６９番１号・緑区長津田みなみ台４－７－１</t>
  </si>
  <si>
    <t>各店の営業時間内</t>
  </si>
  <si>
    <t>ユニーは持続可能な社会を目指し、低炭素社会・循環型社会・自然共生社会を実現するために、環境方針に基づき、さらにエコ・ファースト企業として、継続的な環境保全活動を行っていきます。そのために、ISO14001マネジメントシステムを用い、具体的な環境目的および数値的な環境目標を設定し、達成するために取り組んでいます。2014年度からは、環境マネジメントシステムの範囲を店舗に拡大するためにモデル店舗4店舗で導入、2015年度には各府県に1店舗ずつ、19店舗増やす計画です。現在だけではなく、未来のことも考えて計画を立て、お客様と一緒に「環境にやさしいお買い物」で持続可能な社会を実現します｡</t>
  </si>
  <si>
    <t>横浜市中区豊浦町2番地3</t>
  </si>
  <si>
    <t>代表取締役社長執行役員　松山　静夫</t>
  </si>
  <si>
    <t>神奈川県横浜市中区豊浦町2番地3</t>
  </si>
  <si>
    <t>[基本方針]
温室効果ガスの排出抑制として、ISO14001 環境マネジメントシステムに準じる環境経営により省資源、省エネルギーと地球温暖化防止に重点を置き、エネルギー使用量の実態把握、削減目標の設定を実施し技術的・経済的に可能な範囲で継続的改善に努める。</t>
  </si>
  <si>
    <t>https://takada-industries.com/sustainability/</t>
  </si>
  <si>
    <t>エネルギーの使用量と温室効果ガス排出量は生産数量と密接な関係にある。
現状の計画では生産数量が大きく増加する事となっており、温室効果ガス排出量もそれに合わせて増加するが今後の変動も予測される。
従って工場毎の特性に合わせ生産台数千台当りまたは千枚当りの排出量を原単位におき、省エネ法に於けるエネルギー使用量削減目標である1％/年に準じ、2024年度温室効果ガスの排出抑制目標を原単位で2021年度比3.0％削減とする。
設備更新等はポンプ、照明等を中心に、更新または現行設備への制御付加を行い排出量削減を進める。</t>
  </si>
  <si>
    <t>【金沢工場】
・蛍光灯LED化による電気使用量削減</t>
  </si>
  <si>
    <t>【本牧工場】
・化成槽熱交換器を導入し、昇温時間を削減する事で、ガス使用量を削減。
【金沢工場】
・溶接機冷却用ポンプ高効率化へ更新（3台）
・コンプレッサー用クーリングタワー更新および台数削減</t>
  </si>
  <si>
    <t>東京都墨田区両国2-10-14両国シティコア3F</t>
  </si>
  <si>
    <t>代表取締役社長執行役員　岡本利治</t>
  </si>
  <si>
    <t>【基本方針】
　環境に優しい施設運営を心がけることにより、地球温暖化防止に貢献しています。
　各施設の運営においては、季節に合わせた温度帯を設定するなど、エネルギーの合理化を推進することにより省エネルギーを目指します。</t>
  </si>
  <si>
    <t>http://www.s-renaissance.co.jp/corp/IR/index.html</t>
  </si>
  <si>
    <t>ＬＥＤ照明への更新、ＥＨＰ・ＧＨＰ・ＣＧＳなど、トッププランナー製品に更新してゆくことによりエネルギー効率を高め、ＣＯ2削減に貢献してゆく。</t>
  </si>
  <si>
    <t>Lite横浜、港南台、港南中央で24時間営業エリアのLED照明導入予定</t>
  </si>
  <si>
    <t>港南台、港南中央、天王町でプール空調インバーター導入予定
横浜、天王町でプールろ過ポンプインバーター導入予定</t>
  </si>
  <si>
    <t>神奈川県横浜市中区桜木町1-1</t>
  </si>
  <si>
    <t>代表取締役 社長執行役員 坂下 智保</t>
  </si>
  <si>
    <t>代表取締役 社長執行役員　坂下　智保</t>
  </si>
  <si>
    <t>[基本方針]
　美しい自然に恵まれたこの地球環境と資源を次世代に引き継ぐため、環境保全への取り組みを経営課題の
　重要項目の1つとしてとらえ、持続可能な国際社会の創造に貢献していく。
　■理念　「アマゾンの緑を守る」
　■行動指針
　　(1)ICTの発展により、脱炭素社会の創造に寄与する。
　　(2)環境の法規制、及び周辺地域の環境条例、その他当社が同意する協定等の要求事項を遵守し、
　　　　それらに沿った環境管理を行う
　　(3)国際社会との共生、地域社会との共生を図る
　　(4)社内外のステークホルダーとの積極的なコミュニケーションを行う
　　(5)社員ひとりひとりは企業活動の内外にかかわらず、環境負荷軽減に向けて行動し、地球環境保全に貢献する</t>
  </si>
  <si>
    <t>サステナビリティ推進部　社会貢献室</t>
  </si>
  <si>
    <t>09：00　～　17：30</t>
  </si>
  <si>
    <t>千ｍ2</t>
  </si>
  <si>
    <t>＜今期の事業活動の見込み＞
　当社は業績向上に向けて人員増強をしているため、計画最終年度（2024年度）末までに大幅な人員の増加が見込まれます。また、データセンター業においてはラック数の減少による電力使用量の減少が見込まれます。
＜今期の削減目標設定に関する考え方＞
　2024年度末までに現在より約25％の人員増加、約11％のラック数減少による増減要因があり、排出量及び排出量原単位の削減目標を4.0％の増加に抑える計画としました。</t>
  </si>
  <si>
    <t>ビル設備のメンテナンス計画
・経年劣化による能力低下を防ぐため、定期的なメンテナンスを実施する。</t>
  </si>
  <si>
    <t>横浜市西区みなとみらい3-3-1
三菱重工横浜ビル23階</t>
  </si>
  <si>
    <t>代表取締役兼社長執行役員　坂井　満</t>
  </si>
  <si>
    <t>横浜市西区みなとみらい3-3-1　三菱重工横浜ビル23階</t>
  </si>
  <si>
    <t xml:space="preserve">データセンターを中心に環境への影響を認識し、省資源、省エネルギー、リサイクル、地球温暖化防止を推進し、環境負荷低減に努め、環境関連の法律・規則および当データセンターが同意するその他要求事項を遵守します。 
さらに、事業活動に関する環境への影響を管理し、環境目的・目標の設定と定期的な見直しを行い、計画的な改善活動を推進するとともに当データセンターで働く全ての人に対して、環境方針を周知するとともに、従業員に必要な教育訓練を実施し、環境に対する意識高揚に努めます。 </t>
  </si>
  <si>
    <t>株式会社アイネット　本社</t>
  </si>
  <si>
    <t>10：00～17：00（土・日・祝日除く）</t>
  </si>
  <si>
    <t xml:space="preserve">事業所内の無駄な電力削減と省エネルギー機器への入替を前提としています。
社員への周知徹底を行うことでエアコンの温度設定や待機電力等の事業所内の更なる無駄な電力削減を目指します。
【補足】
当計画より1事業所(第2データセンター)の原単位の算出方法を変更(見直し)したことにより今まで全事業所の単位が統一(千㎡)されておりましたが、第2データセンターの単位がMwhに変更したため上記原単位の数値は記載しておりません。
計画【個別票】2にて原単位による削減目標を記載しております。
</t>
  </si>
  <si>
    <t>2022年度～2024年度に第1データセンターおよびにおいて照明設備のLED化(蛍光灯HF管：約3,000本)を予定しております。</t>
  </si>
  <si>
    <t>2023年度に第2データセンターにおいて電算用PAC空調機のAIによる自動制御(インバータ制御)のシステム導入を行い、効率化を目指します。(削減効果予測：導入対象空調機10%～15%削減)</t>
  </si>
  <si>
    <t>横浜市戸塚区戸塚町407</t>
  </si>
  <si>
    <t>取締役　工場長　野﨑　周作</t>
  </si>
  <si>
    <t>代表取締役　社長　林　幹也</t>
  </si>
  <si>
    <t>東京都大田区東六郷2-8-3</t>
  </si>
  <si>
    <t>工場照明のLED化</t>
  </si>
  <si>
    <t>林精鋼株式会社　戸塚第1工場</t>
  </si>
  <si>
    <t>神奈川県横浜市戸塚区戸塚町407</t>
  </si>
  <si>
    <t>08:00～17:00</t>
  </si>
  <si>
    <t>必要ない時間帯の電源OFFの励行</t>
  </si>
  <si>
    <t>東京都豊島区南池袋一丁目16番15号</t>
  </si>
  <si>
    <t>株式会社西武リアルティソリューションズ</t>
  </si>
  <si>
    <t>取締役社長　齊藤 朝秀</t>
  </si>
  <si>
    <t>省エネ推進の取組・方針　　　　　　　　　　　　　　　　　　　　　　　　　　　　　　　　　　　　　　　　　　　　　　　　　　　　　　　　　　　　　　　　　（１）現場巡回調査　　　　　　　　　　　　　　　　　　　　　　　　　　　　　　　　　　　　　　　　　　　　　　　各職場を実際に巡回し、記録調査、ヒアリング調査等で現状のエネルギー使用状況の把握をし省エネ可能な機器、無駄に動いている機器等の選定を実施しデータ分析・エネルギー消費量の想定エネルギーデータの収集・整理、現地関係者へのヒアリング調査から現状の環境性能を診断し、省エネルギーをすべき対象を抽出します。
（２）エネルギー削減手法の検討・投資対効果算出エネルギー分析　　　　　　　　　　　　　　　　　　　　　　　　　　省エネルギー改修又は改善の実施が可能な項目について、施設の用途、運用実態、法令の数値目標等を総合的に勘案した省エネルギー対策を実施し、効果、運用コスト等の試算により費用対効果を検討を実施する。
（３）運用による省エネ　　　　　　　　　　　　　　　　　　　　　　　　　　　　　　　　　　　　　　　　　　　　　空調スケジュール運転の見直し、バックスペース、パブリックスペースのファンコイルユニット、パッケージユニット運転時間の見直し、照明設備のＬＥＤ化を実施しエネルギー使用量の削減を実施し、更に特定温室効果ガス排出量の削減を実施する。　　　　　　　　　　　　　　　　　　　　　　　　　　　　　　　　　　　　　　　　　　　　　　　　　　　　　　　　　　　　　　　（４）修繕・更新計画　　　　　　　　　　　　　　　　　　　　　　　　　　　　　　　　　　　　　　　　　　　　　　　　　　　　　　　　　　　　　建物・設備のライフスタイル視点での修繕・更新計画を立案し、対策を継続的に進める。</t>
  </si>
  <si>
    <t>株式会社西武リアルティソリューションズ　施設管理部</t>
  </si>
  <si>
    <t>東京都豊島区南池袋一丁目１６番１５号</t>
  </si>
  <si>
    <t>地球温暖化対策に積極的に取組むため実排出量ベースで基準排出量から3％削減の目標を設定。施策としては空調機主要熱源機器である冷凍機の運転管理、および店舗棟のガスヒートポンプエアコンの運転時間を小まめに確認しエネルギーの削減を図る。</t>
  </si>
  <si>
    <t>省エネを図るため、機械室、電気室、通路等の蛍光灯からＬＥＤへの更新を進める。</t>
  </si>
  <si>
    <t>１．冷却塔の更新 2022年度実施予定　　　　　　　　　　　　　　　　　　　　　　　　　　　　　　　　　　　　　　　　　　　　　　　　　　　　　２．エレベーターの更新　2022年度～2024年度実施予定</t>
  </si>
  <si>
    <t>神奈川県横浜市金沢区八景島</t>
  </si>
  <si>
    <t>代表取締役社長　竹口　豊</t>
  </si>
  <si>
    <t>[基本方針]
株式会社横浜八景島では、地球温暖化問題の解決に向け、オフィスにおける省エネルギーの推進および各施設運用時のエネルギー使用効率化により2024年度までに、2022年度排出量の3％削減を目指す。
また、経年劣化で老朽化した空調設備等を順次、高効率なトップランナー機器に更新することによる省エネルギー化とコストの削減を図る。
①更新の対象となる主要なエネルギー使用設備
ベイマーケットにおける空調設備
②上記①の設備を選択した理由
空調設備の老朽化に伴い故障件数増および部品供給停止による修理不可の可能性があるため
③設備更新スケジュール
2024年度までに順次更新予定</t>
  </si>
  <si>
    <t>管理センターおよびインフォメーションブース</t>
  </si>
  <si>
    <t>10:00～18：00</t>
  </si>
  <si>
    <t>2024年度までの設備機器更新に伴い各種トップランナー機器を選定する事により温室効果ガスの抑制を図る。</t>
  </si>
  <si>
    <t>東京都千代田区丸の内一丁目6番6号</t>
  </si>
  <si>
    <t>執行役社長 小島 啓二</t>
  </si>
  <si>
    <t>[基本方針]
　日立グループは｢脱炭素社会の実現｣｢高度資源循環の実現｣｢自然共生社会の実現」を環境ビジョンとして、
　掲げており、製品の全ライフサイクルにおける環境負荷低減をめざしたグローバルなモノづくりを推進し、
　持続可能な社会の実現をめざす。
　工場・オフィスについては、2030年までのカーボンニュートラルの目標を定めて、詳細な計画の立案、
　毎年実施結果の確認、および未達事業所への省エネルギーの推進強化を実施致します。
  日立グループ全体の基本方針と横浜市で報告している事業所の基本方針は同じ考えで進めている。</t>
  </si>
  <si>
    <t>日立製作所　サステナビリティ推進本部</t>
  </si>
  <si>
    <t>10:00 ～11:30 , 13:30～16:00（土日、祝祭日、及び当社休日を除く）</t>
  </si>
  <si>
    <t>　当社は、2030年度を目標に自社の工場・オフィスについて、カーボンニュートラル達成をめざ推進している。
横浜市の事業所で500kLを超える事業所については、カーボンニュートラルの対象となっており脱炭素に向けてCO2削減を推進している。
CO2の削減は、省エネルギーにより使用量を削減することを優先して、省エネルギーで削減できない分をGHGプロコトルに従った再エネ電力、再エネ証書導入を進める。
現在の注力施策は、高効率機器への更新、PVの設置である。</t>
  </si>
  <si>
    <t>国内クレジット</t>
  </si>
  <si>
    <t>SP横浜(2024年度）</t>
  </si>
  <si>
    <t>＜横浜研究所＞
主に下記を継続的に取り組み予定。
（１）階段非常照明照度可変型LED照明導入、
（２）廊下・エレベータホール照明の自動点灯化
（３）通路照明自動点灯設置　等
＜システムプラザ横浜＞
マシン室LED照明への更新</t>
  </si>
  <si>
    <t>＜システムプラザ横浜＞検討中</t>
  </si>
  <si>
    <t>＜横浜研究所＞
主に下記を計画的に取り組み予定。（継続的にベース電力の低減推進、設備能力の最適化を図る。）
（１）高効率空調機更新、（２）コンプレッサー更新
（３）トイレリニューアル（節水型トイレ導入）　等
＜システムプラザ横浜＞
高効率空調機への更新
太陽光パネル設置
＜ディフェンスシステム事業部　横浜事業所＞
コンプレッサー更新(2022年度予定)：老朽化の為更新を行う。
合わせて省エネ化高効率化を実現する。
（１）新旧のコンプレッサーの消費電力差は-2.95KW
（２）エアドライヤに湿度監視(A-PACS)追加による消費電力差は-3.77kw</t>
  </si>
  <si>
    <t>東京都千代田区丸の内１－６－６</t>
  </si>
  <si>
    <t>代表取締役　松永　陽介</t>
  </si>
  <si>
    <t>弊社は2001年に「環境憲章」を制定し、日本生命だけでなく、グループ会社やビジネスパートナーとともに、企業の社会的責任として地球環境を保護し次世代へ引き継いでいくことを目的に資源・エネルギーの効率的活用に努めております。本計画は同憲章の「環境取り組みの継続的改善」における目標設定のひとつに位置付け取組んでおります。
なお、地球温暖化対策の推進への貢献としては、サステナビリティ委員会を設置し、地球環境保全に向けた全体的な運動を推進します。
一方、（公財）ニッセイ緑の財団や（公財）日本生命財団とともに社会貢献活動における環境取組も推進しております。</t>
  </si>
  <si>
    <t>日本生命保険相互会社　不動産部　事務所</t>
  </si>
  <si>
    <t>東京都千代田区丸の内1-6-6</t>
  </si>
  <si>
    <t>平日 10時から12時、13時から17時</t>
  </si>
  <si>
    <t>省エネ法で求められている「中長期的に見て年平均１％以上の原単位の削減」に合わせ、横浜市内においても「二酸化炭素排出量原単位で年平均１％以上の削減」を目標とする。（排出原単位については基準年度の面積で変化ないものとして算出）
これまでも削減努力を重ねてきており削減余地は少なくなっている状況にあるが、設備更新やリニューアル工事においては高効率機器の選定をおこなうことを検討することや、入居テナントへの引き続きの呼びかけもおこない更なる運用改善に努めることで、目標達成に向けて取り組むこととする。</t>
  </si>
  <si>
    <t>段階的に照明器具をLED化、誘導灯避難誘導灯を高輝度型（LED）へ更新（主に投資用ビル）</t>
  </si>
  <si>
    <t>○主要なエネルギー使用設備の更新等の検討については、築１０年超の投資用ビルにおいて「ビル現状調査」を実施し劣化度合い等により改修・更新の必要性を検討しており、今後も同様に継続していく。
〇グリーン電力導入の検討
非化石証書を活用した実質的な再生可能エネルギーの導入を検討中。</t>
  </si>
  <si>
    <t>横浜市西区北幸2-9-14</t>
  </si>
  <si>
    <t>取締役社長　菅谷雅夫</t>
  </si>
  <si>
    <t>[基本方針]
・車両の代替時においては、燃費改善機能（ハイブリット車を含む）を搭載するとともに、地形や荷重、運転
　条件に基づき最適なギアを選択して燃費の改善を図る車両（AT車）に順次入れ替えを行っていく。
・各バス停や駅ターミナルおよび交差点等において、アイドリングストップを実施するとともに、
　通常走行時においても省エネ運転を実施する。
・実際の効果を視覚的に認識できるように、営業所に燃費実績（平均）を掲示しこれを毎月更新することで、
　運転士への温室効果ガス排出の抑制に対する動機付けを行っていく。</t>
  </si>
  <si>
    <t>10：00～12：00　／　13：00～17：00</t>
  </si>
  <si>
    <t>今後もお客様サービスの向上や需要に応え、運行ダイヤの見直しや系統新設、路線延伸・再編による走行キロの増減で、ＣＯ２排出量の増減が予測されますが、省エネ車両への代替や、エコドライブ推進体制の整備を引き続き進め、温室効果ガスの排出量を逓減させたい。</t>
  </si>
  <si>
    <t>東京都千代田区丸の内1-1-1</t>
  </si>
  <si>
    <t>代表取締役　福田 信夫　</t>
  </si>
  <si>
    <t>代表取締役　福田 信夫　　　　　　　　　　　　　　　　</t>
  </si>
  <si>
    <t>東京都千代田区丸の内１丁目１番１号</t>
  </si>
  <si>
    <t>◆鶴見工場　基本方針
・エネルギー原単位１％/年改善を必達
・照明設備のＬＥＤ化を継続計画実施
・計画更新機器の省エネ機種選定
◆Science &amp; Innovation Center　基本方針
・不要共通設備の整理、集約を計画
・ポンプのインバータ化による省エネを推進</t>
  </si>
  <si>
    <t>三菱ケミカル株式会社　Science &amp; Innovation Center 研究推進部動力グループ</t>
  </si>
  <si>
    <t>神奈川県横浜市青葉区鴨志田町1000</t>
  </si>
  <si>
    <t>平日　9:00～17:00（12:00～13:00は除く）</t>
  </si>
  <si>
    <t>◆鶴見工場
基準年度のＣＯ２排出量に対し目標年度は工場の稼働率向上(増産)が見込まれ、排出量は増加で計画。原単位で目標を定め、効果を確認する。ＣＯ２排出についても、研究部門、共通部門、工場で省エネ活動を盛り込む。
◆SIC
目標年度は新棟建設による設備増により排出量は増加で計画している。原単位にて目標を定めて、省エネ活動を実施していく。</t>
  </si>
  <si>
    <t>外灯水銀灯のＬＥＤ化（鶴見）
・2022年度
　数量5灯、使用電力1,338W→243W（点灯時間4,322hr/年、省電力量4,733kWh/年）　実施済み実績
・2023年度
　数量8灯、使用電力1,800W→384W（点灯時間4,322hr/年、計画消費電力量6,120kWh/年）
・2024年度
　数量6灯、使用電力1,800W→288W（点灯時間4,322hr/年、計画消費電力量6,535kWh/年）</t>
  </si>
  <si>
    <t>太陽電池32.025kw（SIC) 2022年4月1日より運転開始（24H365日）</t>
  </si>
  <si>
    <t>東京都中央区新川一丁目23番1号</t>
  </si>
  <si>
    <t>代表取締役社長　久野 貴久</t>
  </si>
  <si>
    <t>[環境方針]
　　●環境関連の法規制、自主基準を遵守します。
　　●脱炭素社会、資源循環型社会、自然共生社会の構築を目指した取り組みの推進に努めます。
　　●「自然と環境にやさしい」商品・サービスの開発に努めます。
　　●環境に関する自社活動情報の積極的な公開に努めます。
　　●環境に対する意識を高め、全社一体となった取り組みの推進に努めます。
◇計画期間（2022～2024年度）におけるCO2排出量削減目標を3％削減と設定し、対策に取り組んでいく。</t>
  </si>
  <si>
    <t>　横浜磯子事業場</t>
  </si>
  <si>
    <t>　横浜市磯子区新森町1番地</t>
  </si>
  <si>
    <t>　9:00～16:00（土・日・祝日を除く）</t>
  </si>
  <si>
    <t xml:space="preserve">生産部門・物流部門・製造間接部門を中心に、具体的な数値目標を掲げて下記の取り組みを中心に目標を設定している。
・生産設備等のインバータ制御による効率の改善
・生産調整による稼働効率向上
・照明器具を含めた電気使用機器の設備更新
・作業方法および管理方法の見直し
・リーク診断等によるエネルギー使用設備改善
その他、研究部門においては地球環境負荷の低減を含めた研究開発を目標としている。
</t>
  </si>
  <si>
    <t>〇高効率照明器具への更新（蛍光灯・水銀灯からLED照明器具への更新）</t>
  </si>
  <si>
    <t>〇スチームトラップ等の改善による蒸気量の削減
〇生産調整等の改善による効率</t>
  </si>
  <si>
    <t>東京都渋谷区代々木二丁目2番2号</t>
  </si>
  <si>
    <t>代表取締役社長　高橋　眞</t>
  </si>
  <si>
    <t>代表取締役社長　　高橋　眞</t>
  </si>
  <si>
    <t>[環境方針]
株式会社ルミネは「お客さまの思いの先をよみ、期待の先をみたす。」ルミネ理念のもと、環境に配慮した事業活動を通じ、持続可能な社会の実現に向けた新しいライフバリューを提案します。
(1)環境保全に関する法令等を遵守し、省資源・省エネの推進、廃棄物の削減など独自環境目標を定め、環境保全に取り組みます。
(2)お客さま、ショップ、地域とともに、環境に配慮した豊かなライフバリューを創出し、相互コミュニケーションを継続します。
(3)社員ひとりひとりの環境意識向上のため、セミナーや体験活動など教育・啓蒙活動に取り組みます。</t>
  </si>
  <si>
    <t>ルミネ横浜店　Ｂ１Ｆ　受付カウンター</t>
  </si>
  <si>
    <t>横浜市西区高島２－１６－１　ルミネ横浜店</t>
  </si>
  <si>
    <t>11:00～17:00（土日、祝日、年末年始は除く）</t>
  </si>
  <si>
    <t>・事業所等における基準年度2021年度の排出量実績：5,024ｔ-CO2
・基準年度のCO2排出量に対して、3年間で１％削減（50ｔ）を削減する。
・目標達成のため、設備更新による効率の向上や、運用状況についても適宜見直しを行う。</t>
  </si>
  <si>
    <t xml:space="preserve">ルミネ横浜：
　空調設備（P-MAC）の老朽取替を2022年度 及び 2023年度に予定している。計52台を計画期間中に更新予定であり、現在運用しているP-MACの従来機種と比較すると、約20％の省エネが見込める。
　また、2022年度に換気設備（排気ファン）も老朽取替を予定している。
</t>
  </si>
  <si>
    <t>東京都江東区青海二丁目５番10号テレコムセンタービル西棟12階</t>
  </si>
  <si>
    <t>株式会社ヨーク　</t>
  </si>
  <si>
    <t>代表取締役社長  大竹　正人</t>
  </si>
  <si>
    <t>大竹　正人</t>
  </si>
  <si>
    <t>[基本方針]
　環境に関する法規制を遵守し、事業活動が、環境規模の資源問題、温暖化問題に関わっていることを深く認識し、商品の開発・生産、配送といったサプライチェーンから、販売、消費までのすべての段階における環境負荷を評価し、CO2排出量を削減するよう努めます。また、削減目標を達成するために本計画は重要な計画であると位置付け、達成に向け最大限努力いたします。
[主要なエネルギー使用設備の更新等の検討]
①更新の対象となる主要なエネルギー使用設備
・冷凍機(アイス、冷食ケース等)
・冷ケースの改造(フロン対策及び省エネ化)
②上記①の設備を選択した理由
・稼働時間が長く、エネルギー使用量が多いため
③設備更新スケジュール
・2022年度～2024年度間で順次各店舗改修・導入予定</t>
  </si>
  <si>
    <t>ヨークマート立場店</t>
  </si>
  <si>
    <t>神奈川県横浜市泉区和泉町4042-2</t>
  </si>
  <si>
    <t>営業時間9：00－22：00</t>
  </si>
  <si>
    <t>m2×時間</t>
  </si>
  <si>
    <t>弊社では、省エネ法で要求されている年１％のエネルギー効率化に努めるために、設備の運転状況の効率化や計画的な機器の更新を進めている。地球温暖化防止においても積極的に取り組むため、実排出量ベースで基準年度の排出量から３％のCO2削減の目標を設定した。
この目標を達成するため、事業活動におけるCO2排出量を正確に把握し、商品の開発・生産・配送を含めた環境対策の効率化を図る。
また、保有設備の運転効率を見直すために、エネルギー管理標準を設置し、管理標準を基に設備の最適運転を行うことにより、エネルギーの削減を図る。</t>
  </si>
  <si>
    <t>LED照明の更新(予算に応じて順次更新予定）</t>
  </si>
  <si>
    <t>[主要なエネルギー使用設備の更新等の検討]
①更新の対象となる主要なエネルギー使用設備
・冷凍機(アイス、冷食ケース等)
・冷ケースの改造(フロン対策及び省エネ化)
②上記①の設備を選択した理由
・稼働時間が長く、エネルギー使用量が多いため
③設備更新スケジュール
・2022年度～2024年度間で順次各店舗改修・導入予定</t>
  </si>
  <si>
    <t>横浜市旭区上白根３－３９－１</t>
  </si>
  <si>
    <t>横浜工場　工場長　山本　恵</t>
  </si>
  <si>
    <t>代表取締役　安田　智彦</t>
  </si>
  <si>
    <t>愛知県名古屋市瑞穂区松園町１－５０</t>
  </si>
  <si>
    <t>当社はかけがえのない地球を守る為、環境保全を経営の柱の一つとして、地球温暖化防止対策（CO2排出量削減）に取り組みます。</t>
  </si>
  <si>
    <t>事務所に掲示</t>
  </si>
  <si>
    <t>１０：００～１５：００</t>
  </si>
  <si>
    <t>設備更新時に高効率の設備を入れることで、エネルギー使用量の削減＝CO2排出量の削減になると考えます。
ただし、ラインの増設や機械設備の増設があると、CO2排出量の増加の要因にはなり得ます。
また、生産量の増減によりCO2排出量も増減します</t>
  </si>
  <si>
    <t>各ラインのＬＥＤ更新
2022年7月　出荷場ＬＥＤ化</t>
  </si>
  <si>
    <t>2024年取り組み予定</t>
  </si>
  <si>
    <t>2023年取り組み予定</t>
  </si>
  <si>
    <t>2025年取り組み予定</t>
  </si>
  <si>
    <t>東京都千代田区岩本町三丁目10番1号</t>
  </si>
  <si>
    <t>代表取締役社長　飯島　延浩</t>
  </si>
  <si>
    <t>代表取締役社長　飯島延浩</t>
  </si>
  <si>
    <t xml:space="preserve">[工場]
①具体的目標を設定し、廃棄物削減・省エネルギー・省資源・汚染防止等の環境負荷低減に取り組む。
②環境負荷低減の為に活用できる最新技術を積極的に導入する。
③環境負荷の状況と環境負荷低減への取り組み状況を開示し、社会との信頼関係を築くとともに、地域社会
　の一員として環境保全活動に積極的に参加し、地域の人々とのコミュニケーションを推進する。
【更新の対象となりうる主なエネルギー設備の選定について】
　小型貫流ボイラー・空気圧縮機・空調設備・照明器具等の高効率化・空調機新冷媒の採用
[コンビニエンスストア]
①店舗は自店の電気・ガスの使用量に関する情報を本部に毎月提供する。本部はエネルギー使用実績を集計して
　店舗に毎月フィードバックし、省エネルギーに配慮した店舗運営の意識付けを行う。
②新規店にはＬＥＤ照明を導入する。またノンフロンの冷凍冷蔵機器またはインバーター機器を導入し、
　ショーケース等の稼働効率の向上と省エネ化を図る。　
③更新期を迎えた旧設備の店舗には、ノンフロンの冷凍冷蔵機器またはインバーター機器を導入し、ショー
　ケース等の稼働効率の向上と省エネ化を図る。
</t>
  </si>
  <si>
    <t>山崎製パン株式会社総務部環境対策課</t>
  </si>
  <si>
    <t>１0億円</t>
  </si>
  <si>
    <t>[工場]
　温室効果ガスの削減は、環境推進委員会議による活動や省エネルギー機器の導入を図り削減致します。目標排出量においては、生産高の成長を見込んでおり削減率を1.0％と致しました。原単位においては、社内管理基準として原単位前年比99％を目標値としています。よって目標年度は原単位を年1％削減と設定し管理します。
[コンビニエンスストア]
　温室効果ガスの排出量は、店舗へのエネルギー使用実績のフィードバックによる省エネに配慮した店舗運営および省エネ型機器の導入により、排出量の削減率年1％、排出量原単位の削減率年1％を目標として管理します。</t>
  </si>
  <si>
    <t>　温室効果ガスの削減は、低燃費・低公害車の導入及び配送コースの定期的見直しにより物流における温室効果ガスの削減を図ります。また、エコドライブの推進を図る事により温室効果ガス排出量削減を図ります。目標排出量においては、削減率を1.0％と致しました。原単位においては、社内管理基準として原単位前年比99％を目標値としています。よって目標年度は原単位を年1％削減と設定し管理します。
　</t>
  </si>
  <si>
    <t>横浜第一・第二工場：LED照明器具への更新
デイリーヤマザキ：新店へのLED照明の設置、既存設置店への高効率LED照明への更新</t>
  </si>
  <si>
    <t xml:space="preserve">デイリーヤマザキ：新規店へのノンフロンの冷凍冷蔵機器またはインバーター機器の導入
　　　　　　　　　更新期を迎えた旧設備の店舗へのノンフロンの冷凍冷蔵機器またはインバー　　　
　　　　　　　　　ター機器の導入                 </t>
  </si>
  <si>
    <t>東京都豊島区南池袋1-18-21　西武池袋本店書籍館</t>
  </si>
  <si>
    <t>代表取締役　林　拓二</t>
  </si>
  <si>
    <t>〒171-0022　東京都豊島区南池袋1-18-21　西武池袋本店書籍館</t>
  </si>
  <si>
    <t>[基本方針]
そごう・西武「環境方針」(https://www.sogo-seibu.co.jp/csr/)に基づき地球温暖化対策を推進。
　※環境ﾏﾈｼﾞﾒﾝﾄｼｽﾃﾑ(ISO14001)の認証を取得済み（西武1999年、そごう2011年）
　&lt;基本理念&gt;
　　私たちは、企業市民として社会的責任を自覚し、環境・社会・経済が一体となった事業活動を通じ、
　　お客様やお取引先、地域と共に、「次世代に続く豊かなくらしづくり」に取り組みます。</t>
  </si>
  <si>
    <t>各店舗　総合事務所総務部</t>
  </si>
  <si>
    <t>横浜店：西区高島2-18-1　　東戸塚店：戸塚区品濃町537-1</t>
  </si>
  <si>
    <t>営業日の10：00～18：00</t>
  </si>
  <si>
    <t>全社の環境取組概要は、そごう・西武ホームページよりダウンロード可能</t>
  </si>
  <si>
    <t>各店において空調機や照明器具・ランプの高効率化を推進し、3％削減を達成するように各取組を実施する。
①空調設備の効率的な運転・温度制御。インバーター制御の活用。（横浜店）
②売場改装時のLED照明の積極的導入。
③既設照明器具のLED化。</t>
  </si>
  <si>
    <t>東京都港区東新橋1-6-2</t>
  </si>
  <si>
    <t>代表取締役 社長 兼 CEO　魚谷雅彦</t>
  </si>
  <si>
    <t xml:space="preserve">〇2026年までにカーボンニュートラルの達成することを対外発表を行っている。
○みなとみらい地区のゼロエミッション分科会に参画して温室効果ガスの排出削減を地域でも進めている。
○ＧＩＣは19年に新建屋になり当初より省エネ設計（CASBEE横浜Sランク認証）で建てられているので、
　まだ計画期間内の省エネ設備の更新計画は立てていない。
○具体的なエネルギー使用量削減の取り組みとして、設備の運転条件を見直し、効率運転に努める。
</t>
  </si>
  <si>
    <t>資生堂 グローバルイノベーションセンター　受付</t>
  </si>
  <si>
    <t>横浜市西区高島1-2-11</t>
  </si>
  <si>
    <t>2023年1月から電気の30％をカーボンオフセットにて削減予定。
コロナ渦での出社制限から徐々に出社者も増え、エネルギー使用量も増加することが見込まれるが、空調のエコ運転などにより毎年1％の削減をめざす。
基準年度比3.0％の削減を目標とする。</t>
  </si>
  <si>
    <t>電気の3割はオフセットを購入する予定。（1300t-CO2）</t>
  </si>
  <si>
    <t>神奈川県横浜市中区本町6丁目50番地の10</t>
  </si>
  <si>
    <t>事務局 教育長　鯉渕　信也</t>
  </si>
  <si>
    <t>　事業活動における環境への負荷の低減を図り環境の保全を図るため、日常活動におけるエネルギー消費の削減に積極的に取り組む。ごみの削減やリサイクルを推進するほか、機器の設置・更新時には、高効率な空調機器やLED照明等を導入するなど、エネルギー消費量を抑制していく。また、学校における環境教育の充実を推進し、地球温暖化防止への啓発、取り組みを進める。</t>
  </si>
  <si>
    <t>横浜市教育委員会事務局総務課</t>
  </si>
  <si>
    <t>横浜市中区本町6丁目50番地の10</t>
  </si>
  <si>
    <t>月曜日から金曜日まで（国民の祝日・年末年始は除く）8時45分から17時15分まで（12時から13時までは除く）</t>
  </si>
  <si>
    <t>１　老朽化した施設・設備の更新または施設の新設の際には省エネ効果の高効率機器を導入する。
２　不要な電気使用の抑制を行いエネルギー使用量の削減に努める。
３　省エネの取組を推進するための啓発を実施する。
４　学校現場において環境教育を実施し、意識の高揚を計る。</t>
  </si>
  <si>
    <t>教室等照明器具更新：10校/年
体育館等照明器具更新：10校/年</t>
  </si>
  <si>
    <t>約60校に対してPAA事業にて設置予定</t>
  </si>
  <si>
    <t>横浜市水道事業管理者</t>
  </si>
  <si>
    <t>水道局長　山　岡　秀　一</t>
  </si>
  <si>
    <t>　横浜市役所が行う事務及び事業に関する温室効果ガス排出量削減のための措置を取りまとめた「横浜市地球温暖化対策実行計画（市役所編）」基づき、温室効果ガス排出削減に取り組んでいる。</t>
  </si>
  <si>
    <t>横浜市水道局　総務部総務課庶務係</t>
  </si>
  <si>
    <t>神奈川県横浜市中区本町６丁目50番地の10  横浜市役所20階</t>
  </si>
  <si>
    <t>月曜日から金曜日まで（国民の祝日・年末年始は除く）の8時45分から17時15分まで（12時から13時までは除く）</t>
  </si>
  <si>
    <t>１　配水ポンプにおけるエネルギーの効率化
　　配水ポンプ設備について、運用状況に応じて必要な量だけポンプを動かすこと
　のできるVVVF方式に順次切り替えていきます。
２　LED照明等のエネルギー効率の良い設備の導入
　　LED照明等のエネルギー効率の良い設備について、継続的な導入を図ります。　</t>
  </si>
  <si>
    <t>　公用車買い替えによる低燃費車導入割合を向上させるとともに、エコドライブの周知を行い、エコドライブを補助するETCの導入を継続することで、排出の抑制を図る。</t>
  </si>
  <si>
    <t>・洋光台水道事務所、中村応援者受入れ拠点等の照明をLEDに更新予定</t>
  </si>
  <si>
    <t xml:space="preserve">・鶴見配水池、野毛山配水池、鶴ケ峰配水池、恩田配水池のポンプ設備をエネルギー効率の良い制御機器（VVVF制御方式）へ更新予定
</t>
  </si>
  <si>
    <t>平原　史樹</t>
  </si>
  <si>
    <t>[基本方針]
市内3か所に公立病院を経営する事業者として、現在の温室効果ガスの排出量を把握する。
また、温室効果ガスの排出量を削減する取組を計画化し、横浜市病院事業全体で削減の努力をする。
・エネルギー使用状況を管理する　・適切な冷暖房温度の設定を行う
・不要な照明を消灯する　・照明器具等を省エネ型へ切り替えていく
・職員に対して、省エネ行動の推進を啓発する
[主要なエネルギー使用設備の更新等の検討]
①更新の対象となる主要なエネルギー使用設備
医療機器
②上記①の設備を選択した理由
病院事業特有の設備であり、主要なエネルギー使用設備であるため
③設備更新スケジュール
随時</t>
  </si>
  <si>
    <t>医療局病院経営本部総務課</t>
  </si>
  <si>
    <t>横浜市中区本町６丁目50番地の10</t>
  </si>
  <si>
    <t>月曜日から金曜日まで（国民の祝日・年末年始は除く）の8時45分から17時まで（12時から13時までは除く）</t>
  </si>
  <si>
    <t>市民病院は2020年に移転が完了したため現時点での目標設定は困難である。
その他の事業所については、各年１％の削減を目標とした。</t>
  </si>
  <si>
    <t>東京都中央区日本橋室町二丁目1番1号</t>
  </si>
  <si>
    <t>代表取締役社長　菰田正信</t>
  </si>
  <si>
    <t>【三井不動産グループ環境方針】
1.環境効率性の向上と環境負荷の低減、省エネルギー・省資源と廃棄物削減、汚染の防止に努め、地球温暖化対策と循環型社会の形成をめざします。 
2.低炭素に加え、水環境・生物多様性の保全、分散・自立型エネルギーの導入などを幅広く、統合的に推進し、環境負荷の低減と安全・安心、快適性の向上の双方をめざします。 
3.顧客、地域、行政などコミュニティと連携・協力して、「環境との共生」に積極的に取り組み、持続的発展が可能なまちづくりと、実効性の高い環境施策を展開します。
4.スマートシティなど環境配慮型まちづくりを国内外で展開し、未来のまちづくりをリードする環境先進企業をめざします。 
5.環境関連の法規制の遵守はもとより、必要に応じ独自の基準を定めて、「環境との共生」を推進します。 
6.環境教育、啓発活動などにより、三井不動産グループ全従業員に環境方針の周知徹底と環境意識の向上を図ります。 
7.環境への取り組み状況など、必要な情報の開示に努め、広報活動などを通じて広く社会とコミュニケーションを図ります。
市内の事業所についてもグループ環境方針に基づき事業活動を実施いたします。</t>
  </si>
  <si>
    <t>https://www.mitsuifudosan.co.jp/corporate/esg_csr/</t>
  </si>
  <si>
    <t>2022年度～24年度の3年間は排出原単位で毎年1％削減、3年間で3％削減達成を目標とする。エネルギー使用設備の適切な保守・運用管理を継続すると共に、計画的に空調、照明設備等のリニューアル・高効率化を進めて目標達成を目指す。</t>
  </si>
  <si>
    <t xml:space="preserve">
2024年度以降に共用部、専用部の照明LED化を計画中（横浜三井ビルディング）</t>
  </si>
  <si>
    <t>2023年上半期設置予定（三井不動産ロジスティクスパーク横浜港北）</t>
  </si>
  <si>
    <t>神奈川県横浜市西区南幸1-6-31</t>
  </si>
  <si>
    <t>執行役員横浜店長　髙田　明宏</t>
  </si>
  <si>
    <t>代表取締役社長　村田　善郎</t>
  </si>
  <si>
    <t>大阪府大阪市中央区難波5-1-5</t>
  </si>
  <si>
    <t>[基本方針]
髙島屋グループは、経営理念に「いつも、人から。」を掲げており、経営理念の実現に向けた『地球環境を守るためのたゆまぬ努力』を一つの指針を示すとともに、環境・社会課題を中心とした重点課題を設定し､全従業員参加による環境保全活動を行っています。
また、地球温暖化防止などの環境課題にも重点を置き、働く一人ひとりが課題を抽出してCO2排出量の削減を図るべく省エネ・廃棄物の削減・3R活動に取り組みます。
各販売部・部門ごとに、取り組みの数値化と見える化に努め、実施責任者から結果の評価を行い、課題を抽出して改善します。</t>
  </si>
  <si>
    <t>株式会社髙島屋　横浜店　総務部</t>
  </si>
  <si>
    <t>横浜市西区北幸1-5-10　ＪＰＲ横浜ビル（旧東京建物ビル）8階</t>
  </si>
  <si>
    <t>10:00～18:00（水・日曜日及び元旦を除く）</t>
  </si>
  <si>
    <t xml:space="preserve">当社は、環境・社会課題を中心とした重点課題を設定し、電力使用や衣類の製造から廃棄までに排出されるＣＯ２排出削減に向けたネルギー使用量削減の取り組みを推進していますが、現在までの店内照明の過半（2019年度計画時にも売場主要箇所の6割以上は）がLED更新済みであること、近年のコロナ禍に伴う前年度中の営業時間の短縮による基準年度の排出量が必然的に小さいことから、目標年度（2024年度）までの温室効果ガス排出量の目標削減率を2％とした。
</t>
  </si>
  <si>
    <t>店内天井照明LED化工事
2023年度（2023年3月～2024年2月）投資計画として
 6月～ 8月：蛍光灯類　約2,000台　LED化　、水銀灯類　約160台
10月～12月：蛍光灯類　約1,300台　LED化
＊売場主要箇所の天井照明を約80％のLED更新予定
2024年度以降は、未定</t>
  </si>
  <si>
    <t>神奈川県横浜市鶴見区安善町1-1-1</t>
  </si>
  <si>
    <t>南関東地域統括担当 常務執行役員 南関東地域統括長　阿波　誠一</t>
  </si>
  <si>
    <t>代表取締役社長　長尾　裕</t>
  </si>
  <si>
    <t>東京都中央区銀座2-16-10</t>
  </si>
  <si>
    <t>「輸送のエコ」や「施設のエコ」で低公害車の導入や台車を使った集配、省エネを推進します。
特に、「施設のエコ」については、省エネ法の努力目標である、年間エネルギー消費原単位を年平均１％以上低減させることを基本方針としています。</t>
  </si>
  <si>
    <t>ヤマト運輸株式会社 横浜主管支店</t>
  </si>
  <si>
    <t>横浜市磯子区杉田5-31-27</t>
  </si>
  <si>
    <t>24時間</t>
  </si>
  <si>
    <t>省エネ法の努力目標である前年度比1%削減に準じた設定としている。
１．照明:省エネ型への交換(随時)
２．空調機:省エネ型への交換、冷暖房使用制限、温度管理と定期的なフィルター清掃
３．電気使用量の見える化により電気使用量の管理</t>
  </si>
  <si>
    <t>省エネ法の努力目標である前年度比1%削減に準じた設定としている。
１．集配ツールを用いた走行距離の短縮　　　　　　　　　　　　　　　　　　　　　　　　　　　　　　　　　　　　（ルートマップを用いた無駄の無い集配、バス停方式の駐車位置固定化、車両を使用しない集配の推進）
２．研修によるエコドライブの実施　　　　　　　　　　　　　　　　　　　　　　　　　　　　　　　　　　　　　　　（スムースなシフトチェンジ、エンジンブレーキの使用）
３．ネコアシシステムによる運転状況の把握及び管理</t>
  </si>
  <si>
    <t>横浜市保土ケ谷区岡沢町82</t>
  </si>
  <si>
    <t>代表取締役　平山　隆浩</t>
  </si>
  <si>
    <t>エコドライブの推進、店舗看板をLED照明への切り替え推進でCO2削減を図る。</t>
  </si>
  <si>
    <t>本社窓口</t>
  </si>
  <si>
    <t>神奈川県横浜市保土ケ谷区岡沢町82</t>
  </si>
  <si>
    <t>10:00～18：30</t>
  </si>
  <si>
    <t xml:space="preserve">社用車台数の削減、エコカー比率増や適正配置をしていく。
</t>
  </si>
  <si>
    <t>店舗看板の照明をLED照明に切り替える。</t>
  </si>
  <si>
    <t>東京都新宿区西新宿1丁目26番2号
新宿野村ビル</t>
  </si>
  <si>
    <t>代表取締役　松尾　大作</t>
  </si>
  <si>
    <t>東京都新宿区西新宿1丁目26番2号　新宿野村ビル</t>
  </si>
  <si>
    <t>市内の事業活動における温室効果ガス排出抑制に向けた基本方針
・更新時期を迎えた設備の更新時には高効率器具を積極的に選定する。
・市外に設置した太陽光発電で発生した環境価値を市内の物件で活用する。
グループ全体目標
●温室効果ガス（CO2）削減
【中長期目標】
Scope1・2および3(カテゴリー1・11)の排出量を、総量で2019年度比、2030年までに35％削減する。
（2020年11月SBT（Science Based Targets）認定取得済）
※Scope 3については、カテゴリー1(建物の建設時等)およびカテゴリー11(販売した商品の使用時)を
　対象としており、2019年度実績で、Scope3の約94％をカバーしています。
●エネルギー使用量の削減
●太陽光発電の促進</t>
  </si>
  <si>
    <t>野村不動産株式会社　技術管理部</t>
  </si>
  <si>
    <t>東京都新宿区西新宿一丁目26番2号</t>
  </si>
  <si>
    <t>平日　9:00～17:00</t>
  </si>
  <si>
    <t>基準年度は基礎排出係数が小さい電力会社と契約をしていたが、一部物件で電力会社の切替により基礎排出係数が高くなる見込みである。
そのため、物件の売却等により総排出量は減少するが、原単位は上昇する見込みとなる。
再エネプランへの切替や非化石証書の調達により調整後CO2排出量については大きく削減する計画とする。</t>
  </si>
  <si>
    <t>横浜ﾋﾞｼﾞﾈｽﾊﾟｰｸ ﾉｰｽｽｸｴｱⅠ：ｴﾝﾄﾗﾝｽ照明LED化(2022年度)
横浜ﾋﾞｼﾞﾈｽﾊﾟｰｸ ﾉｰｽｽｸｴｱⅢ：地下1階照明器具LED化(2022年度)
横浜ﾋﾞｼﾞﾈｽﾊﾟｰｸ ｻｳｽﾀﾜｰ：2階照明LED化(214台)、1階照明LED化(ベース236台、DL76台) (2022年度)</t>
  </si>
  <si>
    <t xml:space="preserve">横浜ﾋﾞｼﾞﾈｽﾊﾟｰｸ ｳｴｽﾄﾀﾜｰ･ｲｰｽﾄﾀﾜｰ：外調機更新(2021年度より継続) 計97台
　　　　　　　　　　　　　　　　内調機修繕(同上) 計307台(ファンモーター、制御機器更新)
横浜ﾋﾞｼﾞﾈｽﾊﾟｰｸ ﾉｰｽｽｸｴｱⅠ　　　：外調機更新(2022年度) 計5台
　　　　　　　　　　　　　　　　内調機修繕(同上) 計28台(ファンモーター、制御機器更新)
</t>
  </si>
  <si>
    <t>神奈川県横浜市神奈川区宝町2番地</t>
  </si>
  <si>
    <t>代表執行役社長兼最高経営責任者 内田 誠</t>
  </si>
  <si>
    <t>代表執行役社長兼最高経営責任者　内田 誠</t>
  </si>
  <si>
    <t>神奈川県横浜市西区高島1丁目1番1号</t>
  </si>
  <si>
    <t>[日産自動車株式会社　環境方針]
日産環境理念：人とクルマと自然の共生
究極のゴール：事業活動やクルマの走行時に生じる環境負荷や資源利用を、自然が吸収可能なレベルに抑える
日産の目指す姿：『シンシア・エコイノベーター(Sincere Eco-Innovator）』
• シンシア（誠実な）：環境問題に対し積極的に取り組み、環境負荷を低減する。
• エコイノベーター：持続可能なモビリティ社会の発展のために、お客さまに革新的な商品を提供する。
取り組むべき重要課題
・CO2排出量の削減/再生可能エネルギーへの転換
・資源循環
・大気、水、土壌・生物多様性の保全</t>
  </si>
  <si>
    <t>日産テクニカルセンター　車両生産技術本部
環境＆ファシリティエンジニアリング部　環境エネルギー技術課</t>
  </si>
  <si>
    <t>神奈川県厚木市岡津古久560-2</t>
  </si>
  <si>
    <t>平日9時～17時</t>
  </si>
  <si>
    <t>１．排出量の９割以上を占める横浜工場においては、設備増強、操業upにより、排出量は基準年度に比し増加する見込みであるが、目標年度には省エネ活動を行い0.1％削減する目標設定とした。なお、横浜市内事業所の活動実績を明確化するため、本年計画から横浜工場の売上高を原単位の分母とした。また、目標は省エネを推進し、年1％の原単位の改善を行い、3か年で3％の原単位改善を行う。
２．非生産拠点であるグローバル本社については竣工以来、空調設備、照明設備等の運用において大幅な省エネを実施して来た。今後ビル環境に悪い影響を及ぼさない範囲で、更に省エネ活動を実施してCO2排出量の削減に努める。</t>
  </si>
  <si>
    <t>・1%/年を基本に、3年間で3%を削減することを目標に、活動を進める。
・削減の方策は、以下を基本とする。
　①推進体制を整備する。
　②初年度登録年月が古く、CO2の排出量の多い車の優先的代替。
　③カタログ値に比較して、原単位の悪い車の要因分析と改善策の実施。</t>
  </si>
  <si>
    <t>工場で最も多く使用しているFLR40W形2灯式蛍光灯を33W形LED照明器具へ切り替え消費電力の削減を図る。更新台数については検討中。</t>
  </si>
  <si>
    <t>先の3年間にてＲＥ化（太陽光発電の屋根貸し等）を検討してきたが、今後は自家消費による電力使用量削減について検討を進める。現時点では本計画書期間中の具体的な計画は未定。</t>
  </si>
  <si>
    <t>東京都中央区八重洲2-7-15</t>
  </si>
  <si>
    <t>代表取締役社長　今川　国明</t>
  </si>
  <si>
    <t xml:space="preserve">1.弊社では、従来より省エネ法をはじめとする環境に関する法令を順守し、世界基準で環境負荷低減に努めて
　いる。横浜市地球温暖化対策計画についても全社での取組の一部として積極的な取組を実施する。
2.目標の達成のためには、現在全社にて取組んでいるアイドリングストップ運動をはじめとする
　エコドライブを更に徹底させるとともに、低燃費車などの二酸化炭素排出量の少ない自動車の導入を
　推進する。
3.低燃費車導入方針については、車両リース満了毎車両入替時に軽自動車への移行や低燃費車の積極導入を
　実施し、計画期間中を通して温暖効果ガス抑制に努める。
</t>
  </si>
  <si>
    <t>　株式会社メディセオ　東京本社　総務部</t>
  </si>
  <si>
    <t>　東京都中央区八重洲２－７－１５</t>
  </si>
  <si>
    <t>　午前9時～午後5時</t>
  </si>
  <si>
    <t xml:space="preserve">物流量の増加に伴う車両走行距離の増加が、温室効果ガスの排出量増加の要因となるが、
当社は、「元気と、かがやき」をお届けする企業として、環境に配慮した下記活動を展開、
推進することで、基準年度の約3%の削減を目標に設定。
①エコドライブの推進
②低燃費車の導入
③軽自動車への切替
④配送方法の更なる効率化を検討（所謂、タクシー物流からバス物流への推進）
尚、原単位には、排出量と密接に関連のある売上高する。
</t>
  </si>
  <si>
    <t>神奈川県平塚市八重咲町６番１８号</t>
  </si>
  <si>
    <t>取締役社長　堀　康紀</t>
  </si>
  <si>
    <t>　当社の主たる事業である道路旅客運送業においては、車両の代替の際には燃費性能等を考慮するとともに、車両を取り扱う運転従事者に対しエコドライブの重要性を理解し実践できるよう教育を進める。
　また、事務所等においても老朽化した設備の代替に際し省エネ性能の高い設備の導入を検討するとともに、設備を使用する従業員に対して無駄なエネルギー使用がないよう、省エネの重要性を理解し実践できるよう教育を進める。</t>
  </si>
  <si>
    <t>https://www.kanachu.co.jp/kanachu/csr/environment.html</t>
  </si>
  <si>
    <t>　２０１９年度を計画初年度とする前計画期間と同様、省エネ法により国が求める削減目標である「対前年比１．０％削減」を全社的な目標とし、横浜市内の全事業所においても対前年比１．０％削減、３年間で同約３．０％の削減を目標とした。</t>
  </si>
  <si>
    <t xml:space="preserve">
①更新予定設備：舞岡営業所　高効率空調機への代替（1.4馬力×３台）
　更新理由：導入より期間が経過しているため
　設備更新スケジュール：2022年度
</t>
  </si>
  <si>
    <t>個別票対象事業所なし</t>
  </si>
  <si>
    <t>賃貸ビル等におけるテナント使用範囲について検討を進める</t>
  </si>
  <si>
    <t>主要な事業所から順次書面化の予定</t>
  </si>
  <si>
    <t>保有事業所なし</t>
  </si>
  <si>
    <t>管理標準の設定に併せ、適正な吐出圧管理について検討を進める</t>
  </si>
  <si>
    <t>道路運送車両法の定期路線として、運行ルート・時刻が予定されている</t>
  </si>
  <si>
    <t>1号3号任意</t>
  </si>
  <si>
    <t>北海道札幌市北区新琴似七条1丁目2番39号</t>
  </si>
  <si>
    <t>代表取締役社長　武田 政則</t>
  </si>
  <si>
    <t>代表取締役社長 武田 政則</t>
  </si>
  <si>
    <t>東京都北区神谷3丁目6番20号</t>
  </si>
  <si>
    <t>１．基本理念：持続的成長と環境負荷低減の両立を目指し、企業の社会的責任を果たします。
２．基本方針：基本理念に基づき、製造・物流・小売の各段階において環境負荷低減のための活動を実施します。
　　①省エネにつながる商品を積極的に開発します。
　　②工場、店舗等の事業所における環境負荷の低減に努めます。
　　③効率的な物流システムの構築によりＣＯ２排出量を低減します。</t>
  </si>
  <si>
    <t>https://www.nitori.co.jp/about_us/ecology.html</t>
  </si>
  <si>
    <t xml:space="preserve">
延床面積に期中の事業所の増減や営業時間の変更などが反映されることを目的とし設定した。
店舗数は増加予定であり、排出量が増えることが予想されるが、原単位ベースで削減するよう、努める。
延床面積（千㎡）×（年間営業時間/24時間×365日）
…この数値の全事業所合計を原単位の指標とした。</t>
  </si>
  <si>
    <t>東京都目黒区中目黒２丁目９番１３号</t>
  </si>
  <si>
    <t>代表取締役社長　貝住泰昭</t>
  </si>
  <si>
    <t>代表取締役社長　貝住　泰昭</t>
  </si>
  <si>
    <t xml:space="preserve">〇スタンレーグループは、下記の環境基本理念をもとにＩＳＯ14001を通じて環境保全活動に取り組んでいます。
【環境基本理念】　スタンレーグループは、かけがえのない地球とその生態系の豊かな恵みを、健全な状態で次世代に引き継ぐため、
全ての企業活動を通じて環境に与える負荷を最小限にし、”豊かな価値の創造と環境との調和”を実現します。
○横浜市で事業活動を行っている4事業所（技術研究所、横浜技術センター、オプトテクニカルセンター、
みなとみらいテクニカルセンター）は、 環境保全活動を通し、省資源・省エネルギー・廃棄物の削減等、
健全な環境の維持・向上、温室効果ガスの排出抑制に努めます。
</t>
  </si>
  <si>
    <t>スタンレー電気株式会社　技術研究所　受付窓口</t>
  </si>
  <si>
    <t>神奈川県横浜市青葉区荏田西1-3-1</t>
  </si>
  <si>
    <t>土日、祝祭日を除く　８:３０　～　１７：３０</t>
  </si>
  <si>
    <t>〇横浜市で事業活動を行っている4事業所の内、みなとみらいテクニカルセンターを除く3事業所（技研・オプトテクニカルセンター・横浜技術センター)において温室効果ガスの削減に取り組む。空調機器の入れ替えなどによりCO2排出量について
2024年度までに2021年度比0.1%削減を目標とする。</t>
  </si>
  <si>
    <t>2022年度、2023年度にOTC・YTCそれぞれにおいて高効率空調機器の入れ替えを計画している。</t>
  </si>
  <si>
    <t>横浜市金沢区昭和町3175</t>
  </si>
  <si>
    <t>代表取締役社長　飛永　佳成</t>
  </si>
  <si>
    <t xml:space="preserve">1．製品の研究、開発、設計、製造、修理、整備におけるライフサイクルの全ての段階で、発生し得る環境影響を認識し、事業活動が地球環境に与える影響を的確に捉え、使用資源・エネルギーの有効利用、環境汚染物質並びに廃棄物の分別・処理の適切な管理及び削減を行い、地球環境の保護と地球環境汚染の予防に努める。
2．事業活動に当たっては、環境に影響を及ぼす活動、製品及びサービス（以下、環境側面と呼ぶ）に関連する国際条約、法律、規則及び協定等を遵守する。
3．全社の環境側面並びに法的要求事項、環境状態、利害関係者のニーズ及び期待、外部及び内部の課題等に関するリスク及び機会から実施計画を定め実行する事により、環境パフォーマンスを継続的に改善する。
4．環境教育により社員及び当社のために働くすべての人の環境保全活動に対する理解と、環境に関する意識向上を図る。
5．この環境方針を社員及び当社のために働くすべての人に周知する。また、この方針は外部からの要求に応じ随時提供できるものとする。
</t>
  </si>
  <si>
    <t>http://www.nippi.co.jp/environment/report.html</t>
  </si>
  <si>
    <t xml:space="preserve">
2024年の操業は、増加する見通しである。したがって原単位１％/年で削減する計画
生産量は増加の方向であるため、原単位を削減目標として進める。
</t>
  </si>
  <si>
    <t xml:space="preserve">天井水銀灯照明のＬＥＤ照明化により、20千kwh/年のエネルギー削減効果が期待できる。
</t>
  </si>
  <si>
    <t>受変電設備更新による効率化　原油換算11.3kl/年のエネルギー削減効果が期待できる。
ボイラー更新（蒸発量3トン/hr✕5台（都市ガス））に伴う更なる効率化　原油換算9.3kl/年のエネルギー削減効果が期待できる。
空調機チラーの更新により35千kwh/年の消費電力削減を図る。</t>
  </si>
  <si>
    <t>東京都港区高輪3-19-15</t>
  </si>
  <si>
    <t>代表取締役社長　鈴木　英明</t>
  </si>
  <si>
    <t>[基本方針]
（１）省エネ対策・環境対策には一層の努力と重点を置き経営課題として行う
（２）環境教育の勉強会などを通じて社員の環境保全に対する意識向上に努める
（３）施設・設備の定期的な保守点検を実施し、性能の維持に努める
（４）省エネの取り組みとして設備更新時にトップランナー設備を導入するため、新技術の収集とセミナー等の研修に積極的に参加する
また市内事業所の排出量削減は全社ににおける削減に貢献するので、本計画は全社の取組と同じ位置づけにある。</t>
  </si>
  <si>
    <t>https://www.ftb.co.jp/kankyo.html</t>
  </si>
  <si>
    <t>電力使用量の大きな割合を占める冷凍機設備の運用面での効率化、冷蔵倉庫内の適正な温度管理、荷捌き場・倉庫内照明のLED化の検討などで、年平均１％のCO2排出量削減を目標とする。</t>
  </si>
  <si>
    <t>大黒第二冷凍物流センターにおいて、計画期間内にまずは事務所（5％）、荷捌き場（15％）の照明をLED化を進め、その後に倉庫内等（80％）の照明のLED化を実施する。大黒冷凍物流センター事務所照明及び外壁消防灯のLED化を実施する。</t>
  </si>
  <si>
    <t>東京都武蔵野市西久保一丁目25番8号</t>
  </si>
  <si>
    <t>代表取締役　　谷　真</t>
  </si>
  <si>
    <t>代表取締役　谷　真</t>
  </si>
  <si>
    <t xml:space="preserve">すかいらーくグループは、脱炭素社会の実現に向けて、Co2排出量の削減に取り組みます。
1.店舗・工場・本部での省エネルギー活動を推進します。
2.宅配・店舗配送等でのガソリン使用量の削減と環境配慮型車両の導入を推進します。
3.再生可能エネルギーの積極的な導入を図ります                                                                                                            
</t>
  </si>
  <si>
    <t>すかいらーくホールディングス本部　第３オフィス</t>
  </si>
  <si>
    <t>13時～17時（土日祝日・年末年始を除く）</t>
  </si>
  <si>
    <t>千万円</t>
  </si>
  <si>
    <t xml:space="preserve">原単位で年平均1%以上改善
</t>
  </si>
  <si>
    <t>空調機器の更新    10台/年
冷凍冷蔵庫の更新　30台/年</t>
  </si>
  <si>
    <t>店舗毎に管理基準を設けている。</t>
  </si>
  <si>
    <t>東京都中野区本町1-32-2
ハーモニータワー15階</t>
  </si>
  <si>
    <t>代表取締役　小林　利彦</t>
  </si>
  <si>
    <t>東京都中野区本町1-32-2　ハーモニータワー15階</t>
  </si>
  <si>
    <t>[基本方針]
事業者全体としてGHPを導入している店舗について、契約期間13年のフルメンテナンス契約の終了時に高効率機器への更新を順次計画している。更新時期の照明器具についは、順次LED化を計画している。
下記の対応を実施。
①照明の間引き、使用していないエリアの消灯②ウォシュレットの暖房停止③ジェットタオルの電源OFF④室温設定のエリア分け⑤プール階段のパネルヒーター・床暖房を使用しない。⑥離席時OA機器モニタ電源OFF⑦エアコンON・OFF時間の設定⑨営業終了後はカーテン・ブラインドを閉め、翌朝の直射日光を防ぐ。等
市内事業所数：7店舗(2022年4月日吉店オープン）
原油換算500KL以上：2店舗</t>
  </si>
  <si>
    <t>本社</t>
  </si>
  <si>
    <t>10時～16時</t>
  </si>
  <si>
    <t>省エネ運用の継続および更新時期の設備については高効率化を計画し、温室効果ガスの排出を抑制する。日吉店の新規オープンとすでに省エネ運用を実施しているところからの削減であることと、新型コロナウイルス蔓延状況など今後の予測が難しいため、排出量の削減率は1％で設定する。</t>
  </si>
  <si>
    <t>市ヶ尾店と上永谷店のGHPを2022年～2023年度に更新予定。</t>
  </si>
  <si>
    <t>東京都港区芝浦三丁目１番21号</t>
  </si>
  <si>
    <t>代表取締役社長　細見　研介</t>
  </si>
  <si>
    <t>東京都港区芝浦三丁目１番21号　msb Tamachi 田町ｽﾃｰｼｮﾝﾀﾜｰS 9階</t>
  </si>
  <si>
    <t>ISO14001に基づく環境目標を定め、温室効果ガス排出削減に取り組んでいる。
計画では、横浜市内の店舗から排出される二酸化炭素排出量を原単位で毎年1％削減することを目標として、新店・改装店の省エネ機器導入、全社員（ｅ-ラーニング）、店舗スタッフ（専門冊子）への環境教育の定期的（年3回）な実施、店舗でのレジ袋削減や商品容器・包材、用度品を含め、プラスチック削減、環境配慮型素材の使用増、再生可能エネルギー（太陽光）による供給など、全事業所（本部・加盟店）をあげて取組を推進している。</t>
  </si>
  <si>
    <t>本社にて実施</t>
  </si>
  <si>
    <t>店</t>
  </si>
  <si>
    <t>店舗設備(販売什器等)については標準化されており、温室効果ガスの排出量に大きな差異はなく、また業務拡大による店舗数の増加が見込まれるため、総排出量を年度の月末店舗数の平均で割った１店舗あたりの排出量を原単位として設定。原単位で年1%の削減を目標とする。</t>
  </si>
  <si>
    <t>店舗の改装・新規開店の際にＬＥＤ等の高効率照明設備を導入する。</t>
  </si>
  <si>
    <t>横浜市青葉区荏田西２－３－２</t>
  </si>
  <si>
    <t>代表取締役社長　廣瀬　泰三</t>
  </si>
  <si>
    <t>【設備面】
1.照明設備の高効率化:店内照明と看板照明を全てLED照明に
　既存店では店内照明はすべてLED照明に更新済み。看板照明を2026年までにLED照明に更新予定。
　新店では店内・看板共にLED照明を標準の仕様としている。2.空調機や冷ケースをより高効率なものに更新
　既存店では2026年までに高効率機器に更新予定。
　新店では高効率機器を標準の仕様としている。
【運用面】
1.エアコン運用ルールの全店実施（実施済み）
2.店内照明運用ルールの全店実施（実施済み）
3.お買物袋ご持参運動の全店実施（実施済み）</t>
  </si>
  <si>
    <t>株式会社クリエイトエス・ディー　本社</t>
  </si>
  <si>
    <t>神奈川県横浜市青葉区荏田西2-3-2</t>
  </si>
  <si>
    <t>弊社では平成２１年からいち早く省エネ対策の取組みを実施しております。〔①店舗別エネルギー消費量の把握 ②エアコン運用ルールを作成し全店で実施 ③店内照明の点灯ルールを作成し全店で実施　④お買物袋ご持参運動の全店実施 ⑤店長会議にて取組み結果報告 を実施して参りました。〕既存の事業所でも①高効率照明器具への更新（LED照明器具等の導入）②高効率空調設備の導入等を計画的に実施し、原単位年１％の削減を目標とします。</t>
  </si>
  <si>
    <t>店内LED照明の更新・・・3～5店舗/年</t>
  </si>
  <si>
    <t>新設可能店舗の検討中。</t>
  </si>
  <si>
    <t>Ｒ22冷媒使用の冷ケース室外機の更新・・・3～5/年</t>
  </si>
  <si>
    <t>東京都千代田区九段南１－１－１０
九段合同庁舎</t>
  </si>
  <si>
    <t>理 事 長　松　元　　崇</t>
  </si>
  <si>
    <t>東京都千代田区九段南１－１－１０　九段合同庁舎</t>
  </si>
  <si>
    <t>照明器具のLED化及び手術棟吸収式冷温水機器更新を行い削減を行う。</t>
  </si>
  <si>
    <t>国家公務員共済組合連合会　総務部</t>
  </si>
  <si>
    <t>東京都千代田区九段南1-1-10</t>
  </si>
  <si>
    <t>9:30～17:00（12:00～13:00を除く）</t>
  </si>
  <si>
    <t>省エネ法(エネルギー使用効率を毎年1％以上改善する)の努力義務に順ずる。</t>
  </si>
  <si>
    <t>照明のLED化による省エネ。</t>
  </si>
  <si>
    <t>2022年度から2023年度にかけて吸収式冷温水機器を更新。</t>
  </si>
  <si>
    <t>横浜市神奈川区東神奈川２－４７－７</t>
  </si>
  <si>
    <t>代表取締役社長　髙　木　　恵　一</t>
  </si>
  <si>
    <t>１．電気自動車、ハイブリットカー、エコカーの保有比率増による排出量の削減。
２．店舗事務所および工場の蛍光灯をLED化の推進。</t>
  </si>
  <si>
    <t>日産プリンス神奈川販売　本社</t>
  </si>
  <si>
    <t>横浜市神奈川区東神奈川2-47-7</t>
  </si>
  <si>
    <t>10：00～18：00（火曜日定休）</t>
  </si>
  <si>
    <t>事務所・工場のＬＥＤ化推進</t>
  </si>
  <si>
    <t>横浜市西区高島１丁目２番８号</t>
  </si>
  <si>
    <t>取締役社長　川俣　幸宏</t>
  </si>
  <si>
    <t>【京急グループ環境基本方針】
私たちは、あらゆる事業活動や社会貢献活動を通じて、地球環境の保全と環境負荷の低減に努め、持続的発展が可能な社会の形成に貢献します。
【TCFDに基づく情報開示と「京急グループ2050年カーボンニュートラル」の策定】
京急電鉄では、ESGへの取り組みを経営のベースと位置付け、事業活動により発生する温室効果ガスの排出抑制に向け取り組みを進めている。そして、さらなる持続可能な社会の実現を目指し、2022年6月に気候関連財務情報開示タスクフォース（TCFD）の提言に基づく情報の開示をはじめ、長期環境目標として「京急グループ2050年カーボンニュートラル」を策定した。この長期環境目標の達成に向けた中間目標として、温室効果ガス排出量を「2030年度末において2019年度比30％削減」と設定し、「省エネ」・「創エネ」・「再エネ」といった各事業における戦略を検討し、グループ全体で目標達成に向け取り組みを進めていく。
今後、上記に基づく横浜市地球温暖化対策計画書制度への対応として、2022年度～2024年度の3年間においては、省エネによるエネルギー使用量の総量を削減する活動に加え、地産地消の再エネ電力の採用や、環境価値証書・非化石証書をはじめとするクレジットの活用なども視野に入れ、市内の事業所から排出される温室効果ガス排出量の削減に取り組む。</t>
  </si>
  <si>
    <t>https://www.keikyu.co.jp/company/csr/report.html</t>
  </si>
  <si>
    <t>基準年度である2021年度は、新型コロナウィルス感染症の影響により、すべての事業所が通常の業務を実施できず、営業時間の短縮や、テレワークによる在席人数が減少した状況下での数値である。当社ＫＰＩ見直しにより、コロナウィルス感染拡大前実績2019年度を基準として、年３％ずつ削減する。なお、京急グループ本社横浜移転分勘案を勘案し、2019年度値は8,229t-CO2と推定し、年３％削減で計画。2022年度7,510t-CO2、2023年度7,285t-CO2、2024年度7,067t-CO2（削減率8.73%/2019年度比）の目標を設定した。
省エネの推進、再エネの導入及びクレジットの活用などの対策を総動員して目標の達成を目指す。</t>
  </si>
  <si>
    <t>・既存の事業所でのLED化を計画的に推進する。</t>
  </si>
  <si>
    <t xml:space="preserve">・今後も続けなくてはならない感染症対策としての換気量増大に対処するため、空調換気設備の計画的な更新・整備、全熱交換器の導入エリアの拡大、BEMSによる最適運用などを推進する。
</t>
  </si>
  <si>
    <t>東京都千代田区大手町二丁目3番1号</t>
  </si>
  <si>
    <t>代表取締役社長　丸岡　亨</t>
  </si>
  <si>
    <t>ＮＴＴコミュニケーションズ地球環境憲章
◎基本理念：NTTコミュニケーションズグループは、グローバルな規模であらゆるお客さまの利益につながる最高水準のサービスを創造し、提供するすべての過程において、地球環境保全に積極的に取り組むとともに、環境にやさしい社会の実現に貢献します。
◎基本方針：すべての企業活動において、次の方針を基本とする。
①企業責任の遂行
②環境にやさしい社会実現に向けた活動の支援 
③社会活動を通しての貢献 
④環境情報の公開環境
⑤生物多様性の保全と持続可能な利用（生態系の保全と持続可能な利用）
 詳細は、https://www.ntt.com/about-us/csr/eco/details.html参照</t>
  </si>
  <si>
    <t>https://www.ntt.com/about-us/csr/en_report.html</t>
  </si>
  <si>
    <t>弊社は通信業が主体であり、通信負荷によるエネルギー使用量が大きい。
温室効果ガスの排出量を１％削減すること前提に目標を設定した。この目標を達成するために次のような対策に取組んでいく予定である。
・高効率整流装置、高効率空調設備への更改・余剰設備の休止を実施するなど、エネルギー使用量の削減を積極的に実施していく。</t>
  </si>
  <si>
    <t>現段階で2022年度～2024年度に予定はないが、メーカー側の蛍光灯の製造自主規制に伴い、最終的には全数LEDへの移行が必要であるので、順次更改を進めていく。</t>
  </si>
  <si>
    <t xml:space="preserve">【主要なエネルギー使用設備の更新等の検討】
①更新の対象となる主要なエネルギー使用設備：高効率整流装置・高効率空調機
②上記①の設備を選択した理由：弊社は通信業が主体であり、通信負荷によるエネルギー使用量が大きいため
③設備更新スケジュール：2022年度～2024年度に耐用年数を過ぎた装置は優先度をつけて更新する。また、余剰設備の稼働休止を検討し稼働装置減らす。
</t>
  </si>
  <si>
    <t>神奈川県横浜市旭区矢指町１１９４番地</t>
  </si>
  <si>
    <t>企業長  浅羽  義里</t>
  </si>
  <si>
    <t>企業長　浅羽 義里</t>
  </si>
  <si>
    <t>[基本方針]
　　当企業団では平成１５年度より「地球温暖化対策実行計画」を策定、実行している。
　　平成１５年度から１９年度までの第１次実行計画においては、日常的な省エネ、機械等の運転管理の徹底を
  ベースとした効率的な水道用水供給の推進に取り組んできた。　
    また、平成２０年度から令和３年度までの第２次実行計画では、第１次実行計画の取組みに加え「水力発電」
　、「太陽光発電」などのクリーンエネルギーの導入を順次進め、温室効果ガス排出量を平成１８年度排出量の
　６パーセント減、取水量１立方メートル当たりの温室効果ガス排出量を平成１８年度の１パーセント減を目標
　としてきた。
　　現在は、令和４年度から１２年度までを計画期間とした第３次実行計画の期間中であり、平成２５年度比で
　４６パーセント削減、令和３２年のカーボンニュートラルを達成目標として取組みを推進している。</t>
  </si>
  <si>
    <t>神奈川県内広域水道企業団　情報公開室</t>
  </si>
  <si>
    <t>月曜日から金曜日まで（国民の祝日・12月29日から翌年の1月3日までは除く）の8時30分から17時15分まで（12時から13時までは除く）</t>
  </si>
  <si>
    <t xml:space="preserve"> </t>
  </si>
  <si>
    <t>　当企業団では、地球温暖化対策実行計画に基づき、二酸化炭素の排出削減の取り組みを継続しているが、水需要の影響により削減効果は変動する。
　今回の計画策定にあたっては、エネルギー使用の合理化等に関する法律に基づき提出している定期報告書に目標として設定している年1％のエネルギー原単位の削減(3年間で3％削減)と同様に、二酸化炭素排出量についても3年間で3%削減することとした。
　具体的施策としては、計画期間内において以下の項目の検討をする。
　　１．ポンプの効率的な運転
　　２．空気調和設備の効率的な運転管理
　　３．照明設備の効率的な運用
　　４．小水力発電の運用による電気及び化石エネルギー使用量の削減　</t>
  </si>
  <si>
    <t>ＬＥＤ等の高効率照明器具と適切な照明制御方式を採用して更新を行う。</t>
  </si>
  <si>
    <t>空調設備において、エネルギー消費の少ない設備を選定して、更新を行う。</t>
  </si>
  <si>
    <t>横浜市鶴見区生麦一丁目17番1号</t>
  </si>
  <si>
    <t>横浜工場　常務執行役員工場長　九鬼 理宏</t>
  </si>
  <si>
    <t>代表取締役社長　堀口英樹</t>
  </si>
  <si>
    <t>東京都中野区中野四丁目10番2号
中野セントラルパークサウス</t>
  </si>
  <si>
    <t>「キリングループ環境ビジョン2050」の実現に向けた中期目標として、SBT1.5℃目標を設定し、RE100に加盟している。GHG削減目標を2030年までにScope1+2で50%削減、Scope3で30%削減と目標をストレッチする（2019年比）。2050年までにはGHG排出ネットゼロを目標とする。また、2040年に使用電力を100%再生可能エネルギーに転換することも目標に掲げ、脱炭素社会をリードする取り組みを加速させる。
横浜工場においては冷凍設備、排水処理設備、およびコンプレッサー等のユーティリティ設備は老朽化が進んでいるため、日々の運転管理における省エネルギー活動と共に、老朽化したユーティリティ設備を最新の機器へ計画的に更新することにより、更なる温室効果ガス削減を図りたい。</t>
  </si>
  <si>
    <t>麒麟麦酒株式会社横浜工場</t>
  </si>
  <si>
    <t>９：００～１７：００（工場休日を除く）</t>
  </si>
  <si>
    <t>千kL</t>
  </si>
  <si>
    <t>年平均1%削減する方針で、省エネ法の考え方に基づいて温室効果ガス排出量の目標値と設定する。
なお、原単位分母である製造量は、ビール類製造量の減少とRTD製造量の増加を見込み、2021年度とほぼ同等と仮定し目標を設定した。</t>
  </si>
  <si>
    <t>物流棟内の高天井用照明の他、構内各所の蛍光灯を対象に順次LED化を進める</t>
  </si>
  <si>
    <t>横浜市中区山下町33番地</t>
  </si>
  <si>
    <t>代表取締役　宮原 漢二</t>
  </si>
  <si>
    <t xml:space="preserve">[基本方針]
・「CO2削減プラン」を作成し、エネルギー使用量を年1%削減する目標を設定し、対策に取り組む
・この目標を達成するため、従来より推移してきた電気使用量の削減など省エネ対策の再徹底を図る
・自動車については、エコドライブの継続的な取り組みと合わせて、ハイブリッドなど二酸化炭素の
　は支出が少ない車種への代替を引き続き推進していく
</t>
  </si>
  <si>
    <t>ウエインズビジネスサービス株式会社</t>
  </si>
  <si>
    <t>横浜市保土ヶ谷区狩場町65　トヨタカローラ神奈川本社ビル内４Ｆ</t>
  </si>
  <si>
    <t>・クールビズやそれに伴う適正な室温設定など全社的に節電に伴う　　　　　　　　・店舗の空調機についてインバーター機など高効率機への代替を促進する
・ＬＥＤ照明への代替への促進など省エネ型設備・機器への代替を促進する</t>
  </si>
  <si>
    <t>・低公害車への代替を促進する
・日常点検励行し定期点検を確実に実施する
・急発進、急停車の禁止などエコドライブの継続実施</t>
  </si>
  <si>
    <t>[主要なエネルギー使用設備の更新等の検討]
①更新の対象となる主要なエネルギー使用設備
・LED照明機器の更なる導入促進、店舗改修時に省エネ型の設備、機器への代替を促進
②上記①の設備を選択した理由
・省エネ効果を高めるとともに、経費節減効果を期待
③設備更新スケジュール・改修時期に合わせて順次行う</t>
  </si>
  <si>
    <t>神奈川県小田原市栄町1-14-48</t>
  </si>
  <si>
    <t>代表取締役　高橋理</t>
  </si>
  <si>
    <t>横浜市中区新港2-7-1</t>
  </si>
  <si>
    <t>７８ 洗濯・理容・美容・浴場業</t>
  </si>
  <si>
    <t>省エネと地球温暖化対策を実施するにあたり、ご利用中のお客様を最優先とし、削減の為に過度な対策は控える</t>
  </si>
  <si>
    <t>横浜みなとみらい万葉倶楽部</t>
  </si>
  <si>
    <t>10～17時</t>
  </si>
  <si>
    <t>入館者数に依存する数値が多く、入館者数が増加すると使用量に影響する所が大きい。但し、コロナ禍において入館者数の増減が激しい状況で、原単位では大きく影響を受けてしまう為、エネルギー量の総量を削減する事を目標とする。</t>
  </si>
  <si>
    <t>①駐車場照明の交換
　駐車場LED照明の劣化が進んでる箇所の更新を随時行う</t>
  </si>
  <si>
    <t>①更新の対象となる主要なエネルギー使用設備
　浴槽水循環用の濾過ポンプ
　浴槽アトラクションポンプ
②設備更新スケジュール
　濾過ポンプ：経年劣化が見られるものから随時更新
　浴槽アトラクションポンプ：経年劣化が見られるものから随時更新</t>
  </si>
  <si>
    <t>神奈川県横浜市西区みなとみらい３丁目１番１号</t>
  </si>
  <si>
    <t>代表取締役　片岡　達也</t>
  </si>
  <si>
    <t>＜基本方針案＞
１.基本方針
　「グループ環境方針」にもとづき、本業の金融サービスを通じた活動や自らの企業活動において、地球温暖化対策や環境保全に取り組んでいます。
(１)企業活動を通じた環境配慮
　省エネルギー・リサイクルを推進し、自社契約電力の実質再生可能エネルギーへの切り替えを進めるとともに「かながわプラごみゼロ宣言」に賛同しています。
(２)本業の金融サービスを通じた環境配慮
　本業の金融サービスを通じた活動おいて、地球温暖化対策や環境保全に取り組んでいます。地域企業の環境・社会問題の解決につながるSDGsの取り組みを金融面からサポートします。
(３)役職員一人ひとりによる環境保全を意識した行動の実践
　地元開催の山や海岸、河川の清掃活動などに参加し、地域の方々と協力して環境保全に取り組んでいます。
  また、自治体と連携し、県内における緑化活動をおこなっています。</t>
  </si>
  <si>
    <t>横浜銀行人財部（045-225-1551）への照会による</t>
  </si>
  <si>
    <t>前回計画（2019年～2021年）のうち最小の排出量である2021年実績排出量12,823t-CO2より３年間で３％削減する目標としています。よって今回計画（2022年～2024年）の基準排出量（2021年度実績）に対しては３年間で３％削減する目標としています。本部および全営業店における省エネルギー運動の実施ならびに本店ビル、事務センターの空調設備更新など設備投資の実施等により排出量の削減を図ります。削減目標は前回同様３年間で３％の水準であれば現状の排出量削減状況にも対応可能と考えます。</t>
  </si>
  <si>
    <t>本店照明設備更新
2023年度末までに100％LED化へ更新予定。</t>
  </si>
  <si>
    <t>本店　第1電気室キュービクル更新(アモルファス変圧器導入)
2025年1月更新完了予定。
事務センター　空調機更新
電算室用空調機を2023.7月までに58台中12台更新予定。</t>
  </si>
  <si>
    <t>大阪府大阪市西成区花園南1-4-4</t>
  </si>
  <si>
    <t>取締役社長　細井和則</t>
  </si>
  <si>
    <t>横浜市都筑区中川中央１－３１－１－２</t>
  </si>
  <si>
    <t>地球温暖化対策に考慮し、お客様に快適な時間を過ごしていただける商業施設を目指した環境を作っていきます。</t>
  </si>
  <si>
    <t>阪急商業開発　港北事業部</t>
  </si>
  <si>
    <t>横浜市都筑区中川中央1-31-1-2  5F事務所</t>
  </si>
  <si>
    <t>午前１０時から午後５時</t>
  </si>
  <si>
    <t>百万㎡･ｈ</t>
  </si>
  <si>
    <t>建物竣工後２０年以上経過し、設備機器に更新時期が来ています。　　　　　　　　更新スケジュールを策定し実行していきます。　　　　　　　　　　　　　　　　　　　　　　　　１．照明の省エネ化　　　　　　　　　　　　　　　　　　　　　　　　　　　　２．空調設備の更新　①空調機　②排風機　③外調機　④個別パッケージ</t>
  </si>
  <si>
    <t>　①　ﾊﾞｯｸﾔｰﾄﾞ照明(継続中)　②　店内共用部照明　③　駐車場照明</t>
  </si>
  <si>
    <t>空調設備　①　個別パッケージ　②　空調機　③　排風機　④　外調機</t>
  </si>
  <si>
    <t>市長　山中 竹春</t>
  </si>
  <si>
    <t xml:space="preserve">　横浜市役所が行う事務及び事業に関する温室効果ガス排出量の削減のための措置をとりまとめた「地球温暖化対策実行計画（市役所編）」に基づき、温室効果ガス排出削減に取り組んでいる。
　2030年度までを計画期間とした本計画では、市役所が排出する温室効果ガス排出量を2013年度比50％削減を目標に掲げ、公共施設へのLED等高効率照明の導入、太陽光発電設備等再生可能エネルギーの導入拡大、次世代自動車等の積極導入などに取り組み、目標達成に向けて取組を進めていく。
</t>
  </si>
  <si>
    <t>https://www.city.yokohama.lg.jp/kurashi/machizukuri-kankyo/ondanka/etc/shiyakusho/keikakushokouhyou.html</t>
  </si>
  <si>
    <t>「横浜市地球温暖化対策実行計画（市役所編）」に基づき、照明設備のLED化や再生可能エネルギーの導入、運用対策の徹底などに取り組み、基準年度比4.7％削減を目標とする。</t>
  </si>
  <si>
    <t>乗用車等の一般公用車の更新・新規導入の際は、代替可能な車両がない場合を除き、電気自動車や燃料電池自動車などの次世代自動車の導入を原則とし、また、公用車の効率的な運用、エコドライブや適切な点検・整備の徹底により、温室効果ガス排出量の抑制に努め、基準年度比1.0％削減を目標とする。</t>
  </si>
  <si>
    <t>区総合庁舎や消防署等（72施設）において、照明設備のLED化を予定している。</t>
  </si>
  <si>
    <t>緑区総合庁舎に太陽光発電設備の導入を予定している。</t>
  </si>
  <si>
    <t>横浜国際プール及び泉区総合庁舎にESCO事業を導入し、高効率空冷ヒートポンプチラーの更新、照明のLED化、太陽光発電設備の導入などにより、既存施設の省エネルギー化を予定している。</t>
  </si>
  <si>
    <t>横浜市神奈川区守屋町3丁目12番地</t>
  </si>
  <si>
    <t>代表取締役社長　江口　祥一郎</t>
  </si>
  <si>
    <t>〔基本方針〕
環境基本方針（JKグリーン2025）と目標設定
　■気候変動への対応　2050年カーボンニュートラルを実現
　　事業活動に伴うCO2排出量削減目標2025年までに2019年比25.2％削減（総量・グローバル）
　　購入した製品、輸送、販売した製品による排出量削減カテゴリー1/4/11に対しサプライヤーとの連携によるCO2削減
　■資源の有効活用　　ゼロミッションの実現（3Rマネジメント推進）
　　・廃棄物リサイクル向上　　　・プラスチック削減　　　・水使用量削減
　■環境保全・管理　　　環境負荷化学物質の適正管理
　■生物多様性の保全　　生態系の維持、持続可能な社会の実現に貢献し、生物多様性を保全する。
〔主要なエネルギー使用設備の更新等の検討〕
①更新の対象となる主要なエネルギー使用設備
　①空調機　②照明機器　
②上記①の設備を選択した理由
　機器の更新や運用の強化にて、CO2排出量の大幅な削減が見込める為
③設備更新スケジュール
　年度ごとの予算からスケジュール化</t>
  </si>
  <si>
    <t>株式会社JVCケンウッド　本社・横浜事業所　通用門</t>
  </si>
  <si>
    <t>午前9：00～午後5：00</t>
  </si>
  <si>
    <t>全社方針との目標の連鎖を図り推進する。
　　　基準年度比年1％以上の削減を図り、目標年度で3％の削減を図る。</t>
  </si>
  <si>
    <t>年度計画を立案し、本社・横浜事業所に於いては共用部のLED化を継続し実施する。白山事業所に於いてもHf照明機器を順次LED化を推進する。</t>
  </si>
  <si>
    <t>・本社・横浜事業所に於いては2020年度より５ヶ年計画を立案し空調機の高効率型への更新を実施致します。白山事業所も同じく老朽化した空調機の高効率型への更新を順次実施
・旧型ＰＣの入れ替えに伴う、ＡＯ機器の省エネ化</t>
  </si>
  <si>
    <t>神奈川県横浜市鶴見区末広町1-7-22</t>
  </si>
  <si>
    <t>横浜事業所　所長　末広　峰政</t>
  </si>
  <si>
    <t>理事長　五神 真</t>
  </si>
  <si>
    <t>埼玉県和光市広沢２－１</t>
  </si>
  <si>
    <t>[基本方針]
国立研究開発法人理化学研究所横浜キャンパスは、環境に配慮した研究所運営を最重要課題とし、経営理念を実現するために、研究所に働く一人ひとりの自覚と、研究所の活動に関わる関係者との協力により、積極的・継続的に環境問題の解決に取り組みます。
・ 環境負荷の低減や地球環境問題の解決に貢献する研究活動を積極的に推進し、生命科学の研究拠点としてふさわしく、かつ先進的な研究成果の創出に努めます。
・エネルギー使用の合理化、化学物質の適正な管理、廃棄物の削減などによる環境配慮活動を積極的に行います。
・ 環境負荷低減活動や地球環境問題の解決に貢献する研究活動に関する情報を積極的に公開し、社会との対話に努めます。
・ 研究所が一体となって環境負荷の低減を図るため、効果的な環境配慮体制を整備するとともに、職員等への環境教育を実施します。</t>
  </si>
  <si>
    <t>国立研究開発法人理化学研究所横浜事業所研究支援部施設課</t>
  </si>
  <si>
    <t>神奈川県横浜市鶴見区末広町1丁目7-22</t>
  </si>
  <si>
    <t>気候変動の影響を極力抑え、維持することを目標としたうえで、予算措置に応じて下記の施策により1年あたり0.1%の排出量削減を目指す。建物（原単位分母）の増減予定が無いため、原単位も同じ削減目標値に設定。
・ 照明器具の省エネ型およびLED化への段階的更新。
・ ホームページ等でエネルギー使用状況、省エネ情報、見える化の充実を図る。
・ 老朽化設備（主にパッケージ型空調機・空冷チラー・冷温水発生器・温水ヒーター・特殊空調室）の順次更新。
・ ポンプ及び送風機等における交換・整備時のIE3電動機への段階的更新。</t>
  </si>
  <si>
    <t>ラボ移転時などに合わせた実験室・居室の照明LED器具化
2022年度　143台をLED化予定。
2023年度以降　予算に応じて100台程度のLED化予定。　</t>
  </si>
  <si>
    <t>パッケージ型空調機・空冷チラー・冷温水発生器（ガス）・温水ヒーター（ガス）・特殊空調室の順次更新。
2023年度にかけて、ビルマルチ型パッケージ型空調機4系統・簡易恒温恒湿パッケージ型空調機１系統を更新予定。
2022年度　空冷チラー1台、冷温水発生器1台を更新予定。
2023年度以降実施目標にて、温水ヒーターの更新予算要求中。
2023年度 特殊空調室（低温室）2部屋の空調機更新予定。</t>
  </si>
  <si>
    <t>神奈川県横浜市西区平沼1-1-8</t>
  </si>
  <si>
    <t>株式会社関電工　南関東・東海営業本部　神奈川支店</t>
  </si>
  <si>
    <t>取締役常務執行役員　南関東・東海営業本部長　兼神奈川支店長　髙橋 信治</t>
  </si>
  <si>
    <t>取締役社長　社長執行役員　仲摩 俊男</t>
  </si>
  <si>
    <t>関電工　南関東・東海営業本部、神奈川支店、静岡支店及び名古屋支店は、持続可能な社会の実現に向け、各支店の管轄する県内の一般電気設備及び給排水・空調設備、情報通信設備、電力設備を施工する事業活動のあらゆる局面において、自然の営みと環境に配慮した取り組みを進めます。
1．環境法規制と、「南関東・東海営業本部」、「神奈川支店」、「静岡支店」及び「名古屋支店」が同意するその他要求事項を順守するとともに、環境リスクの低減を図り、企業の社会的責任を果たします。
2．低炭素社会・循環型社会実現のため、環境に配慮した技術の開発・設計・施工により、省エネルギー、省資源、資源リサイクル、汚染の予防に取り組みます。
3．地球環境の保全活動を、経営の重要課題の一つとして位置づけ、環境マネジメントシステムの継続的改善に取り組みます。
4．事業に関わる全従業員への環境教育を徹底し、環境に対する意識の向上に取り組みます。
5. 地域社会と連携し、「社会貢献活動」に積極的に取り組み、生物多様性に配慮した社会づくりに貢献します。</t>
  </si>
  <si>
    <t>株式会社関電工　南関東・東海営業本部　神奈川支店　総括部　安全・環境チーム</t>
  </si>
  <si>
    <t>横浜市西区平沼1-1-8</t>
  </si>
  <si>
    <t>平日　9:00～12:00</t>
  </si>
  <si>
    <t>2023年度に、正確なCO2排出量を把握し具体的削減目標を策定するため、事業所別の活動量（電気や燃料などの使用量）の収集方法を検討中です。</t>
  </si>
  <si>
    <t>神奈川県横浜市中区日本大通１</t>
  </si>
  <si>
    <t>知事　黒岩　祐治</t>
  </si>
  <si>
    <t xml:space="preserve">[基本方針]
①エネルギー効率が低く温室効果ガス排出量の削減余地が大きい庁舎を中心に、施設の新築・増改築、大規模改修及び設備更新の時期に合わせて、施設や設備の省エネルギー仕様への転換を図るとともに、新エネルギー等の導入を進めるなど、計画的に進めていく。
②省エネ法に基づく「中長期計画書」、神奈川県地球温暖化対策推進条例に基づく「事業活動温暖化対策計画書」、及び横浜市の条例に基づく同様の計画書をそれぞれ策定し、省エネへの取り組みを推進する。
③温室効果ガスの排出抑制に向けて、県民、事業者及び他の自治体等に省エネに関する支援など、継続して取り組む。
④施設改修等に合わせた省エネ対策として、費用対効果の大きい蛍光灯型ＬＥＤの照明の導入及び高効率な設備の導入など、計画的に進めていく。
</t>
  </si>
  <si>
    <t>神奈川県総務局財産経営部施設整備課（神奈川県本庁舎５階）</t>
  </si>
  <si>
    <t>平日9:00～16:30（ただし、12:00～13:00を除く）</t>
  </si>
  <si>
    <t>エネルギーの使用の合理化に関する法律」（省エネ法）における中長期的目標であるエネルギー使用量の年平均1％削減と連動させ、計画期間で対象となる施設全体でエネルギー使用に伴う排出量を年平均1％削減することを目標とする。</t>
  </si>
  <si>
    <t>LED化されていない、照明設備をLED化する</t>
  </si>
  <si>
    <t>神奈川県横浜市青葉区緑山2100番地</t>
  </si>
  <si>
    <t>代表取締役社長　永田　周太郎</t>
  </si>
  <si>
    <t>神奈川県横浜市青葉区緑山２１００番地</t>
  </si>
  <si>
    <t>（基本方針）
無駄なエネルギー消費を無くし、合理的なエネルギーの利用を目指しています。
スタジオは昼夜問わず多種の人が出入りする場所である為、各自の省エネに対する考えが必要になります。
その為には、テナント各社及び番組スタッフの協力が不可欠となる為、必要に応じ省エネ対策等具体的な取組み
への協力を呼び掛けております。
また、この計画書に基づき設備的な改善や改修時に省エネ設備を積極的に取り入れ、温室効果ガス排出抑制に
今後も取組む方針であります。</t>
  </si>
  <si>
    <t>㈱緑山スタジオ・シティ</t>
  </si>
  <si>
    <t>横浜市青葉区緑山2100番地</t>
  </si>
  <si>
    <t>9：30～17：30（平日のみ）</t>
  </si>
  <si>
    <t>現在計画的にスタジオ内設備の更新が行われております。
スタジオ設備の省エネ化をはかり、今後も電力に関しましてはクレジット制度を利用し、実質排出量０に努めていたいと考えております。</t>
  </si>
  <si>
    <t>J-クレジット</t>
  </si>
  <si>
    <t>横浜市内の事業所</t>
  </si>
  <si>
    <t>既存照明器具のLED化
「2025年度までに、現有のFL/HF器具の約80％のLED化」</t>
  </si>
  <si>
    <t>埼玉県さいたま市中央区上落合8-3-32</t>
  </si>
  <si>
    <t>代表取締役社長　岡野　恭明</t>
  </si>
  <si>
    <t>　当社は次の点を重視して、温室効果ガスの抑制対策に取り組む方針である。
１．全社的及び各店の組織を整え、設備及び運用の見直しを図る。
　　・主要なエネルギー使用設備の更新予定
　　　更新対象：パッケージエアコン、照明設備等　店舗選定中
　　　選択理由：竣工時より使用しており、最新の機器を導入する事により省エネ効果が見込まれるため
　　　更新予定年度：2022～2026年度
２．電力削減対策として全社的に以下の事項を実施する。
　　・エレベーター、トラベータ―、エスカレーター等の動力系の曜日別の稼動調整
　　・空調の設定温度（夏期　２８℃など）
　　・空調の運転停止（使用していない時間、エリア）など
　　・店舗バックヤードの消灯及び空調の運転停止。屋外駐車場未使用場所の照明消灯。
３．その他の取り組み
　　・ゴミの分別リサイクルに努め、廃棄物の削減を図る。
　　・ペーパーレス化への取り組みを図り、紙ごみの削減をする。
　　・衛生委員会において、建物内の環境をチェックし、衛生及び安全面などを考慮した省エネ対策を実施する。</t>
  </si>
  <si>
    <t>https://www.shimachu.co.jp/corporate/environment4.html</t>
  </si>
  <si>
    <t>基準年度となる2021年度はコロナ禍の影響による営業時間短縮のため稼働率が低い年度であり、市内事業所における設備更新の計画も未定のため、通常の営業に戻った場合の温室効果ガス排出量の削減は非常に困難である。
温室効果ガス排出量の維持を基本とし、2024年度までに原単位で1.0％以上の削減を目指す。</t>
  </si>
  <si>
    <t>店舗選定中</t>
  </si>
  <si>
    <t>埼玉県朝霞市西原一丁目１番１号</t>
  </si>
  <si>
    <t>代表取締役社長　安田信行</t>
  </si>
  <si>
    <t>弊社ではエコアクション21の取組をベースとして削減目標を掲げ、目標未達項目については挽回策を立てながらPDCAを回した活動を行っている。
また計画としては取引先との目標と合わせて温室効果ガスの排出量を2030年までに2013年度比50%の削減を目指し取り組んでゆく方針。
当面は年平均４％以上の温室効果ガス排出量の低減させることを目標に具体的に取り組むべき措置を示すとともに、効果が将来に向けて発揮できるよう、中長期的視野に立った計画的な取組みに努める。 　　　　　　　　　　　　　　　　     　　　　　 　　　　　　　　　　　　　　　　　　　　●横浜市における基本方針は、下記の全社的な省エネ、ＣＯ2削減対策基本方針に内包される。
　・EA21に基づいたPDCAを回した削減活動の実施
　・設備更新時に高効率（省エネ対応）機器の導入をする
　・排出係数の低い電力会社を意識した選定を心掛ける
　・重点対策の推進　　　　　　　　　　　　　　　　　　           
●設備更新は、横浜工場については３年前に大規模更新を実施しているため、現時点では大規模な更新の予定はなし。（グループ全工場順番に更新しているため）
　戸塚事業所については2021年6月に閉鎖のため、今回の計画より報告対象から外すこととする。　　　　　　　　　　　　　　　　　　　　　　　　　　</t>
  </si>
  <si>
    <t>本社　エンジニアリング部</t>
  </si>
  <si>
    <t>埼玉県朝霞市西原１－１－２８　ガウスビル５Ｆ</t>
  </si>
  <si>
    <t>１０：００～１６：００　＊事前に電話連絡の上、来社願います。</t>
  </si>
  <si>
    <t>計画としては取引先との目標と合わせて温室効果ガスの排出量を2030年までに2013年度比50%の削減を目指し取り組んでゆく方針。削減に対する運用面については武蔵野EA21環境経営方針に基づき、EA21の活動によりPDCAを回した削減活動に取り組んでいく。現状大規模な設備更新計画は直近では無いが（全工場順番更新のため）、当面は古い空調機等を中心に更新できるものは更新して温室効果ガス年間約４％削減（計画年度で１２％の削減）を目指す。</t>
  </si>
  <si>
    <t>・2017年度に工場全体の照明をＬＥＤ照明に更新済み。</t>
  </si>
  <si>
    <t>神奈川県横浜市西区高島2-19-12</t>
  </si>
  <si>
    <t>代表取締役社長　岩田 研一</t>
  </si>
  <si>
    <t>[基本方針]
弊社はビル不動産賃貸会社であり、冷暖房設備・電気設備等はビル事業運営の為に不可欠な設備の為、設備稼働のエネルギー消費量も多く、排出するCO2も多くなっている。　　　　　　　　　　　　　　　　　　　　　　　　　　　　　　　　　　地球温暖化が深刻化している今日、CO2排出削減努力は企業としても社会的責任としてとらえ、建築物・設備等の運用を主に地球温暖化対策書を作成し、CO2排出削減を推進させていくものとする。</t>
  </si>
  <si>
    <t>ビル事業部</t>
  </si>
  <si>
    <t>神奈川県横浜市西区高島2-19-12　スカイビル　21階</t>
  </si>
  <si>
    <t>9：00～17：30</t>
  </si>
  <si>
    <t xml:space="preserve">【目標排出量の設定にあたっての前提条件】
営業時間の延長・オフィス入居率・来館人員・外気温度などを算定して設定している。
</t>
  </si>
  <si>
    <t>・航空障害灯更新(白熱電球→LED 計7灯更新予定)
・駐車場棟照明器具更新(蛍光灯→LED 計776灯更新予定)</t>
  </si>
  <si>
    <t>・空調機更新(空調機(商用運転→インバータ運転に切替含む) 計15台更新予定)
・受変電設備更新(配電盤(B3階～13階送電系統) 計49面更新予定)
・エレベーター設備更新(乗用エレベーター 計8台更新予定)</t>
  </si>
  <si>
    <t>東京都中野区中野４丁目３番２号</t>
  </si>
  <si>
    <t>代表取締役社長　青野　真博</t>
  </si>
  <si>
    <t>[基本方針]
・第三次計画期間を踏襲し、継続した省エネの取り組みを全社をあげて行う
・市の温暖化対策の主旨を良く理解し、企業として自主的な省エネ活動を推進する。　　　　　　　　　　　　　　　　　　　　　　　  　　　　　　　　　　　　　　　　　　　　　　　　　　　
[排出量抑制に向けた取り組み]
①照明設備（屋内・屋外）の運転時間、点灯・消灯時間の運用管理徹底等、
  継続的に省エネチューニングを実施。
②再生可能エネルギーの導入と検討（戸塚モディ：2022年4月より導入済　マルイシティ横浜：期日未定）　　　　　　　　　　　　　　　　　　　　　　　　　　　　　　　　　　　　　　　　　　　　　　　　　　　　　　
③省エネにつながる設備の更新依頼
・テナント入居の為、省エネ設備機器や再生可能エネルギーの導入に直接的な
　対応は難しいが、オーナーへの提案や協業を検討する。　　</t>
  </si>
  <si>
    <t>株式会社マルイファシリティーズ　本社</t>
  </si>
  <si>
    <t>東京都中野区中野３丁目３４番２８号</t>
  </si>
  <si>
    <t>11：００～17：00（水曜・日曜定休）</t>
  </si>
  <si>
    <t xml:space="preserve">■計画【１】の基本方針の実行
■ＬＥＤ導入等照明の高効率化の段階的な実施・店内・外照明の
　点灯・消灯時間の効率化推進
</t>
  </si>
  <si>
    <t>・入居テナントに照明のＬＥＤ化を推奨
（基礎照明はＬＥＤ化終了、共有部はオーナーが対応予定）</t>
  </si>
  <si>
    <t>東京都杉並区永福3-57-14　　　　　　　　　　　　　　</t>
  </si>
  <si>
    <t>代表取締役社長　服部　哲也</t>
  </si>
  <si>
    <t>代表取締役社長　服部哲也</t>
  </si>
  <si>
    <t>東京都杉並区永福3-57-14</t>
  </si>
  <si>
    <t xml:space="preserve">この2年間コロナ下で実施できなかった
デマンドメーターの活用
空調温度設定
による電気使用量の抑制
</t>
  </si>
  <si>
    <t>サミット株式会社　店舗開発部</t>
  </si>
  <si>
    <t>100万㎡･h</t>
  </si>
  <si>
    <t>前年度-3.0％の削減を目標とする。</t>
  </si>
  <si>
    <t>東京都中央区銀座5-15-1</t>
  </si>
  <si>
    <t>代表取締役社長　堤　裕</t>
  </si>
  <si>
    <t>従業員全員が地球環境保全意識を常に持ち、エネルギーの効率的な使用に努めるとともに現有設備の省エネルギー化改善及び省エネルギー設備の導入の推進により、生産活動に伴う温室効果ガスの排出削減に積極的に取り組み、地球温暖化対策の継続的改善を行います。</t>
  </si>
  <si>
    <t>株式会社　紀文食品　横浜工場</t>
  </si>
  <si>
    <t>神奈川県横浜市戸塚区秋葉町427</t>
  </si>
  <si>
    <t>9:00～16:00</t>
  </si>
  <si>
    <t>十t</t>
  </si>
  <si>
    <t>[目標排出量増加要因]工場生産量が増加傾向にある。(110％増の見込み)
[目標原単位の削減要因]冷凍機・冷却機の入替え等設備更新による電力使用量の削減を見込んでいる。</t>
  </si>
  <si>
    <t>照明LED化(全照明本数の10％)</t>
  </si>
  <si>
    <t>東京都新宿区新宿五丁目3番1号</t>
  </si>
  <si>
    <t>代表取締役　藤沢 和則</t>
  </si>
  <si>
    <t>代表取締役　藤沢　和則</t>
  </si>
  <si>
    <t>[基本方針]
省エネルギー、施設の長寿命化、廃棄物の削減などで地球環境との共生を目指す。</t>
  </si>
  <si>
    <t>ヨドバシ横浜ビル　(株)ヨドバシ建物事務所</t>
  </si>
  <si>
    <t>神奈川県横浜市西区北幸１－２－７</t>
  </si>
  <si>
    <t>平日 10:00～16:00</t>
  </si>
  <si>
    <t>基準排出量に対して、2024年度末までに3.0％の排出量削減を目標とし、排出抑制に取り組みます。
基準排出量(4,129 t-CO2)から、3.0％の排出量削減にあたる4,005t-CO2を
目標排出量としました。</t>
  </si>
  <si>
    <t xml:space="preserve">東京都江東区豊洲2-2-1
</t>
  </si>
  <si>
    <t>富士フイルムビジネスイノベーション
ジャパン株式会社</t>
  </si>
  <si>
    <t>取締役社長　旗生 泰一</t>
  </si>
  <si>
    <t>富士フイルムビジネスイノベーションジャパン株式会社　</t>
  </si>
  <si>
    <t>横浜市西区みなとみらい6-1
横浜みなとみらい事業所 7階</t>
  </si>
  <si>
    <t>当社は、CO2の排出量を2030年度までに2019年度比で50%削減することを目標にしています。自動車からのCO2排出削減により、この目標に貢献するよう取り組んでまいります。</t>
  </si>
  <si>
    <t>富士フイルムビジネスイノベーションジャパン株式会社　神奈川支社</t>
  </si>
  <si>
    <t>神奈川県横浜市西区みなとみらい6-1　 富士フイルムビジネスイノベーションジャパン株式会社　横浜みなとみらい事業所 7階</t>
  </si>
  <si>
    <t>9：00～17：45　（土曜・日曜・祝日を除く）</t>
  </si>
  <si>
    <t>軽自動車、電気自動車への入れ替えの推進、エコドライブの推進、低稼働車を削減し、公共交通機関の利用を推奨する等して、10.1％の削減を目標とする。</t>
  </si>
  <si>
    <t>電気自動車を導入予定（今年度1台、来年度1台）</t>
  </si>
  <si>
    <t>東京都千代田区永田町二丁目１１番１号</t>
  </si>
  <si>
    <t>代表取締役社長　井伊　基之</t>
  </si>
  <si>
    <t>ドコモ地球環境憲章を制定(平成19年6月1日制定 平成28年年10月17日改定)し、地球環境の保全に貢献するための取り組みを進めています。
【基本理念】私たちドコモグループは、地球環境問題を重要な経営課題と捉え、自らの事業活動における環境負荷を低減します。また、モバイルICTを基軸としたサービスの開発や提供を通して、生活やビジネスの様々な場でイノベーションを起こし、お客さまとともに社会全体の環境保全に貢献します。
[基本方針]
1.環境に配慮した事業の実践 2.環境マネジメントの強化 3.環境コミュニケーションの推進 4.生物多様性の保全
[主要なエネルギー使用設備の更新等の検討]
①更新の対象となる主要なエネルギー使用設備
　整流装置、無停電電源装置、空調装置
②上記①の設備を選択した理由
　エネルギー消費の多い主装置であるため
③設備更新スケジュール
　計画期間中(2022年度～2024年度)に、設置からの経年数の多い装置から順に高効率装置への更改を実施予定</t>
  </si>
  <si>
    <t>https://www.nttdocomo.co.jp/corporate/csr/ecology/environ_management/data/facility/index.html</t>
  </si>
  <si>
    <t xml:space="preserve">弊社では、以前より省エネ対策に取組み、低消費電力装置・高効率空調装置の導入や再生可能エネルギーの利用を進め省エネ法で要求されている年1％のエネルギー効率化を推進してきている。今後は、スマートフォンの普及拡大に伴う通信量の増大に対応するため、通信設備の増強等を図ることに伴いエネルギー使用量が増加すると見込んでいるが、これまでの取組みを継続的に推進することに加えて、新・旧通信サービスにおいて、それぞれの通信量に応じて設備を運用管理することにより電力使用量の低減を図ることで、温室効果ガス排出抑制を目指す。そのため、従来と同様に原単位ベースで年1％の改善目標を設定した。	</t>
  </si>
  <si>
    <t>[主要なエネルギー使用設備の更新等の検討]
①更新の対象となる主要なエネルギー使用設備
　整流装置、無停電電源装置、空調装置
②上記①の設備を選択した理由
　エネルギー消費の多い主装置であるため
③設備更新スケジュール
　計画期間中(2022年度～2024年度)に、設置からの経年数の多い装置から順に高効率装置への更改を実施予定</t>
  </si>
  <si>
    <t>東京都千代田区大手町一丁目１番２号</t>
  </si>
  <si>
    <t>代表取締役社長　齊藤 　猛</t>
  </si>
  <si>
    <t>代表取締役社長　　齊藤 猛</t>
  </si>
  <si>
    <t>中期環境経営計画（2020-2022）に引き続き同計画（2023～2025）を新たに策定し、その重点テーマの１つに脱炭素社会への貢献を掲げ、2040年度にカーボンニュートラルを達成すべく、全社的な省エネルギーならびに温室効果ガス削減目標として、全ての拠点においてエネルギー消費原単位を３年間で３％削減することを掲げている。</t>
  </si>
  <si>
    <t>https://www.eneos.co.jp/company/csr/environment/warming.html</t>
  </si>
  <si>
    <t>中期環境経営計画（2020-2022）に引き続き2023～2025を新たに策定し、その重点テーマの１つに脱炭素社会への貢献を掲げ、全社的な省エネルギーならびに温室効果ガス削減目標として、全ての拠点においてエネルギー消費原単位を３年間で３％削減することを掲げている。
  具体的な省エネ対策としては、根岸製油所主要装置の運転効率化、、熱交換器の高効率化や大型加熱炉コンベクション部の清掃強化による省エネ（2025年度まで随時）、スチームトラップ管理強化によるスチームロス削減（2025年度まで随時）等を実施する。</t>
  </si>
  <si>
    <t>照明設備の高効率化は実施済み。</t>
  </si>
  <si>
    <t>風力発電</t>
  </si>
  <si>
    <t>風力発電ハマウィングのスキームへの協賛を行っている。</t>
  </si>
  <si>
    <t>・廃棄物の削減については最終処分率0.5%未満を目標としている。環境にやさしい商品・サービスの提供と開発については環境配慮型商品管理要領に基づき商品の見直し等を実施するとともにCO2削減効果の目標を設定する等、引き続き積極的に推進している。
・カジュアル365運動により、年間を通してクールビズ・ウォームビズにより省エネ効果を図っている。</t>
  </si>
  <si>
    <t>神奈川県横浜市神奈川区栄町3-4
パシフィックマークス横浜イースト3F</t>
  </si>
  <si>
    <t>代表取締役   　　三橋　美幸</t>
  </si>
  <si>
    <t>代表取締役  　　三橋　美幸</t>
  </si>
  <si>
    <t>横浜市神奈川区栄町3-4　パシフィックマークス横浜イースト3F</t>
  </si>
  <si>
    <t>・ エネルギーを使用する設備機器の運転日数・時間・設定等の運用状況を把握し、製品品質と
　　省エネルギーを両立させる運用を継続する。
・ 設備機器の担当者による記録とともに、エネルギーモニタリングシステムを活用し、得られた
　　データを設備機器の運用に反映する。
・ 日常の清掃と定期的な点検により、設備機器のエネルギー効率を最大限に引き出す。
・ エネルギー効率に優れた設備機器を計画的に導入する。
　当社の横浜市内におけるエネルギー使用量は全事業所の50％以上を占めており、本計画は
　当社全体での地球温暖化対策の取組においても重要な意味合いを持つ。
　設備更新については、設備の経年を考慮しつつ、エネルギーの削減効果が高い設備から取り組む。</t>
  </si>
  <si>
    <t>株式会社ミツハシ本社　管理部　総務課　　連絡先：045-285-3284</t>
  </si>
  <si>
    <t>10:00～16:00　予約の上閲覧をお願い致します。</t>
  </si>
  <si>
    <t>　エネルギーの使用の合理化に関する法律で定められるエネルギーの使用に係る原単位を、2021年度を基準として、毎年1％削減することを目標とする。当社は、工場については生産数量を、事務所については延床面積を原単位の分母とする。温室効果ガス排出削減についても、同じ分母を用いた原単位を2021年度を基準として、毎年1％削減することを目標とする。
　これに従い、エネルギー使用量及び温室効果ガス排出量についても2021年度を基準として、毎年1％削減することを目標とする。
　目標達成に向け、設備の更新や運用の改善、エネルギー管理等に意欲的に取組む</t>
  </si>
  <si>
    <t xml:space="preserve">
設備のLED化が完了していない部分については、人感センサーの設置とLED化とを比較して対策を適宜実施する。</t>
  </si>
  <si>
    <t>東京都立川市栄町6-1-1</t>
  </si>
  <si>
    <t>代表取締役社長　　　本杉　　吉員</t>
  </si>
  <si>
    <t xml:space="preserve">
　　◆主要なエネルギー消費源である電気設備の省エネ化を進める
　◇主要なエネルギー使用設備の更新等の検討
　　①更新の対象となる主要なエネルギー使用設備・・・照明設備のＬEＤ化、インバーター制御用の冷凍機採用　
　　②インバータ制御用冷凍機採用(経年劣化の激しい店舗から順次入替え)
　　③設備更新・・・今後改装店舗には省エネ型冷ケースを導入予定
　◇下記内容の管理標準を設定し、電気設備の省エネ対策を図る
　　①電気設備･･･空調温度設定(夏期２８℃･冬期２０℃),稼動時間、ﾌｨﾙﾀｰ清掃の定期実施
　　②照明設備･･･反射板の清掃、点灯時間、無駄な照明の消灯
　　③冷蔵設備･･･ハニカム清掃(定期)、温度管理、要冷品の陳列方法遵守
　　④デマンドシステム運用による電力使用ピーク時の抑制
　　　　　　　　上記対策は横浜市内店舗を含め、全社単位で検討している</t>
  </si>
  <si>
    <t>経営戦略本部　サステナビリティ推進室　環境担当</t>
  </si>
  <si>
    <t>9：00～18：00（月曜日～金曜日）</t>
  </si>
  <si>
    <t>重点対策内容を適宜実施し、CO2排出量年間１％削減を目標に設定。
※目標排出量は市内店舗数の増減が無い場合の目標数値とする。</t>
  </si>
  <si>
    <t xml:space="preserve">
　◎LED化推進(BR含め)･･･BR、屋外駐車場部分の未実施の店舗　　　
　◎リプレース実施･･･2022～2027年の間に実施予定
　◎消灯・節電実施</t>
  </si>
  <si>
    <t>神奈川県横浜市中区海岸通２丁目４番</t>
  </si>
  <si>
    <t>神奈川県警察本部長　林　学</t>
  </si>
  <si>
    <t>○　全体の基本方針
　　平成28年４月から運用している「神奈川県環境マネジメントシステム」に基づき、事務事業を環境配慮の
　視点で定期的に見直し、継続的に改善する。
○　車両に関する方針
　(1)総務部装備課を中心に、各所属の安全運転管理者、整備管理者等を通じ、全職員に排出量削減に向けた
   取り組みの周知を図る。
　(2)業務への支障に影響がない範囲で、アイドリングストップ及び急発進・急停車の防止に努め、燃費効率
   を向上させる運転に取り組む。</t>
  </si>
  <si>
    <t>神奈川県警察本部総務部施設課</t>
  </si>
  <si>
    <t>午前８時30分から午後５時15分までの間（土、日、祝日を除く）</t>
  </si>
  <si>
    <t>　エネルギー使用の合理化に関する法律に基づく中長期計画書では、老朽化した機械設備の更新に併せた効率的な機械設備の導入、無駄を省く効率的な機械設備の運転等、ハード、ソフト両面での対応で、エネルギー使用に関する削減目標を毎年度１％としており、本計画についても同様の考えとし、2021年度の二酸化炭素排出量を基準として、毎年度１％の削減を目標とする。</t>
  </si>
  <si>
    <t>　計画期間中に車両台数の大幅な増減はないと見込まれる。しかし、県民要望の高い各種治安対策や見せる警ら活動などを推進する場合、同時に車両走行距離が伸びることから、次のような自動車対策を推進し、二酸化炭素排出の削減に努める方針である。
１　エコドライブの推進
　　全職員に対し、不要資機材の不積載、タイヤの空気圧のチェック、道路交通情報の活用、加減速の少ない運転アイドリングストップ等について資料を作成し、指導教養を徹底する。
２　低公害車の導入
　　新規に車両を購入する際は、低公害車の導入に配慮し、二酸化炭素排出量の削減に努める。</t>
  </si>
  <si>
    <t>交番建替えの際LED等の高効率照明設備を導入する</t>
  </si>
  <si>
    <t>交番建替えの際太陽光設備を導入する。</t>
  </si>
  <si>
    <t>東京都目黒区上目黒一丁目21番12号</t>
  </si>
  <si>
    <t>取締役社長　大堀 左千夫</t>
  </si>
  <si>
    <t>省エネルギー法に基づき、エネルギー消費原単位、中長期的に見て消費原単位の年１％低減努力を目標とする。
ISO14001:2015年版の要求事項に基づいて実施する環境マネジメントマニュアルにて制定したエネルギー管理規定において、目的、定義、管理組織、エネルギー消費実績の把握、従業員の責務、関連文書について定め、継続的改善に努める。</t>
  </si>
  <si>
    <t>株式会社東急ストア　本社　開発統括室　施設管理部</t>
  </si>
  <si>
    <t>９：００～１８：００（土・日曜日及び12/29～1/3を除く）</t>
  </si>
  <si>
    <t>省エネルギー法に基づき、エネルギー消費原単位、中長期的に見て消費原単位の１％低減努力を目標とする。ISO14001:2015年版の要求事項に基づいて実施する環境マネジメントマニュアルにて制定したエネルギー管理規定において、目的、定義、管理組織、エネルギー消費実績の把握、従業員の責務、関連文書について定め、継続的改善に努める。</t>
  </si>
  <si>
    <t>店舗内照明・看板照明等のLED化</t>
  </si>
  <si>
    <t>店舗改装・新設の都度、省エネ設備の導入を検討</t>
  </si>
  <si>
    <t>東京都千代田区大手町2-6-4
常盤橋タワー</t>
  </si>
  <si>
    <t>代表取締役　広瀬　伸一</t>
  </si>
  <si>
    <t>東京都千代田区大手町2-6-4　常盤橋タワー</t>
  </si>
  <si>
    <t>弊社は中長期「サスティナビリティ取組方針・目標」として以下目標を掲げている。
①災害レジリエンス向上やサステナブルな火災保険制度の構築
②社会貢献活動延べ参加率100％の達成
③カーボンニュートラルの13年連続の達成
④環境負荷の前年比1％の削減
⑤社有車の電動車化
⑥主要拠点への再生可能エネルギーの導入
⑦保険取引における脱炭素・低炭素化
⑧資産運用ポートフォリオの脱炭素・低炭素化</t>
  </si>
  <si>
    <t>https://www.tokiomarine-nichido.co.jp/company/csr/archive/archive_01.html</t>
  </si>
  <si>
    <t>1.前計画期間までに全車両(126台)中、ガソリン車以外(5台)とガソリン車以外の車両への入替を行い、温室効果ガスの排出量を削減。本年度も同様に実施予定だが、半導体不足の影響で、車検満了時に買替ができず継続車検となる車両が増えガソリン車以外の車両への切り替えが鈍化する見込み。
2.前計画期間では頻繁に発生した大規模災害や新型コロナの影響による営業活動の自粛、対面営業の自粛などにより社有車の使用頻度が大幅に減少したが、新型コロナ終息後は、以前の営業活動を再開するため社有車の使用頻度が増すと考えられ、それに伴いCO2の排出量も増えると想定される。
上記理由から当計画期間は1％の削減を目標とする。</t>
  </si>
  <si>
    <t>神奈川県横須賀市夏島町２番地１５</t>
  </si>
  <si>
    <t>理事長　　大和　裕幸</t>
  </si>
  <si>
    <t>　国立研究開発法人海洋研究開発機構</t>
  </si>
  <si>
    <t>　理事長　　大和　裕幸</t>
  </si>
  <si>
    <t>　神奈川県横須賀市夏島町２番地１５</t>
  </si>
  <si>
    <t>[基本方針]
【環境】持続可能社会構築への貢献
　機構は、研究開発機関として機構が保有する研究開発資源を最大限に活用し、次の活動を通じて持続可能な社会の構築とＳＤＧｓ（持続可能な開発目標）の達成に貢献します。
（１）研究開発活動を通じて得られた地球環境変動に関わる科学的知見を広く社会に発信します。
（２）事業活動に伴う環境負荷の低減に資する行動を計画的に実施します。
（３）環境保全に係る国内外の規範の遵守は勿論のこと、更なる環境配慮活動の充実を図ります。</t>
  </si>
  <si>
    <t xml:space="preserve"> 横浜研究所　横浜管理課</t>
  </si>
  <si>
    <t xml:space="preserve"> 神奈川県横浜市金沢区昭和町３１７３番２５</t>
  </si>
  <si>
    <t xml:space="preserve">平日10:00～12:00、13:00～16:00（土曜・日曜・祝日・年末年始は閲覧できません。） </t>
  </si>
  <si>
    <t>PFLOPS</t>
  </si>
  <si>
    <t>　計画期間（2022年度～2024年度）において、計算機資源の増設が行われるため排出量削減は困難であるが、排出原単位で基準原単位から３％削減を目標とする。</t>
  </si>
  <si>
    <t>・エアコンを省エネ型に更新（冷房能力計37.5kw）2022年度予定
・事務用パソコンの更新</t>
  </si>
  <si>
    <t>東京都千代田区二番町8番地8</t>
  </si>
  <si>
    <t>代表取締役　山本　哲也</t>
  </si>
  <si>
    <t>[基本方針]
株式会社イトーヨーカ堂は、環境に関連する法規制を遵守し、事業活動が、地球規模の資源問題、温暖化問題
に関っていることを深く認識し、商品の開発・生産、配送といったサプライチェーンから、販売、消費までの
すべての段階における環境負荷を評価し、CO2排出量を削減するよう努めます。
　株式会社イトーヨーカ堂は、CO2削減に向けて、以下の取り組みを事業特性に合わせて実施します。
①商品の開発・生産によるCO2の削減：商品の容器・包装では、軽くする・薄くするなどの他、環境負荷の低い新素材を導入します。②物流の効率化によるCO2の削減：店舗への商品の配送は繰り返し使える『通い箱』を活用することで資源を有効活用します。③販売にともなうCO2の削減：環境マネジメントを徹底し店舗、事業所でのエネルギー使用を削減します。④社員によるCO2削減：全社員に対して環境教育等を通じた啓発に努め、社員自らがCO2 削減を積極的に進めていきます。⑤熱源(冷凍機）、個別エアコン、給湯ボイラー、冷ケース（コンプレッサ、棚照明）、基本照明、スポットライト、エアハンドリングユニットの老朽化更新にあわせた省エネ型への更新
[設備更新計画]
　①使用時間4万時間を超えたLED照明器具の高効率型への更新（全事業所）　実施時期：2022～2024年度
　②内照看板の蛍光灯→LEDへの更新（全事業所）　実施時期：2022年度
　③その他主要なエネルギー使用機器については機器能力不全等の故障時更新予定</t>
  </si>
  <si>
    <t>サービスカウンター内</t>
  </si>
  <si>
    <t>各店舗</t>
  </si>
  <si>
    <t>営業時間内に限る</t>
  </si>
  <si>
    <t>㎡・百万h</t>
  </si>
  <si>
    <t>○計画期間中(2022年～2024年度)は各店舗のテナント比率増を予定しており総排出量は減少の予定です。又、老朽化設備の更新等省エネ設備の導入を計画化しています。
　その他営業に直接関連する事項について今後3年間の計画が現時点では不明確な要素が多いため、3年間で約3%の排出量及び原単位の削減を目標に設定しました。</t>
  </si>
  <si>
    <t>①使用時間4万時間を超えたLED照明器具の高効率型への更新（全事業所）
　実施時期：2022～2024年度
②内照看板の蛍光灯→LEDへの更新（全事業所）
　実施時期：2022年度</t>
  </si>
  <si>
    <t>東京都千代田区二番町８番地８</t>
  </si>
  <si>
    <t>代表取締役社長　永松　文彦</t>
  </si>
  <si>
    <t>●セブン＆アイグループの環境宣言『GREEN CHALLENGE 2050』において、「脱炭素社会」を目指すべき社会の姿として掲げ、店舗運営に伴うCO₂排出量を2013年度対比で2030年までに▲50％、2050年度までに実質ゼロを目標に、省エネ、再生可能エネルギーの利用拡大を進めていく。
●新店、改装店、既存店への省エネ設備の導入、加盟店における省エネの取組促進により、店舗の電気使用量を削減し、CO₂排出量総量の削減に努めていく。令和3年度も引き続き、次の２点を基本として、加盟店と本部の役割分担による省エネを行う。
また、温室効果ガス削減として、主として下記項目を実行する。
店舗の省エネ行為の徹底
・横浜市内店舗排出量削減計画に基づき、省エネおよび排出量削減の目標設定を行い、年度計画を算定する。店舗においては、省エネ設備への更新及び加盟店への省エネ重点対策6項目の浸透を図っていく。
太陽光発電設置店舗数の増大
・月単位の太陽光設置店舗目標数を数値化し、実施状況を毎月確認する。
・目標値と実績値の差異の理由を検証し、あたらな対策を講じるPDCAサイクルを強力に推進する。</t>
  </si>
  <si>
    <t>５階　建築設備本部</t>
  </si>
  <si>
    <t>●セブン&amp;アイグループは、全国の店舗ネットワークとサプライチェーン全体でさらなる環境負荷軽減を推進していくべく、環境宣言「GREEN CHALLENGE 2050」を策定している。
●環境宣言の１つのテーマとして「CO₂削減量削減」を掲げており、2013年度対比で、2030年はCO₂排出量50％削減、2050年には実質ゼロを目標としており、横浜市における温室効果ガスの抑制に係る目標の設定を毎年１％の削減を目標ととし、３年間で３％の削減を目標とする。</t>
  </si>
  <si>
    <t>設備更新計画に基づきLED照明を更新する</t>
  </si>
  <si>
    <t>新店・既存店において太陽光発電を設置可能店舗に設置し、1店舗辺りの太陽光発電の設置容量の増加を検討する</t>
  </si>
  <si>
    <t>・IHフライヤを更新計画に基づき更新していく
・老朽化した空調を省エネ性能が高い空調機に更新していく
・冷蔵設備更新時に、従来の冷蔵設備に比べ地球温暖化係数が小さいR448冷媒を使用した冷蔵設備へ更新を実施し地球温暖化温暖化対策に貢献する。</t>
  </si>
  <si>
    <t>ISO14001に基づく組織作り</t>
  </si>
  <si>
    <t>スマートセンサ設置による電力使用量の見える化</t>
  </si>
  <si>
    <t>省エネモードの適用</t>
  </si>
  <si>
    <t>運転管理を実施外灯照明は、タイマー及び照度センサーによる自動管理</t>
  </si>
  <si>
    <t>大阪市中央区城見一丁目4番35号</t>
  </si>
  <si>
    <t>代表執行役　高田 幸徳</t>
  </si>
  <si>
    <t>東京都中央区築地7‐18‐24</t>
  </si>
  <si>
    <t>・全社的な取り組みとしてエネルギーの使用の合理化に関する対応方針を作成し、
　不動産部担当執行役のもと、社内横断的に中長期的なエネルギー使用量の逓減に努める。
・本市においては当社所有ビルのエネルギー使用量の大半をテナントビルが占めている現状に鑑み、　
　市の定める重点対策も踏まえつつ、テナントビルを中心に従来からの取り組みを継続していく。
・自社使用部分は当然ながら、エネルギー使用の大半がテナント使用分であることも踏まえ、　
　テナントへの啓蒙活動等を引続き展開していく。
・テナントビルについては、順次LED照明への切替、再生可能エネルギー由来電力の導入を図っていく。</t>
  </si>
  <si>
    <t>㈱スミセイビルマネージメント本店</t>
  </si>
  <si>
    <t>東京都中央区日本橋小網町14-1 住生日本橋小網町ビル8階</t>
  </si>
  <si>
    <t>9:00 ～ 17:00</t>
  </si>
  <si>
    <t>テナントビルについては、節電等のテナントへの啓蒙活動やLED照明への切替、再生可能エネルギー由来の電力導入。
事業所については、引き続きの節電等の省エネ対策を実施。</t>
  </si>
  <si>
    <t>2024年度　テナントビル1棟（延床面積7,238㎡）にてLED全面更新工事実施予定。</t>
  </si>
  <si>
    <t>非化石証書を活用した再エネメニューの導入検討。</t>
  </si>
  <si>
    <t>神奈川県横浜市中区山下町１０５番地</t>
  </si>
  <si>
    <t>代表取締役　金森　和哉</t>
  </si>
  <si>
    <t>[基本方針]
当社は、環境との調和を最重要課題の一つとして捉え、循環型社会形成に貢献する為の技術研究及び商品開発に努めるとともに、環境へのやさしさを優先して環境保全活動を推進してまいります。
２０１０年４月に環境認証エコアクション２１を取得し、その中での本計画の位置付けは全く軌を一にするものだと考えております。</t>
  </si>
  <si>
    <t>９：００～１８：００</t>
  </si>
  <si>
    <t>使用自動車台数は、２０１９年４月～２０２１年３月までの期間における台数の増減に基づき３年間で１０台増と仮定し、目標を設定致します。　　　　　　　　　　　　　　　　　　　　　　　　　　　　　　　　　　　　　　
・低公害かつ低燃費な車の割合の増加　　　　　　　　　　　　　　　　　　　　　　　　　　　　
・エコドライブ運転の教育（外部講習の参加）
・定期的な車両のメンテナンスを実施</t>
  </si>
  <si>
    <t>〒108-8435東京都港区海岸3-3-1
msb Tamachi田町ステーションタワーN 29階</t>
  </si>
  <si>
    <t>代表取締役社長執行役員  藤井 信行</t>
  </si>
  <si>
    <t>代表取締役社長執行役員　藤井 信行</t>
  </si>
  <si>
    <t>〒108-8435　東京都港区海岸3-3-1
msb Tamachi田町ステーションタワーN 29階</t>
  </si>
  <si>
    <t>■当社では、従来より以下の環境方針に基づき全社的な取組を実施している。
＜基本方針＞安田倉庫グループは環境保全への取り組みを経営の最重要課題の一つと認識し、物流事業・不動産事業を通じ環境に配慮した高品質で安心なサービスの提供と次世代へ繋ぐ豊かな環境の創造に努め、お客様をはじめ社会から信頼される環境貢献企業を目指す。
＜行動指針＞
１．事業活動において次の事項を重点課題として推進する。　
①環境配慮型の物流・不動産サービスの提供／②職場活動における環境影響の低減・改善(資源・エネルギーの有効活用／CO2の排出抑制／廃棄物の減量化･リサイクル化の推進)／③地域･社会貢献活動を通じた環境保全の推進
２．環境マネジメントシステムの組織・運営体制を整備し、継続的改善と地球環境汚染の防止に取り組む。
３．環境保全に関連する法的規制および安田倉庫グループが同意する社会的要求事項を遵守する。
４．全従業員へ本方針を周知徹底するとともに環境教育・啓蒙活動を推進し、一人ひとりの環境意識の向上と広く社会に向けた自主的・積極的な活動の展開を図る。
５． 本方針は社外に公開する。
■上記取組と合わせ、横浜市の計画書制度の対応として、計画期間(2022年度～2024年度)においては、改正省エネ法に準拠し、市内営業所における二酸化炭素排出量原単位を年平均１％削減する目標を設定し対策に取り組んでいく。
[主要なエネルギー使用設備の更新等の検討]
①更新の対象となる主要なエネルギー使用設備：空調機、照明器具、エレベーター制御盤等／②上記①の設備を選択した理由：予算及び省エネ効果の大小を鑑み、優先順位を定め選択／③設備更新スケジュール：2022～2024年度の3ヶ年計画で実施</t>
  </si>
  <si>
    <t>安田倉庫株式会社(品質管理部)</t>
  </si>
  <si>
    <t>09：00～17：00</t>
  </si>
  <si>
    <t>100m2</t>
  </si>
  <si>
    <t>■前掲基本方針の通り、当社では、従来よりグループ全体の環境方針に基づき、省エネ・省資源対策など全社的な取組を実施している。
■今般、横浜市の地球温暖化対策計画期間(2022年度～20214年度)においては、改正省エネ法に準拠し、市内営業所におけるCO2排出量原単位を年平均１％削減する目標を設定、以下の対策に取り組んでいく。
　　①ＬＥＤ照明等の高効率器具の導入や空調システムの更新
　　②空調設備の運転管理・発停制御管理の改善による使用電力量の削減
　　③その他職場の省エネ活動など従来の取組の継続強化
■設備機器関連の更新を含む投資については、一部、前年度より計画され引き続き実施されるものも含まれる。</t>
  </si>
  <si>
    <t>守屋町営業所：一部建物(6号倉庫)リニューアルに伴うLED化推進
2022年4月～解体業者/設計業者を選定
2022年9月～解体工事開始、高効率照明設備等を含む設備設計をへ移行して進行</t>
  </si>
  <si>
    <t>今期は現状予定無し</t>
  </si>
  <si>
    <t>横浜市神奈川区金港町１番地７
横浜ダイヤビルディング１７階</t>
  </si>
  <si>
    <t>横浜支店　支店長　中島　立志</t>
  </si>
  <si>
    <t>取締役社長　藤倉正夫</t>
  </si>
  <si>
    <t>東京都中央区日本橋一丁目１９番１号</t>
  </si>
  <si>
    <t>１．環境に関わる法令及び規則等を遵守する。
２．環境への意識向上を図るため、役職員及び啓発に努めるとともに、環境問題への取組みは企業活動に必須の要件であることを意識し、積極的に環境保全活動に努める。
３．事業活動に不可欠な資源・エネルギーの効率的な利用、環境に配慮した物流機器や設備の導入、環境に優しい商品の購入、廃棄物の削減とリサイクルの推進により、環境不可の抑制に努める。
４．環境への取組状況を定期的に検証し、継続的に改善を図る。
５．環境方針は、グループ関係者に周知するとともに、広く公開する。
６．「グリーン経営認証」に登録し環境意識の向上に取組み、環境負荷の少ない事業活動の構築に努める。
７．当社は「行動基準」に基づき横浜市の条例等、ルールを遵守し、誠実かつ公正に企業活動を遂行する。</t>
  </si>
  <si>
    <t>三菱倉庫㈱横浜支店</t>
  </si>
  <si>
    <t>横浜市神奈川区金港町１番地７　横浜ダイヤビルディング１７階</t>
  </si>
  <si>
    <t>午前９：００～午後４：００（土日祝祭日、年末年始期間を除く）</t>
  </si>
  <si>
    <t>設備等の運用面及び更新による効率化・削減を見込んだもの。</t>
  </si>
  <si>
    <t xml:space="preserve">前3か年に於いて未着手箇所へのLED化実施予定
</t>
  </si>
  <si>
    <t>各営業所・各事業所にある空調に関して、故障の都度調査の上更新していく。</t>
  </si>
  <si>
    <t>東京都千代田区有楽町一丁目13番1号</t>
  </si>
  <si>
    <t>代表取締役社長　稲垣 精二</t>
  </si>
  <si>
    <t>代表取締役社長　　稲垣 精二</t>
  </si>
  <si>
    <t>〔環境基本方針〕
（基本的な考え方）
第一生命は、「社会からの信頼確保」という経営基本方針に基づき、社会の一員として地域の環境保全、気候変動対応をはじめとする地球環境保護、自然資本・生物多様性の保全および循環型社会の構築を企業の社会的な責任と捉え、日常的かつ継続的に以下の行動指針に沿って環境保全に取り組むとともに、継続的に取組みを改善し、社会の持続可能な発展に貢献します。
〔行動指針〕 
1 事業活動における環境配慮行動：事業活動において、環境保全に関する諸法規等を遵守し、常に環境への影響に配慮した行動を行うよう努めます。
2 事業活動に伴う環境負荷の低減：事業活動に伴う資源・エネルギーの消費や廃棄物等の排出について、省資源、省エネルギー、脱炭素、資源のリサイクル、汚染の防止およびグリーン購入を推進し、環境負荷の低減に努めます。 
3 環境啓発活動の推進：役員・従業員の環境問題に対する意識の向上をはかるとともに、環境保全活動への助成・支援をはじめとした環境啓発活動に努めます。
4 情報開示およびステークホルダー・エンゲージメントの充実：
環境取組に関する目標を設定し、適切かつ積極的に開示します。
また、さまざまなステークホルダーとのエンゲージメントを重視し、ステークホルダーとともに、環境に関する諸課題の解決を目指します。</t>
  </si>
  <si>
    <t>本社での据え置き</t>
  </si>
  <si>
    <t>基準排出量に対し、目標年度で3％の削減を目指す。
前計画期間では対基準排出量1％削減の目標に対し、32.5％削減実績を上げており、取組みを前倒しで実施済であるが、今計画期間においても3％の削減目標とする。</t>
  </si>
  <si>
    <t>基準階共用部照明LED化
各物件毎に順次実施予定。</t>
  </si>
  <si>
    <t>1号任意</t>
  </si>
  <si>
    <t>神奈川県横浜市西区
みなとみらい一丁目1番地1号</t>
  </si>
  <si>
    <t>代表取締役社長　　梅村　東</t>
  </si>
  <si>
    <t>代表取締役社長　梅村　東</t>
  </si>
  <si>
    <t>神奈川県横浜市西区みなとみらい一丁目1番地1号</t>
  </si>
  <si>
    <t>[基本方針]
お客様への快適性・利便性・安全性の提供を損なうことなく、ｽﾀｯﾌの創意工夫を持って以下の方針のもと環境負荷低減に取組む。
　　1.事業活動における環境関連の法令に遵守する。
　　2.既存設備においては、その能力を最大限に発揮出来る様、維持管理に努める。
　　3.ｽﾀｯﾌに対する環境問題への啓発活動を継続して行う。
[主要なエネルギー使用設備の更新等の検討]
当社は建物の賃借人であり、設備の設置や更新権限を有していない。
その為、継続的に実施している運用対策の強化や消耗品交換時の高効率化（LED照明等）などを実施する。</t>
  </si>
  <si>
    <t>施設管理部</t>
  </si>
  <si>
    <t>神奈川県横浜市西区みなとみらい一丁目１番地１号</t>
  </si>
  <si>
    <t>10:00～17:00</t>
  </si>
  <si>
    <t>■目標設定における前提条件
当社は建物の賃借人であり、設備の設置や更新権限を有していない。その為、当社における省ｴﾈ対策は運用面の改善と既存設備の適正な維持管理が中心となり、劇的な改善は期待出来ないものと考える。
■排出量削減に寄与する要因
 1.既存設備の適正な維持管理とｵﾍﾟﾚｰｼｮﾝの工夫
 2.ｽﾀｯﾌの積極的取組みによる削減（ｸｰﾙ/ｳｫｰﾑﾋﾞｽﾞ、照明の不在時消灯、階段の積極利用等）
 3.行政官庁の推進する共同取組みへの参加</t>
  </si>
  <si>
    <t>神奈川県横浜市中区扇町3-8-8</t>
  </si>
  <si>
    <t>株式会社アクティオ 横浜支店</t>
  </si>
  <si>
    <t>支店長　三上　和幸</t>
  </si>
  <si>
    <t>代表取締役社長　小沼　直人</t>
  </si>
  <si>
    <t>東京都中央区日本橋３－１２－２　朝日ビルヂング７階</t>
  </si>
  <si>
    <t>[基本方針]
計画期間内において二酸化炭素の排出を毎年0.05％の削減を目指して、計画期間3年間において二酸化炭素の排出を0.15％削減を目指す。また、原単位も毎年0.4％の削減を目指して、計画期間3年間において1.2％削減を目指す。
目標達成の為、エコドライブの展開、レンタカーの出庫時の出庫点検の強化を行う。
車両の購入は、低公害車、低燃費車の購入を出来る限りおこない、ハイブリット自動車の導入も考慮する。</t>
  </si>
  <si>
    <t>神奈川県横浜市中区扇町３－８－８ 関内ファーストビル７Ｆ</t>
  </si>
  <si>
    <t>８：３０～１７：３０</t>
  </si>
  <si>
    <t>万㎞</t>
  </si>
  <si>
    <t>例年通り期間内の各年において事業が対前年度比約１０％程度拡大が見込まれ、それに伴い弊社の主要な部門であるレンタカーの導入も増加すると考えられる。又、レンタカーのほとんどが建設機械でアイドリング状態での作業が多い為、排出量の大幅な削減は困難と見積もられる。その為、最低限の削減目標として、期間内０．０５％／年（０．１５％／３年）として設定した。
又、今後購入する車両は低公害かつ低燃費な車両の導入を推進する為、原単位も削減目標として、期間内０．４％／年（１．２％／３年）として設定した。</t>
  </si>
  <si>
    <t>東京都調布市調布ヶ丘１－１８－１
　KDX調布ビル５階</t>
  </si>
  <si>
    <t>代表取締役　沢村　弘也</t>
  </si>
  <si>
    <t>代表取締役 　沢村　弘也</t>
  </si>
  <si>
    <t>東京都調布市調布ヶ丘１－１８－１　KDX調布ビル５階</t>
  </si>
  <si>
    <t>[基本方針]
オリジン東秀株式会社の経営理念は、『わたしたちは、「楽しさ」「豊かさ」「快適さ」を追求し、食を通して、人々の暮らしに貢献し続けます』です。「安全」、「安心」、「健康」の実行を軸に企業成長を続ける事と、環境問題への取組みを実行する事は社会貢献の柱と考えます。そこで、次の方針を掲げ温室効果ガス排出削減に取組みます。
１．エネルギー使用量とCO2排出量を把握し、使用実態を確認しながらムダや問題点を発見（分析）し改善に努める　
２．エネルギー消費効率の高い機器（LED・空調機器）の実験や、比較検討を行い導入を順次令和6年度までに計画的に行う　
３．エネルギー使用機器の定期メンテナンスによる機能・効率維持に努める　
４．店舗活性化に併せて、高効率機器の積極採用を行う</t>
  </si>
  <si>
    <t>https://www.toshu.co.jp/company/activities.html</t>
  </si>
  <si>
    <t>午前9時～午後6時</t>
  </si>
  <si>
    <t>温暖化対策としての従業員の意識というソフト面と、高効率機器への変更を順次実施しております。厨房照明のLED交換はすべて終了していますが、機器の寿命にあわせて第2世代のより高効率なLEDへの交換を進めています。さらに、新店活性化の店舗では効率の良い厨房機器及び冷暖房機器を導入していきます。</t>
  </si>
  <si>
    <t>厨房内の照明はLED化が完了しているが、売り場や商品陳列台は、経年劣化の活性化工事または新店時にLED化を促進する。</t>
  </si>
  <si>
    <t>2号任意</t>
  </si>
  <si>
    <t>東京都豊島区東池袋5-51-12</t>
  </si>
  <si>
    <t>代表取締役社長　古瀬　良多</t>
  </si>
  <si>
    <t>○マルエツ環境方針
マルエツは地域に密着したスーパーマーケットとして、安全で安心な商品やサービスの提供とともに持続可能な循環型社会を目指し、お客様と共に環境保全活動や地域の環境活動への支援を推進します。
1.当社の事業活動に伴う環境負荷を最小限にするため、環境目標の設定・推進を含め、環境マネジメントシステムを運用し継続的に改善します。
　①電気使用量削減等の省エネルギー・省資源化を推進します。
　②最終的な廃棄物を削減するために3R［リデュース（発生抑制）・リユース（再使用）・リサイクル（再生利用）］を推進します。　　
　③地球温暖化防止のため、１店舗当りCO2排出量を削減します。　　　　　　　　　　　　　　　　
　④環境に配慮した商品の普及に取組みます。
2.環境保護のため汚染の予防や生態系の保護に努めるとともに、環境に関する適用可能な法規制及び当社が同意するその他の要求事項を順守します。
3.この方針を全従業員に周知徹底し、従業員一人ひとりが主体的に環境保全活動に取組みます。
4.この方針は社内外に公表し、積極的な情報提供に努めます。
○主要設備としての冷蔵設備の更新によるエネルギーの削減を構想していますが、具体的な計画は未定です。</t>
  </si>
  <si>
    <t>マルエツ本社　サステナビリティ推進部</t>
  </si>
  <si>
    <t>百万㎡ｈ</t>
  </si>
  <si>
    <t>横浜市全店の目標として「電気使用量の削減」を掲げているが、延床面積×営業時間を原単位の指標とする。
電気使用量は営業活動と連動するもの（照明、空調等）と連動しないもの（ケース等の動力）があり、延床面積との相関は高い。
営業活動の指標として営業時間を積算する。
また、原単位の分母として、売上高や営業時間等と比較すると変動要因が少なく数値が固定化でき、削減計画値の把握に適している。
原単位を1.5％（毎年前年比0.5％）の削減とする。</t>
  </si>
  <si>
    <t>東京都北区赤羽二丁目１番１号</t>
  </si>
  <si>
    <t>株式会社　西　友</t>
  </si>
  <si>
    <t>代表取締役　　大久保　恒夫</t>
  </si>
  <si>
    <t>・空調設備の設定温度・湿度の適正化
・冷凍冷蔵設備や空調機の清掃、メンテナンスの継続実施
・冷凍冷蔵ケースの設定温度の管理継続実施
・EMSシステムによる電力監視
・老朽化冷凍機、空調機の計画的更新
・照明照度の適正管理</t>
  </si>
  <si>
    <t xml:space="preserve">株式会社　西友 </t>
  </si>
  <si>
    <t>10：00～17：00　　事前連絡要03-3598-7841</t>
  </si>
  <si>
    <t>今計画期間は2021年基礎排出量5,157を基準として、設備更新及び省エネ活動の推進により、1％の削減を目標と設定する。</t>
  </si>
  <si>
    <t>兵庫県神戸市中央区港島中町４丁目1番１</t>
  </si>
  <si>
    <t>代表取締役　西峠　泰男</t>
  </si>
  <si>
    <t xml:space="preserve">■電気の使い方を見直す　　　　　　　　　　　　　　　　　　　　　　　　　　　　　　　　　　　　　　　　　　　　　　　　　　　　　　　１．新エネルギーマネジメントサービスを導入する事により店従業員の省エネ取組への意識変容を促すことにより　　　　省エネへの取組みを強化する。　　　　　　　　　　　　　　　　　　　　　　　　　　　　　　　　　　　　　　　　　　　２．店舗に設置している屋外室外機にRO水噴霧器を取付ることにより冷凍・冷蔵ケースの負荷を低減させる。　　　　　　　　　　　　　　　　　　　　　　　　　　　　　　　　　　　３．屋外照明や点灯看板、店内の冷ケース・天井照明、バックヤードの天井照明を適切な数量に変更する　　　　　　　　　　　　　　　　　　　　ことにより無駄な電力を使用しない。
４．店舗冷凍・冷蔵ケースの設定温度を適正温度（設定上限値に近い）に変更することにより無駄な電力を使用しない。　　　　　　　　　　　　　　　　　　　　　　　　　　　　　　　　　　　　　　　　　　　　　　　　　　　　　　上記の取組みを全店で実施・導入（一部店舗除外）する事により温室効果ガスの排出量を抑制する。　　　　　　　　　　　　　　　　　　　　　　
</t>
  </si>
  <si>
    <t>株式会社ダイエー　関東事業本部　経営管理部　営繕チーム</t>
  </si>
  <si>
    <t>東京都江東区東陽2－2－20</t>
  </si>
  <si>
    <t>09：00～18：00</t>
  </si>
  <si>
    <t>事業所の省エネ取組み及び省エネ設備の導入により温室効果ガス排出量を策定</t>
  </si>
  <si>
    <t>■事業所バックヤード照明のLED化　　　　　　　　　　　　　　　　　　　　　　　　　　　　　　　　　　　　■新規出店事業所については自動照明設備（感知器）の標準化　　　　　　　　　　　　　　　　　　　　　　　　■７年以上経過しておる店舗のLED管球の更新</t>
  </si>
  <si>
    <t>横浜市戸塚区柏尾町６２８番地</t>
  </si>
  <si>
    <t>関東事業所　事業所長　大町　智応</t>
  </si>
  <si>
    <t>代表取締役　北村　正</t>
  </si>
  <si>
    <t>京都市南区西九条南田町６１番地</t>
  </si>
  <si>
    <t xml:space="preserve">
各製造ラインの効率を上げることによって生産速度を向上させる。
2022年度～2024年度においては工場内のレイアウト変更による生産効率の向上
受電所トランスを入れ替え電力量を削減する。
また昨今原燃料が高騰している為、エアー漏れ・蒸気もれなどムダがない運用をできるように
従業員の意識向上をはかる。
</t>
  </si>
  <si>
    <t>森紙業株式会社関東事業所　総務部</t>
  </si>
  <si>
    <t>10:00～16:00（土日・祝日を除く）</t>
  </si>
  <si>
    <t>百万㎡</t>
  </si>
  <si>
    <t xml:space="preserve">
各製造ラインの効率を上げることによって生産速度を向上させる。
2022年度～2024年度においては工場内のレイアウト変更による生産効率の向上
受電所トランスを入れ替え電力量を削減する。
また昨今原燃料が高騰している為、エアー漏れ・蒸気もれなどムダがない運用をできるように
従業員の意識向上をはかる。</t>
  </si>
  <si>
    <t xml:space="preserve">
製函機　周辺機械更新予定あり。　
受電所　トランス更新予定あり。
</t>
  </si>
  <si>
    <t>横浜市西区みなとみらい一丁目１番１号</t>
  </si>
  <si>
    <t>代表取締役社長  林 琢己</t>
  </si>
  <si>
    <t>代表取締役社長　林 琢己</t>
  </si>
  <si>
    <t>[基本方針]
地球温暖化防止のため、「温室効果ガスの排出の抑制に関する指針」に則り、温暖化ガス排出削減の省エネルギー施策とリサイクルの推進に取り組みます。本計画を省エネルギー対策の基本計画として位置づけ、社内に省エネルギー対策のプロジェクトチームを設け外部のコンサルタント会社の協力を得ながら、温暖化防止施策を実施します。主たる取り組み内容としては、空調制御の見直しやＤＨＣデマンドコントロール等の運用改善と、中長期設備計画における施設リニューアルにあわせた省エネ設備改善を検討します。</t>
  </si>
  <si>
    <t>株式会社横浜国際平和会議場　施設事業部　ファシリティ事業課</t>
  </si>
  <si>
    <t>平日　9：30から17：00まで</t>
  </si>
  <si>
    <t>百万㎡H</t>
  </si>
  <si>
    <t xml:space="preserve">計画期間中は下記の設備改修を予定するが、基準年度(2021年度)は新型コロナウイルスの影響を受けて施設稼働が低下したため、今後施設稼働が回復してくると特定温室効果ガス排出量は、コロナの影響を受ける前の状態に近づくと予想される。コロナの影響が無かった前回の3年計画目標値8,978ｔ-CO2から、下記設備改修にて削減予想の167ｔ-CO2を差引いた値、8,811ｔ-CO2を特定温室効果ガス排出量の目標値とした。但し特定温室効果ガス排出量の削減は見込めないため、排出原単位を56.75ｔ-CO2/百万mHとすることで、排出原単位削減率1％を目標値とする。
第一年度（国立大ホール）客席照明ＬＥＤ化　電力削減　▲234MWh/年  CO2削減量　 105ｔ-CO2
第二年度（会議センター）3F照明ＬＥＤ化　　電力削減　▲ 83MWh/年  CO2削減量　 37ｔ-CO2
第三年度（会議センター）5F照明ＬＥＤ化　　電力削減　▲ 58MWh/年  CO2削減量　 26ｔ-CO2
</t>
  </si>
  <si>
    <t>国立大ホール　　　客席照明設備更新（LED化）
会議センター　　　3F/5F照明設備更新（LED化）</t>
  </si>
  <si>
    <t>横浜市中区日本大通１</t>
  </si>
  <si>
    <t>教育長　花田　忠雄</t>
  </si>
  <si>
    <t xml:space="preserve">[基本方針]
　・　地球温暖化に関する取り組みを可能な範囲で組織的に行い、継続的に進めていく。
　・　設備等更新の際には、温室効果ガス排出量削減に寄与する製品とする。
　・　環境マネジメント（環境ＩＳＯ）に引き続き取り組み、環境方針を遵守していく。
　・　「エネルギーの使用の合理化に関する法律」及び神奈川県の「事業活動温暖化対策計画書制度」を進める
　　　中で本計画も実施していく。
</t>
  </si>
  <si>
    <t>神奈川県教育委員会教育局行政部教育施設課</t>
  </si>
  <si>
    <t>横浜市中区日本大通１　県庁東庁舎７階</t>
  </si>
  <si>
    <t>午前８時３０分から午後５時１５分まで</t>
  </si>
  <si>
    <t>老朽化した空調機器・照明設備・事務用機器・換気設備を省エネルギー型に順次更新し、不要な点灯の防止等「温室効果ガス」の減少の意識を浸透させ、年間１％の削減を目標に掲げる。　　　　　　　　　　　　　　　　　　</t>
  </si>
  <si>
    <t>・照明設備の交換時には随時LED化を進める</t>
  </si>
  <si>
    <t>原則として、新築及び建て替えを実施する施設に、太陽光発電設備及び　　　　　　　ZEB（ネット・ゼロ・エネルギー・ビル）を導入する。</t>
  </si>
  <si>
    <t>・県立学校の空調機について、使用不能になったものから順次省エネルギー対応のものに更新していく。</t>
  </si>
  <si>
    <t>神奈川県横浜市西区高島二丁目１２番６号</t>
  </si>
  <si>
    <t>代表取締役社長　野並　晃</t>
  </si>
  <si>
    <t xml:space="preserve">[基本方針]
全社的に省エネを推進していく中で、電気・ガスの節減を徹底すると共にCO2の排出削減に取り組むため、製造関連設備や店舗系設備の保守管理、老朽化した設備機器・器具の効率化を図っていく。
</t>
  </si>
  <si>
    <t>株式会社　崎陽軒　ヨコハマジャスト１号館８階不動産部</t>
  </si>
  <si>
    <t>10：00-17：00</t>
  </si>
  <si>
    <t>目標年度２０２４年までの３年間においては、基準排出量に対し０．１％の削減率を目標と致しました。主な拠点として、お弁当等の惣菜を製造しているジャスト１号館や横浜工場、またレストラン・宴会を行っているジャスト３号館では、コロナウィルス感染症発生前の２０１９年度の設備稼働の状況まで回復させることを第一の目標にしております。基準年度となる２０２１年度は、例年とは異なる事例に対応したこともあり設備稼働率としては調整を含むものとなりました。設備管理としてボイラー周辺機器、空調設備関連、照明設備など既存設備の月間整備計画を確実に励行し引き続き設備の安定稼働を目指します。全社としては僅かではありますが温室効果ガスの排出量を抑制する計画であります。</t>
  </si>
  <si>
    <t>主要な拠点では既に照明設備のLED化を完了しております。今後は交換時にさらに高効率なLED照明に切り替えるなど省エネへの取り組みを継続してまいります。</t>
  </si>
  <si>
    <t>東京都台東区台東1-2-16</t>
  </si>
  <si>
    <t>代表取締役社長執行役員　岩崎　高治</t>
  </si>
  <si>
    <t>[基本方針]
1、事業者全体基本方針
　　次の方針より、積極的な地球温暖化対策を進めていく。
　　（1）社内「環境憲章」に則り、取り組みを組織的に行い、継続的に対策を推進する。
　　（2）目標を明確に定め、温室効果ガス排出量の削減に取り組む。
　　（3）温室効果ガス排出量の削減に寄与する機器を今後の店舗開発の際に検討する。
　　（4）各営業所の特性を考慮しながら無駄なエネルギーを削減する。
　　（5）地域社会に貢献し、サービスレベルを維持しながらエネルギーの合理化を達成する。
　　（6）設備の更新はエネルギー使用量の多い空調及び冷蔵・冷凍ケースとし、老朽化に伴い更新を検討する。</t>
  </si>
  <si>
    <t>ライフコーポレーション東京本社</t>
  </si>
  <si>
    <t>9：30～17：00　（土・日・祝日除く）　要事前電話連絡</t>
  </si>
  <si>
    <t>無駄な電気の消灯、こまめなエアコン設定など従業員への啓発を実施するとともに、店舗老朽化等による改装の実施の際は積極的な設備等の入替を検討し、年1.0％の排出抑制を目指す。</t>
  </si>
  <si>
    <t>東京都品川区大崎1丁目11-2</t>
  </si>
  <si>
    <t>代表取締役　竹増　貞信</t>
  </si>
  <si>
    <t>東京都品川区大崎１丁目１１－２</t>
  </si>
  <si>
    <t xml:space="preserve">（１）本計画における３ヶ年の目標としては、原単位あたりのエネルギー使用量を毎年１％程度削減
（２）既存店の省エネ対策として、一定年数を経過した空調機、冷凍機を高効率な機器へ順次入替え
（３）新店については省エネ性能の高い機器を標準的に導入し、温室効果ガスの増加を抑制する。
（４）創エネ施策として、一部の店舗に太陽光発電システムを導入する。
（５）店舗では、「省エネ10か条」を促進し、節電とともに電力使用量を軽減する。
[主要なエネルギー使用設備の更新等の検討]
①更新の対象となる主要なエネルギー使用設備
　空調機、冷凍機を高効率な機器へ入れ替え
②上記①の設備を選択した理由
　一定年数を経過したため
</t>
  </si>
  <si>
    <t>南関東エリアサポート部</t>
  </si>
  <si>
    <t>東京都港区三田3－10－1　アーバンネット三田ビル７F</t>
  </si>
  <si>
    <t>9:00～17:45</t>
  </si>
  <si>
    <t>当社はコンビニエンスストアのフランチャイズ本部であり、毎年事業の拡大（店舗数の増加）によるＣＯ２排出量の増加を避けることができません。
よってＣＯ２排出原単位で毎年１％以上の削減を目指します。
具体的にはＣＯ２排出量の大部分を占める店舗の電気使用量を削減するため以下の取組を実施します。
○既存店　一定年数を経過した冷凍機、空調機の入れ替え
○新店　　省エネ性能の高い機器を標準的に導入する
〇店舗での「省エネ10か条」(各種機器フィルターの定期清掃・空調温度の適正管理等)の促進
総排出量の計画は、2021年度の店舗数を基に算定しています。
(出店・閉店の影響により、数値は変動します。)</t>
  </si>
  <si>
    <t>既存店のラインサイン・ポールサイン照明の老朽化によるLED照明への入替を継続
(対象店舗/非公開)</t>
  </si>
  <si>
    <t>オフサイトPPAによる電気使用量削減(対象店舗/非公開)</t>
  </si>
  <si>
    <t>新規店舗へのCO2冷媒冷凍冷蔵機器の導入ならびに既存店への入替促進を継続
(対象店舗/非公開)</t>
  </si>
  <si>
    <t>東京都中央区日本橋室町三丁目1番20号</t>
  </si>
  <si>
    <t>取締役　　三品　貴仙</t>
  </si>
  <si>
    <t>[基本方針]
１．省エネルギー､長寿命化､廃棄物の削減など地球環境との共生を目的に「環境にやさしい施設運営」を目指す。
２．環境システムなどの定期的な見直しを図り、システムの継続的な維持・改善を行う。
３．省エネルギーに関する法規制はもとより、外部からの要求事項も尊守しエネルギーの削減に努める。
４．グループの環境方針に基づき、必要に応じて情報を公開する。
５．従業員を始め、商業施設運営に携わる各担当者に環境方針の周知を行う。
[主要なエネルギー使用設備の更新等の検討]
①更新の対象となる主要なエネルギー使用設備
　照明器具、空調設備
②上記①の設備を選択した理由
　エネルギー消費割合の大きい設備であるため。あるいは更新時期を迎える又は投資効果が見込めるため
③設備更新スケジュール
　2022～2023年に館内照明LED化、2022～2024年にCGS更新計画を検討しております。
　テナント専有部は入替およびリニューアル時の高効率設備導入提案等として更新を推進中</t>
  </si>
  <si>
    <t>ららぽーと横浜　１Fセキュリティオフィス内</t>
  </si>
  <si>
    <t>神奈川県横浜市都筑区池辺町4035-1　ららぽーと横浜1Fｾｷｭﾘﾃｨｵﾌｨｽ</t>
  </si>
  <si>
    <t>9：00～17：30　土日祝祭日を除く</t>
  </si>
  <si>
    <t>ソフト面の取組みは従来から行っている以下の省エネルギー対策を継続実施します。
・空調、照明スケジュールの季節調整・随時見直し、空調温度のこまめな設定調整
・熱源運用基準の季節別、負荷別の調整運用
・外気導入量の調整による外気負荷低減に空調エネルギー消費の抑制　など
テナント等の関連部署と一層の省エネ意識の共有を図り温室効果ガスの排出抑制に努めます。
ハード面の取組みとして設備更新は、現時点で以下の計画を検討しております。
・館内照明LED化（2022～2023年）・CGS更新（2022～2024年）
上記により毎年1％（3年間で3％）のCO2排出量削減することを目標設定します。</t>
  </si>
  <si>
    <t>2022～2023年度に館内照明のLED化を計画しています。
(2022年度　692台の照明を蛍光灯からLEDに更新予定(3/4期工事))</t>
  </si>
  <si>
    <t>2022～2024年度にCGS更新計画を検討しています。
※検討中の計画につき実施時期は変更する可能性があります。</t>
  </si>
  <si>
    <t>東京都千代田区富士見二丁目10番2号</t>
  </si>
  <si>
    <t>代表取締役社長　勝　栄二郎</t>
  </si>
  <si>
    <t>東京都千代田区富士見2－10－2</t>
  </si>
  <si>
    <t>温室効果ガスの排出抑制として、省エネルギーに重点を置き、エネルギー使用量を把握し、技術的・経済的に可能な範囲で、継続的改善に努める。</t>
  </si>
  <si>
    <t>本社　事業基盤システム部　オフィスファシリティ課窓口</t>
  </si>
  <si>
    <t>営業時間（平日9時　～　17時30分）</t>
  </si>
  <si>
    <t>小売り電力事業者の100%再エネ由来のメニューより買電することを2022年度より実施していく。
エネルギー使用量と温室効果ガス排出量はラック台数と密接な関係にあるため、引き続き基準年に対し、ラック台数の減少に伴って、温室効果ガス排出量の減少が見込まれる。
さらに、共用部の電力使用量の削減を図るべく、クールビズ、ウォームビズの施策を引き続き促進し、原単位0.1%の削減を目指す。</t>
  </si>
  <si>
    <t>神奈川県横浜市西区みなとみらい四丁目6番2号
みなとみらいｸﾞﾗﾝﾄﾞｾﾝﾄﾗﾙﾀﾜｰ７階</t>
  </si>
  <si>
    <t>代表取締役社長　松原 弘幸</t>
  </si>
  <si>
    <t>神奈川県横浜市西区みなとみらい四丁目6番2号
みなとみらいグランドセントラルタワー７階</t>
  </si>
  <si>
    <t>[基本方針]
①環境保全に関連する法令、条例、協定等を遵守します。
②基本方針に沿った行動計画を作成、推進、改善することにより環境管理体制の維持に努めます。
③環境教育・社内広報を通じて、社員一人一人の環境保全に対する理解と意識の向上に努めます。
④施設・設備の定期的な保守点検を実施し、性能の維持に努めます。
⑤省エネ機器・車輌を計画的に導入し、消費資源の節約を目指します。
⑥廃棄物の適正処理とリサイクルを推進します。</t>
  </si>
  <si>
    <t>https://www.yokorei.co.jp/csr/environment/policy/</t>
  </si>
  <si>
    <t>当社の冷蔵倉庫にて認証を受けているグリーン経営計画に基づいて年間１％のエネルギー使用量削減を掲げていることからCO2削減量も合わせて１％削減に目標を設定。</t>
  </si>
  <si>
    <t>横浜物流センターLEDへの更新を計画｡(2022年10月以降､事務所棟を予定)
大黒物流センターLEDへの更新を計画｡(2022年10月以降､全台数予定)</t>
  </si>
  <si>
    <t>大黒物流センター､現在より調整後排出係数の低い電力に変更予定｡</t>
  </si>
  <si>
    <t>一部実施済み</t>
  </si>
  <si>
    <t>東京都千代田区大手町一丁目7番1号</t>
  </si>
  <si>
    <t>代表取締役社長　山口 寿一</t>
  </si>
  <si>
    <t>　電力消費量の削減を中心とした省エネルギー対策を徹底する。
　①横浜市内における当社の事業活動に伴うエネルギー使用量については、本紙朝夕刊の印刷を行っている横浜工場（瀬谷区北町）が全体の９割を占めている。よって、同工場においては、当社が印刷業務を委託している株式会社読売プリントメディアと連携して、省エネルギー対策を進める。まずは印刷に使用する輪転機や、空調の運用を定期的に見直し、2022～2024度の３年間、エネルギー使用量（原油換算）を2021年度比で年平均１％以上削減することを目標とする。運用対策の進捗によっては、費用対効果を慎重に見極めながら設備投資も検討する。
　②その他、横浜市内の取材拠点ビル及び販売店については、従業員に対し、空調・照明を中心とした省エネルギーの徹底を周知する。
　なお、当社は横浜市以外にも東京都を中心に多数の事業所を抱えており、横浜市内の事業所におけるエネルギー使用設備の更新は、他都道府県の事業所における省エネルギー対策の進展をにらみながら、適切な検討を行っている。</t>
  </si>
  <si>
    <t>https://info.yomiuri.co.jp/social/environment</t>
  </si>
  <si>
    <t>改正省エネルギー法においては、原単位を毎年度１％以上改善することが努力義務となっており、当社はそれを最低ラインの削減目標に掲げている。当社は原単位に密接に関係する値として、当該建物の延床面積（百㎡）を採用しており、増改築などがない限り、原油換算のエネルギー使用量を削減することが原単位の改善につながる。よって、横浜市内の事業所においては、2024年度まで基準排出量比で年平均１％以上削減することを目標とする。基準排出量の９０％以上を占める横浜工場において、空調、照明設備を中心に効率的な運用を徹底し、使用電力量の削減を図ることが対策の柱となる。設備の更新も費用対効果を見極めながら検討する。</t>
  </si>
  <si>
    <t xml:space="preserve">ターボ冷凍機３台中の１台を２０１８年に更新済、さらに１台を２０２４年に更新予定。
</t>
  </si>
  <si>
    <t>神奈川県横浜市西区花咲町６－１３９</t>
  </si>
  <si>
    <t>代表取締役　横山　明</t>
  </si>
  <si>
    <t xml:space="preserve">❒照明のＬＥＤ化
❒電気自動車、ハイブリッド車導入による排出量の削減
</t>
  </si>
  <si>
    <t>横浜市西区花咲町６－１３９</t>
  </si>
  <si>
    <t>10:00～17:30（火曜･日曜定休）</t>
  </si>
  <si>
    <t>❒環境改善工事による照明ＬＥＤ変更
❒電気自動車、ハイブリッド車、低燃費車への継続入替</t>
  </si>
  <si>
    <t>照明のLED化（長後店、鎌倉手広店）</t>
  </si>
  <si>
    <t>横浜市鶴見区矢向１－１－７０</t>
  </si>
  <si>
    <t>横浜工場　工場長　水野　伸</t>
  </si>
  <si>
    <t>代表取締役社長　本多正憲</t>
  </si>
  <si>
    <t>東京都品川区東五反田２－１８－１</t>
  </si>
  <si>
    <t>東洋製罐グループの環境経営理念と環境ビジョン、地球温暖化を防止する為の長期目標、そして長期目標を達成する為の中間目標「Eco Action Plan 2030」に基づき、温室効果ガス排出削減に取り組んでいます。原単位の大きい生産設備設備の更新、一般的な耐用年数15年程度を考慮し、補機設備の順次更新の検討等を推進し、温室効果ガスの排出抑制を図ります。</t>
  </si>
  <si>
    <t>工場パンフレット添付資料「地球温暖化対策計画書」
生産管理課窓口で来場者の希望する方に配布します。</t>
  </si>
  <si>
    <t>百万本</t>
  </si>
  <si>
    <t>目標の設定に当たっては、下記の項目を前提条件として決定しています。
①照明ＬＥＤ化の推進（継続活動）
②補機更新（３ヶ年計画）
③生産速度増加による原単位削減</t>
  </si>
  <si>
    <t>２０２２年度から約３０灯／年　LED照明の更新を予定しています。</t>
  </si>
  <si>
    <t>原単位の大きい生産設備設備の更新
一般的な耐用年数15年程度を考慮し、補機設備の順次更新</t>
  </si>
  <si>
    <t>川崎市川崎区榎町１－２</t>
  </si>
  <si>
    <t>南関東支社長　　一木　美穂</t>
  </si>
  <si>
    <t>代表取締役社長　衣川　和秀</t>
  </si>
  <si>
    <t>基本方針については、弊社が掲げている「日本郵便株式会社環境基本宣言」のとおり。
○環境に関する方針
私たちは、全国に多数の施設と車両を有する企業として、環境に配慮した事業運営を行う社会的責任の大きさを認識し、気候変動による影響に適応した事業運営に努めるとともに、地球環境への負荷低減に配慮した事業活動及び環境保全活動を積極的に推進します。
○具体的内容
１　私たちは、環境に関する法規制、条例及び同意した各種協定等を遵守し、地球環境への負担を減らすための取組及び環境汚染の予防に努めます。
２　私たちは、毎日の仕事の中で、環境への負荷の削減のため、省資源や省エネルギー、資源のリサイクル、環境に配慮した物品の使用など循環型社会の実現に積極的に取り組みます。
３　私たちは、業務車両等からの排出ガス削減に取り組み、地球温暖化の防止に努めます。
４　私たちは、地域とともにある企業の一員として、地域社会における環境保護への取組に積極的に参加・支援していきます。
５　私たちは、環境目的及び環境目標を定め計画的に実行するとともに、これらを定期的に見直す枠組みを構築して、環境マネジメントシステムの継続的な改善を図ります。
６　私たちは、環境に関する情報を社の内外に積極的に公開し、環境教育や啓発活動を進めることにより、環境問題への意識の向上に努めます。
７　私たちは、この環境に対する方針を受けて自ら理解、認識を深めるとともに、この方針を広く一般に公表します。</t>
  </si>
  <si>
    <t>南関東支社</t>
  </si>
  <si>
    <t>神奈川県川崎市川崎区榎町１－２</t>
  </si>
  <si>
    <t>９：００～１７：４５（土日、祝日を除く。）</t>
  </si>
  <si>
    <t>省エネ法で定める年平均１％の低減努力目標をもとに、３年間で３％の低減を目標とする。
また、日本郵便㈱で定めている電力使用量前年度比１％削減目標に基づき、電力使用量についても３年間で基準年度比３％削減を目標とすることにより電気使用に伴い増加する温室効果ガスの排出量削減に努める。</t>
  </si>
  <si>
    <t>各郵便局の照明器具の更改に合わせ、LED化を進める予定です。</t>
  </si>
  <si>
    <t>車両については排出するCO2の削減に繋げるため、電気自動車やハイブリッド車等の環境対応車両に切替を順次拡大導入する予定です。</t>
  </si>
  <si>
    <t>神奈川県横浜市中区山下町１９８
ＮＴＴ横浜ビル</t>
  </si>
  <si>
    <t>執行役員神奈川事業部長　中西　裕信</t>
  </si>
  <si>
    <t>代表取締役社長　澁谷　直樹</t>
  </si>
  <si>
    <t>東京都新宿区西新宿三丁目19番2号</t>
  </si>
  <si>
    <t>　温室効果ガスの排出の大部分は、電気通信設備で使用する電力に伴う排出です。電気通信は、重要な社会インフラであることに加え、次世代ネットワーク（NGN）サービスに伴う設備の導入が進んでいることから、エネルギー消費量の削減は容易なものではありません。そこで、NTT東日本では、これまで進めてきたネットワーク設備の更改・統合圧縮や、空調設備の更改、TPR運動等の施策に加えて、通信機械室内の運用改善やオフィス部分についてもISO14001を活用しながら、温室効果ガス排出量の増加を抑えていきます。</t>
  </si>
  <si>
    <t>http://www.ntt-east.co.jp/ecology/contents/regulation.html</t>
  </si>
  <si>
    <t xml:space="preserve">
　温室効果ガス排出量の削減計画は、下記の通りです。
　・2022年：ネットワーク設備の更改・統合、空調設備の更改等　約 83t-CO2削減
　・2023年：ネットワーク設備の更改・統合、空調設備の更改等　約 24t-CO2削減
　・2024年：ネットワーク設備の更改・統合、空調設備の更改等　約 3t-CO2削減</t>
  </si>
  <si>
    <t>［主要なエネルギー使用設備の更新等の検討］
①更新の対象となる主要なエネルギー使用設備
　電気通信設備用整流装置、交流変換装置（UPS）、通信室用空調機
②上記①の設備を選択した理由
　NTT東日本グループにおける温室効果ガス排出量は、通信設備で使用する電力によるものがその大部分を占めているため。
③設備更新のスケジュール
　・高効率な電気通信設備用整流装置への更改
　　　　（2022年度：15台、2023年度：15台、2024年度：15台）
　・高効率な空調機への更改
　　　　（2022年度：3台、2023年度：3台、2024年度：1台）</t>
  </si>
  <si>
    <t>　神奈川県横浜市青葉区鉄町1614番地</t>
  </si>
  <si>
    <t>　学校法人桐蔭学園</t>
  </si>
  <si>
    <t>　理事長　溝上慎一</t>
  </si>
  <si>
    <t>理事長　溝上慎一</t>
  </si>
  <si>
    <t>横浜市青葉区鉄町1614番地</t>
  </si>
  <si>
    <t>　世界での地球温暖化対策実施意識の高まりを踏まえ。温室効果ガスの排出削減を最重要課題とし、学園全体で温室効果ガスの削減に向け積極的に行動する。また、教育施設の場合、エネルギー消費の大半は空調熱源機、教室照明器具であるため機器の更新及び改修の際には最も効率の良い製品の選定に努める。その中で最も期待できる対策がこれである。23年使用し性能が極端に低下している中等教育学校【F棟（教室棟・体育館棟・管理棟・食堂棟）】に設置されている氷蓄熱槽付空冷ヒートポンプチラーシステムに関して、高効率モジュールチラーシステムへの更新改修工事を実施する予定。これが2023年度の温室効果ガス削減を図る大きなポイントとなっている。そして、この更新後の2024年には、25年使用している高校【A棟（教室棟・体育館武道館棟・食堂棟）】ヒートポンプチラー3台を、最新のモジュールチラー30台への更新工事を行い、温室効果ガスの削減を大いに見込める予定です。この外にも照明器具のLED化を順次行っていきます。</t>
  </si>
  <si>
    <t>A棟高校受付事務室</t>
  </si>
  <si>
    <t>排出量を2％の削減を実現させたい</t>
  </si>
  <si>
    <t>●2023年：A棟体育館、野球場、ラグビー場LED照明器具へ交換工事実施。●2024年：高校LED照明器具へ交換工事実施予定　　　　　　　　　　　　　</t>
  </si>
  <si>
    <t>●2022年：A棟空調熱源機冷温水管の流量計更新工事実施。F棟空調熱源機冷温水管流量計更新工事実施。●2023年：中等教育学校（F棟）空調熱源機5台更新予定（氷蓄熱槽付空冷ヒートポンプチラーシステム5台➡高効率モジュールチラー30台に更新）●2024年：高校（A棟）ヒートポンプチラー3台➡モジュールチラー30台へ更新</t>
  </si>
  <si>
    <t>横浜市鶴見区安善町２－１</t>
  </si>
  <si>
    <t>鶴見潤滑油工場　工場長 小池 次男</t>
  </si>
  <si>
    <t>社長 尾野正明</t>
  </si>
  <si>
    <t>１．環境関連法令順守
２．事業活動における環境保全の推進
３．低炭素社会形成への貢献
４．循環型社会形成への貢献</t>
  </si>
  <si>
    <t>EMGルブリカンツ合同会社　鶴見潤滑油工場　第5会議室</t>
  </si>
  <si>
    <t>横浜市鶴見区安善町2-1</t>
  </si>
  <si>
    <t>月曜から金曜まで(国民の日、年末年始を除く)
９時から１６時(12時～13時は除く)</t>
  </si>
  <si>
    <t>基準排出量に対して、年間２％減を目標とする。
ボイラー稼働時間の短縮、照明設備のLEDへの切り替えを柱とし、地球温暖化対策を推進する。</t>
  </si>
  <si>
    <t>40W蛍光灯 50台のLED化を予定している。
200W/400W 水銀灯 20台のLED化</t>
  </si>
  <si>
    <t xml:space="preserve">小型貫流ボイラーの更新:2022年度 2台、2023年度 1台、2024年度 1台、2025年度1台。
受変電所の一部機器更新(地絡継電器・過電流継電器等)2022年度～2024年度。
</t>
  </si>
  <si>
    <t>東京都千代田区霞が関3-1-1</t>
  </si>
  <si>
    <t>財務大臣　鈴木　俊一</t>
  </si>
  <si>
    <t>【財務省がその事務及び事業に関し温室効果ガスの排出の削減等のため実行すべき措置について定める計画】
　2013年度を基準として、財務省の事務及び事業に伴い直接的並びに間接的に排出される温室効果ガスの総排出量を2030年度までに50％以上削減することを目標とする。
【個別対策に関する目標】
　太陽光発電の導入、電動車の導入、ＬＥＤ照明の導入及び再生可能エネルギー電力の調達</t>
  </si>
  <si>
    <t>財務省本省</t>
  </si>
  <si>
    <t>9：30～12：00及び13：00～17：00</t>
  </si>
  <si>
    <t>2030年度までに2013年度比で排出量を50％以上削減することを達成するため、上記の目標を設定した。</t>
  </si>
  <si>
    <t>計画期間において、庁舎内の照明のLED化工事を行う。</t>
  </si>
  <si>
    <t>東京都千代田区霞が関１－１－１</t>
  </si>
  <si>
    <t>法務大臣　古川　禎久</t>
  </si>
  <si>
    <t xml:space="preserve">法務省においては、「法務省がその事務及び事業に関し温室効果ガスの排出の削減等のため実行すべき措置について定める計画」（令和4年6月10日決定）を策定し、2013年度を基準として、法務省の事務及び事業に伴い直接的又は間接的に排出される温室効果ガスの総排出量を2030年度までに50％削減することを目標としている。
（同計画における主な個別対策の目標）
１．太陽光発電の導入
 2030年度には設置可能な建築物（敷地を含む。）の約50％以上に太陽光発電設備を設置することを目指す。
２．新築建築物のＺＥＢ化
 今後予定する新築事業については原則ＺＥＢ Oriented 相当以上とし、2030年度までに新築建築物の平均でＺＥＢ Ready 相当となることを目指す。
３．電動車の導入
 法務省の公用車については、代替可能な電動車（電気自動車、燃料電池自動車、プラグインハイブリッド自動車、ハイブリッド自動車）がない場合等を除き、新規導入・更新については2022年度以降全て電動車とし、ストック（使用する公用車全体）でも2030年度までに全て電動車とする。
４．ＬＥＤ照明の導入
 既存設備を含めた法務省のＬＥＤ照明の導入割合を2030年度までに100％とする。
５．再生可能エネルギー電力の調達
 2030年度までに法務省で調達する電力の60％以上を再生可能エネルギー電力とする。
</t>
  </si>
  <si>
    <t>法務省大臣官房秘書課政策立案・情報管理室</t>
  </si>
  <si>
    <t>午前９時３０分から正午、午後１時から午後５時（土日祝日を除く。）</t>
  </si>
  <si>
    <t>　条例が対象とする横浜市内の事業所については、省エネ法に基づく目標と同様に、エネルギー消費原単位を中長期的にみて年平均1パーセント以上削減させることを目標とし、「法務省がその事務及び事業に関し温室効果ガスの排出の削減等のため実行すべき措置について定める計画」に基づき、地球温暖化対策をより一層効果的かつ適切に進める。</t>
  </si>
  <si>
    <t>照明器具のLED化を進める。</t>
  </si>
  <si>
    <t>４基更新。</t>
  </si>
  <si>
    <t>地方法務局
地方検察庁
矯正施設
保護観察所
出入国在留管理局
整備済/取組予定無
公安調査事務所</t>
  </si>
  <si>
    <t>地方法務局
地方検察庁
矯正施設
保護観察所
出入国在留管理局</t>
  </si>
  <si>
    <t>地方法務局
地方検察庁
矯正施設
出入国在留管理局</t>
  </si>
  <si>
    <t>地方法務局
地方検察庁
出入国在留管理局</t>
  </si>
  <si>
    <t>矯正施設
出入国在留管理局</t>
  </si>
  <si>
    <t>神奈川県横浜市西区高島1丁目2番8号</t>
  </si>
  <si>
    <t>取締役社長  青野　良生</t>
  </si>
  <si>
    <t>・地球温暖化対策計画推進体制のもと、計画管理責任者中心に省エネ法で要求されている毎年度の原単位１％のエネルギー削減を目標に、温室効果ガスの排出量についても、毎年度１％削減するという目標を設定し、全体的な取り組みをしている。
・全社に節電を呼びかけ、店舗での営業に不要な照明の消灯及び空調温度設定の見直し、飲料用要冷機器の夜間運転停止等の運用改善を主に地球温暖化防止対策を実施していく。
・照明設備、空調設備、要冷機器、厨房機器を更新する際は、高効率機器の選定を行っていく。</t>
  </si>
  <si>
    <t>株式会社京急ストア　本社　総務部</t>
  </si>
  <si>
    <t>9：30～18：00（土日祝日を除く）</t>
  </si>
  <si>
    <t>・地球温暖化対策計画推進体制のもと、計画管理責任者中心に省エネ法で要求されている毎年度の原単位１％のエネルギー削減を目標に、温室効果ガスの排出量についても、毎年度１％削減するという目標を設定し、全体的な取り組みをしている</t>
  </si>
  <si>
    <t>・基本照明のＬＥＤ化</t>
  </si>
  <si>
    <t xml:space="preserve">・冷凍、冷蔵ケースの更新
・冷凍、冷蔵ケースの温度設定の変更
</t>
  </si>
  <si>
    <t>東京都板橋区小豆沢２丁目１２番７号</t>
  </si>
  <si>
    <t>理事長　　中村　哲也</t>
  </si>
  <si>
    <t>熱源をガス→電気へ切り替える空調機更新を引き続き行い、適切な設備機器管理をしていく。
2022年度実績3施設(東戸塚記念病院、イムス横浜東戸塚総合リハビリテーション病院、横浜旭中央総合病院)実施。
2023年年度については検討中。</t>
  </si>
  <si>
    <t>株式会社アイセルネットワークス</t>
  </si>
  <si>
    <t>〒100-0005
東京都千代田区丸の内1丁目6番2号　新丸の内センタービルディング11F</t>
  </si>
  <si>
    <t>毎年1％削減。3年間で3%の削減目標とする。</t>
  </si>
  <si>
    <t>横浜旭中央総合病院　2023年度まで空調機更新工事あり。</t>
  </si>
  <si>
    <t>千葉県千葉市美浜区中瀬１－５－１</t>
  </si>
  <si>
    <t>代表取締役　岩下　欽哉</t>
  </si>
  <si>
    <t>イオンは３つの視点で温室効果ガス（以下ＣＯ２等）排出削減に取り組み、脱炭素社会の実現に貢献します。
①店舗：店舗で排出するＣＯ２等を総量でゼロにします。
②商品、物流：事業の過程で発生するＣＯ２等をゼロにする努力を続けます。
③お客さまとともに：すべてのお客さまとともに、脱炭素社会の実現に努めます。
中間目標：2030年までに店舗使用電力の50％を再生可能エネルギーに切り替え</t>
  </si>
  <si>
    <t>まいばすけっと株式会社　横浜事務所</t>
  </si>
  <si>
    <t>　10：00～16：00（土日・祝祭日は除く）</t>
  </si>
  <si>
    <t>年間横浜市の10店舗出店
2024年度中に現在より30店舗拠点が増える事を加味して試算</t>
  </si>
  <si>
    <t>①天井及び冷蔵ケースが蛍光灯の店舗のＬＥＤ化
②古いＬＥＤ設置店舗のＬＥＤを高性能な物に交換</t>
  </si>
  <si>
    <t>実験的に設置出来ないか検討</t>
  </si>
  <si>
    <t>■運転効率の良い冷蔵ケースへ交換
■冷蔵ケースの温度管理により制御
■ナイトカバー導入による、夜間の省エネ対策</t>
  </si>
  <si>
    <t>横浜市金沢区大川3番1号
株式会社　総合車両製作所</t>
  </si>
  <si>
    <t>代表取締役社長　　西山　隆雄</t>
  </si>
  <si>
    <t>横浜市金沢区大川3番1号</t>
  </si>
  <si>
    <t>[基本方針]
　ISO14001規格に基づく当社の環境マネジメントシステムにより、全事業所のエネルギー使用量の削減および二酸化炭素排出量の削減について毎年度数値目標を定めて取り組んでおり、各事業所の設備改善をはじめ、全従業員への省エネの理解・呼び掛け等を通じてエネルギー使用削減を推進している。
　また、JR 東日本グループ「ゼロカーボン・チャレンジ2050」達成に向けて、当社ではCO2排出量削減に特化した組織横断的なプロジェクトを立ち上げ、中長期的に「設備・生産」「働き方・契約」「製品」の観点からCO2排出量削減目標達成に向けたロードマップを具体的に策定し、全体最適の視点で省エネルギーの実現を目指していく。今後、2030年度に当社全体のCO2排出量を実質半減、2050年度に実質ゼロを目標とした活動を推進していく。
[主要なエネルギー使用設備の更新スケジュール]
　計画期間中（2022年度～2024年度）、毎年度、計画的に推進</t>
  </si>
  <si>
    <t>　生産本部　生産管理部　設備・生産性・環境改善ｸﾞﾙｰﾌﾟ事務所</t>
  </si>
  <si>
    <t>　横浜市金沢区大川3番1号</t>
  </si>
  <si>
    <t>　8：05　～　16：55　（横浜事業所稼働日のみ）</t>
  </si>
  <si>
    <t>千時間</t>
  </si>
  <si>
    <t>　省エネルギー設備導入推進や節電活動を通じてCO2の固定排出分を削減していき、毎年度CO2排出量1％削減（対前年度比）を目標として取り組んでいくが、2021年度に事業所内負荷設備のリストアップ、CO2排出要因分析や操業度による変動分の分析、再エネルギー電力導入調査等を実施し、2030年度CO2排出量実質半減に向けてのロードマップ・予算計画等を2022年度に策定することとしている。その結果に応じて2023年度以降の目標の上積みをしていく考えである。</t>
  </si>
  <si>
    <t>工場　天井照明のLED照明への置き換え（79灯）　▲12.5 t-CO2</t>
  </si>
  <si>
    <t>・変圧器統廃合・更新（2台を廃止、1台を省エネ型に更新）　▲8.1 t-CO2
・ボイラー更新（6台）　▲9.3 t-CO2
・軽油仕様　フォークリフト（3台）のバッテリー仕様　フォークリフトへの置き換え　▲4.9 t-CO2
・生産設備（半自動溶接機）の高効率型への更新（7台）　▲3.0 t-CO2</t>
  </si>
  <si>
    <t>神奈川県川崎市高津区久地4-10-11</t>
  </si>
  <si>
    <t>代表取締役　光田栄吉</t>
  </si>
  <si>
    <t>[基本方針]
1. 当社中間処理工場の立地条件を踏まえ、地球環境に与える影響を低減するため施設の改善及び従業員の教育 訓練に努めます。
2. 当社処理業務が地球環境に悪影響を及ぼすことのないよう環境管理を徹底します。
3. 廃棄物処理業者として適正処理に徹し、減量リサイクル率の向上・最終処分場量の低減を図り、汚染の予防に努めます。
4. 環境法規制等及び当社が同意するその他の要求事項を遵守します。
上記の環境方針に基づき省エネ活動に取り組む。また、各設備の運用改善を行いつつ費用対効果の高いものから省エネ対策を計画・実施する。</t>
  </si>
  <si>
    <t>光洲エコファクトリー　YOKOHAMA BAY</t>
  </si>
  <si>
    <t>横浜市神奈川区恵比須町5-12</t>
  </si>
  <si>
    <t>千㎥</t>
  </si>
  <si>
    <t>廃棄物処理業者として適正処理に徹し、減量リサイクル率の向上を目指して、
処理効率の向上、省エネ機器の導入により年平均１％の削減を目標とした。</t>
  </si>
  <si>
    <t>・処理品質向上、処理効率向上のための設備更新。
・新たな省エネルギー処理方法の確立。
～CO 2削減策〜
現状の乾式精選別プラントシステムから乾式精選別システムと湿式プラントシステムを組み合わせたプラントへの移行を検討しております。
実施計画は、乾式の精選別機器の主要な機器の半分以上を使用停止し、水流選別システムに組み替える計画です。
この計画で選別機9基、これの使用停止によリ概算ですが、集塵機(サイクロン、バグフィルター)9基、これらを連結させているコンベア等100本〜200本が停止される計画です。
新設する水流選別機、その後の選別機が増設となりますが集塵機は不要な為電気使用量も乾式と比較して極小になります。そして選別後のリサイクル品の品質も上がります。
当改造計画は、使用電気量を減らし経費節減し、CO 2削減効果をも同時に達成することを目的として計画するものになります。</t>
  </si>
  <si>
    <t>神奈川県横浜市港北区日吉7-15-14</t>
  </si>
  <si>
    <t>代表取締役　池田　晋一</t>
  </si>
  <si>
    <t>神奈川県横浜市港北区日吉７－１５－１４</t>
  </si>
  <si>
    <t xml:space="preserve">当社親会社の日清製粉グループの制定する環境基本方針に準じています。グループでは気候変動対策として2030年度、2050年の中長期目標を2021年度に策定しました。目標の対象は、GHGの算定対象6ガスのうち当社グループで最も排出量が多いCO2について目標を定めています【2030年度目標：グループの自社拠点でCO2排出量50％削減（2013年度比）】。
気候変動による影響を緩和し、事業リスクを最小化するため、最新の省エネ技術の積極導入や再生可能エネルギーの活用等を通じてCO2排出量の削減を進め、脱炭素社会の構築に貢献していきます。
</t>
  </si>
  <si>
    <t>本社　生産管理部</t>
  </si>
  <si>
    <t>神奈川県横浜市日吉７－１５－１４</t>
  </si>
  <si>
    <t>午前９；００～午後１７；００</t>
  </si>
  <si>
    <t>エネルギーの使用合理化に関する法律の規定において実践している取組と並行し、温室効果ガスの排出量削減に取り組むこととする。</t>
  </si>
  <si>
    <t>一部未導入箇所でのＬＥＤ化の推進（本社）。２０２４年度末までに、現有の蛍光灯約１５０基の３割を、機器交換にあわせてＬＥＤ化する）</t>
  </si>
  <si>
    <t>［主要なエネルギー使用設備の更新等の検討］
・第三者による工場診断を実施する。省エネ対策箇所の特定したうえで、投資計画への反映をはかる（2023年度以降）。</t>
  </si>
  <si>
    <t>神奈川県横浜市鶴見区大黒町11-1</t>
  </si>
  <si>
    <t>株式会社ＪＥＲＡ　横浜火力発電所</t>
  </si>
  <si>
    <t>横浜火力発電所長　近藤　幹郎</t>
  </si>
  <si>
    <t>株式会社ＪＥＲＡ</t>
  </si>
  <si>
    <t>代表取締役社長　小野田　聡</t>
  </si>
  <si>
    <t>東京都中央区日本橋二丁目５番１号</t>
  </si>
  <si>
    <t>エネルギーは社会・経済を支える基盤であり、電源構成については環境、安定供給、コストなど多角的な視点から検討される必要があります。現状に鑑みると、石炭火力は安定的かつ安価な電源として多くの国で利用されている一方、技術革新を背景に再生可能エネルギーの利用が世界的に拡大しております。
JERAは、国内火力発電業界のリーダーとしてエネルギー基本計画に代表されるエネルギー・環境政策を尊重すると共に、再生可能エネルギーの開発も積極的に推進するなど、持続可能な環境・社会・経済の実現を目指してCO2排出量削減に向けた取り組みを進めてまいります。
JERAは次の取り組みを通じて、2035年度までに、「国内事業からのCO2排出量について2013年度比で60％以上の削減を目指します。」
・国の2050年カーボンニュートラルの方針に基づいた再生可能エネルギー導入拡大を前提とし、国内の再生可能エネルギーの開発・導入に努めます。
・水素・アンモニア混焼を進め、火力発電の排出原単位低減に努めます。
「JERA環境コミット2035」は政策との整合性およびその実現下における事業環境を前提としています。</t>
  </si>
  <si>
    <t>神奈川県横浜市鶴見区大黒町１１－１</t>
  </si>
  <si>
    <t>８：１０から１６：５０</t>
  </si>
  <si>
    <t>MWh</t>
  </si>
  <si>
    <t xml:space="preserve">当社は電力の安定供給のためにエリア全体の負荷調整を全発電所で行っており、発電所単体で運用をコントロールできないことから、横浜市域分の目標排出量を設定することはできません。このため、目標排出量欄には基準排出量を記載しています。
原単位については、引き続き適切なメンテナンスや運用により発電熱効率を維持します。
</t>
  </si>
  <si>
    <t>神奈川県横浜市中区弁天通１－１</t>
  </si>
  <si>
    <t>執行役員神奈川総支社長　岡村　毅</t>
  </si>
  <si>
    <t>代表取締役社長　金子　禎則</t>
  </si>
  <si>
    <t>東京都千代田区内幸町１丁目１番３号</t>
  </si>
  <si>
    <t>＜東京電力パワーグリッド株式会社 環境方針＞
東京電力パワーグリッド株式会社は、福島への責任を果たすとともに、環境法令等の遵守はもとより、未来に向けて、送配電事業を中心とした多様な事業展開を通じて、持続可能な社会の実現に貢献してまいります。
カーボンニュートラルの実現
送配電系統の整備や技術開発等により、防災にも寄与する電化を推進、再生可能エネルギーを拡大し、カーボンニュートラルに向けた社会の実現に貢献します。
環境負荷の低減
環境汚染等のリスク管理、資源・水の効率的利用を通じ、環境負荷の低減と資源循環型社会実現に貢献します。
生物多様性の保全
地域の生態系への影響の抑制と保全に努め、生物多様性に配慮した社会づくりに貢献します。
環境コミュニケーションの強化
情報開示を積極的に行い、地域社会をはじめとするステークホルダーのみなさまと対話を重ね、相互理解を深めながら、これらの取り組みの改善・充実を継続的に進めます。</t>
  </si>
  <si>
    <t>東京電力パワーグリッド（株）神奈川総支社本館　１階受付</t>
  </si>
  <si>
    <t>横浜市中区弁天通１丁目１番地</t>
  </si>
  <si>
    <t>９：３０～１６：３０（土日祝・年末年始は休日）</t>
  </si>
  <si>
    <t>社内の環境管理計画において「事業所建物におけるエネルギー使用量」について、年平均１％以上を削減していく目標としており、毎年１％以上の削減、３カ年で３％以上の削減を図る目標を設定する。</t>
  </si>
  <si>
    <t xml:space="preserve">社内の環境管理計画において、自動車におけるCO2排出量具体的目標は定めていないものの、事務所建物からのCO2排出量と同様、年平均１％以上を削減し、３カ年で３％以上の削減を目指す目標を設定する。
</t>
  </si>
  <si>
    <t>事務所照明設備のＬＥＤ化を計画。
・2023年度　神奈川総支社　横浜事務所高島別館</t>
  </si>
  <si>
    <t>○業務車両の100％電動化について
　当社は、2030年までに業務車両（社内業務車両約3,600台、特殊車両等を除く）の100％電動化
を目指すことを表明した(2019.5.28公表)。運輸部門の電化は低炭素社会の実現に不可欠であり、
環境先進企業として率先して業務車両の電動化と自社用の充電インフラを整備していく（電気自動車導入予定：2023年度11台、2024年25台予定）。</t>
  </si>
  <si>
    <t>本社に「環境管理部会」、神奈川総支社には「環境委員会」を設置して管理体制を構築。</t>
  </si>
  <si>
    <t>燃料種別及び設備別にエネルギー使用量を把握しており、リスト作成済。</t>
  </si>
  <si>
    <t>節電メニュー及びPCの省エネモード設定、待機電力の削減に関する管理基準を作成・提出済。</t>
  </si>
  <si>
    <t>進相コンデンサを用いて受電端における力率管理を実施。</t>
  </si>
  <si>
    <t>年間2000時間以上点灯する事務所の照明台帳を作成済。</t>
  </si>
  <si>
    <t>空調設備の運転時間、室温・湿度の設定に関する資料を作成し、運用実施。</t>
  </si>
  <si>
    <t>季節毎の出口温度変更を示す資料提出済（蓄熱式機器のため自動調整）。</t>
  </si>
  <si>
    <t>外気導入量の調整方法、運転記録、空気環境測定結果について提出済。</t>
  </si>
  <si>
    <t>フィルターの点検・清掃に関するマニュアルを整備し、清掃記録と合わせて提出済。</t>
  </si>
  <si>
    <t>該当設備無し</t>
  </si>
  <si>
    <t>業務車にカーナビ、ドライブレコーダーを設置。</t>
  </si>
  <si>
    <t>車両管理システムにより走行距離・給油量の一括管理を実施。</t>
  </si>
  <si>
    <t>現在エコドライブに関する管理標準はないが、急発進・急停車防止を周知。</t>
  </si>
  <si>
    <t>「車両管理マニュアル」により、車両に関する適正な維持管理を実施。
定期的空気圧測定等の周知</t>
  </si>
  <si>
    <t>東京都千代田区大手町一丁目6番1号</t>
  </si>
  <si>
    <t>執行役員　野村 龍一郎</t>
  </si>
  <si>
    <t>[基本方針]
管理標準に基づき温室効果ガスを排出する諸設備について効率的な運用を行う。
なお、管理標準については必要により適宜見直しを行い、さらなる設備運用の効率化に努めることとする。
[事業者全体として地球温暖化対策に取り組んでいる中での本計画の位置付け]
横浜市内唯一の事業所であるみなとみらいグランドセントラルタワーは、当社が保有する事業所の中で最も多く特定温室効果ガスを排出している事業所である。横浜市外に設置されている他の事業所と同様に、特定温室効果ガス排出の抑制に努めていく。</t>
  </si>
  <si>
    <t>丸紅アセットマネジメント株式会社</t>
  </si>
  <si>
    <t>10：00 ～ 17：00（平日）</t>
  </si>
  <si>
    <t>■排出量の削減に寄与する要因
　当該事業所はテナントビルであることから、ビルオーナーにエネルギー管理権限のある範囲において運用面で排出量抑制に努める。テナント専有部についてはテナント入居者に運用を委ねているものの、ビルオーナーとして省エネ及び省CO2に関する啓蒙活動を通じてテナント専有部についても排出量抑制に努めたい。
■排出原単位に係る削減率の増減に対する要因
　テナント入居率が排出量の変動要素のひとつとなっていることから、本計画書では当該事業所の延床面積から空室面積を引いた数値（使用中延床面積）の総数を分母として排出原単位を設定する。
■事業活動に関する前提条件
　不動産投資法人の事業の性質上、計画期間中に事業所の購入・売却を行う可能性があり、不動産の保有状況により事業者としての温室効果ガス排出量が大幅に増減する。</t>
  </si>
  <si>
    <t>横浜市中区北仲通3-31</t>
  </si>
  <si>
    <t>横浜支店　支店長　下西正時</t>
  </si>
  <si>
    <t>代表取締役社長　深井義博</t>
  </si>
  <si>
    <t>［基本方針］　　　　　　　　　　　　　　　　　　　　　　　　　　　　　　　　　　　　　　　　　　　　　　　　　　　　　　　　　　　　　　　　　　　　　　　　　　　　　　　　　　　　　　　　　　　　　　　　　　　　　　　　　　　事業活動における環境への負荷の低減を図るため、温室効果ガスの排出削減に向けた取り組みを進める。そのため脱温暖化の事業所づくりを目指す。ごみの削減やリサイクルを推進するほか、老朽化した施設、設備、機器等の更新にあたっては省エネ効果の高いものを導入する。　　　　　　　　　　　　　　　　　　　　　　　　　　　　　　　　　　　　　　　　　　　　　　　　　　　　　　　　　　　　　　　　　　　　　　　　　　　　　　　　　　　　　　　　　　　　　　　　　　　　　　　　　　　　　　　　　　　　　　　　　　　　　　　　［主要なエネルギー使用設備の更新等の検討］　　　　　　　　　　　　　　　　　　　　　　　　　　　　　　　　　　　　　　　　　　　　　　　　　　　　　　　　　　　　　　　　　　　　　　　　　　　　　　　　　　　　　　　①更新の対象となる主要なエネルギー使用設備　　空調機器、照明　　　　　　　　　　　　　　　　　　　　　　　　　　　　　　　　　　　　　　　　　　　　　　　　　　　　　　　　　　　　　　　　　　　　　　②上記①の設備を選択した理由　電気使用量の大部分を占めるため　　　　　　　　　　　　　　　　　　　　　　　　　　　　　　　　　　　　　　　　　　　　　　　　　　　　　　　　　　　　　　　　　　　　　　　　③設備更新スケジュール　設備の更新、設備の更新時期に合わせて省エネルギー仕様への転換を図る</t>
  </si>
  <si>
    <t>株式会社上組横浜支店</t>
  </si>
  <si>
    <t>経済産業省の年1％削減目標に沿って制定</t>
  </si>
  <si>
    <t>東京都中央区京橋1-17-10</t>
  </si>
  <si>
    <t>執行役員 清水 重和</t>
  </si>
  <si>
    <t xml:space="preserve">
ビル全体にて使用するエネルギー（電気、冷水・還水、ガス等）の使用量を把握し、消費を抑制するための対策を行い事業活動に伴う環境への負荷を軽減することを目標とする。
１．推進体制において温室効果ガス排出の抑制を図るため積極的に防止対策に取り組む。　
２．館内テナントに対し、エネルギーの適正使用・有効活用並びにポスターの掲示やパンフレットの配布、
　　クールビズ・ウォームビズなど省エネについて啓発・普及活動を推進する。　
３．エネルギーの使用量及び使用状況の現状把握とその要因分析を行い、消費抑制のための対策に取組む。</t>
  </si>
  <si>
    <t>住商ﾘｱﾙﾃｨ･ﾏﾈｼﾞﾒﾝﾄ（株）　私募リート事業部</t>
  </si>
  <si>
    <t>東京都中央区京橋1-17-10　住友商事京橋ビル９階</t>
  </si>
  <si>
    <t>平日9：30～18：00（土日・祝日は除く）</t>
  </si>
  <si>
    <t>当該投資法人のESG方針において、省エネ法努力目標「排出原単位で年1％ずつ低減」を目標として、2024年度までに約3％の削減とする。</t>
  </si>
  <si>
    <t>・誘導灯LED化（2023年度予定、約500台）</t>
  </si>
  <si>
    <t>・給排水ポンプの高効率化
・EV巻上機の高効率化</t>
  </si>
  <si>
    <t>東京都武蔵野市中町1-14-5</t>
  </si>
  <si>
    <t>代表取締役　瓦葺　一利</t>
  </si>
  <si>
    <t xml:space="preserve">[基本方針]
『環境基本方針』
松屋フーズグループは、全国各地に所在の直営店舗網を通じて、お客様にお値打ち感のある、安全でおいしい食事の提供に努めています。私たちは、地域環境及び地球環境の保全に配慮した事業活動を推進し、食に関するビジネスにより、社会に貢献して参ります。
『環境方針』
本社、工場及び、子会社の㈱エム・エル・エスを対象として、環境に配慮した事業活動を行います。
１．事業活動に関連する法規制及び同意するその他の受け入れを決めた要求事項を遵守します。
２．環境目的・目標を定め、毎年見直しを実施し、環境マネジメントシステムの継続的な改善を図ります。
３．特に生産性向上および業務効率化の観点に基づいた、省資源、省エネルギー及び廃棄物の削減などを優先的に取組みます。
４．この方針を全従業員またはグループのために働く全ての人に周知します。
</t>
  </si>
  <si>
    <t>株式会社松屋フーズ本社ビル　　総務・広報グループ</t>
  </si>
  <si>
    <t>9：00-18：00</t>
  </si>
  <si>
    <t>《原単位算出方法》
二酸化炭素排出量(tCO2)÷売上高(千万円)＝原単位(tCO2/千万円)
《原単位の指標を選択した理由》
人口減少、高齢化社会の中で、弊社の成長戦略は、新規出店と共に付加価値の高い商品の開発を実施している。付加価値の高い商品は、店舗での調理工程が増加したり、材料の品目数が増加する。その為、食材の保管、加熱、冷却によるエネルギー使用量が増加する結果となる。よって、「売上高」がエネルギー使用量と相関関係が高いと考え、その効率性を追及していく。
なお2024年度の目標削減率につきましては、コロナが終息し生活様式が元に戻ってきた場合、深夜の営業時間を元に戻す（閉店時間を縮小する）事を想定している為、排出量が増加し削減が厳しいと思われる為現状維持とした。</t>
  </si>
  <si>
    <t>新店についてはLEDを導入し、改装店舗についてもLED化を進めている。しかしながら、温暖化対策は全社的に実施しており地域に限定したものではない。横浜市内の出店、改装店についても、現時点で明確化していない為、計画期間での実施予定計画が立てられない。</t>
  </si>
  <si>
    <t>・潜熱回収型給湯器
店舗の敷地面積やレイアウト等により、設置出来る所と出来ない所があるが、新店、改装店舗で切替が可能か否かの検討を行っている。しかしながら、温暖化対策は全社的に実施しており地域に限定したものではない。横浜市内の出店、改装店についても、現時点で明確化していない為、計画期間での実施予定計画が立てられない。
[主要なエネルギー使用設備の更新等の検討]
①更新の対象となる主要なエネルギー使用設備：新店、店舗改装時には、LED照明等の効率的な照明器具、設備やインバーター付冷蔵庫等、省エネﾀｲﾌﾟ機器の導入を推進
②上記①の設備を選択した理由：24時間営業店舗が多い為、上記設備の更新は省エネ効果がより期待出来ると考える為
③設備更新スケジュール：温暖化対策は全社的に実施しており地域に限定したものではない。2021年度実績は新店39店舗、改装180店舗であり、2022年度以降も順次新店及び店舗改装を進め、店舗毎の設備内容、規模、エネルギー消費状況に準じて対策を推進していく</t>
  </si>
  <si>
    <t>東京都新宿区西新宿８丁目１７番１号</t>
  </si>
  <si>
    <t>代表取締役　　中村武志</t>
  </si>
  <si>
    <t>[基本方針]
1.資源・エネルギーの有限性を認識した上で、有効利用に努めてまいります。 
2.廃棄物の発生抑制・再利用・リサイクル及び適正処理を実施いたします。 
3.国内外の環境関連法規を遵守いたします。また、グループ各社は同意した協定等を遵守いたします。
4.環境教育・啓発活動を通じて、全社員が本方針を周知徹底、実践いたします。 
5.直面した環境問題に対し、グループ各社の垣根なく、能動的かつ機動的に対応してまいります。</t>
  </si>
  <si>
    <t>ＳＢＳロジコム関東株式会社　本社　管理部</t>
  </si>
  <si>
    <t>平日　９：００～１８：００</t>
  </si>
  <si>
    <t xml:space="preserve"> 当社は、平成２９年　４月１９日に関東運輸局に輸送能力届出書を提出し、省エネ改正法（運輸分野）における特定輸送事業者に指定されており、年平均１％以上低減を進めている為、当社の目標設定も年平均１％以上低減を目標といたしました。</t>
  </si>
  <si>
    <t>愛知県名古屋市中村区名駅二丁目29番16号</t>
  </si>
  <si>
    <t>代表取締役社長　長江　泰雄</t>
  </si>
  <si>
    <t>[基本方針]
環境省が定めたエコアクション21に従い、環境方針を以下の(1)～(3)と定めた。
(1)二酸化炭素排出量の削減（都市ガス・電気等）
(2)廃棄物の分別管理と再利用による減量化
(3)再生による再資源化</t>
  </si>
  <si>
    <t>https://www.futamura.co.jp/csr/</t>
  </si>
  <si>
    <t>①工場内の水銀灯や蛍光灯をLED化
現状工場内に設置されている水銀灯、蛍光灯全基を2024年度末までにLED化する
②デイライト化による点灯時間の短縮
2022年度以降、継続的に実施予定</t>
  </si>
  <si>
    <t>①場内コンプレッサーの集約化によるエネルギー低減
　2022年度に実施予定
②ボイラーの更新によるエネルギー低減
　2022年度に実施予定</t>
  </si>
  <si>
    <t>東京都港区南青山1-15-9
第45興和ビル</t>
  </si>
  <si>
    <t>執行役員　香山　秀一郎</t>
  </si>
  <si>
    <t>東京都港区南青山1-15-9　第45興和ビル</t>
  </si>
  <si>
    <t xml:space="preserve">[基本方針]
（1）物件のプロパティマネジメント（ＰＭ）会社、ビルメンテナンス会社と連携し、温室効果ガス削減を継続的に行う。
（2）エネルギーを消費する設備の適正運転及び保守点検を行い省エネルギー化を図る。
（3）設備更新は省エネルギー効果が高く、温室効果ガス排出量の少ないものを最優先に導入を行う。
（4）共用部分の温度設定や空調機の運転時間の見直し等、運用面で温室効果ガスの削減を図る。
（5）各テナント様に対し、事業活動地球温暖化対策の指針について、周知徹底・消費エネルギーの削減協力を仰ぐ。　
</t>
  </si>
  <si>
    <t>ＥＮＥＯＳ不動産株式会社　ビル事業部技術グループ</t>
  </si>
  <si>
    <t>横浜市中区桜木町一丁目１番地８</t>
  </si>
  <si>
    <t>９：００～１７：３０</t>
  </si>
  <si>
    <t>投資を伴う設備更新と、テナントへの啓蒙を主とした運用改善を軸に排出の抑制を進める。
ハード面　・照明器具LED化の推進
ソフト面　・昼休み事務所照明消灯の励行
　　　　　・不要照明部分の消灯
　　　　　・冷房暖房設定温度緩和による省エネ</t>
  </si>
  <si>
    <t>(日石横浜ビル）
・専有部一部照明LED化（29階）
　2023年3月までに実施予定
・専有部照明LED化（26階～28階）
　2024年6月までに実施予定
・専用部照明LED化（23階～25階）
　2024年12月までに実施予定</t>
  </si>
  <si>
    <t>テナントへの啓発</t>
  </si>
  <si>
    <t>横浜弁天通ビルが該当</t>
  </si>
  <si>
    <t>東京都港区虎ノ門四丁目3番1号 城山トラストタワー27階Sanne Group Japan株式会社内</t>
  </si>
  <si>
    <t>NS Yokohama ML 合同会社</t>
  </si>
  <si>
    <t>代表社員 エイチエーピーピー・ジャパン・ワン・ピーティーイー・エルティーディー　職務執行者 長尾　誠</t>
  </si>
  <si>
    <t>NS Yokohama ML 合同会社 ( 旧：合同会社NSY　ML　）</t>
  </si>
  <si>
    <t>代表社員 エイチエーピーピー・ジャパン・ワン・ピーティーイー・エルティーディー　職務執行者 長尾 誠</t>
  </si>
  <si>
    <t>１．照明、空調等の適切な運用管理
２．定期点検のよるフォーマンス管理
３．テナント様への情報提供を含めた省エネ活動の推進</t>
  </si>
  <si>
    <t>年間１％改善</t>
  </si>
  <si>
    <t>共用部、専用部のLED化
現在、本ﾋﾞﾙ全体のﾘﾆｭｰｱﾙ改修工事をすすめております。建築設備、建築付帯設備、空調設備、一部照明設備等が対象です。ただ、建築設備、建築付帯設備の費用も、費用負担として運用中での改修工事にため予定外の増加もあり、照明設備の更新について、明確に規模、時期等は提示できない状況です。尚、ｴﾈㇽｷﾞｰ価格の高騰の中、エネルギー削減の観点は、改修関係者も十分理解しており、費用負担で許さる範囲で、LED化等進めるよう努力致します。</t>
  </si>
  <si>
    <t>神奈川県川崎市川崎区境町５－２</t>
  </si>
  <si>
    <t>代表取締役 岩浦 哲彦</t>
  </si>
  <si>
    <t>①地球温暖化について、運行管理及び整備管理の組織的な協力体制を構築して対策を推進する。　　　　　　　　　　　　　　　　　　　　　　　　　　　　　　　　　　　　　　　　　　　　　　　　　　　　　　　　②エコドライブによる燃料消費量および温室効果ガスの排出の削減を図る。　　　　　　　　　　　　　　　　　　　　　　　　　　　　　　　　　　　　　　　　　　　　　　③環境法令等の遵守に努める。</t>
  </si>
  <si>
    <t>京浜交通㈱弁天橋営業所</t>
  </si>
  <si>
    <t>神奈川県横浜市鶴見区小野町４３－１</t>
  </si>
  <si>
    <t>計画期間の3年間で排出量の目標削減率を0.3%（毎年0.1%）とした。削減対策として、エコドライブの推進、ＧＰＳデジタル無線、配車アプリ及びカーナビゲーションの有効活用により配車効率の向上で無駄な空車走行の削減や目的地までの走行距離の短縮を図る。</t>
  </si>
  <si>
    <t>神奈川県横浜市緑区白山一丁目22番1号</t>
  </si>
  <si>
    <t>代表取締役　土川　稔</t>
  </si>
  <si>
    <t>「エネルギーの使用の合理化に関する法律」の特定事業者として、エネルギーの使用を著しい環境側面として認識し、エネルギー使用状況の把握・分析を行い、改善を図るために目標・施策を設定・実施し、事業者の責務として、温室効果ガスの排出抑制に努める事で、持続可能な社会づくりに貢献します。</t>
  </si>
  <si>
    <t>京セラＳＯＣ株式会社　本社・事業所</t>
  </si>
  <si>
    <t>売上増加を目指す事により生産量の増加が見込まれるため、目標排出量は増加する見込みとなっています。
そのため、生産性の向上等を図り、原単位において削減目標を設定することにより、温室効果ガス排出の抑制への寄与を目指します。</t>
  </si>
  <si>
    <t>生産増強を目的とするフロア増設を計画しており、そのための照明設備としてＬＥＤを導入する。</t>
  </si>
  <si>
    <t>生産増強を目的とするフロア増設を計画しており、それに伴う空調等導入において、高効率機器の選定、効率運転の検討等により、省エネルギーでの作業エリア構築と運用を目指す。</t>
  </si>
  <si>
    <t>神奈川県横浜市磯子区新磯子町27-1</t>
  </si>
  <si>
    <t>代表取締役社長　佐々木　理夫　</t>
  </si>
  <si>
    <t>代表取締役社長　佐々木　理夫</t>
  </si>
  <si>
    <t xml:space="preserve">[基本方針]
　環境保全活動の継続的改善に努め、「環境保全と経済活動の両立」する持続可能な社会の実現に貢献する。
　１．環境法令、条例等を遵守して、適正な事業活動を推進する。
　２．環境と資源を大切にし、「地球温暖化対策」及び「循環型社会の構築」を基軸とした環境保全活動を
　　　推進する。
　３．事業活動を通じて汚染の防止に努めるとともに、環境負荷の低減を推進する。
</t>
  </si>
  <si>
    <t>横浜ベイアスコン株式会社事務所窓口</t>
  </si>
  <si>
    <t>平日8：00～18：00</t>
  </si>
  <si>
    <t>当事業所では、製造数量等によりCO2排出量が変動する合材工場（石油製品製造業）、リサイクルセンター（土石製品製造業）があり、排出量のみでの削減は目標設定するのが難しいが、合材工場、ﾘｻｲｸﾙｾﾝﾀｰにおいては製造数量等が一定とした場合においての原単位当たりのCO2排出量を削減し、排出量の削減を図る。</t>
  </si>
  <si>
    <t>東京都渋谷区道玄坂一丁目10番7号</t>
  </si>
  <si>
    <t>代表取締役社長　佐々木　桃子</t>
  </si>
  <si>
    <t>[基本方針]
当社は持続可能な社会の構築の推進のため、事業活動における資源とエネルギーの効率的利用を目指し、以下の基本方針のもと取り組みを行います。
１．エネルギーの使用状況とともに温室効果ガスの排出状況を把握します。
２．エネルギーを使用する設備、機器等の運用方法、点検整備方法を定め、無駄なエネルギーの使用をなくします。
３．エネルギーを使用する設備、機械の新設、更新の際には、より一層の省エネルギー化が図れる設備、機械の導入を検討します。
これらの対策の継続的な改善を図ることにより、地球温暖化の対策に貢献します。</t>
  </si>
  <si>
    <t>株式会社東急モールズデベロップメント　本社　施設管理部</t>
  </si>
  <si>
    <t>東京都渋谷区道玄坂一丁目１０番７号</t>
  </si>
  <si>
    <t>HPにて公表すべく準備中</t>
  </si>
  <si>
    <t>日</t>
  </si>
  <si>
    <t>管理標準に基づく運用管理を遵守しつつ、常に新しい視点で更なる施策の検討・実施を行い、継続的な改善を図る。</t>
  </si>
  <si>
    <t>東京都千代田区丸の内3-1-1
東京スクエアガーデン</t>
  </si>
  <si>
    <t>代表取締役社長　田島晃平</t>
  </si>
  <si>
    <t>神奈川県横浜市西区北幸2-2-1</t>
  </si>
  <si>
    <t xml:space="preserve">【基本方針】
・弊社は改正省エネ法にも該当する。従って、改正省エネ法上での努力目標達成に向けた取り組みを行う。
　具体的には、横浜市の計画書制度の対応として計画期間（令和4年度～令和6年度の3年間）において、
　市内の工場等から排出される二酸化炭素排出量を3％削減するという目標を設定し、対策に取り組む。
・上記目標を達成する為に、更新時期に合わせて高効率機器への更新を検討していく。
　特に当該事業所において、照明設備のLED化を順次検討していく。
・改正省エネ法及び横浜市条例に該当するのを機に、省エネルギー及び温暖化対策への意識を車内に浸透させる。
【主要なエネルギー使用設備の更新等の検討】
①更新の対象となる主要なエネルギー使用設備
　照明設備
②上記①の設備を選択した理由
　LED化により高い投資効果が見込まれる為
</t>
  </si>
  <si>
    <t>株式会社ミツウロコグループホールディングス本社</t>
  </si>
  <si>
    <t>東京都千代田区丸の内3-1-1国際ビル3階</t>
  </si>
  <si>
    <t>9：30～18：00</t>
  </si>
  <si>
    <t>照明設備の更新を主要とした温室効果ガス排出量の抑制を基本とした他、以下の対策についても積極的な取り組みに努める。
①水道及び工業用水道の使用並びに公共下水道への排水量の削減に関わる対策
②廃棄物の排出量の把握及び削減に関わる対策
③従業員の自動車利用から公共交通機関への誘導対策、公共交通機関の利用促進に関する対策
④市域の緑地保全に関する取組
⑤その他地球温暖化を防止する対策</t>
  </si>
  <si>
    <t>計画としては対策項目として取り上げるも未実施であるが、器具経年による交換時にはLED化を実施している。</t>
  </si>
  <si>
    <t>408</t>
  </si>
  <si>
    <t>デジタルエッジ・ジャパン合同会社</t>
  </si>
  <si>
    <t>東京都千代田区有楽町１丁目１番２号　東京ミッドタウン　日比谷三井タワー12階</t>
  </si>
  <si>
    <t>デジタルエッジ・シンガポール・ホールディングス・ピーティーイーリミテッド 職務執行者　古田 敬</t>
  </si>
  <si>
    <t>神奈川県横浜市都筑区二の丸1番2号</t>
  </si>
  <si>
    <t>本事業所は2021年12月に、伊藤忠テクノソリューションズ株式会社より譲受けた。したがって、本計画については、伊藤忠テクノソリューションズ株式会社のエネルギーデータ（2021年4月～11月）を含めて作成する。
弊社の基本方針としては、環境配慮型のデータセンターの構築、運用を方針としております。実現に向けて再生可能エネルギー調達による特定温室効果ガスの削減。高効率空調機器、高効率の電気設備の導入を推進していく予定です。将来は、化石燃料由来のエネルギー利用から、再生エネルギー利用による利用を目指していきたいと考えます。</t>
  </si>
  <si>
    <t>本社事務所</t>
  </si>
  <si>
    <t>〒100-0006 東京都千代田区有楽町一丁目1番2号　東京ミッドタウン　日比谷三井タワー12階</t>
  </si>
  <si>
    <t>【平日】10:00　～　17:00　（事前連絡が必要）</t>
  </si>
  <si>
    <t>百台</t>
  </si>
  <si>
    <t>お客様増減に伴いCO2排出量も増減するため、原単位を毎年1％削減することを目標とする。</t>
  </si>
  <si>
    <t>LED化
・4Fサーバ室照明更新工事（96台を2022年度に更新）
・RF照明更新工事（31台を2022年度に更新）
・2Fサーバ室（2ES）照明更新工事（298台を2022年度に更新）
・2～4F（2AN,3AN,4AN）サーバ室照明更新工事（276台を2023年度に更新）</t>
  </si>
  <si>
    <t>・1Fサーバ室用パッケージ空調機更新工事（2台を2022年度に更新）
・設備用PAC空調機(5台)更新工事（5台を2022年度に更新）
・第2高圧電気室設備用PAC空調機（2台）更新工事（2台を2024年度に更新）
・低圧電気室設備用PAC空調機（2台）更新工事（2台を2024年度に更新）</t>
  </si>
  <si>
    <t>409</t>
  </si>
  <si>
    <t>パナソニック オートモーティブシステムズ株式会社</t>
  </si>
  <si>
    <t>神奈川県横浜市都筑区池辺町４２６１番地</t>
  </si>
  <si>
    <t>代表取締役　永易　正吏</t>
  </si>
  <si>
    <t>パナソニックグループとして、2030年度までに自社のCO2排出量の実質ゼロ化を目指し、省エネ、再エネ利活用、再エネ調達、に取り組む。
パナソニック オートモーティブシステムズ株式会社は、2022年にPAS　A横浜ビル、PAS　佐江戸車両試験場のCO2排出量実質ゼロ化を目指す。
・A横浜ビルは、再生可能エネルギー調達※により、2022年1月よりCO2排出量実質ゼロ
 （カーボンニュートラル）を達成
・佐江戸車両試験場は、再生可能エネルギー調達※により2021年10月よりCO2排出量実質ゼロ
 （カーボンニュートラル）を達成
  ※非化石証書、J-クレジット含む</t>
  </si>
  <si>
    <t>品質保証センター　環境推進部</t>
  </si>
  <si>
    <t>月曜から金曜まで（国民の祝日・年末年始は除く）
14:00～17：00</t>
  </si>
  <si>
    <t>・非化石証書、J-クレジットの調達により、2022年にPAS　A横浜ビル
  PAS　佐江戸車両試験場のCO2排出量実質ゼロ化を目指す。
・省エネ機器への切り替え、新規導入、設備運用による改善等を地道に
  取り組み原単位の削減に取り組みます。</t>
  </si>
  <si>
    <t>PAS A横浜ビル</t>
  </si>
  <si>
    <t>PAS A横浜ビル
（非化石証書）</t>
  </si>
  <si>
    <t>PAS 佐江戸車両試験場
（非化石証書）</t>
  </si>
  <si>
    <t>2022年度に、PAS　A横浜ビルにおいて照明設備のLED化（400台）を予定している。</t>
  </si>
  <si>
    <t>2023年度に、PAS　A横浜ビルにおいて換気設備の更新を予定している。</t>
  </si>
  <si>
    <t>410</t>
  </si>
  <si>
    <t>ピーピーエフエー・ジャパン・シックス特定目的会社</t>
  </si>
  <si>
    <t>東京都江東区亀戸六丁目56番15号</t>
  </si>
  <si>
    <t>取締役　中村　武</t>
  </si>
  <si>
    <t xml:space="preserve">横浜野村ビルは竣工2017年1月（築5.5年）環境性能でLEED GOLD、CASBEE評価Sランク、SEGES、DBJ Green Building認証 2017　★★★★★　取得しており、省エネ性能に優れた建物であるため設備更新等の施策ではなく再エネ電力への切替によるCO２削減を目指す。
</t>
  </si>
  <si>
    <t>横浜野村ビル　防災センター</t>
  </si>
  <si>
    <t>神奈川県横浜市西区みなとみらい4-4-1</t>
  </si>
  <si>
    <t>10：00～16：00</t>
  </si>
  <si>
    <t>㎡</t>
  </si>
  <si>
    <t>横浜野村ビルは竣工2017年1月（築5.5年）環境性能でLEED GOLD、CASBEE評価Sランク、SEGES、DBJ Green Building認証 2017　★★★★★　を取得しており、省エネ性能に優れた建物であるため、設備更新等の施策ではなく、再エネ電力の購入により調整後排出量の30％削減を目指す。</t>
  </si>
  <si>
    <t>411</t>
  </si>
  <si>
    <t>ソニーグループ株式会社</t>
  </si>
  <si>
    <t>東京都港区港南1-7-1</t>
  </si>
  <si>
    <t>代表執行役　吉田　憲一郎</t>
  </si>
  <si>
    <t>ソニーの環境活動として、2050年に環境負荷をゼロとすることを目指す環境計画「Road to Zero」が策定されており、それに基づき温室効果ガス削減活動に取り組んでいます。
世界的に気候変動リスクが顕在化・深刻化し、脱炭素化社会への移行に向けた対応が喫緊の課題となる中、ソニーは、今般、気候変動領域における環境負荷低減活動を加速し、この領域における環境負荷ゼロの達成目標年を10年前倒しすることを決定しました。
現在は2025年までの環境中期目標「Green Management 2025」を定め、ソニー全体でオペレーションにおける温室効果ガス総排出量5%削減、再生可能エネルギー由来電力35％以上使用を目標に活動しています。</t>
  </si>
  <si>
    <t>ソニーシティみなとみらい受付（事前連絡要）</t>
  </si>
  <si>
    <t>神奈川県横浜市西区みなとみらい5-1-1</t>
  </si>
  <si>
    <t>9:00-17:00</t>
  </si>
  <si>
    <t>環境中期目標「Green Management 2025」ではソニー全体でオペレーションにおける温室効果ガス総排出量5%削減としており、そのなかでソニーシティみなとみらいは2024年度末までに対基準年で原単位2%以上改善を目標に掲げ活動しています。
当事業所における基準年は2021年度です。</t>
  </si>
  <si>
    <t>412</t>
  </si>
  <si>
    <t>パナソニック コネクト株式会社</t>
  </si>
  <si>
    <t>東京都中央区銀座8丁目21番1号 住友不動産汐留浜離宮ビル</t>
  </si>
  <si>
    <t>社長　樋口 泰行</t>
  </si>
  <si>
    <t xml:space="preserve">
　１　パナソニック（株）は2022年度より、パナソニックホールディングス（株）と各事業会社へ
　　　組織変更を行いました。
　２　パナソニックホールディングス（株）社長の楠見は、2022年度に「Panasonic GREEN IMPACT」を
　　　発表し、パナソニックグループ全体で活動を推進することを表明しました。
　　　・2050年に向けて、現在の世界のCO2総排出量の「約１％（≒３億トン）」の
　　　　　　　　　　　　　　　　　　　　　　　　　　　削減インパクトを目指す。
　３　パナソニック コネクト（株）は「Panasonic GREEN IMPACT」で次の項目を取り組んでいきます。
　　　・2030年までに事業場・工場のCO2排出量を実質ゼロにする。
　　　・製品CO2排出削減量も対象製品を５カテゴリに拡大して取り組んでいく。</t>
  </si>
  <si>
    <t>https://connect.panasonic.com/jp-ja/about/sustainability/environment</t>
  </si>
  <si>
    <t>　１　佐江戸事業場は省エネ法指定工場等に該当する事業所であるため、
　　　床面積原単位で年１％削減を基本取組として活動を行う。
  ２　綱島事業場は、2023年3月に拠点閉鎖を計画している。
　３　また「Panasonic GREEN IMPACT」の取組みにより、2030年までに
　　　事業場のCO2排出量を実質ゼロにする取組みも併せて推進する。</t>
  </si>
  <si>
    <t xml:space="preserve">
＜佐江戸事業場＞
　　内容／建屋等／実施時期／エネルギー使用合理化期待効果（原油換算kl/年）
　・空調機更新（121台）／S6、N2、N3、N6棟／R4～R7／55.1kl/年
　・変電所更新(変圧器更新 7台)／S6、S7棟／R5～R7／12.5kl/年
　・変電所更新(変圧器更新 26台)／N7、S9、S10棟／R5～R10／56.8kl/年
　※3点とも省エネ法の中長期計画書記載内容です。</t>
  </si>
  <si>
    <t>413</t>
  </si>
  <si>
    <t>SOSiLA物流リート投資法人</t>
  </si>
  <si>
    <t>東京都中央区京橋１丁目１７番１０号</t>
  </si>
  <si>
    <t xml:space="preserve">ＳＯＳｉＬＡ物流リート投資法人 </t>
  </si>
  <si>
    <t>執行役員　松本　展彦</t>
  </si>
  <si>
    <t>ＳＯＳｉＬＡ物流リート投資法人</t>
  </si>
  <si>
    <t xml:space="preserve">
投資法人のESG方針に基づき環境目標を、以下のように設定している。
　・温室効果ガス：エネルギー消費量の削減目標に従い、2030年度までに年平均1%の排出原単位の削減
　・水消費量：2019年度をベースラインとして、2030年度まで現状維持
　・廃棄物処理：2019年度をベースラインとして、2030年度まで現状維持</t>
  </si>
  <si>
    <t>住商リアルティ・マネジメント株式会社　上場リート事業部</t>
  </si>
  <si>
    <t>東京都中央区京橋１丁目１７番１０号住友商事京橋ビル9F</t>
  </si>
  <si>
    <t>投資法人のESG方針に基づく下記の環境目標により設定
　・2030年度までに年平均1%の排出原単位の削減（2019年度基準）</t>
  </si>
  <si>
    <t>報告対象施設1件のみであり、竣工年が2017年と築浅のため、設備更新については未定である。
CASBEE不動産　Aランク、BELS★★★★★取得済みの高効率設備となっており、屋根貸しではあるが太陽光発電設備や井水利用設備を採用している。</t>
  </si>
  <si>
    <t>414</t>
  </si>
  <si>
    <t>株式会社村田製作所</t>
  </si>
  <si>
    <t>京都府長岡京市東神足１丁目１０番１号</t>
  </si>
  <si>
    <t>代表取締役社長　中島　規巨</t>
  </si>
  <si>
    <t>京都府長岡京市東神足1丁目10番1号</t>
  </si>
  <si>
    <t xml:space="preserve">村田製作所グループは、会社の経営理念である社是の実践行動の一つとして、環境負荷の低減に全組織をあげて取り組みます。 
2020年12月、ムラタは事業活動で使用する電力を100％再エネにすることを目指す国際的なイニシアティブ「RE100」に加盟しました。2050年度までに事業活動での使用電力の再エネ導入比率を100%、2030年度時点で50%を目標として設定し、持続可能な社会の実現に向けて貢献します。
過去から継続して省エネの取り組みを実施しておりますが、近年では事業拡大ペースがその効果を上回り、GHG総排出量が増加してきました。
そこで、省エネに加えて再エネの導入量拡大に取り組み、2030年度(873千t-CO2/年)の目標達成に向け、2022年度から一層取り組みを加速させます。
</t>
  </si>
  <si>
    <t>株式会社村田製作所　みなとみらいイノベーションセンター</t>
  </si>
  <si>
    <t>神奈川県横浜市西区みなとみらい4丁目3-8</t>
  </si>
  <si>
    <t>月曜から金曜まで(自社で定める休業日を除く)
10:00～16:00(12:00～13:00は除く)
※要事前連絡：045-227-3103</t>
  </si>
  <si>
    <t>全社の2030年度までの温室効果ガス削減目標値(2019年度比-46%)に対し、2021年度までに削減できた分を除き、残りの2022年度から2030年度までの期間で、2024年度時点に達成すべき削減量を設定した。</t>
  </si>
  <si>
    <t>415</t>
  </si>
  <si>
    <t>株式会社JR東日本クロスステーション</t>
  </si>
  <si>
    <t>東京都渋谷区千駄ヶ谷五丁目33番8号</t>
  </si>
  <si>
    <t>代表取締役社長　西野　史尚</t>
  </si>
  <si>
    <t>代表取締役社長 西野　史尚</t>
  </si>
  <si>
    <t>神奈川県横浜市西区高島二丁目</t>
  </si>
  <si>
    <t>JR東日本グループの環境長期目標「ゼロカーボン・チャレンジ 2050」に基づき、CO２排出量の削減に取り組んでいる。2030年度のCO２排出量を2013年度比で50％削減することを目標に掲げ、ＬＥＤ化の推進や、空調設備・冷蔵庫等の省エネ高効率機器への入替、再生可能エネルギーの導入、徹底した節電対策等、全社を挙げて取組みを推進する。</t>
  </si>
  <si>
    <t>https://www.jr-cross.co.jp/</t>
  </si>
  <si>
    <t>JR東日本グループの環境長期目標「ゼロカーボン・チャレンジ 2050」に基づき、CO₂排出量の削減に取り組んでいく。ＬＥＤ化の推進や、空調設備・冷蔵庫等の省エネ高効率機器への入替、徹底した節電対策等に取り組む。2030年度に向けて、再生可能エネルギー等の導入を検討する。
2024年度に向けては、新型コロナウイルスの影響により落ち込んだ業績回復に伴うCO₂排出量の増加分があることから、CO₂排出量は基準年度比１％削減を目指す。</t>
  </si>
  <si>
    <t>店舗リニューアル時に省エネタイプの照明（ＬＥＤ等）への取り換えを計画する</t>
  </si>
  <si>
    <t>随時</t>
  </si>
  <si>
    <t>省エネ・高効率空調、冷蔵庫への更新（リニューアル、新規開業店舗）</t>
  </si>
  <si>
    <t>2020～2029年度にかけて店舗のエアコンを省エネタイプの機器へ交換する。</t>
  </si>
  <si>
    <t>416</t>
  </si>
  <si>
    <t>株式会社ニューフレアテクノロジー</t>
  </si>
  <si>
    <t>神奈川県横浜市磯子区新杉田町8番1</t>
  </si>
  <si>
    <t xml:space="preserve">代表取締役社長 高松 潤 </t>
  </si>
  <si>
    <t xml:space="preserve">「東芝グループ理念体系」のもと、脱炭素社会、循環型社会、自然共生社会を目指した環境経営により、持続可能な社会の実現に貢献します。
東芝グループの2030年度に向けた温室効果ガス削減目標であるバリューチェーンを通じた温室効果ガス排出量の50%削減（2019年度比）をめざします。
ライフサイクルの視点に立って経営と環境を調和した企業活動を実践し、グループ全体で地球温暖化防止をはじめとした、環境活動を推進していきます。
</t>
  </si>
  <si>
    <t>本社　生産部　環境設備グループ</t>
  </si>
  <si>
    <t>０９：００～１７：００</t>
  </si>
  <si>
    <t>2021年度の実績5,034t-CO2（電力使用量1,126 万kWh/年）に対して、事業拡大の計画にともなう製造能力の増強により、2024年度の排出量を5,208t-CO2（電力使用量1,165 万kWh/年）を見込んでいる。
ただし排出抑制活動として、省エネ施策（前年比1%相当の電力施策の実施）の継続及び再エネ比率を上げていく計画があり、2023年度は、基準比12.5%削減（電力使用量146 万kWh/年削減）、2024年度は、基準比25.0%削減（電力使用量292 万kWh/年削減）が予定されているため、最終排出量は、3,902t-CO2となる。</t>
  </si>
  <si>
    <t>作業場、クリーンルーム拡張による蛍光灯からLEDへの変更及びLEDの新設を予定。</t>
  </si>
  <si>
    <t>チラーの更新を予定（不確定）</t>
  </si>
  <si>
    <t>034</t>
    <phoneticPr fontId="7"/>
  </si>
  <si>
    <t>京浜ハイヤー株式会社</t>
    <phoneticPr fontId="7"/>
  </si>
  <si>
    <t>株式会社横浜インポートマート</t>
    <phoneticPr fontId="7"/>
  </si>
  <si>
    <t>株式会社西武リアルティソリューションズ</t>
    <phoneticPr fontId="7"/>
  </si>
  <si>
    <t xml:space="preserve">株式会社　西　友 </t>
    <phoneticPr fontId="7"/>
  </si>
  <si>
    <t>株式会社　西　友</t>
    <phoneticPr fontId="7"/>
  </si>
  <si>
    <t>NS Yokohama ML 合同会社</t>
    <phoneticPr fontId="7"/>
  </si>
  <si>
    <t>1号事業者</t>
    <rPh sb="1" eb="2">
      <t>ゴウ</t>
    </rPh>
    <rPh sb="2" eb="5">
      <t>ジギョウシャ</t>
    </rPh>
    <phoneticPr fontId="7"/>
  </si>
  <si>
    <t>2号事業者</t>
    <rPh sb="1" eb="2">
      <t>ゴウ</t>
    </rPh>
    <rPh sb="2" eb="5">
      <t>ジギョウシャ</t>
    </rPh>
    <phoneticPr fontId="7"/>
  </si>
  <si>
    <t>3号事業者</t>
    <rPh sb="1" eb="2">
      <t>ゴウ</t>
    </rPh>
    <rPh sb="2" eb="5">
      <t>ジギョウシャ</t>
    </rPh>
    <phoneticPr fontId="7"/>
  </si>
  <si>
    <t>任意事業者</t>
    <rPh sb="0" eb="2">
      <t>ニンイ</t>
    </rPh>
    <rPh sb="2" eb="5">
      <t>ジギョウシャ</t>
    </rPh>
    <phoneticPr fontId="7"/>
  </si>
  <si>
    <t>取組予定無</t>
    <rPh sb="0" eb="1">
      <t>ト</t>
    </rPh>
    <rPh sb="1" eb="2">
      <t>ク</t>
    </rPh>
    <rPh sb="2" eb="4">
      <t>ヨテイ</t>
    </rPh>
    <rPh sb="4" eb="5">
      <t>ナシ</t>
    </rPh>
    <phoneticPr fontId="7"/>
  </si>
  <si>
    <t>【修正記録】</t>
    <rPh sb="1" eb="5">
      <t>シュウセイキロク</t>
    </rPh>
    <phoneticPr fontId="7"/>
  </si>
  <si>
    <t>番号</t>
    <rPh sb="0" eb="2">
      <t>バンゴウ</t>
    </rPh>
    <phoneticPr fontId="7"/>
  </si>
  <si>
    <t>制定/修正日</t>
    <rPh sb="0" eb="2">
      <t>セイテイ</t>
    </rPh>
    <rPh sb="3" eb="6">
      <t>シュウセイビ</t>
    </rPh>
    <phoneticPr fontId="7"/>
  </si>
  <si>
    <t>バージョン番号</t>
    <rPh sb="5" eb="7">
      <t>バンゴウ</t>
    </rPh>
    <phoneticPr fontId="7"/>
  </si>
  <si>
    <t>R01</t>
    <phoneticPr fontId="7"/>
  </si>
  <si>
    <t>計画書提出事業者</t>
    <rPh sb="0" eb="3">
      <t>ケイカクショ</t>
    </rPh>
    <rPh sb="2" eb="3">
      <t>ショ</t>
    </rPh>
    <rPh sb="3" eb="5">
      <t>テイシュツ</t>
    </rPh>
    <rPh sb="5" eb="8">
      <t>ジギョウシャ</t>
    </rPh>
    <phoneticPr fontId="7"/>
  </si>
  <si>
    <t>環境保全条例施行規則第８９条第６項目ただし書きに該当のため非公表</t>
    <phoneticPr fontId="7"/>
  </si>
  <si>
    <t>制定/修正内容  by Noro</t>
    <rPh sb="0" eb="2">
      <t>セイテイ</t>
    </rPh>
    <rPh sb="3" eb="7">
      <t>シュウセイナイヨウ</t>
    </rPh>
    <phoneticPr fontId="7"/>
  </si>
  <si>
    <t>3/17納入の集計表をベースに計画書のビュアーを作成。  【N】</t>
    <rPh sb="4" eb="6">
      <t>ノウニュウ</t>
    </rPh>
    <rPh sb="7" eb="10">
      <t>シュウケイヒョウ</t>
    </rPh>
    <rPh sb="15" eb="18">
      <t>ケイカクショ</t>
    </rPh>
    <rPh sb="24" eb="26">
      <t>サクセイ</t>
    </rPh>
    <phoneticPr fontId="7"/>
  </si>
  <si>
    <t>R02</t>
    <phoneticPr fontId="7"/>
  </si>
  <si>
    <t>工藤係長の指摘で、非公表事業者（260、129）のデータを修正。
026は調整後排出量、129は原油換算エネルギー使用量と調整後排出量を
「環境保全条例施行規則第８９条第６項目ただし書きに該当のため非公表」へ
へ修正した。　バージョンをR02へアップする。　【N】</t>
    <rPh sb="37" eb="40">
      <t>チョウセイゴ</t>
    </rPh>
    <rPh sb="40" eb="43">
      <t>ハイシュツリョウ</t>
    </rPh>
    <rPh sb="48" eb="52">
      <t>ゲンユカンザン</t>
    </rPh>
    <rPh sb="57" eb="60">
      <t>シヨウリョウ</t>
    </rPh>
    <rPh sb="61" eb="64">
      <t>チョウセイゴ</t>
    </rPh>
    <rPh sb="64" eb="66">
      <t>ハイシュツ</t>
    </rPh>
    <rPh sb="66" eb="67">
      <t>リョウ</t>
    </rPh>
    <rPh sb="106" eb="108">
      <t>シュウセイ</t>
    </rPh>
    <phoneticPr fontId="7"/>
  </si>
  <si>
    <t>R03</t>
  </si>
  <si>
    <t>工藤係長の指摘で、任意事業者（014、205、272、277）のデータを修正。
014は任意（3）、205は3号・任意（1）、272と277は任意（1）にCBが表示される
修正した。　バージョンをR03へアップする。　【N】</t>
    <rPh sb="80" eb="82">
      <t>ヒョウジ</t>
    </rPh>
    <rPh sb="86" eb="88">
      <t>シュウセイ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</si>
</sst>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yyyy&quot;年　&quot;m&quot;月　&quot;d&quot;日&quot;;@"/>
    <numFmt numFmtId="177" formatCode="#,##0_ "/>
    <numFmt numFmtId="178" formatCode="[$-411]ggge&quot;年&quot;m&quot;月&quot;d&quot;日&quot;;@"/>
    <numFmt numFmtId="179" formatCode="#,##0.00_ "/>
    <numFmt numFmtId="180" formatCode="&quot;( &quot;General&quot; 年度 )&quot;"/>
    <numFmt numFmtId="181" formatCode="0.00_ "/>
    <numFmt numFmtId="182" formatCode="0.0;&quot;▲ &quot;0.0"/>
    <numFmt numFmtId="183" formatCode="&quot;¥&quot;#,##0_);[Red]\(&quot;¥&quot;#,##0\)"/>
    <numFmt numFmtId="184" formatCode="000"/>
    <numFmt numFmtId="185" formatCode="0.0_ "/>
    <numFmt numFmtId="186" formatCode="0.00;&quot;▲ &quot;0.00"/>
    <numFmt numFmtId="187" formatCode="yyyy/m/d;@"/>
    <numFmt numFmtId="188" formatCode="m/d;@"/>
    <numFmt numFmtId="189" formatCode="#,##0_ ;[Red]\-#,##0\ "/>
    <numFmt numFmtId="190" formatCode="0_ "/>
    <numFmt numFmtId="191" formatCode="[$-F800]dddd\,\ mmmm\ dd\,\ yyyy"/>
  </numFmts>
  <fonts count="51">
    <font>
      <sz val="11"/>
      <name val="ＭＳ Ｐゴシック"/>
      <family val="3"/>
      <charset val="128"/>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name val="ＭＳ Ｐゴシック"/>
      <family val="3"/>
      <charset val="128"/>
    </font>
    <font>
      <sz val="10"/>
      <color rgb="FF000000"/>
      <name val="ＭＳ 明朝"/>
      <family val="1"/>
      <charset val="128"/>
    </font>
    <font>
      <sz val="6"/>
      <name val="ＭＳ Ｐゴシック"/>
      <family val="3"/>
      <charset val="128"/>
    </font>
    <font>
      <sz val="11"/>
      <color rgb="FF000000"/>
      <name val="ＭＳ Ｐゴシック"/>
      <family val="3"/>
      <charset val="128"/>
    </font>
    <font>
      <sz val="10"/>
      <color rgb="FF000000"/>
      <name val="ＭＳ Ｐゴシック"/>
      <family val="3"/>
      <charset val="128"/>
    </font>
    <font>
      <sz val="14"/>
      <color rgb="FF000000"/>
      <name val="ＭＳ ゴシック"/>
      <family val="3"/>
      <charset val="128"/>
    </font>
    <font>
      <sz val="11"/>
      <name val="ＭＳ 明朝"/>
      <family val="1"/>
      <charset val="128"/>
    </font>
    <font>
      <sz val="11"/>
      <color rgb="FF000000"/>
      <name val="ＭＳ 明朝"/>
      <family val="1"/>
      <charset val="128"/>
    </font>
    <font>
      <sz val="11"/>
      <color rgb="FF000000"/>
      <name val="ＭＳ ゴシック"/>
      <family val="3"/>
      <charset val="128"/>
    </font>
    <font>
      <sz val="10"/>
      <color rgb="FF000000"/>
      <name val="ＭＳ Ｐ明朝"/>
      <family val="1"/>
      <charset val="128"/>
    </font>
    <font>
      <sz val="9"/>
      <color rgb="FF000000"/>
      <name val="ＭＳ 明朝"/>
      <family val="1"/>
      <charset val="128"/>
    </font>
    <font>
      <b/>
      <sz val="11"/>
      <name val="ＭＳ Ｐゴシック"/>
      <family val="3"/>
      <charset val="128"/>
    </font>
    <font>
      <sz val="9"/>
      <color indexed="81"/>
      <name val="MS P ゴシック"/>
      <family val="3"/>
      <charset val="128"/>
    </font>
    <font>
      <b/>
      <sz val="9"/>
      <color indexed="81"/>
      <name val="MS P ゴシック"/>
      <family val="3"/>
      <charset val="128"/>
    </font>
    <font>
      <sz val="9"/>
      <color rgb="FF000000"/>
      <name val="MS UI Gothic"/>
      <family val="3"/>
      <charset val="128"/>
    </font>
    <font>
      <b/>
      <sz val="9"/>
      <color rgb="FF000000"/>
      <name val="ＭＳ 明朝"/>
      <family val="1"/>
      <charset val="128"/>
    </font>
    <font>
      <vertAlign val="subscript"/>
      <sz val="10"/>
      <color rgb="FF000000"/>
      <name val="ＭＳ 明朝"/>
      <family val="1"/>
      <charset val="128"/>
    </font>
    <font>
      <sz val="8"/>
      <color rgb="FF000000"/>
      <name val="ＭＳ 明朝"/>
      <family val="1"/>
      <charset val="128"/>
    </font>
    <font>
      <b/>
      <sz val="10"/>
      <color rgb="FF000000"/>
      <name val="ＭＳ 明朝"/>
      <family val="1"/>
      <charset val="128"/>
    </font>
    <font>
      <b/>
      <sz val="9"/>
      <color indexed="81"/>
      <name val="ＭＳ Ｐゴシック"/>
      <family val="3"/>
      <charset val="128"/>
    </font>
    <font>
      <vertAlign val="subscript"/>
      <sz val="9"/>
      <color rgb="FF000000"/>
      <name val="ＭＳ 明朝"/>
      <family val="1"/>
      <charset val="128"/>
    </font>
    <font>
      <sz val="10"/>
      <name val="ＭＳ 明朝"/>
      <family val="1"/>
      <charset val="128"/>
    </font>
    <font>
      <b/>
      <sz val="14"/>
      <name val="ＭＳ Ｐゴシック"/>
      <family val="3"/>
      <charset val="128"/>
    </font>
    <font>
      <sz val="11"/>
      <color theme="1"/>
      <name val="HGPｺﾞｼｯｸM"/>
      <family val="3"/>
      <charset val="128"/>
    </font>
    <font>
      <b/>
      <sz val="14"/>
      <color theme="1"/>
      <name val="HGPｺﾞｼｯｸM"/>
      <family val="3"/>
      <charset val="128"/>
    </font>
    <font>
      <sz val="11"/>
      <color rgb="FFC00000"/>
      <name val="HGPｺﾞｼｯｸM"/>
      <family val="3"/>
      <charset val="128"/>
    </font>
    <font>
      <sz val="11"/>
      <color rgb="FF800000"/>
      <name val="HGPｺﾞｼｯｸM"/>
      <family val="3"/>
      <charset val="128"/>
    </font>
    <font>
      <sz val="6"/>
      <name val="游ゴシック"/>
      <family val="2"/>
      <charset val="128"/>
      <scheme val="minor"/>
    </font>
    <font>
      <sz val="10"/>
      <color theme="1"/>
      <name val="HGPｺﾞｼｯｸM"/>
      <family val="3"/>
      <charset val="128"/>
    </font>
    <font>
      <b/>
      <sz val="13"/>
      <color theme="1" tint="0.499984740745262"/>
      <name val="HGPｺﾞｼｯｸM"/>
      <family val="3"/>
      <charset val="128"/>
    </font>
    <font>
      <b/>
      <sz val="11"/>
      <color theme="1"/>
      <name val="HGPｺﾞｼｯｸM"/>
      <family val="3"/>
      <charset val="128"/>
    </font>
    <font>
      <b/>
      <sz val="11"/>
      <color rgb="FF000099"/>
      <name val="HGPｺﾞｼｯｸM"/>
      <family val="3"/>
      <charset val="128"/>
    </font>
    <font>
      <b/>
      <sz val="13"/>
      <color theme="1"/>
      <name val="HGPｺﾞｼｯｸM"/>
      <family val="3"/>
      <charset val="128"/>
    </font>
    <font>
      <sz val="13"/>
      <color theme="1"/>
      <name val="HGPｺﾞｼｯｸM"/>
      <family val="3"/>
      <charset val="128"/>
    </font>
    <font>
      <b/>
      <sz val="10"/>
      <color theme="1"/>
      <name val="HGPｺﾞｼｯｸM"/>
      <family val="3"/>
      <charset val="128"/>
    </font>
    <font>
      <b/>
      <sz val="12"/>
      <color theme="1"/>
      <name val="HGPｺﾞｼｯｸM"/>
      <family val="3"/>
      <charset val="128"/>
    </font>
    <font>
      <b/>
      <sz val="9"/>
      <color theme="1"/>
      <name val="HGPｺﾞｼｯｸM"/>
      <family val="3"/>
      <charset val="128"/>
    </font>
    <font>
      <sz val="9"/>
      <color theme="1"/>
      <name val="HGPｺﾞｼｯｸM"/>
      <family val="3"/>
      <charset val="128"/>
    </font>
    <font>
      <b/>
      <sz val="8.5"/>
      <color theme="1"/>
      <name val="HGPｺﾞｼｯｸM"/>
      <family val="3"/>
      <charset val="128"/>
    </font>
    <font>
      <sz val="8"/>
      <color theme="1"/>
      <name val="HGPｺﾞｼｯｸM"/>
      <family val="3"/>
      <charset val="128"/>
    </font>
    <font>
      <sz val="7"/>
      <color theme="1"/>
      <name val="HGPｺﾞｼｯｸM"/>
      <family val="3"/>
      <charset val="128"/>
    </font>
    <font>
      <b/>
      <sz val="11"/>
      <color rgb="FFC00000"/>
      <name val="HGPｺﾞｼｯｸM"/>
      <family val="3"/>
      <charset val="128"/>
    </font>
    <font>
      <sz val="9"/>
      <color theme="1" tint="0.249977111117893"/>
      <name val="HGPｺﾞｼｯｸM"/>
      <family val="3"/>
      <charset val="128"/>
    </font>
    <font>
      <sz val="8"/>
      <color theme="0" tint="-4.9989318521683403E-2"/>
      <name val="HGPｺﾞｼｯｸM"/>
      <family val="3"/>
      <charset val="128"/>
    </font>
    <font>
      <sz val="7"/>
      <color theme="0" tint="-4.9989318521683403E-2"/>
      <name val="HGPｺﾞｼｯｸM"/>
      <family val="3"/>
      <charset val="128"/>
    </font>
    <font>
      <sz val="11"/>
      <color theme="1" tint="0.249977111117893"/>
      <name val="HGPｺﾞｼｯｸM"/>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rgb="FFE0E0E0"/>
        <bgColor indexed="64"/>
      </patternFill>
    </fill>
    <fill>
      <patternFill patternType="solid">
        <fgColor rgb="FFDDDDDD"/>
        <bgColor indexed="64"/>
      </patternFill>
    </fill>
    <fill>
      <patternFill patternType="solid">
        <fgColor rgb="FFEAEAEA"/>
        <bgColor indexed="64"/>
      </patternFill>
    </fill>
    <fill>
      <patternFill patternType="solid">
        <fgColor rgb="FFF3F3E1"/>
        <bgColor indexed="64"/>
      </patternFill>
    </fill>
    <fill>
      <patternFill patternType="solid">
        <fgColor rgb="FFE9F8E4"/>
        <bgColor indexed="64"/>
      </patternFill>
    </fill>
    <fill>
      <patternFill patternType="solid">
        <fgColor rgb="FFE3ECF1"/>
        <bgColor indexed="64"/>
      </patternFill>
    </fill>
    <fill>
      <patternFill patternType="solid">
        <fgColor theme="0" tint="-4.9989318521683403E-2"/>
        <bgColor indexed="64"/>
      </patternFill>
    </fill>
  </fills>
  <borders count="242">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hair">
        <color indexed="64"/>
      </diagonal>
    </border>
    <border>
      <left style="thin">
        <color indexed="64"/>
      </left>
      <right style="thin">
        <color indexed="64"/>
      </right>
      <top/>
      <bottom/>
      <diagonal/>
    </border>
    <border diagonalUp="1">
      <left style="thin">
        <color indexed="64"/>
      </left>
      <right style="thin">
        <color indexed="64"/>
      </right>
      <top/>
      <bottom/>
      <diagonal style="hair">
        <color indexed="64"/>
      </diagonal>
    </border>
    <border>
      <left style="thin">
        <color indexed="64"/>
      </left>
      <right style="thin">
        <color indexed="64"/>
      </right>
      <top/>
      <bottom style="hair">
        <color indexed="64"/>
      </bottom>
      <diagonal/>
    </border>
    <border diagonalUp="1">
      <left style="thin">
        <color indexed="64"/>
      </left>
      <right style="thin">
        <color indexed="64"/>
      </right>
      <top/>
      <bottom style="hair">
        <color indexed="64"/>
      </bottom>
      <diagonal style="hair">
        <color indexed="64"/>
      </diagonal>
    </border>
    <border>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thin">
        <color theme="1"/>
      </bottom>
      <diagonal/>
    </border>
    <border>
      <left style="medium">
        <color indexed="64"/>
      </left>
      <right/>
      <top style="thin">
        <color indexed="64"/>
      </top>
      <bottom style="thin">
        <color theme="1" tint="0.499984740745262"/>
      </bottom>
      <diagonal/>
    </border>
    <border>
      <left style="medium">
        <color indexed="64"/>
      </left>
      <right/>
      <top style="thin">
        <color indexed="64"/>
      </top>
      <bottom style="thin">
        <color indexed="64"/>
      </bottom>
      <diagonal/>
    </border>
    <border>
      <left style="thin">
        <color indexed="64"/>
      </left>
      <right/>
      <top style="thin">
        <color theme="1"/>
      </top>
      <bottom style="thin">
        <color theme="1" tint="0.499984740745262"/>
      </bottom>
      <diagonal/>
    </border>
    <border>
      <left/>
      <right/>
      <top style="thin">
        <color theme="1"/>
      </top>
      <bottom style="thin">
        <color theme="1" tint="0.499984740745262"/>
      </bottom>
      <diagonal/>
    </border>
    <border>
      <left/>
      <right style="thin">
        <color indexed="64"/>
      </right>
      <top style="thin">
        <color theme="1"/>
      </top>
      <bottom style="thin">
        <color theme="1" tint="0.499984740745262"/>
      </bottom>
      <diagonal/>
    </border>
    <border>
      <left/>
      <right/>
      <top style="thin">
        <color indexed="64"/>
      </top>
      <bottom style="thin">
        <color theme="1" tint="0.499984740745262"/>
      </bottom>
      <diagonal/>
    </border>
    <border>
      <left style="medium">
        <color indexed="64"/>
      </left>
      <right style="medium">
        <color indexed="64"/>
      </right>
      <top style="thin">
        <color indexed="64"/>
      </top>
      <bottom/>
      <diagonal/>
    </border>
    <border>
      <left/>
      <right style="medium">
        <color indexed="64"/>
      </right>
      <top style="thin">
        <color indexed="64"/>
      </top>
      <bottom style="thin">
        <color theme="1" tint="0.499984740745262"/>
      </bottom>
      <diagonal/>
    </border>
    <border>
      <left style="medium">
        <color indexed="64"/>
      </left>
      <right style="thin">
        <color indexed="64"/>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style="thin">
        <color indexed="64"/>
      </left>
      <right/>
      <top style="thin">
        <color theme="1" tint="0.499984740745262"/>
      </top>
      <bottom/>
      <diagonal/>
    </border>
    <border>
      <left/>
      <right/>
      <top style="thin">
        <color theme="1" tint="0.499984740745262"/>
      </top>
      <bottom/>
      <diagonal/>
    </border>
    <border>
      <left/>
      <right style="thin">
        <color theme="1"/>
      </right>
      <top style="thin">
        <color theme="1" tint="0.499984740745262"/>
      </top>
      <bottom/>
      <diagonal/>
    </border>
    <border>
      <left style="thin">
        <color indexed="64"/>
      </left>
      <right/>
      <top style="thin">
        <color indexed="64"/>
      </top>
      <bottom style="thin">
        <color theme="1" tint="0.499984740745262"/>
      </bottom>
      <diagonal/>
    </border>
    <border>
      <left style="medium">
        <color indexed="64"/>
      </left>
      <right/>
      <top/>
      <bottom/>
      <diagonal/>
    </border>
    <border>
      <left/>
      <right style="thin">
        <color indexed="64"/>
      </right>
      <top style="thin">
        <color theme="1" tint="0.499984740745262"/>
      </top>
      <bottom/>
      <diagonal/>
    </border>
    <border>
      <left/>
      <right/>
      <top/>
      <bottom style="thin">
        <color theme="1" tint="0.499984740745262"/>
      </bottom>
      <diagonal/>
    </border>
    <border>
      <left style="medium">
        <color indexed="64"/>
      </left>
      <right style="medium">
        <color indexed="64"/>
      </right>
      <top/>
      <bottom/>
      <diagonal/>
    </border>
    <border>
      <left style="thin">
        <color theme="1"/>
      </left>
      <right/>
      <top style="thin">
        <color theme="1" tint="0.499984740745262"/>
      </top>
      <bottom style="thin">
        <color theme="1" tint="0.499984740745262"/>
      </bottom>
      <diagonal/>
    </border>
    <border>
      <left/>
      <right style="medium">
        <color indexed="64"/>
      </right>
      <top/>
      <bottom/>
      <diagonal/>
    </border>
    <border>
      <left style="thin">
        <color theme="1"/>
      </left>
      <right/>
      <top style="thin">
        <color theme="1" tint="0.499984740745262"/>
      </top>
      <bottom/>
      <diagonal/>
    </border>
    <border>
      <left style="thin">
        <color theme="1"/>
      </left>
      <right style="medium">
        <color indexed="64"/>
      </right>
      <top style="thin">
        <color theme="1" tint="0.499984740745262"/>
      </top>
      <bottom/>
      <diagonal/>
    </border>
    <border>
      <left style="medium">
        <color indexed="64"/>
      </left>
      <right/>
      <top style="thin">
        <color theme="1" tint="0.499984740745262"/>
      </top>
      <bottom style="thin">
        <color theme="1" tint="0.499984740745262"/>
      </bottom>
      <diagonal/>
    </border>
    <border>
      <left style="medium">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medium">
        <color indexed="64"/>
      </left>
      <right style="thin">
        <color indexed="64"/>
      </right>
      <top style="thin">
        <color theme="1" tint="0.499984740745262"/>
      </top>
      <bottom/>
      <diagonal/>
    </border>
    <border>
      <left/>
      <right style="thin">
        <color indexed="64"/>
      </right>
      <top/>
      <bottom style="thin">
        <color theme="1" tint="0.499984740745262"/>
      </bottom>
      <diagonal/>
    </border>
    <border>
      <left style="thin">
        <color theme="1"/>
      </left>
      <right style="dotted">
        <color theme="1"/>
      </right>
      <top style="thin">
        <color indexed="64"/>
      </top>
      <bottom style="thin">
        <color theme="1" tint="0.499984740745262"/>
      </bottom>
      <diagonal/>
    </border>
    <border>
      <left style="dotted">
        <color theme="1"/>
      </left>
      <right/>
      <top style="thin">
        <color indexed="64"/>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indexed="64"/>
      </left>
      <right/>
      <top/>
      <bottom style="thin">
        <color theme="1" tint="0.499984740745262"/>
      </bottom>
      <diagonal/>
    </border>
    <border>
      <left/>
      <right style="thin">
        <color theme="1"/>
      </right>
      <top/>
      <bottom style="thin">
        <color theme="1" tint="0.499984740745262"/>
      </bottom>
      <diagonal/>
    </border>
    <border>
      <left style="thin">
        <color indexed="64"/>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medium">
        <color indexed="64"/>
      </left>
      <right style="thin">
        <color theme="1" tint="0.499984740745262"/>
      </right>
      <top style="thin">
        <color theme="1" tint="0.499984740745262"/>
      </top>
      <bottom/>
      <diagonal/>
    </border>
    <border>
      <left style="thin">
        <color theme="1" tint="0.499984740745262"/>
      </left>
      <right style="thin">
        <color auto="1"/>
      </right>
      <top style="thin">
        <color theme="1" tint="0.499984740745262"/>
      </top>
      <bottom/>
      <diagonal/>
    </border>
    <border>
      <left/>
      <right style="thin">
        <color theme="1" tint="0.499984740745262"/>
      </right>
      <top style="thin">
        <color theme="1" tint="0.499984740745262"/>
      </top>
      <bottom/>
      <diagonal/>
    </border>
    <border>
      <left style="thin">
        <color theme="1"/>
      </left>
      <right style="thin">
        <color theme="1" tint="0.499984740745262"/>
      </right>
      <top style="thin">
        <color theme="1" tint="0.499984740745262"/>
      </top>
      <bottom/>
      <diagonal/>
    </border>
    <border>
      <left style="thin">
        <color theme="1" tint="0.499984740745262"/>
      </left>
      <right style="medium">
        <color indexed="64"/>
      </right>
      <top style="thin">
        <color theme="1" tint="0.499984740745262"/>
      </top>
      <bottom/>
      <diagonal/>
    </border>
    <border>
      <left style="thin">
        <color theme="1" tint="0.499984740745262"/>
      </left>
      <right style="dotted">
        <color theme="1" tint="0.24994659260841701"/>
      </right>
      <top style="thin">
        <color theme="1" tint="0.499984740745262"/>
      </top>
      <bottom/>
      <diagonal/>
    </border>
    <border>
      <left style="dotted">
        <color theme="1"/>
      </left>
      <right style="thin">
        <color theme="1" tint="0.499984740745262"/>
      </right>
      <top style="thin">
        <color theme="1" tint="0.499984740745262"/>
      </top>
      <bottom/>
      <diagonal/>
    </border>
    <border>
      <left style="thin">
        <color theme="1" tint="0.499984740745262"/>
      </left>
      <right style="dotted">
        <color theme="1"/>
      </right>
      <top style="thin">
        <color theme="1" tint="0.499984740745262"/>
      </top>
      <bottom/>
      <diagonal/>
    </border>
    <border>
      <left style="dotted">
        <color theme="1"/>
      </left>
      <right style="dotted">
        <color theme="1"/>
      </right>
      <top style="thin">
        <color theme="1" tint="0.499984740745262"/>
      </top>
      <bottom/>
      <diagonal/>
    </border>
    <border>
      <left style="dotted">
        <color theme="1"/>
      </left>
      <right style="thin">
        <color theme="1"/>
      </right>
      <top style="thin">
        <color theme="1" tint="0.499984740745262"/>
      </top>
      <bottom/>
      <diagonal/>
    </border>
    <border>
      <left style="thin">
        <color theme="1"/>
      </left>
      <right style="medium">
        <color indexed="64"/>
      </right>
      <top/>
      <bottom/>
      <diagonal/>
    </border>
    <border>
      <left style="medium">
        <color theme="1"/>
      </left>
      <right style="thin">
        <color theme="1" tint="0.499984740745262"/>
      </right>
      <top style="thin">
        <color theme="1" tint="0.499984740745262"/>
      </top>
      <bottom/>
      <diagonal/>
    </border>
    <border>
      <left style="thin">
        <color theme="1" tint="0.499984740745262"/>
      </left>
      <right style="thin">
        <color theme="1"/>
      </right>
      <top style="thin">
        <color theme="1" tint="0.499984740745262"/>
      </top>
      <bottom/>
      <diagonal/>
    </border>
    <border>
      <left style="thin">
        <color theme="1" tint="0.499984740745262"/>
      </left>
      <right style="hair">
        <color theme="1"/>
      </right>
      <top style="thin">
        <color theme="1" tint="0.499984740745262"/>
      </top>
      <bottom/>
      <diagonal/>
    </border>
    <border>
      <left style="hair">
        <color theme="1"/>
      </left>
      <right style="hair">
        <color theme="1"/>
      </right>
      <top style="thin">
        <color theme="1" tint="0.499984740745262"/>
      </top>
      <bottom/>
      <diagonal/>
    </border>
    <border>
      <left style="hair">
        <color theme="1"/>
      </left>
      <right style="thin">
        <color theme="1"/>
      </right>
      <top style="thin">
        <color theme="1" tint="0.499984740745262"/>
      </top>
      <bottom/>
      <diagonal/>
    </border>
    <border>
      <left style="medium">
        <color indexed="64"/>
      </left>
      <right style="thin">
        <color indexed="64"/>
      </right>
      <top/>
      <bottom/>
      <diagonal/>
    </border>
    <border>
      <left style="medium">
        <color indexed="64"/>
      </left>
      <right style="dotted">
        <color theme="1"/>
      </right>
      <top style="thin">
        <color theme="1" tint="0.499984740745262"/>
      </top>
      <bottom/>
      <diagonal/>
    </border>
    <border>
      <left style="thin">
        <color indexed="64"/>
      </left>
      <right style="dotted">
        <color indexed="64"/>
      </right>
      <top style="thin">
        <color theme="1" tint="0.499984740745262"/>
      </top>
      <bottom/>
      <diagonal/>
    </border>
    <border>
      <left style="dotted">
        <color indexed="64"/>
      </left>
      <right style="thin">
        <color theme="1" tint="0.499984740745262"/>
      </right>
      <top style="thin">
        <color theme="1" tint="0.499984740745262"/>
      </top>
      <bottom/>
      <diagonal/>
    </border>
    <border>
      <left style="thin">
        <color theme="1"/>
      </left>
      <right style="dotted">
        <color theme="1"/>
      </right>
      <top style="thin">
        <color theme="1" tint="0.499984740745262"/>
      </top>
      <bottom/>
      <diagonal/>
    </border>
    <border>
      <left style="dotted">
        <color theme="1"/>
      </left>
      <right/>
      <top style="thin">
        <color theme="1" tint="0.499984740745262"/>
      </top>
      <bottom/>
      <diagonal/>
    </border>
    <border>
      <left style="thin">
        <color indexed="64"/>
      </left>
      <right style="dotted">
        <color theme="1"/>
      </right>
      <top style="thin">
        <color theme="1" tint="0.499984740745262"/>
      </top>
      <bottom/>
      <diagonal/>
    </border>
    <border>
      <left style="dotted">
        <color theme="1"/>
      </left>
      <right style="thin">
        <color indexed="64"/>
      </right>
      <top style="thin">
        <color theme="1" tint="0.499984740745262"/>
      </top>
      <bottom/>
      <diagonal/>
    </border>
    <border>
      <left style="thin">
        <color indexed="64"/>
      </left>
      <right style="dotted">
        <color theme="1" tint="0.499984740745262"/>
      </right>
      <top style="thin">
        <color theme="1" tint="0.499984740745262"/>
      </top>
      <bottom/>
      <diagonal/>
    </border>
    <border>
      <left style="dotted">
        <color theme="1" tint="0.499984740745262"/>
      </left>
      <right style="thin">
        <color theme="1"/>
      </right>
      <top style="thin">
        <color theme="1" tint="0.499984740745262"/>
      </top>
      <bottom/>
      <diagonal/>
    </border>
    <border>
      <left style="thin">
        <color indexed="64"/>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style="thin">
        <color auto="1"/>
      </right>
      <top/>
      <bottom style="thin">
        <color theme="1" tint="0.499984740745262"/>
      </bottom>
      <diagonal/>
    </border>
    <border>
      <left style="medium">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medium">
        <color theme="1"/>
      </left>
      <right style="thin">
        <color auto="1"/>
      </right>
      <top/>
      <bottom style="thin">
        <color theme="1" tint="0.499984740745262"/>
      </bottom>
      <diagonal/>
    </border>
    <border>
      <left style="thin">
        <color theme="1"/>
      </left>
      <right style="thin">
        <color theme="1" tint="0.499984740745262"/>
      </right>
      <top/>
      <bottom style="thin">
        <color theme="1" tint="0.499984740745262"/>
      </bottom>
      <diagonal/>
    </border>
    <border>
      <left style="thin">
        <color theme="1" tint="0.499984740745262"/>
      </left>
      <right style="medium">
        <color indexed="64"/>
      </right>
      <top/>
      <bottom style="thin">
        <color theme="1" tint="0.499984740745262"/>
      </bottom>
      <diagonal/>
    </border>
    <border>
      <left style="thin">
        <color theme="1" tint="0.499984740745262"/>
      </left>
      <right style="dotted">
        <color theme="1" tint="0.24994659260841701"/>
      </right>
      <top/>
      <bottom style="thin">
        <color theme="1" tint="0.499984740745262"/>
      </bottom>
      <diagonal/>
    </border>
    <border>
      <left style="dotted">
        <color theme="1"/>
      </left>
      <right style="thin">
        <color theme="1" tint="0.499984740745262"/>
      </right>
      <top/>
      <bottom style="thin">
        <color theme="1" tint="0.499984740745262"/>
      </bottom>
      <diagonal/>
    </border>
    <border>
      <left style="dotted">
        <color theme="1"/>
      </left>
      <right/>
      <top/>
      <bottom style="thin">
        <color theme="1" tint="0.499984740745262"/>
      </bottom>
      <diagonal/>
    </border>
    <border>
      <left style="thin">
        <color theme="1"/>
      </left>
      <right style="medium">
        <color indexed="64"/>
      </right>
      <top/>
      <bottom style="thin">
        <color theme="1" tint="0.499984740745262"/>
      </bottom>
      <diagonal/>
    </border>
    <border>
      <left style="medium">
        <color theme="1"/>
      </left>
      <right style="thin">
        <color theme="1" tint="0.499984740745262"/>
      </right>
      <top/>
      <bottom style="thin">
        <color theme="1" tint="0.499984740745262"/>
      </bottom>
      <diagonal/>
    </border>
    <border>
      <left style="thin">
        <color theme="1" tint="0.499984740745262"/>
      </left>
      <right style="thin">
        <color theme="1"/>
      </right>
      <top/>
      <bottom style="thin">
        <color theme="1" tint="0.499984740745262"/>
      </bottom>
      <diagonal/>
    </border>
    <border>
      <left style="thin">
        <color theme="1" tint="0.499984740745262"/>
      </left>
      <right style="hair">
        <color theme="1"/>
      </right>
      <top/>
      <bottom style="thin">
        <color theme="1" tint="0.499984740745262"/>
      </bottom>
      <diagonal/>
    </border>
    <border>
      <left style="hair">
        <color theme="1"/>
      </left>
      <right style="hair">
        <color theme="1"/>
      </right>
      <top/>
      <bottom style="thin">
        <color theme="1" tint="0.499984740745262"/>
      </bottom>
      <diagonal/>
    </border>
    <border>
      <left style="hair">
        <color theme="1"/>
      </left>
      <right style="thin">
        <color theme="1"/>
      </right>
      <top/>
      <bottom style="thin">
        <color theme="1" tint="0.499984740745262"/>
      </bottom>
      <diagonal/>
    </border>
    <border>
      <left style="medium">
        <color indexed="64"/>
      </left>
      <right style="dotted">
        <color theme="1"/>
      </right>
      <top/>
      <bottom style="thin">
        <color theme="1" tint="0.499984740745262"/>
      </bottom>
      <diagonal/>
    </border>
    <border>
      <left style="thin">
        <color indexed="64"/>
      </left>
      <right style="dotted">
        <color indexed="64"/>
      </right>
      <top/>
      <bottom style="thin">
        <color theme="1" tint="0.499984740745262"/>
      </bottom>
      <diagonal/>
    </border>
    <border>
      <left style="dotted">
        <color indexed="64"/>
      </left>
      <right style="thin">
        <color theme="1" tint="0.499984740745262"/>
      </right>
      <top/>
      <bottom style="thin">
        <color theme="1" tint="0.499984740745262"/>
      </bottom>
      <diagonal/>
    </border>
    <border>
      <left style="thin">
        <color indexed="64"/>
      </left>
      <right style="dotted">
        <color theme="1"/>
      </right>
      <top style="thin">
        <color theme="1" tint="0.499984740745262"/>
      </top>
      <bottom style="thin">
        <color theme="1" tint="0.499984740745262"/>
      </bottom>
      <diagonal/>
    </border>
    <border>
      <left style="thin">
        <color indexed="64"/>
      </left>
      <right style="dotted">
        <color theme="1"/>
      </right>
      <top/>
      <bottom style="thin">
        <color theme="1" tint="0.499984740745262"/>
      </bottom>
      <diagonal/>
    </border>
    <border>
      <left style="thin">
        <color theme="1" tint="0.499984740745262"/>
      </left>
      <right style="dotted">
        <color theme="1"/>
      </right>
      <top/>
      <bottom style="thin">
        <color theme="1" tint="0.499984740745262"/>
      </bottom>
      <diagonal/>
    </border>
    <border>
      <left style="dotted">
        <color theme="1"/>
      </left>
      <right style="thin">
        <color indexed="64"/>
      </right>
      <top/>
      <bottom style="thin">
        <color theme="1" tint="0.499984740745262"/>
      </bottom>
      <diagonal/>
    </border>
    <border>
      <left style="dotted">
        <color theme="1"/>
      </left>
      <right style="thin">
        <color theme="1"/>
      </right>
      <top/>
      <bottom style="thin">
        <color theme="1" tint="0.499984740745262"/>
      </bottom>
      <diagonal/>
    </border>
    <border>
      <left style="thin">
        <color indexed="64"/>
      </left>
      <right style="dotted">
        <color theme="1" tint="0.499984740745262"/>
      </right>
      <top style="thin">
        <color theme="1" tint="0.499984740745262"/>
      </top>
      <bottom style="thin">
        <color theme="1" tint="0.499984740745262"/>
      </bottom>
      <diagonal/>
    </border>
    <border>
      <left style="dotted">
        <color theme="1" tint="0.499984740745262"/>
      </left>
      <right style="thin">
        <color theme="1"/>
      </right>
      <top style="thin">
        <color theme="1" tint="0.499984740745262"/>
      </top>
      <bottom style="thin">
        <color theme="1" tint="0.499984740745262"/>
      </bottom>
      <diagonal/>
    </border>
    <border>
      <left style="thin">
        <color theme="1"/>
      </left>
      <right style="thin">
        <color theme="1" tint="0.499984740745262"/>
      </right>
      <top/>
      <bottom/>
      <diagonal/>
    </border>
    <border>
      <left style="thin">
        <color theme="1" tint="0.499984740745262"/>
      </left>
      <right style="thin">
        <color theme="1" tint="0.499984740745262"/>
      </right>
      <top/>
      <bottom/>
      <diagonal/>
    </border>
    <border>
      <left style="thin">
        <color theme="1" tint="0.499984740745262"/>
      </left>
      <right style="thin">
        <color auto="1"/>
      </right>
      <top/>
      <bottom/>
      <diagonal/>
    </border>
    <border>
      <left style="medium">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auto="1"/>
      </right>
      <top style="thin">
        <color theme="1" tint="0.499984740745262"/>
      </top>
      <bottom style="thin">
        <color theme="1" tint="0.499984740745262"/>
      </bottom>
      <diagonal/>
    </border>
    <border>
      <left style="medium">
        <color theme="1"/>
      </left>
      <right style="thin">
        <color auto="1"/>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thin">
        <color theme="1" tint="0.499984740745262"/>
      </left>
      <right style="dotted">
        <color theme="1" tint="0.24994659260841701"/>
      </right>
      <top style="thin">
        <color theme="1" tint="0.499984740745262"/>
      </top>
      <bottom style="thin">
        <color theme="1" tint="0.499984740745262"/>
      </bottom>
      <diagonal/>
    </border>
    <border>
      <left style="dotted">
        <color theme="1"/>
      </left>
      <right style="thin">
        <color theme="1" tint="0.499984740745262"/>
      </right>
      <top style="thin">
        <color theme="1" tint="0.499984740745262"/>
      </top>
      <bottom style="thin">
        <color theme="1" tint="0.499984740745262"/>
      </bottom>
      <diagonal/>
    </border>
    <border>
      <left style="dotted">
        <color theme="1"/>
      </left>
      <right/>
      <top style="thin">
        <color theme="1" tint="0.499984740745262"/>
      </top>
      <bottom style="thin">
        <color theme="1" tint="0.499984740745262"/>
      </bottom>
      <diagonal/>
    </border>
    <border>
      <left style="thin">
        <color theme="1"/>
      </left>
      <right style="medium">
        <color indexed="64"/>
      </right>
      <top style="thin">
        <color theme="1" tint="0.499984740745262"/>
      </top>
      <bottom style="thin">
        <color theme="1" tint="0.499984740745262"/>
      </bottom>
      <diagonal/>
    </border>
    <border>
      <left style="medium">
        <color theme="1"/>
      </left>
      <right style="thin">
        <color theme="1" tint="0.499984740745262"/>
      </right>
      <top style="thin">
        <color theme="1" tint="0.499984740745262"/>
      </top>
      <bottom style="thin">
        <color theme="1" tint="0.499984740745262"/>
      </bottom>
      <diagonal/>
    </border>
    <border>
      <left style="thin">
        <color theme="1" tint="0.499984740745262"/>
      </left>
      <right style="thin">
        <color theme="1"/>
      </right>
      <top style="thin">
        <color theme="1" tint="0.499984740745262"/>
      </top>
      <bottom style="thin">
        <color theme="1" tint="0.499984740745262"/>
      </bottom>
      <diagonal/>
    </border>
    <border>
      <left style="thin">
        <color theme="1" tint="0.499984740745262"/>
      </left>
      <right style="hair">
        <color theme="1"/>
      </right>
      <top style="thin">
        <color theme="1" tint="0.499984740745262"/>
      </top>
      <bottom style="thin">
        <color theme="1" tint="0.499984740745262"/>
      </bottom>
      <diagonal/>
    </border>
    <border>
      <left style="hair">
        <color theme="1"/>
      </left>
      <right style="hair">
        <color theme="1"/>
      </right>
      <top style="thin">
        <color theme="1" tint="0.499984740745262"/>
      </top>
      <bottom style="thin">
        <color theme="1" tint="0.499984740745262"/>
      </bottom>
      <diagonal/>
    </border>
    <border>
      <left style="hair">
        <color theme="1"/>
      </left>
      <right style="thin">
        <color theme="1"/>
      </right>
      <top style="thin">
        <color theme="1" tint="0.499984740745262"/>
      </top>
      <bottom style="thin">
        <color theme="1" tint="0.499984740745262"/>
      </bottom>
      <diagonal/>
    </border>
    <border>
      <left style="medium">
        <color indexed="64"/>
      </left>
      <right style="dotted">
        <color theme="1"/>
      </right>
      <top style="thin">
        <color theme="1" tint="0.499984740745262"/>
      </top>
      <bottom style="thin">
        <color theme="1" tint="0.499984740745262"/>
      </bottom>
      <diagonal/>
    </border>
    <border>
      <left style="thin">
        <color indexed="64"/>
      </left>
      <right style="dotted">
        <color indexed="64"/>
      </right>
      <top style="thin">
        <color theme="1" tint="0.499984740745262"/>
      </top>
      <bottom style="thin">
        <color theme="1" tint="0.499984740745262"/>
      </bottom>
      <diagonal/>
    </border>
    <border>
      <left style="dotted">
        <color indexed="64"/>
      </left>
      <right style="thin">
        <color theme="1" tint="0.499984740745262"/>
      </right>
      <top style="thin">
        <color theme="1" tint="0.499984740745262"/>
      </top>
      <bottom style="thin">
        <color theme="1" tint="0.499984740745262"/>
      </bottom>
      <diagonal/>
    </border>
    <border>
      <left style="thin">
        <color theme="1" tint="0.499984740745262"/>
      </left>
      <right/>
      <top/>
      <bottom/>
      <diagonal/>
    </border>
    <border>
      <left style="thin">
        <color theme="1" tint="0.499984740745262"/>
      </left>
      <right style="dotted">
        <color theme="1"/>
      </right>
      <top style="thin">
        <color theme="1" tint="0.499984740745262"/>
      </top>
      <bottom style="thin">
        <color theme="1" tint="0.499984740745262"/>
      </bottom>
      <diagonal/>
    </border>
    <border>
      <left style="dotted">
        <color theme="1"/>
      </left>
      <right style="thin">
        <color indexed="64"/>
      </right>
      <top style="thin">
        <color theme="1" tint="0.499984740745262"/>
      </top>
      <bottom style="thin">
        <color theme="1" tint="0.499984740745262"/>
      </bottom>
      <diagonal/>
    </border>
    <border>
      <left style="dotted">
        <color theme="1"/>
      </left>
      <right style="thin">
        <color theme="1"/>
      </right>
      <top style="thin">
        <color theme="1" tint="0.499984740745262"/>
      </top>
      <bottom style="thin">
        <color theme="1" tint="0.499984740745262"/>
      </bottom>
      <diagonal/>
    </border>
    <border>
      <left style="medium">
        <color theme="1"/>
      </left>
      <right style="dotted">
        <color theme="1"/>
      </right>
      <top style="thin">
        <color theme="1" tint="0.499984740745262"/>
      </top>
      <bottom style="thin">
        <color theme="1" tint="0.499984740745262"/>
      </bottom>
      <diagonal/>
    </border>
    <border>
      <left style="medium">
        <color theme="1"/>
      </left>
      <right style="thin">
        <color auto="1"/>
      </right>
      <top style="thin">
        <color theme="1" tint="0.499984740745262"/>
      </top>
      <bottom/>
      <diagonal/>
    </border>
    <border>
      <left style="medium">
        <color theme="1"/>
      </left>
      <right style="dotted">
        <color theme="1"/>
      </right>
      <top style="thin">
        <color theme="1" tint="0.499984740745262"/>
      </top>
      <bottom/>
      <diagonal/>
    </border>
    <border>
      <left style="medium">
        <color theme="1"/>
      </left>
      <right/>
      <top style="thin">
        <color theme="1" tint="0.499984740745262"/>
      </top>
      <bottom/>
      <diagonal/>
    </border>
    <border>
      <left style="thin">
        <color indexed="64"/>
      </left>
      <right style="thin">
        <color theme="1" tint="0.499984740745262"/>
      </right>
      <top style="thin">
        <color indexed="64"/>
      </top>
      <bottom style="hair">
        <color indexed="64"/>
      </bottom>
      <diagonal/>
    </border>
    <border>
      <left style="thin">
        <color theme="1" tint="0.499984740745262"/>
      </left>
      <right/>
      <top style="thin">
        <color indexed="64"/>
      </top>
      <bottom style="hair">
        <color indexed="64"/>
      </bottom>
      <diagonal/>
    </border>
    <border>
      <left style="medium">
        <color indexed="64"/>
      </left>
      <right style="thin">
        <color theme="1" tint="0.499984740745262"/>
      </right>
      <top style="thin">
        <color indexed="64"/>
      </top>
      <bottom style="hair">
        <color indexed="64"/>
      </bottom>
      <diagonal/>
    </border>
    <border>
      <left style="thin">
        <color theme="1" tint="0.499984740745262"/>
      </left>
      <right style="thin">
        <color theme="1" tint="0.499984740745262"/>
      </right>
      <top style="thin">
        <color indexed="64"/>
      </top>
      <bottom style="hair">
        <color indexed="64"/>
      </bottom>
      <diagonal/>
    </border>
    <border>
      <left style="medium">
        <color theme="1"/>
      </left>
      <right style="thin">
        <color theme="1" tint="0.499984740745262"/>
      </right>
      <top style="thin">
        <color indexed="64"/>
      </top>
      <bottom style="hair">
        <color indexed="64"/>
      </bottom>
      <diagonal/>
    </border>
    <border>
      <left style="medium">
        <color theme="1"/>
      </left>
      <right/>
      <top style="thin">
        <color indexed="64"/>
      </top>
      <bottom style="hair">
        <color indexed="64"/>
      </bottom>
      <diagonal/>
    </border>
    <border>
      <left style="thin">
        <color theme="1"/>
      </left>
      <right style="thin">
        <color theme="1" tint="0.499984740745262"/>
      </right>
      <top style="thin">
        <color indexed="64"/>
      </top>
      <bottom style="hair">
        <color indexed="64"/>
      </bottom>
      <diagonal/>
    </border>
    <border>
      <left style="dotted">
        <color theme="1"/>
      </left>
      <right/>
      <top style="thin">
        <color indexed="64"/>
      </top>
      <bottom style="hair">
        <color indexed="64"/>
      </bottom>
      <diagonal/>
    </border>
    <border>
      <left style="dotted">
        <color theme="1"/>
      </left>
      <right style="thin">
        <color theme="1" tint="0.499984740745262"/>
      </right>
      <top style="thin">
        <color indexed="64"/>
      </top>
      <bottom style="hair">
        <color indexed="64"/>
      </bottom>
      <diagonal/>
    </border>
    <border>
      <left style="thin">
        <color theme="1" tint="0.499984740745262"/>
      </left>
      <right style="dotted">
        <color theme="1"/>
      </right>
      <top style="thin">
        <color indexed="64"/>
      </top>
      <bottom style="hair">
        <color indexed="64"/>
      </bottom>
      <diagonal/>
    </border>
    <border>
      <left style="thin">
        <color theme="1"/>
      </left>
      <right style="medium">
        <color indexed="64"/>
      </right>
      <top style="thin">
        <color indexed="64"/>
      </top>
      <bottom style="hair">
        <color indexed="64"/>
      </bottom>
      <diagonal/>
    </border>
    <border>
      <left style="thin">
        <color indexed="64"/>
      </left>
      <right style="medium">
        <color theme="1"/>
      </right>
      <top style="thin">
        <color indexed="64"/>
      </top>
      <bottom style="hair">
        <color indexed="64"/>
      </bottom>
      <diagonal/>
    </border>
    <border>
      <left style="thin">
        <color theme="1" tint="0.499984740745262"/>
      </left>
      <right style="thin">
        <color theme="1"/>
      </right>
      <top style="thin">
        <color indexed="64"/>
      </top>
      <bottom style="hair">
        <color indexed="64"/>
      </bottom>
      <diagonal/>
    </border>
    <border>
      <left style="thin">
        <color theme="1" tint="0.499984740745262"/>
      </left>
      <right style="hair">
        <color theme="1"/>
      </right>
      <top style="thin">
        <color indexed="64"/>
      </top>
      <bottom style="hair">
        <color indexed="64"/>
      </bottom>
      <diagonal/>
    </border>
    <border>
      <left style="hair">
        <color theme="1"/>
      </left>
      <right style="hair">
        <color theme="1"/>
      </right>
      <top style="thin">
        <color indexed="64"/>
      </top>
      <bottom style="hair">
        <color indexed="64"/>
      </bottom>
      <diagonal/>
    </border>
    <border>
      <left style="hair">
        <color theme="1"/>
      </left>
      <right style="thin">
        <color theme="1"/>
      </right>
      <top style="thin">
        <color indexed="64"/>
      </top>
      <bottom style="hair">
        <color indexed="64"/>
      </bottom>
      <diagonal/>
    </border>
    <border>
      <left/>
      <right style="thin">
        <color theme="1" tint="0.499984740745262"/>
      </right>
      <top style="thin">
        <color indexed="64"/>
      </top>
      <bottom style="hair">
        <color indexed="64"/>
      </bottom>
      <diagonal/>
    </border>
    <border>
      <left style="medium">
        <color theme="1"/>
      </left>
      <right style="dotted">
        <color theme="1"/>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theme="1" tint="0.499984740745262"/>
      </right>
      <top style="thin">
        <color indexed="64"/>
      </top>
      <bottom style="hair">
        <color indexed="64"/>
      </bottom>
      <diagonal/>
    </border>
    <border>
      <left style="thin">
        <color theme="1" tint="0.499984740745262"/>
      </left>
      <right style="thin">
        <color indexed="64"/>
      </right>
      <top style="thin">
        <color indexed="64"/>
      </top>
      <bottom style="hair">
        <color indexed="64"/>
      </bottom>
      <diagonal/>
    </border>
    <border>
      <left style="thin">
        <color indexed="64"/>
      </left>
      <right style="dotted">
        <color theme="1"/>
      </right>
      <top style="thin">
        <color indexed="64"/>
      </top>
      <bottom style="hair">
        <color indexed="64"/>
      </bottom>
      <diagonal/>
    </border>
    <border>
      <left style="dotted">
        <color theme="1"/>
      </left>
      <right style="thin">
        <color indexed="64"/>
      </right>
      <top style="thin">
        <color indexed="64"/>
      </top>
      <bottom style="hair">
        <color indexed="64"/>
      </bottom>
      <diagonal/>
    </border>
    <border>
      <left style="dotted">
        <color theme="1"/>
      </left>
      <right style="thin">
        <color theme="1"/>
      </right>
      <top style="thin">
        <color indexed="64"/>
      </top>
      <bottom style="hair">
        <color indexed="64"/>
      </bottom>
      <diagonal/>
    </border>
    <border>
      <left style="thin">
        <color indexed="64"/>
      </left>
      <right style="thin">
        <color theme="1" tint="0.499984740745262"/>
      </right>
      <top style="hair">
        <color indexed="64"/>
      </top>
      <bottom style="thin">
        <color indexed="64"/>
      </bottom>
      <diagonal/>
    </border>
    <border>
      <left style="thin">
        <color theme="1" tint="0.499984740745262"/>
      </left>
      <right/>
      <top style="hair">
        <color indexed="64"/>
      </top>
      <bottom style="thin">
        <color indexed="64"/>
      </bottom>
      <diagonal/>
    </border>
    <border>
      <left style="medium">
        <color indexed="64"/>
      </left>
      <right style="thin">
        <color theme="1" tint="0.499984740745262"/>
      </right>
      <top style="hair">
        <color indexed="64"/>
      </top>
      <bottom style="thin">
        <color indexed="64"/>
      </bottom>
      <diagonal/>
    </border>
    <border>
      <left style="thin">
        <color theme="1" tint="0.499984740745262"/>
      </left>
      <right style="thin">
        <color theme="1" tint="0.499984740745262"/>
      </right>
      <top style="hair">
        <color indexed="64"/>
      </top>
      <bottom style="thin">
        <color indexed="64"/>
      </bottom>
      <diagonal/>
    </border>
    <border>
      <left style="medium">
        <color theme="1"/>
      </left>
      <right style="thin">
        <color theme="1" tint="0.499984740745262"/>
      </right>
      <top style="hair">
        <color indexed="64"/>
      </top>
      <bottom style="thin">
        <color indexed="64"/>
      </bottom>
      <diagonal/>
    </border>
    <border>
      <left style="medium">
        <color theme="1"/>
      </left>
      <right/>
      <top style="hair">
        <color indexed="64"/>
      </top>
      <bottom style="thin">
        <color indexed="64"/>
      </bottom>
      <diagonal/>
    </border>
    <border>
      <left style="thin">
        <color theme="1"/>
      </left>
      <right style="thin">
        <color theme="1" tint="0.499984740745262"/>
      </right>
      <top style="hair">
        <color indexed="64"/>
      </top>
      <bottom style="thin">
        <color indexed="64"/>
      </bottom>
      <diagonal/>
    </border>
    <border>
      <left style="dotted">
        <color theme="1"/>
      </left>
      <right/>
      <top style="hair">
        <color indexed="64"/>
      </top>
      <bottom style="thin">
        <color indexed="64"/>
      </bottom>
      <diagonal/>
    </border>
    <border>
      <left style="dotted">
        <color theme="1"/>
      </left>
      <right style="thin">
        <color theme="1" tint="0.499984740745262"/>
      </right>
      <top style="hair">
        <color indexed="64"/>
      </top>
      <bottom style="thin">
        <color indexed="64"/>
      </bottom>
      <diagonal/>
    </border>
    <border>
      <left style="thin">
        <color theme="1"/>
      </left>
      <right style="medium">
        <color indexed="64"/>
      </right>
      <top style="hair">
        <color indexed="64"/>
      </top>
      <bottom style="thin">
        <color indexed="64"/>
      </bottom>
      <diagonal/>
    </border>
    <border>
      <left/>
      <right style="thin">
        <color theme="1" tint="0.499984740745262"/>
      </right>
      <top style="hair">
        <color indexed="64"/>
      </top>
      <bottom style="thin">
        <color indexed="64"/>
      </bottom>
      <diagonal/>
    </border>
    <border>
      <left style="thin">
        <color indexed="64"/>
      </left>
      <right style="medium">
        <color theme="1"/>
      </right>
      <top style="hair">
        <color indexed="64"/>
      </top>
      <bottom style="thin">
        <color indexed="64"/>
      </bottom>
      <diagonal/>
    </border>
    <border>
      <left style="thin">
        <color theme="1" tint="0.499984740745262"/>
      </left>
      <right style="thin">
        <color theme="1"/>
      </right>
      <top style="hair">
        <color indexed="64"/>
      </top>
      <bottom style="thin">
        <color indexed="64"/>
      </bottom>
      <diagonal/>
    </border>
    <border>
      <left style="thin">
        <color theme="1" tint="0.499984740745262"/>
      </left>
      <right style="hair">
        <color theme="1"/>
      </right>
      <top style="hair">
        <color indexed="64"/>
      </top>
      <bottom style="thin">
        <color indexed="64"/>
      </bottom>
      <diagonal/>
    </border>
    <border>
      <left style="hair">
        <color theme="1"/>
      </left>
      <right style="hair">
        <color theme="1"/>
      </right>
      <top style="hair">
        <color indexed="64"/>
      </top>
      <bottom style="thin">
        <color indexed="64"/>
      </bottom>
      <diagonal/>
    </border>
    <border>
      <left style="hair">
        <color theme="1"/>
      </left>
      <right style="thin">
        <color theme="1"/>
      </right>
      <top style="hair">
        <color indexed="64"/>
      </top>
      <bottom style="thin">
        <color indexed="64"/>
      </bottom>
      <diagonal/>
    </border>
    <border>
      <left style="medium">
        <color theme="1"/>
      </left>
      <right style="dotted">
        <color theme="1"/>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theme="1" tint="0.499984740745262"/>
      </right>
      <top style="hair">
        <color indexed="64"/>
      </top>
      <bottom style="thin">
        <color indexed="64"/>
      </bottom>
      <diagonal/>
    </border>
    <border>
      <left style="thin">
        <color theme="1" tint="0.499984740745262"/>
      </left>
      <right style="thin">
        <color indexed="64"/>
      </right>
      <top style="hair">
        <color indexed="64"/>
      </top>
      <bottom style="thin">
        <color indexed="64"/>
      </bottom>
      <diagonal/>
    </border>
    <border>
      <left style="thin">
        <color indexed="64"/>
      </left>
      <right style="dotted">
        <color theme="1"/>
      </right>
      <top style="hair">
        <color indexed="64"/>
      </top>
      <bottom style="thin">
        <color indexed="64"/>
      </bottom>
      <diagonal/>
    </border>
    <border>
      <left style="thin">
        <color theme="1" tint="0.499984740745262"/>
      </left>
      <right style="dotted">
        <color theme="1"/>
      </right>
      <top style="hair">
        <color indexed="64"/>
      </top>
      <bottom style="thin">
        <color indexed="64"/>
      </bottom>
      <diagonal/>
    </border>
    <border>
      <left style="dotted">
        <color theme="1"/>
      </left>
      <right style="thin">
        <color indexed="64"/>
      </right>
      <top style="hair">
        <color indexed="64"/>
      </top>
      <bottom style="thin">
        <color indexed="64"/>
      </bottom>
      <diagonal/>
    </border>
    <border>
      <left style="dotted">
        <color theme="1"/>
      </left>
      <right style="thin">
        <color theme="1"/>
      </right>
      <top style="hair">
        <color indexed="64"/>
      </top>
      <bottom style="thin">
        <color indexed="64"/>
      </bottom>
      <diagonal/>
    </border>
    <border>
      <left style="thin">
        <color auto="1"/>
      </left>
      <right style="thin">
        <color theme="1" tint="0.499984740745262"/>
      </right>
      <top/>
      <bottom/>
      <diagonal/>
    </border>
    <border>
      <left style="medium">
        <color indexed="64"/>
      </left>
      <right style="thin">
        <color theme="1" tint="0.499984740745262"/>
      </right>
      <top/>
      <bottom/>
      <diagonal/>
    </border>
    <border>
      <left style="medium">
        <color theme="1"/>
      </left>
      <right style="thin">
        <color theme="1" tint="0.499984740745262"/>
      </right>
      <top/>
      <bottom/>
      <diagonal/>
    </border>
    <border>
      <left/>
      <right style="thin">
        <color theme="1" tint="0.499984740745262"/>
      </right>
      <top/>
      <bottom/>
      <diagonal/>
    </border>
    <border>
      <left style="medium">
        <color theme="1"/>
      </left>
      <right style="thin">
        <color auto="1"/>
      </right>
      <top/>
      <bottom/>
      <diagonal/>
    </border>
    <border>
      <left style="thin">
        <color theme="1" tint="0.499984740745262"/>
      </left>
      <right style="dotted">
        <color theme="1" tint="0.24994659260841701"/>
      </right>
      <top/>
      <bottom/>
      <diagonal/>
    </border>
    <border>
      <left style="dotted">
        <color theme="1"/>
      </left>
      <right style="thin">
        <color theme="1" tint="0.499984740745262"/>
      </right>
      <top/>
      <bottom/>
      <diagonal/>
    </border>
    <border>
      <left style="dotted">
        <color theme="1"/>
      </left>
      <right/>
      <top/>
      <bottom/>
      <diagonal/>
    </border>
    <border>
      <left style="medium">
        <color theme="1"/>
      </left>
      <right style="dotted">
        <color theme="1"/>
      </right>
      <top/>
      <bottom/>
      <diagonal/>
    </border>
    <border>
      <left style="thin">
        <color indexed="64"/>
      </left>
      <right style="dotted">
        <color indexed="64"/>
      </right>
      <top/>
      <bottom/>
      <diagonal/>
    </border>
    <border>
      <left style="dotted">
        <color indexed="64"/>
      </left>
      <right style="thin">
        <color theme="1" tint="0.499984740745262"/>
      </right>
      <top/>
      <bottom/>
      <diagonal/>
    </border>
    <border>
      <left style="thin">
        <color indexed="64"/>
      </left>
      <right style="dotted">
        <color theme="1"/>
      </right>
      <top/>
      <bottom/>
      <diagonal/>
    </border>
  </borders>
  <cellStyleXfs count="6">
    <xf numFmtId="0" fontId="0" fillId="0" borderId="0">
      <alignment vertical="center"/>
    </xf>
    <xf numFmtId="38" fontId="5" fillId="0" borderId="0" applyFont="0" applyFill="0" applyBorder="0" applyAlignment="0" applyProtection="0">
      <alignment vertical="center"/>
    </xf>
    <xf numFmtId="183"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xf numFmtId="0" fontId="1" fillId="0" borderId="0">
      <alignment vertical="center"/>
    </xf>
  </cellStyleXfs>
  <cellXfs count="1081">
    <xf numFmtId="0" fontId="0" fillId="0" borderId="0" xfId="0">
      <alignment vertical="center"/>
    </xf>
    <xf numFmtId="0" fontId="6" fillId="0" borderId="0" xfId="0" applyFont="1">
      <alignment vertical="center"/>
    </xf>
    <xf numFmtId="0" fontId="8" fillId="0" borderId="0" xfId="0" applyFont="1">
      <alignment vertical="center"/>
    </xf>
    <xf numFmtId="0" fontId="8" fillId="2" borderId="0" xfId="0" applyFont="1" applyFill="1">
      <alignment vertical="center"/>
    </xf>
    <xf numFmtId="0" fontId="8" fillId="2" borderId="1" xfId="0" applyFont="1" applyFill="1" applyBorder="1" applyProtection="1">
      <alignment vertical="center"/>
      <protection locked="0"/>
    </xf>
    <xf numFmtId="0" fontId="9" fillId="2" borderId="2" xfId="0" applyFont="1" applyFill="1" applyBorder="1" applyAlignment="1">
      <alignment horizontal="right" vertical="center"/>
    </xf>
    <xf numFmtId="0" fontId="9" fillId="2" borderId="3" xfId="0" applyFont="1" applyFill="1" applyBorder="1" applyAlignment="1">
      <alignment horizontal="center" vertical="center"/>
    </xf>
    <xf numFmtId="14" fontId="0" fillId="2" borderId="0" xfId="0" applyNumberFormat="1" applyFill="1" applyAlignment="1">
      <alignment horizontal="center" vertical="center"/>
    </xf>
    <xf numFmtId="0" fontId="8" fillId="2" borderId="5" xfId="0" applyFont="1" applyFill="1" applyBorder="1">
      <alignment vertical="center"/>
    </xf>
    <xf numFmtId="0" fontId="6" fillId="0" borderId="0" xfId="0" applyFont="1" applyAlignment="1">
      <alignment horizontal="center" vertical="center"/>
    </xf>
    <xf numFmtId="0" fontId="6" fillId="0" borderId="0" xfId="4" applyFont="1" applyAlignment="1">
      <alignment vertical="center"/>
    </xf>
    <xf numFmtId="0" fontId="6" fillId="0" borderId="0" xfId="0" applyFont="1" applyAlignment="1">
      <alignment vertical="center" wrapText="1"/>
    </xf>
    <xf numFmtId="0" fontId="6" fillId="2" borderId="0" xfId="4" applyFont="1" applyFill="1" applyAlignment="1">
      <alignment horizontal="right"/>
    </xf>
    <xf numFmtId="0" fontId="16" fillId="2" borderId="0" xfId="0" applyFont="1" applyFill="1" applyAlignment="1">
      <alignment horizontal="center" vertical="center"/>
    </xf>
    <xf numFmtId="0" fontId="0" fillId="2" borderId="0" xfId="0" applyFill="1" applyAlignment="1">
      <alignment horizontal="right" vertical="center"/>
    </xf>
    <xf numFmtId="0" fontId="0" fillId="2" borderId="0" xfId="0" applyFill="1">
      <alignment vertical="center"/>
    </xf>
    <xf numFmtId="0" fontId="0" fillId="0" borderId="0" xfId="0" applyAlignment="1">
      <alignment horizontal="right" vertical="center"/>
    </xf>
    <xf numFmtId="178" fontId="0" fillId="0" borderId="0" xfId="0" applyNumberFormat="1">
      <alignment vertical="center"/>
    </xf>
    <xf numFmtId="178" fontId="0" fillId="0" borderId="0" xfId="0" applyNumberFormat="1" applyAlignment="1">
      <alignment horizontal="right" vertical="center"/>
    </xf>
    <xf numFmtId="0" fontId="8" fillId="2" borderId="0" xfId="0" applyFont="1" applyFill="1" applyProtection="1">
      <alignment vertical="center"/>
      <protection locked="0"/>
    </xf>
    <xf numFmtId="0" fontId="6" fillId="0" borderId="0" xfId="4" applyFont="1"/>
    <xf numFmtId="0" fontId="6" fillId="2" borderId="0" xfId="4" applyFont="1" applyFill="1"/>
    <xf numFmtId="0" fontId="6" fillId="2" borderId="0" xfId="4" applyFont="1" applyFill="1" applyAlignment="1">
      <alignment vertical="center"/>
    </xf>
    <xf numFmtId="0" fontId="22" fillId="2" borderId="0" xfId="4" applyFont="1" applyFill="1" applyAlignment="1">
      <alignment vertical="top"/>
    </xf>
    <xf numFmtId="0" fontId="6" fillId="2" borderId="0" xfId="4" applyFont="1" applyFill="1" applyAlignment="1">
      <alignment vertical="top"/>
    </xf>
    <xf numFmtId="0" fontId="6" fillId="2" borderId="0" xfId="0" applyFont="1" applyFill="1">
      <alignment vertical="center"/>
    </xf>
    <xf numFmtId="0" fontId="23" fillId="2" borderId="0" xfId="0" applyFont="1" applyFill="1">
      <alignment vertical="center"/>
    </xf>
    <xf numFmtId="0" fontId="6" fillId="2" borderId="0" xfId="0" applyFont="1" applyFill="1" applyProtection="1">
      <alignment vertical="center"/>
      <protection locked="0"/>
    </xf>
    <xf numFmtId="0" fontId="6" fillId="2" borderId="0" xfId="0" applyFont="1" applyFill="1" applyAlignment="1">
      <alignment horizontal="left" vertical="top"/>
    </xf>
    <xf numFmtId="0" fontId="6" fillId="0" borderId="0" xfId="4" applyFont="1" applyAlignment="1">
      <alignment horizontal="center" vertical="center"/>
    </xf>
    <xf numFmtId="0" fontId="6" fillId="2" borderId="5" xfId="0" applyFont="1" applyFill="1" applyBorder="1" applyProtection="1">
      <alignment vertical="center"/>
      <protection locked="0"/>
    </xf>
    <xf numFmtId="0" fontId="15" fillId="0" borderId="0" xfId="0" applyFont="1" applyAlignment="1">
      <alignment horizontal="center" vertical="center"/>
    </xf>
    <xf numFmtId="0" fontId="6" fillId="2" borderId="0" xfId="0" applyFont="1" applyFill="1" applyAlignment="1">
      <alignment horizontal="center" vertical="center"/>
    </xf>
    <xf numFmtId="9" fontId="15" fillId="0" borderId="0" xfId="3" applyFont="1" applyFill="1" applyBorder="1" applyAlignment="1" applyProtection="1">
      <alignment horizontal="center" vertical="center" wrapText="1"/>
    </xf>
    <xf numFmtId="0" fontId="6" fillId="2" borderId="0" xfId="4" applyFont="1" applyFill="1" applyAlignment="1">
      <alignment horizontal="center" vertical="center"/>
    </xf>
    <xf numFmtId="0" fontId="6" fillId="2" borderId="0" xfId="4" applyFont="1" applyFill="1" applyAlignment="1">
      <alignment horizontal="left"/>
    </xf>
    <xf numFmtId="0" fontId="6" fillId="2" borderId="0" xfId="4" applyFont="1" applyFill="1" applyAlignment="1">
      <alignment horizontal="left" vertical="center"/>
    </xf>
    <xf numFmtId="0" fontId="15" fillId="0" borderId="52" xfId="3" applyNumberFormat="1" applyFont="1" applyFill="1" applyBorder="1" applyAlignment="1" applyProtection="1">
      <alignment horizontal="left" vertical="center" wrapText="1"/>
    </xf>
    <xf numFmtId="9" fontId="15" fillId="0" borderId="52" xfId="3" applyFont="1" applyFill="1" applyBorder="1" applyAlignment="1" applyProtection="1">
      <alignment horizontal="left" vertical="center" wrapText="1"/>
    </xf>
    <xf numFmtId="0" fontId="6" fillId="2" borderId="0" xfId="4" applyFont="1" applyFill="1" applyAlignment="1">
      <alignment horizontal="left" vertical="top"/>
    </xf>
    <xf numFmtId="0" fontId="6" fillId="2" borderId="0" xfId="4" applyFont="1" applyFill="1" applyAlignment="1" applyProtection="1">
      <alignment horizontal="center" vertical="center"/>
      <protection locked="0"/>
    </xf>
    <xf numFmtId="0" fontId="15" fillId="0" borderId="25" xfId="3" applyNumberFormat="1" applyFont="1" applyFill="1" applyBorder="1" applyAlignment="1" applyProtection="1">
      <alignment horizontal="left" vertical="center" wrapText="1"/>
    </xf>
    <xf numFmtId="9" fontId="15" fillId="0" borderId="25" xfId="3" applyFont="1" applyFill="1" applyBorder="1" applyAlignment="1" applyProtection="1">
      <alignment horizontal="left" vertical="center" wrapText="1"/>
    </xf>
    <xf numFmtId="183" fontId="6" fillId="2" borderId="0" xfId="2" applyFont="1" applyFill="1" applyBorder="1" applyAlignment="1" applyProtection="1">
      <alignment horizontal="left" vertical="top"/>
    </xf>
    <xf numFmtId="0" fontId="15" fillId="0" borderId="14" xfId="3" applyNumberFormat="1" applyFont="1" applyFill="1" applyBorder="1" applyAlignment="1" applyProtection="1">
      <alignment horizontal="left" vertical="center" wrapText="1"/>
    </xf>
    <xf numFmtId="9" fontId="15" fillId="0" borderId="14" xfId="3" applyFont="1" applyFill="1" applyBorder="1" applyAlignment="1" applyProtection="1">
      <alignment horizontal="left" vertical="center" wrapText="1"/>
    </xf>
    <xf numFmtId="0" fontId="15" fillId="0" borderId="0" xfId="3" applyNumberFormat="1" applyFont="1" applyFill="1" applyBorder="1" applyAlignment="1" applyProtection="1">
      <alignment horizontal="center" vertical="center"/>
    </xf>
    <xf numFmtId="9" fontId="15" fillId="0" borderId="0" xfId="3" applyFont="1" applyFill="1" applyBorder="1" applyAlignment="1" applyProtection="1">
      <alignment horizontal="center" vertical="center"/>
    </xf>
    <xf numFmtId="9" fontId="6" fillId="0" borderId="0" xfId="3" applyFont="1" applyFill="1" applyBorder="1" applyAlignment="1" applyProtection="1">
      <alignment vertical="center" wrapText="1"/>
    </xf>
    <xf numFmtId="9" fontId="15" fillId="0" borderId="0" xfId="3" applyFont="1" applyFill="1" applyBorder="1" applyAlignment="1" applyProtection="1">
      <alignment horizontal="left" vertical="center" wrapText="1"/>
    </xf>
    <xf numFmtId="9" fontId="15" fillId="0" borderId="21" xfId="3" applyFont="1" applyFill="1" applyBorder="1" applyAlignment="1" applyProtection="1">
      <alignment horizontal="left" vertical="center" wrapText="1"/>
    </xf>
    <xf numFmtId="9" fontId="15" fillId="0" borderId="13" xfId="3" applyFont="1" applyFill="1" applyBorder="1" applyAlignment="1" applyProtection="1">
      <alignment horizontal="left" vertical="center" wrapText="1"/>
    </xf>
    <xf numFmtId="9" fontId="6" fillId="0" borderId="0" xfId="3" applyFont="1" applyFill="1" applyBorder="1" applyAlignment="1" applyProtection="1">
      <alignment horizontal="right" wrapText="1"/>
    </xf>
    <xf numFmtId="0" fontId="15" fillId="0" borderId="0" xfId="3" applyNumberFormat="1" applyFont="1" applyFill="1" applyBorder="1" applyAlignment="1" applyProtection="1">
      <alignment horizontal="left" vertical="center" wrapText="1"/>
    </xf>
    <xf numFmtId="0" fontId="15" fillId="0" borderId="21" xfId="3" applyNumberFormat="1" applyFont="1" applyFill="1" applyBorder="1" applyAlignment="1" applyProtection="1">
      <alignment horizontal="left" vertical="center" wrapText="1"/>
    </xf>
    <xf numFmtId="0" fontId="15" fillId="0" borderId="13" xfId="3" applyNumberFormat="1" applyFont="1" applyFill="1" applyBorder="1" applyAlignment="1" applyProtection="1">
      <alignment horizontal="left" vertical="center" wrapText="1"/>
    </xf>
    <xf numFmtId="0" fontId="23" fillId="2" borderId="0" xfId="0" applyFont="1" applyFill="1" applyAlignment="1">
      <alignment horizontal="center" wrapText="1"/>
    </xf>
    <xf numFmtId="0" fontId="6" fillId="2" borderId="0" xfId="0" applyFont="1" applyFill="1" applyAlignment="1">
      <alignment horizontal="left"/>
    </xf>
    <xf numFmtId="0" fontId="6" fillId="2" borderId="0" xfId="0" applyFont="1" applyFill="1" applyAlignment="1">
      <alignment horizontal="left" wrapText="1"/>
    </xf>
    <xf numFmtId="0" fontId="6" fillId="2" borderId="0" xfId="0" applyFont="1" applyFill="1" applyAlignment="1">
      <alignment wrapText="1"/>
    </xf>
    <xf numFmtId="0" fontId="15" fillId="2" borderId="0" xfId="3" applyNumberFormat="1" applyFont="1" applyFill="1" applyBorder="1" applyAlignment="1" applyProtection="1">
      <alignment horizontal="center"/>
    </xf>
    <xf numFmtId="9" fontId="15" fillId="2" borderId="0" xfId="3" applyFont="1" applyFill="1" applyBorder="1" applyAlignment="1" applyProtection="1">
      <alignment horizontal="center"/>
    </xf>
    <xf numFmtId="9" fontId="6" fillId="2" borderId="0" xfId="3" applyFont="1" applyFill="1" applyBorder="1" applyAlignment="1" applyProtection="1">
      <alignment horizontal="right" wrapText="1"/>
    </xf>
    <xf numFmtId="0" fontId="6" fillId="2" borderId="0" xfId="0" applyFont="1" applyFill="1" applyAlignment="1">
      <alignment vertical="center" wrapText="1"/>
    </xf>
    <xf numFmtId="0" fontId="15" fillId="2" borderId="0" xfId="0" applyFont="1" applyFill="1" applyAlignment="1">
      <alignment horizontal="center" vertical="center"/>
    </xf>
    <xf numFmtId="0" fontId="6" fillId="0" borderId="0" xfId="0" applyFont="1" applyAlignment="1">
      <alignment horizontal="left" vertical="top"/>
    </xf>
    <xf numFmtId="0" fontId="15" fillId="0" borderId="0" xfId="0" applyFont="1">
      <alignment vertical="center"/>
    </xf>
    <xf numFmtId="0" fontId="27" fillId="0" borderId="0" xfId="0" applyFont="1">
      <alignment vertical="center"/>
    </xf>
    <xf numFmtId="0" fontId="0" fillId="0" borderId="5" xfId="0" applyBorder="1" applyAlignment="1">
      <alignment horizontal="center" vertical="center"/>
    </xf>
    <xf numFmtId="49" fontId="28" fillId="0" borderId="5" xfId="0" applyNumberFormat="1" applyFont="1" applyBorder="1" applyAlignment="1">
      <alignment horizontal="center" vertical="center" wrapText="1"/>
    </xf>
    <xf numFmtId="0" fontId="28" fillId="0" borderId="5" xfId="0" applyFont="1" applyBorder="1" applyAlignment="1">
      <alignment horizontal="left" vertical="center" wrapText="1"/>
    </xf>
    <xf numFmtId="0" fontId="28" fillId="0" borderId="0" xfId="5" applyFont="1" applyAlignment="1">
      <alignment horizontal="left" vertical="top" wrapText="1"/>
    </xf>
    <xf numFmtId="49" fontId="29" fillId="0" borderId="0" xfId="5" applyNumberFormat="1" applyFont="1">
      <alignment vertical="center"/>
    </xf>
    <xf numFmtId="0" fontId="28" fillId="0" borderId="0" xfId="5" applyFont="1" applyAlignment="1">
      <alignment horizontal="center" vertical="top"/>
    </xf>
    <xf numFmtId="0" fontId="28" fillId="0" borderId="0" xfId="5" applyFont="1" applyAlignment="1">
      <alignment vertical="top" wrapText="1"/>
    </xf>
    <xf numFmtId="0" fontId="31" fillId="0" borderId="0" xfId="5" applyFont="1" applyAlignment="1">
      <alignment vertical="top"/>
    </xf>
    <xf numFmtId="0" fontId="28" fillId="0" borderId="0" xfId="5" applyFont="1" applyAlignment="1">
      <alignment horizontal="left" vertical="top"/>
    </xf>
    <xf numFmtId="177" fontId="28" fillId="0" borderId="0" xfId="5" applyNumberFormat="1" applyFont="1" applyAlignment="1">
      <alignment vertical="top"/>
    </xf>
    <xf numFmtId="177" fontId="28" fillId="0" borderId="0" xfId="5" applyNumberFormat="1" applyFont="1" applyAlignment="1">
      <alignment vertical="top" wrapText="1"/>
    </xf>
    <xf numFmtId="0" fontId="28" fillId="0" borderId="0" xfId="5" applyFont="1" applyAlignment="1">
      <alignment horizontal="center" vertical="top" wrapText="1"/>
    </xf>
    <xf numFmtId="0" fontId="28" fillId="0" borderId="0" xfId="5" applyFont="1" applyAlignment="1">
      <alignment horizontal="left" vertical="top" shrinkToFit="1"/>
    </xf>
    <xf numFmtId="181" fontId="28" fillId="0" borderId="0" xfId="5" applyNumberFormat="1" applyFont="1" applyAlignment="1">
      <alignment vertical="top"/>
    </xf>
    <xf numFmtId="185" fontId="28" fillId="0" borderId="0" xfId="5" applyNumberFormat="1" applyFont="1" applyAlignment="1">
      <alignment vertical="top" wrapText="1"/>
    </xf>
    <xf numFmtId="177" fontId="28" fillId="0" borderId="0" xfId="5" applyNumberFormat="1" applyFont="1" applyAlignment="1">
      <alignment horizontal="left" vertical="top"/>
    </xf>
    <xf numFmtId="177" fontId="28" fillId="0" borderId="0" xfId="5" applyNumberFormat="1" applyFont="1" applyAlignment="1">
      <alignment horizontal="left" vertical="top" wrapText="1"/>
    </xf>
    <xf numFmtId="177" fontId="28" fillId="0" borderId="0" xfId="5" applyNumberFormat="1" applyFont="1">
      <alignment vertical="center"/>
    </xf>
    <xf numFmtId="177" fontId="28" fillId="0" borderId="0" xfId="5" applyNumberFormat="1" applyFont="1" applyAlignment="1">
      <alignment vertical="center" shrinkToFit="1"/>
    </xf>
    <xf numFmtId="181" fontId="29" fillId="0" borderId="0" xfId="5" applyNumberFormat="1" applyFont="1" applyAlignment="1">
      <alignment vertical="top"/>
    </xf>
    <xf numFmtId="0" fontId="33" fillId="0" borderId="0" xfId="5" applyFont="1" applyAlignment="1">
      <alignment horizontal="center" vertical="top"/>
    </xf>
    <xf numFmtId="14" fontId="28" fillId="0" borderId="0" xfId="5" applyNumberFormat="1" applyFont="1" applyAlignment="1">
      <alignment horizontal="right" vertical="top"/>
    </xf>
    <xf numFmtId="0" fontId="28" fillId="0" borderId="0" xfId="5" applyFont="1" applyAlignment="1">
      <alignment vertical="top"/>
    </xf>
    <xf numFmtId="186" fontId="28" fillId="0" borderId="0" xfId="5" applyNumberFormat="1" applyFont="1" applyAlignment="1">
      <alignment vertical="top"/>
    </xf>
    <xf numFmtId="185" fontId="28" fillId="0" borderId="0" xfId="5" applyNumberFormat="1" applyFont="1" applyAlignment="1">
      <alignment vertical="top"/>
    </xf>
    <xf numFmtId="186" fontId="28" fillId="0" borderId="0" xfId="5" applyNumberFormat="1" applyFont="1" applyAlignment="1">
      <alignment horizontal="left" vertical="top"/>
    </xf>
    <xf numFmtId="0" fontId="28" fillId="0" borderId="0" xfId="5" applyFont="1" applyAlignment="1">
      <alignment horizontal="right" vertical="top"/>
    </xf>
    <xf numFmtId="181" fontId="34" fillId="0" borderId="0" xfId="5" applyNumberFormat="1" applyFont="1" applyAlignment="1">
      <alignment vertical="top"/>
    </xf>
    <xf numFmtId="0" fontId="1" fillId="0" borderId="0" xfId="5">
      <alignment vertical="center"/>
    </xf>
    <xf numFmtId="0" fontId="28" fillId="0" borderId="0" xfId="5" applyFont="1">
      <alignment vertical="center"/>
    </xf>
    <xf numFmtId="49" fontId="28" fillId="0" borderId="0" xfId="5" applyNumberFormat="1" applyFont="1" applyAlignment="1">
      <alignment horizontal="center" vertical="top" wrapText="1"/>
    </xf>
    <xf numFmtId="14" fontId="28" fillId="0" borderId="0" xfId="5" applyNumberFormat="1" applyFont="1" applyAlignment="1">
      <alignment horizontal="right" vertical="center"/>
    </xf>
    <xf numFmtId="0" fontId="28" fillId="0" borderId="0" xfId="5" applyFont="1" applyAlignment="1">
      <alignment horizontal="center" vertical="center"/>
    </xf>
    <xf numFmtId="0" fontId="35" fillId="3" borderId="59" xfId="5" applyFont="1" applyFill="1" applyBorder="1">
      <alignment vertical="center"/>
    </xf>
    <xf numFmtId="0" fontId="35" fillId="3" borderId="41" xfId="5" applyFont="1" applyFill="1" applyBorder="1">
      <alignment vertical="center"/>
    </xf>
    <xf numFmtId="0" fontId="35" fillId="3" borderId="60" xfId="5" applyFont="1" applyFill="1" applyBorder="1">
      <alignment vertical="center"/>
    </xf>
    <xf numFmtId="0" fontId="35" fillId="3" borderId="3" xfId="5" applyFont="1" applyFill="1" applyBorder="1">
      <alignment vertical="center"/>
    </xf>
    <xf numFmtId="14" fontId="28" fillId="0" borderId="0" xfId="5" applyNumberFormat="1" applyFont="1">
      <alignment vertical="center"/>
    </xf>
    <xf numFmtId="0" fontId="36" fillId="0" borderId="0" xfId="5" applyFont="1" applyAlignment="1">
      <alignment horizontal="centerContinuous" vertical="top"/>
    </xf>
    <xf numFmtId="187" fontId="36" fillId="0" borderId="0" xfId="5" applyNumberFormat="1" applyFont="1" applyAlignment="1">
      <alignment horizontal="centerContinuous" vertical="top"/>
    </xf>
    <xf numFmtId="181" fontId="37" fillId="4" borderId="61" xfId="5" applyNumberFormat="1" applyFont="1" applyFill="1" applyBorder="1" applyAlignment="1">
      <alignment horizontal="centerContinuous" vertical="center"/>
    </xf>
    <xf numFmtId="186" fontId="35" fillId="4" borderId="62" xfId="5" applyNumberFormat="1" applyFont="1" applyFill="1" applyBorder="1" applyAlignment="1">
      <alignment horizontal="centerContinuous" vertical="center"/>
    </xf>
    <xf numFmtId="0" fontId="38" fillId="4" borderId="62" xfId="5" applyFont="1" applyFill="1" applyBorder="1" applyAlignment="1">
      <alignment horizontal="centerContinuous" vertical="center"/>
    </xf>
    <xf numFmtId="186" fontId="38" fillId="4" borderId="62" xfId="5" applyNumberFormat="1" applyFont="1" applyFill="1" applyBorder="1" applyAlignment="1">
      <alignment horizontal="centerContinuous" vertical="center"/>
    </xf>
    <xf numFmtId="0" fontId="38" fillId="4" borderId="63" xfId="5" applyFont="1" applyFill="1" applyBorder="1" applyAlignment="1">
      <alignment horizontal="centerContinuous" vertical="center"/>
    </xf>
    <xf numFmtId="0" fontId="35" fillId="0" borderId="13" xfId="5" applyFont="1" applyBorder="1">
      <alignment vertical="center"/>
    </xf>
    <xf numFmtId="0" fontId="35" fillId="0" borderId="0" xfId="5" applyFont="1" applyAlignment="1">
      <alignment horizontal="right" vertical="center"/>
    </xf>
    <xf numFmtId="0" fontId="35" fillId="3" borderId="64" xfId="5" applyFont="1" applyFill="1" applyBorder="1">
      <alignment vertical="center"/>
    </xf>
    <xf numFmtId="177" fontId="35" fillId="3" borderId="64" xfId="5" applyNumberFormat="1" applyFont="1" applyFill="1" applyBorder="1">
      <alignment vertical="center"/>
    </xf>
    <xf numFmtId="0" fontId="35" fillId="3" borderId="59" xfId="5" applyFont="1" applyFill="1" applyBorder="1" applyAlignment="1">
      <alignment horizontal="centerContinuous" vertical="center" wrapText="1"/>
    </xf>
    <xf numFmtId="0" fontId="35" fillId="3" borderId="64" xfId="5" applyFont="1" applyFill="1" applyBorder="1" applyAlignment="1">
      <alignment horizontal="centerContinuous" vertical="center" wrapText="1"/>
    </xf>
    <xf numFmtId="0" fontId="35" fillId="3" borderId="66" xfId="5" applyFont="1" applyFill="1" applyBorder="1">
      <alignment vertical="center"/>
    </xf>
    <xf numFmtId="185" fontId="35" fillId="3" borderId="64" xfId="5" applyNumberFormat="1" applyFont="1" applyFill="1" applyBorder="1">
      <alignment vertical="center"/>
    </xf>
    <xf numFmtId="181" fontId="35" fillId="3" borderId="64" xfId="5" applyNumberFormat="1" applyFont="1" applyFill="1" applyBorder="1">
      <alignment vertical="center"/>
    </xf>
    <xf numFmtId="177" fontId="35" fillId="3" borderId="67" xfId="5" applyNumberFormat="1" applyFont="1" applyFill="1" applyBorder="1">
      <alignment vertical="center"/>
    </xf>
    <xf numFmtId="0" fontId="36" fillId="0" borderId="0" xfId="5" applyFont="1" applyAlignment="1">
      <alignment horizontal="center" vertical="center"/>
    </xf>
    <xf numFmtId="0" fontId="40" fillId="4" borderId="69" xfId="5" applyFont="1" applyFill="1" applyBorder="1" applyAlignment="1">
      <alignment horizontal="centerContinuous" vertical="center"/>
    </xf>
    <xf numFmtId="186" fontId="35" fillId="4" borderId="69" xfId="5" applyNumberFormat="1" applyFont="1" applyFill="1" applyBorder="1" applyAlignment="1">
      <alignment horizontal="centerContinuous" vertical="center"/>
    </xf>
    <xf numFmtId="0" fontId="28" fillId="4" borderId="70" xfId="5" applyFont="1" applyFill="1" applyBorder="1" applyAlignment="1">
      <alignment horizontal="centerContinuous" vertical="center"/>
    </xf>
    <xf numFmtId="186" fontId="35" fillId="4" borderId="70" xfId="5" applyNumberFormat="1" applyFont="1" applyFill="1" applyBorder="1" applyAlignment="1">
      <alignment horizontal="centerContinuous" vertical="center"/>
    </xf>
    <xf numFmtId="186" fontId="35" fillId="4" borderId="71" xfId="5" applyNumberFormat="1" applyFont="1" applyFill="1" applyBorder="1" applyAlignment="1">
      <alignment horizontal="centerContinuous" vertical="center"/>
    </xf>
    <xf numFmtId="0" fontId="35" fillId="3" borderId="75" xfId="5" applyFont="1" applyFill="1" applyBorder="1" applyAlignment="1">
      <alignment horizontal="centerContinuous" vertical="center"/>
    </xf>
    <xf numFmtId="0" fontId="35" fillId="3" borderId="68" xfId="5" applyFont="1" applyFill="1" applyBorder="1" applyAlignment="1">
      <alignment horizontal="centerContinuous" vertical="center"/>
    </xf>
    <xf numFmtId="49" fontId="35" fillId="5" borderId="6" xfId="5" applyNumberFormat="1" applyFont="1" applyFill="1" applyBorder="1" applyAlignment="1">
      <alignment horizontal="centerContinuous" vertical="center" wrapText="1"/>
    </xf>
    <xf numFmtId="0" fontId="35" fillId="5" borderId="7" xfId="5" applyFont="1" applyFill="1" applyBorder="1" applyAlignment="1">
      <alignment horizontal="centerContinuous" vertical="center" wrapText="1"/>
    </xf>
    <xf numFmtId="0" fontId="35" fillId="5" borderId="7" xfId="5" applyFont="1" applyFill="1" applyBorder="1" applyAlignment="1">
      <alignment horizontal="center" vertical="center"/>
    </xf>
    <xf numFmtId="0" fontId="35" fillId="5" borderId="76" xfId="5" applyFont="1" applyFill="1" applyBorder="1" applyAlignment="1">
      <alignment horizontal="centerContinuous" vertical="center" wrapText="1"/>
    </xf>
    <xf numFmtId="0" fontId="35" fillId="5" borderId="0" xfId="5" applyFont="1" applyFill="1" applyAlignment="1">
      <alignment horizontal="centerContinuous" vertical="center" wrapText="1"/>
    </xf>
    <xf numFmtId="0" fontId="35" fillId="5" borderId="24" xfId="5" applyFont="1" applyFill="1" applyBorder="1" applyAlignment="1">
      <alignment horizontal="centerContinuous" vertical="center" wrapText="1"/>
    </xf>
    <xf numFmtId="0" fontId="35" fillId="5" borderId="77" xfId="5" applyFont="1" applyFill="1" applyBorder="1" applyAlignment="1">
      <alignment horizontal="centerContinuous" vertical="center" wrapText="1"/>
    </xf>
    <xf numFmtId="0" fontId="35" fillId="5" borderId="78" xfId="5" applyFont="1" applyFill="1" applyBorder="1" applyAlignment="1">
      <alignment horizontal="centerContinuous" vertical="center" wrapText="1"/>
    </xf>
    <xf numFmtId="0" fontId="35" fillId="5" borderId="71" xfId="5" applyFont="1" applyFill="1" applyBorder="1" applyAlignment="1">
      <alignment horizontal="centerContinuous" vertical="center" wrapText="1"/>
    </xf>
    <xf numFmtId="177" fontId="35" fillId="5" borderId="0" xfId="5" applyNumberFormat="1" applyFont="1" applyFill="1" applyAlignment="1">
      <alignment horizontal="centerContinuous" vertical="center" wrapText="1"/>
    </xf>
    <xf numFmtId="0" fontId="35" fillId="5" borderId="80" xfId="5" applyFont="1" applyFill="1" applyBorder="1" applyAlignment="1">
      <alignment horizontal="centerContinuous" vertical="center" wrapText="1"/>
    </xf>
    <xf numFmtId="0" fontId="35" fillId="5" borderId="81" xfId="5" applyFont="1" applyFill="1" applyBorder="1" applyAlignment="1">
      <alignment horizontal="centerContinuous" vertical="center" wrapText="1"/>
    </xf>
    <xf numFmtId="0" fontId="35" fillId="5" borderId="73" xfId="5" applyFont="1" applyFill="1" applyBorder="1" applyAlignment="1">
      <alignment horizontal="centerContinuous" vertical="center" wrapText="1"/>
    </xf>
    <xf numFmtId="177" fontId="35" fillId="5" borderId="73" xfId="5" applyNumberFormat="1" applyFont="1" applyFill="1" applyBorder="1" applyAlignment="1">
      <alignment horizontal="centerContinuous" vertical="center" wrapText="1"/>
    </xf>
    <xf numFmtId="185" fontId="35" fillId="5" borderId="73" xfId="5" applyNumberFormat="1" applyFont="1" applyFill="1" applyBorder="1" applyAlignment="1">
      <alignment horizontal="centerContinuous" vertical="center" wrapText="1"/>
    </xf>
    <xf numFmtId="0" fontId="35" fillId="5" borderId="82" xfId="5" applyFont="1" applyFill="1" applyBorder="1" applyAlignment="1">
      <alignment horizontal="centerContinuous" vertical="center" wrapText="1"/>
    </xf>
    <xf numFmtId="181" fontId="35" fillId="5" borderId="73" xfId="5" applyNumberFormat="1" applyFont="1" applyFill="1" applyBorder="1" applyAlignment="1">
      <alignment horizontal="centerContinuous" vertical="center" wrapText="1"/>
    </xf>
    <xf numFmtId="185" fontId="35" fillId="5" borderId="74" xfId="5" applyNumberFormat="1" applyFont="1" applyFill="1" applyBorder="1" applyAlignment="1">
      <alignment horizontal="centerContinuous" vertical="center" wrapText="1"/>
    </xf>
    <xf numFmtId="0" fontId="35" fillId="5" borderId="84" xfId="5" applyFont="1" applyFill="1" applyBorder="1" applyAlignment="1">
      <alignment horizontal="centerContinuous" vertical="center"/>
    </xf>
    <xf numFmtId="177" fontId="35" fillId="5" borderId="0" xfId="5" applyNumberFormat="1" applyFont="1" applyFill="1" applyAlignment="1">
      <alignment horizontal="centerContinuous" vertical="center"/>
    </xf>
    <xf numFmtId="0" fontId="35" fillId="5" borderId="0" xfId="5" applyFont="1" applyFill="1" applyAlignment="1">
      <alignment horizontal="centerContinuous" vertical="center"/>
    </xf>
    <xf numFmtId="0" fontId="35" fillId="5" borderId="72" xfId="5" applyFont="1" applyFill="1" applyBorder="1" applyAlignment="1">
      <alignment horizontal="centerContinuous" vertical="center"/>
    </xf>
    <xf numFmtId="177" fontId="35" fillId="5" borderId="82" xfId="5" applyNumberFormat="1" applyFont="1" applyFill="1" applyBorder="1" applyAlignment="1">
      <alignment horizontal="center" vertical="center" wrapText="1"/>
    </xf>
    <xf numFmtId="0" fontId="35" fillId="5" borderId="85" xfId="5" applyFont="1" applyFill="1" applyBorder="1" applyAlignment="1">
      <alignment horizontal="centerContinuous" vertical="center" wrapText="1"/>
    </xf>
    <xf numFmtId="0" fontId="35" fillId="5" borderId="86" xfId="5" applyFont="1" applyFill="1" applyBorder="1" applyAlignment="1">
      <alignment horizontal="centerContinuous" vertical="center" wrapText="1"/>
    </xf>
    <xf numFmtId="0" fontId="35" fillId="5" borderId="70" xfId="5" applyFont="1" applyFill="1" applyBorder="1" applyAlignment="1">
      <alignment horizontal="centerContinuous" vertical="center" wrapText="1"/>
    </xf>
    <xf numFmtId="177" fontId="35" fillId="5" borderId="69" xfId="5" applyNumberFormat="1" applyFont="1" applyFill="1" applyBorder="1" applyAlignment="1">
      <alignment horizontal="centerContinuous" vertical="center" wrapText="1"/>
    </xf>
    <xf numFmtId="177" fontId="35" fillId="5" borderId="78" xfId="5" applyNumberFormat="1" applyFont="1" applyFill="1" applyBorder="1" applyAlignment="1">
      <alignment horizontal="centerContinuous" vertical="center" wrapText="1"/>
    </xf>
    <xf numFmtId="177" fontId="35" fillId="5" borderId="72" xfId="5" applyNumberFormat="1" applyFont="1" applyFill="1" applyBorder="1" applyAlignment="1">
      <alignment horizontal="centerContinuous" vertical="center" wrapText="1"/>
    </xf>
    <xf numFmtId="0" fontId="35" fillId="5" borderId="84" xfId="5" applyFont="1" applyFill="1" applyBorder="1" applyAlignment="1">
      <alignment horizontal="centerContinuous" vertical="top" wrapText="1"/>
    </xf>
    <xf numFmtId="0" fontId="35" fillId="5" borderId="78" xfId="5" applyFont="1" applyFill="1" applyBorder="1" applyAlignment="1">
      <alignment horizontal="centerContinuous" vertical="top" wrapText="1"/>
    </xf>
    <xf numFmtId="0" fontId="35" fillId="5" borderId="69" xfId="5" applyFont="1" applyFill="1" applyBorder="1" applyAlignment="1">
      <alignment horizontal="centerContinuous" vertical="top" wrapText="1"/>
    </xf>
    <xf numFmtId="0" fontId="35" fillId="5" borderId="88" xfId="5" applyFont="1" applyFill="1" applyBorder="1" applyAlignment="1">
      <alignment horizontal="centerContinuous" vertical="top" wrapText="1"/>
    </xf>
    <xf numFmtId="49" fontId="35" fillId="3" borderId="6" xfId="5" applyNumberFormat="1" applyFont="1" applyFill="1" applyBorder="1" applyAlignment="1">
      <alignment horizontal="centerContinuous" vertical="center" wrapText="1"/>
    </xf>
    <xf numFmtId="0" fontId="35" fillId="3" borderId="7" xfId="5" applyFont="1" applyFill="1" applyBorder="1" applyAlignment="1">
      <alignment horizontal="centerContinuous" vertical="center" wrapText="1"/>
    </xf>
    <xf numFmtId="0" fontId="35" fillId="3" borderId="7" xfId="5" applyFont="1" applyFill="1" applyBorder="1" applyAlignment="1">
      <alignment horizontal="center" vertical="center"/>
    </xf>
    <xf numFmtId="181" fontId="35" fillId="5" borderId="69" xfId="5" applyNumberFormat="1" applyFont="1" applyFill="1" applyBorder="1" applyAlignment="1">
      <alignment horizontal="centerContinuous" vertical="center"/>
    </xf>
    <xf numFmtId="186" fontId="35" fillId="5" borderId="91" xfId="5" applyNumberFormat="1" applyFont="1" applyFill="1" applyBorder="1" applyAlignment="1">
      <alignment horizontal="centerContinuous" vertical="center"/>
    </xf>
    <xf numFmtId="181" fontId="35" fillId="5" borderId="92" xfId="5" applyNumberFormat="1" applyFont="1" applyFill="1" applyBorder="1" applyAlignment="1">
      <alignment horizontal="centerContinuous" vertical="center"/>
    </xf>
    <xf numFmtId="186" fontId="35" fillId="5" borderId="71" xfId="5" applyNumberFormat="1" applyFont="1" applyFill="1" applyBorder="1" applyAlignment="1">
      <alignment horizontal="centerContinuous" vertical="center"/>
    </xf>
    <xf numFmtId="0" fontId="35" fillId="5" borderId="93" xfId="5" applyFont="1" applyFill="1" applyBorder="1" applyAlignment="1">
      <alignment horizontal="centerContinuous" vertical="center"/>
    </xf>
    <xf numFmtId="0" fontId="35" fillId="5" borderId="88" xfId="5" applyFont="1" applyFill="1" applyBorder="1" applyAlignment="1">
      <alignment horizontal="centerContinuous" vertical="center"/>
    </xf>
    <xf numFmtId="0" fontId="30" fillId="0" borderId="0" xfId="5" applyFont="1" applyAlignment="1">
      <alignment horizontal="center" vertical="top" wrapText="1"/>
    </xf>
    <xf numFmtId="49" fontId="35" fillId="5" borderId="95" xfId="5" applyNumberFormat="1" applyFont="1" applyFill="1" applyBorder="1" applyAlignment="1">
      <alignment horizontal="center" vertical="center" wrapText="1"/>
    </xf>
    <xf numFmtId="0" fontId="35" fillId="5" borderId="96" xfId="5" applyFont="1" applyFill="1" applyBorder="1" applyAlignment="1">
      <alignment horizontal="center" vertical="center" wrapText="1"/>
    </xf>
    <xf numFmtId="0" fontId="35" fillId="5" borderId="97" xfId="5" applyFont="1" applyFill="1" applyBorder="1" applyAlignment="1">
      <alignment horizontal="center" vertical="center" wrapText="1"/>
    </xf>
    <xf numFmtId="0" fontId="35" fillId="5" borderId="72" xfId="5" applyFont="1" applyFill="1" applyBorder="1" applyAlignment="1">
      <alignment horizontal="center" vertical="center" wrapText="1"/>
    </xf>
    <xf numFmtId="0" fontId="35" fillId="5" borderId="98" xfId="5" applyFont="1" applyFill="1" applyBorder="1" applyAlignment="1">
      <alignment horizontal="center" vertical="center" wrapText="1"/>
    </xf>
    <xf numFmtId="0" fontId="35" fillId="5" borderId="95" xfId="5" applyFont="1" applyFill="1" applyBorder="1" applyAlignment="1">
      <alignment horizontal="center" vertical="center" wrapText="1"/>
    </xf>
    <xf numFmtId="0" fontId="39" fillId="6" borderId="97" xfId="5" applyFont="1" applyFill="1" applyBorder="1" applyAlignment="1">
      <alignment horizontal="center" vertical="center" wrapText="1"/>
    </xf>
    <xf numFmtId="0" fontId="39" fillId="6" borderId="73" xfId="5" applyFont="1" applyFill="1" applyBorder="1" applyAlignment="1">
      <alignment horizontal="center" vertical="center" wrapText="1"/>
    </xf>
    <xf numFmtId="0" fontId="35" fillId="6" borderId="98" xfId="5" applyFont="1" applyFill="1" applyBorder="1" applyAlignment="1">
      <alignment horizontal="center" vertical="center" wrapText="1"/>
    </xf>
    <xf numFmtId="0" fontId="35" fillId="6" borderId="73" xfId="5" applyFont="1" applyFill="1" applyBorder="1" applyAlignment="1">
      <alignment horizontal="center" vertical="center" wrapText="1"/>
    </xf>
    <xf numFmtId="0" fontId="35" fillId="5" borderId="99" xfId="5" applyFont="1" applyFill="1" applyBorder="1" applyAlignment="1">
      <alignment horizontal="center" vertical="center" wrapText="1"/>
    </xf>
    <xf numFmtId="0" fontId="35" fillId="5" borderId="100" xfId="5" applyFont="1" applyFill="1" applyBorder="1" applyAlignment="1">
      <alignment horizontal="center" vertical="center" wrapText="1"/>
    </xf>
    <xf numFmtId="0" fontId="35" fillId="5" borderId="100" xfId="5" applyFont="1" applyFill="1" applyBorder="1" applyAlignment="1">
      <alignment horizontal="center" vertical="center" textRotation="255"/>
    </xf>
    <xf numFmtId="0" fontId="35" fillId="5" borderId="97" xfId="5" applyFont="1" applyFill="1" applyBorder="1" applyAlignment="1">
      <alignment horizontal="center" vertical="center" textRotation="255"/>
    </xf>
    <xf numFmtId="0" fontId="35" fillId="5" borderId="99" xfId="5" applyFont="1" applyFill="1" applyBorder="1" applyAlignment="1">
      <alignment horizontal="center" vertical="center" textRotation="255"/>
    </xf>
    <xf numFmtId="177" fontId="39" fillId="7" borderId="100" xfId="5" applyNumberFormat="1" applyFont="1" applyFill="1" applyBorder="1" applyAlignment="1">
      <alignment horizontal="center" vertical="center" wrapText="1"/>
    </xf>
    <xf numFmtId="177" fontId="35" fillId="7" borderId="97" xfId="5" applyNumberFormat="1" applyFont="1" applyFill="1" applyBorder="1" applyAlignment="1">
      <alignment horizontal="center" vertical="center" wrapText="1"/>
    </xf>
    <xf numFmtId="177" fontId="41" fillId="7" borderId="97" xfId="5" applyNumberFormat="1" applyFont="1" applyFill="1" applyBorder="1" applyAlignment="1">
      <alignment horizontal="center" vertical="center" wrapText="1"/>
    </xf>
    <xf numFmtId="177" fontId="35" fillId="7" borderId="96" xfId="5" applyNumberFormat="1" applyFont="1" applyFill="1" applyBorder="1" applyAlignment="1">
      <alignment horizontal="center" vertical="center" wrapText="1"/>
    </xf>
    <xf numFmtId="0" fontId="35" fillId="5" borderId="101" xfId="5" applyFont="1" applyFill="1" applyBorder="1" applyAlignment="1">
      <alignment horizontal="center" vertical="center" wrapText="1"/>
    </xf>
    <xf numFmtId="0" fontId="39" fillId="5" borderId="97" xfId="5" applyFont="1" applyFill="1" applyBorder="1" applyAlignment="1">
      <alignment horizontal="center" vertical="center" wrapText="1"/>
    </xf>
    <xf numFmtId="0" fontId="39" fillId="5" borderId="96" xfId="5" applyFont="1" applyFill="1" applyBorder="1" applyAlignment="1">
      <alignment horizontal="center" vertical="center" wrapText="1"/>
    </xf>
    <xf numFmtId="0" fontId="35" fillId="5" borderId="102" xfId="5" applyFont="1" applyFill="1" applyBorder="1" applyAlignment="1">
      <alignment horizontal="center" vertical="center" wrapText="1"/>
    </xf>
    <xf numFmtId="0" fontId="35" fillId="5" borderId="103" xfId="5" applyFont="1" applyFill="1" applyBorder="1" applyAlignment="1">
      <alignment horizontal="center" vertical="center" wrapText="1"/>
    </xf>
    <xf numFmtId="0" fontId="35" fillId="5" borderId="104" xfId="5" applyFont="1" applyFill="1" applyBorder="1" applyAlignment="1">
      <alignment horizontal="center" vertical="center" wrapText="1"/>
    </xf>
    <xf numFmtId="0" fontId="35" fillId="5" borderId="105" xfId="5" applyFont="1" applyFill="1" applyBorder="1" applyAlignment="1">
      <alignment horizontal="center" vertical="center" wrapText="1"/>
    </xf>
    <xf numFmtId="0" fontId="35" fillId="5" borderId="106" xfId="5" applyFont="1" applyFill="1" applyBorder="1" applyAlignment="1">
      <alignment horizontal="center" vertical="center" wrapText="1"/>
    </xf>
    <xf numFmtId="0" fontId="35" fillId="5" borderId="107" xfId="5" applyFont="1" applyFill="1" applyBorder="1" applyAlignment="1">
      <alignment horizontal="center" vertical="center" wrapText="1"/>
    </xf>
    <xf numFmtId="177" fontId="43" fillId="5" borderId="97" xfId="5" applyNumberFormat="1" applyFont="1" applyFill="1" applyBorder="1" applyAlignment="1">
      <alignment horizontal="center" vertical="center" wrapText="1"/>
    </xf>
    <xf numFmtId="177" fontId="43" fillId="5" borderId="82" xfId="5" applyNumberFormat="1" applyFont="1" applyFill="1" applyBorder="1" applyAlignment="1">
      <alignment horizontal="center" vertical="center" wrapText="1"/>
    </xf>
    <xf numFmtId="0" fontId="41" fillId="5" borderId="109" xfId="5" applyFont="1" applyFill="1" applyBorder="1" applyAlignment="1">
      <alignment horizontal="center" vertical="center" wrapText="1"/>
    </xf>
    <xf numFmtId="0" fontId="35" fillId="5" borderId="110" xfId="5" applyFont="1" applyFill="1" applyBorder="1" applyAlignment="1">
      <alignment horizontal="center" vertical="center" wrapText="1"/>
    </xf>
    <xf numFmtId="0" fontId="41" fillId="5" borderId="101" xfId="5" applyFont="1" applyFill="1" applyBorder="1" applyAlignment="1">
      <alignment horizontal="center" vertical="center" wrapText="1"/>
    </xf>
    <xf numFmtId="0" fontId="41" fillId="5" borderId="111" xfId="5" applyFont="1" applyFill="1" applyBorder="1" applyAlignment="1">
      <alignment horizontal="center" vertical="center" wrapText="1"/>
    </xf>
    <xf numFmtId="0" fontId="41" fillId="5" borderId="112" xfId="5" applyFont="1" applyFill="1" applyBorder="1" applyAlignment="1">
      <alignment horizontal="center" vertical="center" wrapText="1"/>
    </xf>
    <xf numFmtId="0" fontId="41" fillId="5" borderId="113" xfId="5" applyFont="1" applyFill="1" applyBorder="1" applyAlignment="1">
      <alignment horizontal="center" vertical="center" wrapText="1"/>
    </xf>
    <xf numFmtId="0" fontId="41" fillId="5" borderId="100" xfId="5" applyFont="1" applyFill="1" applyBorder="1" applyAlignment="1">
      <alignment horizontal="center" vertical="center" wrapText="1"/>
    </xf>
    <xf numFmtId="0" fontId="41" fillId="5" borderId="95" xfId="5" applyFont="1" applyFill="1" applyBorder="1" applyAlignment="1">
      <alignment horizontal="center" vertical="center" wrapText="1"/>
    </xf>
    <xf numFmtId="0" fontId="35" fillId="5" borderId="115" xfId="5" applyFont="1" applyFill="1" applyBorder="1" applyAlignment="1">
      <alignment horizontal="center" vertical="top" wrapText="1"/>
    </xf>
    <xf numFmtId="0" fontId="35" fillId="5" borderId="104" xfId="5" applyFont="1" applyFill="1" applyBorder="1" applyAlignment="1">
      <alignment horizontal="center" vertical="top" wrapText="1"/>
    </xf>
    <xf numFmtId="0" fontId="35" fillId="5" borderId="97" xfId="5" applyFont="1" applyFill="1" applyBorder="1" applyAlignment="1">
      <alignment horizontal="center" vertical="top" wrapText="1"/>
    </xf>
    <xf numFmtId="0" fontId="35" fillId="5" borderId="116" xfId="5" applyFont="1" applyFill="1" applyBorder="1" applyAlignment="1">
      <alignment horizontal="center" vertical="top" wrapText="1"/>
    </xf>
    <xf numFmtId="0" fontId="35" fillId="5" borderId="117" xfId="5" applyFont="1" applyFill="1" applyBorder="1" applyAlignment="1">
      <alignment horizontal="center" vertical="top" wrapText="1"/>
    </xf>
    <xf numFmtId="0" fontId="28" fillId="5" borderId="118" xfId="5" applyFont="1" applyFill="1" applyBorder="1" applyAlignment="1">
      <alignment horizontal="center" vertical="center" wrapText="1"/>
    </xf>
    <xf numFmtId="0" fontId="28" fillId="5" borderId="119" xfId="5" applyFont="1" applyFill="1" applyBorder="1" applyAlignment="1">
      <alignment horizontal="center" vertical="center" wrapText="1"/>
    </xf>
    <xf numFmtId="181" fontId="35" fillId="5" borderId="120" xfId="5" applyNumberFormat="1" applyFont="1" applyFill="1" applyBorder="1" applyAlignment="1">
      <alignment horizontal="center" vertical="center" wrapText="1"/>
    </xf>
    <xf numFmtId="186" fontId="28" fillId="8" borderId="104" xfId="5" applyNumberFormat="1" applyFont="1" applyFill="1" applyBorder="1" applyAlignment="1">
      <alignment horizontal="center" vertical="center" wrapText="1"/>
    </xf>
    <xf numFmtId="181" fontId="35" fillId="5" borderId="105" xfId="5" applyNumberFormat="1" applyFont="1" applyFill="1" applyBorder="1" applyAlignment="1">
      <alignment horizontal="center" vertical="center" wrapText="1"/>
    </xf>
    <xf numFmtId="186" fontId="28" fillId="8" borderId="121" xfId="5" applyNumberFormat="1" applyFont="1" applyFill="1" applyBorder="1" applyAlignment="1">
      <alignment horizontal="center" vertical="center" wrapText="1"/>
    </xf>
    <xf numFmtId="181" fontId="35" fillId="5" borderId="72" xfId="5" applyNumberFormat="1" applyFont="1" applyFill="1" applyBorder="1" applyAlignment="1">
      <alignment horizontal="center" vertical="center" wrapText="1"/>
    </xf>
    <xf numFmtId="181" fontId="28" fillId="8" borderId="97" xfId="5" applyNumberFormat="1" applyFont="1" applyFill="1" applyBorder="1" applyAlignment="1">
      <alignment horizontal="center" vertical="center" wrapText="1"/>
    </xf>
    <xf numFmtId="0" fontId="28" fillId="8" borderId="105" xfId="5" applyFont="1" applyFill="1" applyBorder="1" applyAlignment="1">
      <alignment horizontal="center" vertical="center" wrapText="1"/>
    </xf>
    <xf numFmtId="0" fontId="33" fillId="8" borderId="107" xfId="5" applyFont="1" applyFill="1" applyBorder="1" applyAlignment="1">
      <alignment horizontal="center" vertical="center" wrapText="1"/>
    </xf>
    <xf numFmtId="0" fontId="35" fillId="5" borderId="122" xfId="5" applyFont="1" applyFill="1" applyBorder="1" applyAlignment="1">
      <alignment horizontal="center" vertical="center" wrapText="1"/>
    </xf>
    <xf numFmtId="0" fontId="35" fillId="5" borderId="123" xfId="5" applyFont="1" applyFill="1" applyBorder="1" applyAlignment="1">
      <alignment horizontal="center" vertical="center" wrapText="1"/>
    </xf>
    <xf numFmtId="0" fontId="42" fillId="0" borderId="0" xfId="5" applyFont="1" applyAlignment="1">
      <alignment horizontal="left" vertical="top" wrapText="1"/>
    </xf>
    <xf numFmtId="49" fontId="28" fillId="0" borderId="124" xfId="5" applyNumberFormat="1" applyFont="1" applyBorder="1" applyAlignment="1">
      <alignment horizontal="center" vertical="top" wrapText="1"/>
    </xf>
    <xf numFmtId="0" fontId="28" fillId="0" borderId="125" xfId="5" applyFont="1" applyBorder="1" applyAlignment="1">
      <alignment horizontal="left" vertical="top" wrapText="1"/>
    </xf>
    <xf numFmtId="0" fontId="28" fillId="0" borderId="125" xfId="5" applyFont="1" applyBorder="1" applyAlignment="1">
      <alignment horizontal="center" vertical="top" wrapText="1"/>
    </xf>
    <xf numFmtId="0" fontId="28" fillId="0" borderId="126" xfId="5" applyFont="1" applyBorder="1" applyAlignment="1">
      <alignment horizontal="center" vertical="center" shrinkToFit="1"/>
    </xf>
    <xf numFmtId="0" fontId="35" fillId="2" borderId="93" xfId="5" applyFont="1" applyFill="1" applyBorder="1" applyAlignment="1">
      <alignment horizontal="center" vertical="center"/>
    </xf>
    <xf numFmtId="0" fontId="42" fillId="2" borderId="127" xfId="5" applyFont="1" applyFill="1" applyBorder="1" applyAlignment="1">
      <alignment horizontal="left" vertical="top" wrapText="1"/>
    </xf>
    <xf numFmtId="0" fontId="42" fillId="2" borderId="125" xfId="5" applyFont="1" applyFill="1" applyBorder="1" applyAlignment="1">
      <alignment horizontal="left" vertical="top" wrapText="1"/>
    </xf>
    <xf numFmtId="0" fontId="42" fillId="2" borderId="124" xfId="5" applyFont="1" applyFill="1" applyBorder="1" applyAlignment="1">
      <alignment horizontal="left" vertical="top" wrapText="1"/>
    </xf>
    <xf numFmtId="0" fontId="42" fillId="2" borderId="128" xfId="5" applyFont="1" applyFill="1" applyBorder="1" applyAlignment="1">
      <alignment horizontal="left" vertical="top" wrapText="1"/>
    </xf>
    <xf numFmtId="0" fontId="42" fillId="2" borderId="78" xfId="5" applyFont="1" applyFill="1" applyBorder="1" applyAlignment="1">
      <alignment horizontal="left" vertical="top" wrapText="1"/>
    </xf>
    <xf numFmtId="0" fontId="42" fillId="2" borderId="126" xfId="5" applyFont="1" applyFill="1" applyBorder="1" applyAlignment="1">
      <alignment horizontal="left" vertical="top" wrapText="1"/>
    </xf>
    <xf numFmtId="0" fontId="42" fillId="2" borderId="129" xfId="5" applyFont="1" applyFill="1" applyBorder="1" applyAlignment="1">
      <alignment horizontal="left" vertical="top" wrapText="1"/>
    </xf>
    <xf numFmtId="177" fontId="42" fillId="2" borderId="129" xfId="5" applyNumberFormat="1" applyFont="1" applyFill="1" applyBorder="1" applyAlignment="1">
      <alignment horizontal="left" vertical="top" wrapText="1"/>
    </xf>
    <xf numFmtId="177" fontId="42" fillId="2" borderId="128" xfId="5" applyNumberFormat="1" applyFont="1" applyFill="1" applyBorder="1" applyAlignment="1">
      <alignment horizontal="left" vertical="top" wrapText="1"/>
    </xf>
    <xf numFmtId="177" fontId="42" fillId="2" borderId="125" xfId="5" applyNumberFormat="1" applyFont="1" applyFill="1" applyBorder="1" applyAlignment="1">
      <alignment horizontal="left" vertical="top" wrapText="1"/>
    </xf>
    <xf numFmtId="0" fontId="42" fillId="2" borderId="130" xfId="5" applyFont="1" applyFill="1" applyBorder="1" applyAlignment="1">
      <alignment horizontal="left" vertical="top" wrapText="1"/>
    </xf>
    <xf numFmtId="0" fontId="42" fillId="2" borderId="131" xfId="5" applyFont="1" applyFill="1" applyBorder="1" applyAlignment="1">
      <alignment horizontal="left" vertical="top" wrapText="1"/>
    </xf>
    <xf numFmtId="0" fontId="42" fillId="2" borderId="132" xfId="5" applyFont="1" applyFill="1" applyBorder="1" applyAlignment="1">
      <alignment horizontal="left" vertical="top" wrapText="1"/>
    </xf>
    <xf numFmtId="0" fontId="42" fillId="2" borderId="133" xfId="5" applyFont="1" applyFill="1" applyBorder="1" applyAlignment="1">
      <alignment horizontal="left" vertical="top" wrapText="1"/>
    </xf>
    <xf numFmtId="0" fontId="42" fillId="2" borderId="134" xfId="5" applyFont="1" applyFill="1" applyBorder="1" applyAlignment="1">
      <alignment horizontal="left" vertical="top" wrapText="1"/>
    </xf>
    <xf numFmtId="0" fontId="42" fillId="2" borderId="135" xfId="5" applyFont="1" applyFill="1" applyBorder="1" applyAlignment="1">
      <alignment horizontal="left" vertical="top" wrapText="1"/>
    </xf>
    <xf numFmtId="0" fontId="42" fillId="2" borderId="136" xfId="5" applyFont="1" applyFill="1" applyBorder="1" applyAlignment="1">
      <alignment horizontal="left" vertical="top" wrapText="1"/>
    </xf>
    <xf numFmtId="0" fontId="42" fillId="2" borderId="93" xfId="5" applyFont="1" applyFill="1" applyBorder="1" applyAlignment="1">
      <alignment horizontal="left" vertical="top" wrapText="1"/>
    </xf>
    <xf numFmtId="0" fontId="42" fillId="2" borderId="137" xfId="5" applyFont="1" applyFill="1" applyBorder="1" applyAlignment="1">
      <alignment horizontal="left" vertical="top" wrapText="1"/>
    </xf>
    <xf numFmtId="0" fontId="42" fillId="2" borderId="138" xfId="5" applyFont="1" applyFill="1" applyBorder="1" applyAlignment="1">
      <alignment horizontal="left" vertical="top" wrapText="1"/>
    </xf>
    <xf numFmtId="0" fontId="42" fillId="2" borderId="139" xfId="5" applyFont="1" applyFill="1" applyBorder="1" applyAlignment="1">
      <alignment horizontal="left" vertical="top" wrapText="1"/>
    </xf>
    <xf numFmtId="0" fontId="42" fillId="2" borderId="140" xfId="5" applyFont="1" applyFill="1" applyBorder="1" applyAlignment="1">
      <alignment horizontal="left" vertical="top" wrapText="1"/>
    </xf>
    <xf numFmtId="0" fontId="42" fillId="2" borderId="141" xfId="5" applyFont="1" applyFill="1" applyBorder="1" applyAlignment="1">
      <alignment horizontal="left" vertical="top" wrapText="1"/>
    </xf>
    <xf numFmtId="0" fontId="42" fillId="2" borderId="142" xfId="5" applyFont="1" applyFill="1" applyBorder="1" applyAlignment="1">
      <alignment horizontal="center" vertical="top" wrapText="1"/>
    </xf>
    <xf numFmtId="0" fontId="42" fillId="2" borderId="134" xfId="5" applyFont="1" applyFill="1" applyBorder="1" applyAlignment="1">
      <alignment horizontal="center" vertical="top" wrapText="1"/>
    </xf>
    <xf numFmtId="0" fontId="42" fillId="2" borderId="128" xfId="5" applyFont="1" applyFill="1" applyBorder="1" applyAlignment="1">
      <alignment horizontal="center" vertical="top" wrapText="1"/>
    </xf>
    <xf numFmtId="0" fontId="42" fillId="2" borderId="143" xfId="5" applyFont="1" applyFill="1" applyBorder="1" applyAlignment="1">
      <alignment horizontal="center" vertical="top" wrapText="1"/>
    </xf>
    <xf numFmtId="0" fontId="42" fillId="2" borderId="144" xfId="5" applyFont="1" applyFill="1" applyBorder="1" applyAlignment="1">
      <alignment horizontal="center" vertical="top" wrapText="1"/>
    </xf>
    <xf numFmtId="0" fontId="42" fillId="2" borderId="126" xfId="5" applyFont="1" applyFill="1" applyBorder="1" applyAlignment="1">
      <alignment horizontal="center" vertical="top" wrapText="1"/>
    </xf>
    <xf numFmtId="184" fontId="28" fillId="0" borderId="124" xfId="5" applyNumberFormat="1" applyFont="1" applyBorder="1" applyAlignment="1">
      <alignment horizontal="center" vertical="top" wrapText="1"/>
    </xf>
    <xf numFmtId="0" fontId="28" fillId="0" borderId="92" xfId="5" applyFont="1" applyBorder="1" applyAlignment="1">
      <alignment horizontal="center" vertical="center" shrinkToFit="1"/>
    </xf>
    <xf numFmtId="188" fontId="28" fillId="0" borderId="145" xfId="5" applyNumberFormat="1" applyFont="1" applyBorder="1" applyAlignment="1">
      <alignment horizontal="center" vertical="center" shrinkToFit="1"/>
    </xf>
    <xf numFmtId="188" fontId="28" fillId="0" borderId="135" xfId="5" applyNumberFormat="1" applyFont="1" applyBorder="1" applyAlignment="1">
      <alignment horizontal="center" vertical="center" shrinkToFit="1"/>
    </xf>
    <xf numFmtId="177" fontId="28" fillId="0" borderId="146" xfId="5" applyNumberFormat="1" applyFont="1" applyBorder="1" applyAlignment="1">
      <alignment horizontal="center" vertical="center" shrinkToFit="1"/>
    </xf>
    <xf numFmtId="186" fontId="28" fillId="0" borderId="134" xfId="5" applyNumberFormat="1" applyFont="1" applyBorder="1" applyAlignment="1">
      <alignment vertical="center" shrinkToFit="1"/>
    </xf>
    <xf numFmtId="177" fontId="28" fillId="0" borderId="147" xfId="5" applyNumberFormat="1" applyFont="1" applyBorder="1" applyAlignment="1">
      <alignment horizontal="center" vertical="center" shrinkToFit="1"/>
    </xf>
    <xf numFmtId="186" fontId="28" fillId="0" borderId="148" xfId="5" applyNumberFormat="1" applyFont="1" applyBorder="1" applyAlignment="1">
      <alignment vertical="center" shrinkToFit="1"/>
    </xf>
    <xf numFmtId="0" fontId="28" fillId="0" borderId="78" xfId="5" applyFont="1" applyBorder="1" applyAlignment="1">
      <alignment horizontal="center" vertical="top" wrapText="1"/>
    </xf>
    <xf numFmtId="0" fontId="28" fillId="0" borderId="128" xfId="5" applyFont="1" applyBorder="1" applyAlignment="1">
      <alignment horizontal="center" vertical="top" wrapText="1"/>
    </xf>
    <xf numFmtId="0" fontId="28" fillId="0" borderId="147" xfId="5" applyFont="1" applyBorder="1" applyAlignment="1">
      <alignment horizontal="center" vertical="top" wrapText="1"/>
    </xf>
    <xf numFmtId="0" fontId="28" fillId="0" borderId="149" xfId="5" applyFont="1" applyBorder="1" applyAlignment="1">
      <alignment horizontal="center" vertical="top" wrapText="1"/>
    </xf>
    <xf numFmtId="0" fontId="28" fillId="0" borderId="150" xfId="5" applyFont="1" applyBorder="1" applyAlignment="1">
      <alignment horizontal="center" vertical="center" wrapText="1"/>
    </xf>
    <xf numFmtId="0" fontId="28" fillId="0" borderId="151" xfId="5" applyFont="1" applyBorder="1" applyAlignment="1">
      <alignment horizontal="center" vertical="center" wrapText="1"/>
    </xf>
    <xf numFmtId="49" fontId="28" fillId="0" borderId="152" xfId="5" applyNumberFormat="1" applyFont="1" applyBorder="1" applyAlignment="1">
      <alignment horizontal="left" vertical="top" shrinkToFit="1"/>
    </xf>
    <xf numFmtId="0" fontId="28" fillId="0" borderId="153" xfId="5" applyFont="1" applyBorder="1" applyAlignment="1">
      <alignment horizontal="left" vertical="top" shrinkToFit="1"/>
    </xf>
    <xf numFmtId="188" fontId="28" fillId="0" borderId="97" xfId="5" applyNumberFormat="1" applyFont="1" applyBorder="1" applyAlignment="1">
      <alignment horizontal="center" vertical="center"/>
    </xf>
    <xf numFmtId="0" fontId="28" fillId="0" borderId="154" xfId="5" applyFont="1" applyBorder="1" applyAlignment="1">
      <alignment horizontal="center" vertical="top"/>
    </xf>
    <xf numFmtId="0" fontId="35" fillId="2" borderId="69" xfId="5" applyFont="1" applyFill="1" applyBorder="1" applyAlignment="1">
      <alignment horizontal="center" vertical="top" shrinkToFit="1"/>
    </xf>
    <xf numFmtId="0" fontId="28" fillId="2" borderId="155" xfId="5" applyFont="1" applyFill="1" applyBorder="1" applyAlignment="1">
      <alignment horizontal="center" vertical="top" shrinkToFit="1"/>
    </xf>
    <xf numFmtId="0" fontId="46" fillId="2" borderId="92" xfId="5" applyFont="1" applyFill="1" applyBorder="1" applyAlignment="1">
      <alignment horizontal="center" vertical="top" shrinkToFit="1"/>
    </xf>
    <xf numFmtId="0" fontId="46" fillId="2" borderId="156" xfId="5" applyFont="1" applyFill="1" applyBorder="1" applyAlignment="1">
      <alignment horizontal="center" vertical="top" shrinkToFit="1"/>
    </xf>
    <xf numFmtId="0" fontId="46" fillId="2" borderId="157" xfId="5" applyFont="1" applyFill="1" applyBorder="1" applyAlignment="1">
      <alignment horizontal="center" vertical="top" shrinkToFit="1"/>
    </xf>
    <xf numFmtId="0" fontId="46" fillId="2" borderId="70" xfId="5" applyFont="1" applyFill="1" applyBorder="1" applyAlignment="1">
      <alignment horizontal="center" vertical="top" shrinkToFit="1"/>
    </xf>
    <xf numFmtId="0" fontId="46" fillId="2" borderId="155" xfId="5" applyFont="1" applyFill="1" applyBorder="1" applyAlignment="1">
      <alignment horizontal="center" vertical="top" shrinkToFit="1"/>
    </xf>
    <xf numFmtId="0" fontId="28" fillId="2" borderId="158" xfId="5" applyFont="1" applyFill="1" applyBorder="1" applyAlignment="1">
      <alignment horizontal="center" vertical="top" shrinkToFit="1"/>
    </xf>
    <xf numFmtId="0" fontId="28" fillId="2" borderId="91" xfId="5" applyFont="1" applyFill="1" applyBorder="1" applyAlignment="1">
      <alignment horizontal="center" vertical="top" shrinkToFit="1"/>
    </xf>
    <xf numFmtId="0" fontId="35" fillId="2" borderId="91" xfId="5" applyFont="1" applyFill="1" applyBorder="1" applyAlignment="1">
      <alignment horizontal="center" vertical="center" shrinkToFit="1"/>
    </xf>
    <xf numFmtId="0" fontId="35" fillId="2" borderId="157" xfId="5" applyFont="1" applyFill="1" applyBorder="1" applyAlignment="1">
      <alignment horizontal="center" vertical="center" shrinkToFit="1"/>
    </xf>
    <xf numFmtId="0" fontId="35" fillId="2" borderId="158" xfId="5" applyFont="1" applyFill="1" applyBorder="1" applyAlignment="1">
      <alignment horizontal="center" vertical="center" shrinkToFit="1"/>
    </xf>
    <xf numFmtId="177" fontId="33" fillId="2" borderId="91" xfId="5" applyNumberFormat="1" applyFont="1" applyFill="1" applyBorder="1" applyAlignment="1">
      <alignment horizontal="center" vertical="top" shrinkToFit="1"/>
    </xf>
    <xf numFmtId="177" fontId="28" fillId="2" borderId="157" xfId="5" applyNumberFormat="1" applyFont="1" applyFill="1" applyBorder="1" applyAlignment="1">
      <alignment horizontal="center" vertical="top" shrinkToFit="1"/>
    </xf>
    <xf numFmtId="177" fontId="33" fillId="2" borderId="157" xfId="5" applyNumberFormat="1" applyFont="1" applyFill="1" applyBorder="1" applyAlignment="1">
      <alignment horizontal="center" vertical="top" shrinkToFit="1"/>
    </xf>
    <xf numFmtId="177" fontId="28" fillId="2" borderId="92" xfId="5" applyNumberFormat="1" applyFont="1" applyFill="1" applyBorder="1" applyAlignment="1">
      <alignment horizontal="center" vertical="top" shrinkToFit="1"/>
    </xf>
    <xf numFmtId="0" fontId="28" fillId="2" borderId="92" xfId="5" applyFont="1" applyFill="1" applyBorder="1" applyAlignment="1">
      <alignment horizontal="center" vertical="top" shrinkToFit="1"/>
    </xf>
    <xf numFmtId="0" fontId="28" fillId="2" borderId="159" xfId="5" applyFont="1" applyFill="1" applyBorder="1" applyAlignment="1">
      <alignment horizontal="center" vertical="top" shrinkToFit="1"/>
    </xf>
    <xf numFmtId="0" fontId="28" fillId="2" borderId="160" xfId="5" applyFont="1" applyFill="1" applyBorder="1" applyAlignment="1">
      <alignment horizontal="center" vertical="top" shrinkToFit="1"/>
    </xf>
    <xf numFmtId="0" fontId="28" fillId="2" borderId="157" xfId="5" applyFont="1" applyFill="1" applyBorder="1" applyAlignment="1">
      <alignment horizontal="center" vertical="top" shrinkToFit="1"/>
    </xf>
    <xf numFmtId="0" fontId="28" fillId="2" borderId="161" xfId="5" applyFont="1" applyFill="1" applyBorder="1" applyAlignment="1">
      <alignment horizontal="center" vertical="top" shrinkToFit="1"/>
    </xf>
    <xf numFmtId="0" fontId="28" fillId="2" borderId="91" xfId="5" applyFont="1" applyFill="1" applyBorder="1" applyAlignment="1">
      <alignment horizontal="center" vertical="center" shrinkToFit="1"/>
    </xf>
    <xf numFmtId="0" fontId="28" fillId="2" borderId="162" xfId="5" applyFont="1" applyFill="1" applyBorder="1" applyAlignment="1">
      <alignment horizontal="center" vertical="center" shrinkToFit="1"/>
    </xf>
    <xf numFmtId="0" fontId="28" fillId="2" borderId="92" xfId="5" applyFont="1" applyFill="1" applyBorder="1" applyAlignment="1">
      <alignment horizontal="center" vertical="center" shrinkToFit="1"/>
    </xf>
    <xf numFmtId="0" fontId="28" fillId="2" borderId="163" xfId="5" applyFont="1" applyFill="1" applyBorder="1" applyAlignment="1">
      <alignment horizontal="center" vertical="center" shrinkToFit="1"/>
    </xf>
    <xf numFmtId="0" fontId="28" fillId="2" borderId="160" xfId="5" applyFont="1" applyFill="1" applyBorder="1" applyAlignment="1">
      <alignment horizontal="center" vertical="center" shrinkToFit="1"/>
    </xf>
    <xf numFmtId="0" fontId="28" fillId="2" borderId="164" xfId="5" applyFont="1" applyFill="1" applyBorder="1" applyAlignment="1">
      <alignment horizontal="center" vertical="center" shrinkToFit="1"/>
    </xf>
    <xf numFmtId="0" fontId="28" fillId="2" borderId="165" xfId="5" applyFont="1" applyFill="1" applyBorder="1" applyAlignment="1">
      <alignment horizontal="center" vertical="top" shrinkToFit="1"/>
    </xf>
    <xf numFmtId="0" fontId="28" fillId="2" borderId="156" xfId="5" applyFont="1" applyFill="1" applyBorder="1" applyAlignment="1">
      <alignment horizontal="center" vertical="top" shrinkToFit="1"/>
    </xf>
    <xf numFmtId="0" fontId="33" fillId="2" borderId="69" xfId="5" applyFont="1" applyFill="1" applyBorder="1" applyAlignment="1">
      <alignment horizontal="center" vertical="top" shrinkToFit="1"/>
    </xf>
    <xf numFmtId="0" fontId="28" fillId="2" borderId="166" xfId="5" applyFont="1" applyFill="1" applyBorder="1" applyAlignment="1">
      <alignment horizontal="center" vertical="top" shrinkToFit="1"/>
    </xf>
    <xf numFmtId="0" fontId="28" fillId="2" borderId="167" xfId="5" applyFont="1" applyFill="1" applyBorder="1" applyAlignment="1">
      <alignment horizontal="center" vertical="top" shrinkToFit="1"/>
    </xf>
    <xf numFmtId="0" fontId="46" fillId="2" borderId="168" xfId="5" applyFont="1" applyFill="1" applyBorder="1" applyAlignment="1">
      <alignment horizontal="center" vertical="top" shrinkToFit="1"/>
    </xf>
    <xf numFmtId="0" fontId="46" fillId="2" borderId="169" xfId="5" applyFont="1" applyFill="1" applyBorder="1" applyAlignment="1">
      <alignment horizontal="center" vertical="top" shrinkToFit="1"/>
    </xf>
    <xf numFmtId="0" fontId="46" fillId="2" borderId="170" xfId="5" applyFont="1" applyFill="1" applyBorder="1" applyAlignment="1">
      <alignment horizontal="center" vertical="top" shrinkToFit="1"/>
    </xf>
    <xf numFmtId="0" fontId="28" fillId="2" borderId="156" xfId="5" applyFont="1" applyFill="1" applyBorder="1" applyAlignment="1">
      <alignment horizontal="center" vertical="center" shrinkToFit="1"/>
    </xf>
    <xf numFmtId="0" fontId="28" fillId="2" borderId="171" xfId="5" applyFont="1" applyFill="1" applyBorder="1" applyAlignment="1">
      <alignment horizontal="center" vertical="top" shrinkToFit="1"/>
    </xf>
    <xf numFmtId="0" fontId="28" fillId="2" borderId="163" xfId="5" applyFont="1" applyFill="1" applyBorder="1" applyAlignment="1">
      <alignment horizontal="center" vertical="top" shrinkToFit="1"/>
    </xf>
    <xf numFmtId="0" fontId="28" fillId="2" borderId="172" xfId="5" applyFont="1" applyFill="1" applyBorder="1" applyAlignment="1">
      <alignment horizontal="center" vertical="top" shrinkToFit="1"/>
    </xf>
    <xf numFmtId="0" fontId="28" fillId="2" borderId="173" xfId="5" applyFont="1" applyFill="1" applyBorder="1" applyAlignment="1">
      <alignment horizontal="center" vertical="top" shrinkToFit="1"/>
    </xf>
    <xf numFmtId="0" fontId="28" fillId="0" borderId="174" xfId="5" applyFont="1" applyBorder="1" applyAlignment="1">
      <alignment horizontal="center" vertical="top"/>
    </xf>
    <xf numFmtId="0" fontId="28" fillId="2" borderId="145" xfId="5" applyFont="1" applyFill="1" applyBorder="1" applyAlignment="1">
      <alignment horizontal="center" vertical="top" shrinkToFit="1"/>
    </xf>
    <xf numFmtId="0" fontId="28" fillId="2" borderId="164" xfId="5" applyFont="1" applyFill="1" applyBorder="1" applyAlignment="1">
      <alignment horizontal="center" vertical="top" shrinkToFit="1"/>
    </xf>
    <xf numFmtId="177" fontId="28" fillId="0" borderId="145" xfId="5" applyNumberFormat="1" applyFont="1" applyBorder="1" applyAlignment="1">
      <alignment horizontal="center" vertical="center" shrinkToFit="1"/>
    </xf>
    <xf numFmtId="186" fontId="28" fillId="0" borderId="163" xfId="5" applyNumberFormat="1" applyFont="1" applyBorder="1" applyAlignment="1">
      <alignment vertical="center" shrinkToFit="1"/>
    </xf>
    <xf numFmtId="177" fontId="28" fillId="0" borderId="175" xfId="5" applyNumberFormat="1" applyFont="1" applyBorder="1" applyAlignment="1">
      <alignment horizontal="center" vertical="center" shrinkToFit="1"/>
    </xf>
    <xf numFmtId="186" fontId="28" fillId="0" borderId="176" xfId="5" applyNumberFormat="1" applyFont="1" applyBorder="1" applyAlignment="1">
      <alignment vertical="center" shrinkToFit="1"/>
    </xf>
    <xf numFmtId="0" fontId="28" fillId="0" borderId="70" xfId="5" applyFont="1" applyBorder="1" applyAlignment="1">
      <alignment horizontal="center" vertical="top" wrapText="1"/>
    </xf>
    <xf numFmtId="0" fontId="28" fillId="0" borderId="157" xfId="5" applyFont="1" applyBorder="1" applyAlignment="1">
      <alignment horizontal="center" vertical="top" wrapText="1"/>
    </xf>
    <xf numFmtId="0" fontId="28" fillId="0" borderId="175" xfId="5" applyFont="1" applyBorder="1" applyAlignment="1">
      <alignment horizontal="center" vertical="top" wrapText="1"/>
    </xf>
    <xf numFmtId="0" fontId="28" fillId="0" borderId="177" xfId="5" applyFont="1" applyBorder="1" applyAlignment="1">
      <alignment horizontal="center" vertical="top" wrapText="1"/>
    </xf>
    <xf numFmtId="0" fontId="28" fillId="0" borderId="172" xfId="5" applyFont="1" applyBorder="1" applyAlignment="1">
      <alignment horizontal="center" vertical="top" wrapText="1"/>
    </xf>
    <xf numFmtId="0" fontId="28" fillId="0" borderId="173" xfId="5" applyFont="1" applyBorder="1" applyAlignment="1">
      <alignment horizontal="center" vertical="top" wrapText="1"/>
    </xf>
    <xf numFmtId="49" fontId="28" fillId="0" borderId="156" xfId="5" applyNumberFormat="1" applyFont="1" applyBorder="1" applyAlignment="1">
      <alignment horizontal="center" vertical="top" wrapText="1"/>
    </xf>
    <xf numFmtId="0" fontId="28" fillId="0" borderId="92" xfId="5" applyFont="1" applyBorder="1" applyAlignment="1">
      <alignment horizontal="center" vertical="top" wrapText="1"/>
    </xf>
    <xf numFmtId="0" fontId="35" fillId="0" borderId="69" xfId="5" applyFont="1" applyBorder="1" applyAlignment="1">
      <alignment horizontal="center" vertical="top" wrapText="1"/>
    </xf>
    <xf numFmtId="0" fontId="46" fillId="0" borderId="155" xfId="5" applyFont="1" applyBorder="1" applyAlignment="1">
      <alignment horizontal="center" vertical="center" shrinkToFit="1"/>
    </xf>
    <xf numFmtId="188" fontId="28" fillId="0" borderId="92" xfId="5" applyNumberFormat="1" applyFont="1" applyBorder="1" applyAlignment="1">
      <alignment horizontal="center" vertical="center"/>
    </xf>
    <xf numFmtId="0" fontId="46" fillId="0" borderId="156" xfId="5" applyFont="1" applyBorder="1" applyAlignment="1">
      <alignment horizontal="center" vertical="top" wrapText="1"/>
    </xf>
    <xf numFmtId="0" fontId="46" fillId="0" borderId="157" xfId="5" applyFont="1" applyBorder="1" applyAlignment="1">
      <alignment horizontal="center" vertical="top" wrapText="1"/>
    </xf>
    <xf numFmtId="0" fontId="46" fillId="0" borderId="70" xfId="5" applyFont="1" applyBorder="1" applyAlignment="1">
      <alignment horizontal="center" vertical="top" wrapText="1"/>
    </xf>
    <xf numFmtId="0" fontId="46" fillId="0" borderId="166" xfId="5" applyFont="1" applyBorder="1" applyAlignment="1">
      <alignment horizontal="center" vertical="top" wrapText="1"/>
    </xf>
    <xf numFmtId="0" fontId="46" fillId="0" borderId="92" xfId="5" applyFont="1" applyBorder="1" applyAlignment="1">
      <alignment horizontal="center" vertical="top" wrapText="1"/>
    </xf>
    <xf numFmtId="0" fontId="28" fillId="0" borderId="156" xfId="5" applyFont="1" applyBorder="1" applyAlignment="1">
      <alignment horizontal="center" vertical="top" wrapText="1"/>
    </xf>
    <xf numFmtId="0" fontId="30" fillId="0" borderId="156" xfId="5" applyFont="1" applyBorder="1" applyAlignment="1">
      <alignment horizontal="center" vertical="center" shrinkToFit="1"/>
    </xf>
    <xf numFmtId="0" fontId="30" fillId="0" borderId="157" xfId="5" applyFont="1" applyBorder="1" applyAlignment="1">
      <alignment horizontal="center" vertical="center" shrinkToFit="1"/>
    </xf>
    <xf numFmtId="0" fontId="30" fillId="0" borderId="92" xfId="5" applyFont="1" applyBorder="1" applyAlignment="1">
      <alignment horizontal="center" vertical="center" shrinkToFit="1"/>
    </xf>
    <xf numFmtId="177" fontId="28" fillId="0" borderId="156" xfId="5" applyNumberFormat="1" applyFont="1" applyBorder="1" applyAlignment="1">
      <alignment horizontal="center" vertical="center" shrinkToFit="1"/>
    </xf>
    <xf numFmtId="177" fontId="28" fillId="0" borderId="157" xfId="5" applyNumberFormat="1" applyFont="1" applyBorder="1" applyAlignment="1">
      <alignment horizontal="center" vertical="center" shrinkToFit="1"/>
    </xf>
    <xf numFmtId="177" fontId="28" fillId="0" borderId="92" xfId="5" applyNumberFormat="1" applyFont="1" applyBorder="1" applyAlignment="1">
      <alignment horizontal="center" vertical="center" shrinkToFit="1"/>
    </xf>
    <xf numFmtId="0" fontId="28" fillId="0" borderId="166" xfId="5" applyFont="1" applyBorder="1" applyAlignment="1">
      <alignment horizontal="center" vertical="center" shrinkToFit="1"/>
    </xf>
    <xf numFmtId="0" fontId="28" fillId="0" borderId="85" xfId="5" applyFont="1" applyBorder="1" applyAlignment="1">
      <alignment horizontal="center" vertical="top" wrapText="1"/>
    </xf>
    <xf numFmtId="0" fontId="28" fillId="0" borderId="166" xfId="5" applyFont="1" applyBorder="1" applyAlignment="1">
      <alignment horizontal="center" vertical="top" shrinkToFit="1"/>
    </xf>
    <xf numFmtId="0" fontId="28" fillId="0" borderId="160" xfId="5" applyFont="1" applyBorder="1" applyAlignment="1">
      <alignment horizontal="center" vertical="top" shrinkToFit="1"/>
    </xf>
    <xf numFmtId="181" fontId="28" fillId="0" borderId="92" xfId="5" applyNumberFormat="1" applyFont="1" applyBorder="1" applyAlignment="1">
      <alignment horizontal="center" vertical="center" shrinkToFit="1"/>
    </xf>
    <xf numFmtId="0" fontId="28" fillId="0" borderId="164" xfId="5" applyFont="1" applyBorder="1" applyAlignment="1">
      <alignment horizontal="center" vertical="center" shrinkToFit="1"/>
    </xf>
    <xf numFmtId="0" fontId="28" fillId="0" borderId="156" xfId="5" applyFont="1" applyBorder="1" applyAlignment="1">
      <alignment horizontal="center" vertical="center" shrinkToFit="1"/>
    </xf>
    <xf numFmtId="182" fontId="28" fillId="0" borderId="163" xfId="5" applyNumberFormat="1" applyFont="1" applyBorder="1" applyAlignment="1">
      <alignment horizontal="center" vertical="center" shrinkToFit="1"/>
    </xf>
    <xf numFmtId="181" fontId="28" fillId="0" borderId="175" xfId="5" applyNumberFormat="1" applyFont="1" applyBorder="1" applyAlignment="1">
      <alignment horizontal="center" vertical="center" shrinkToFit="1"/>
    </xf>
    <xf numFmtId="182" fontId="28" fillId="0" borderId="164" xfId="5" applyNumberFormat="1" applyFont="1" applyBorder="1" applyAlignment="1">
      <alignment horizontal="center" vertical="center" shrinkToFit="1"/>
    </xf>
    <xf numFmtId="0" fontId="28" fillId="0" borderId="165" xfId="5" applyFont="1" applyBorder="1" applyAlignment="1">
      <alignment horizontal="center" vertical="top" wrapText="1"/>
    </xf>
    <xf numFmtId="177" fontId="28" fillId="0" borderId="157" xfId="5" applyNumberFormat="1" applyFont="1" applyBorder="1" applyAlignment="1">
      <alignment horizontal="center" vertical="top" shrinkToFit="1"/>
    </xf>
    <xf numFmtId="177" fontId="28" fillId="0" borderId="80" xfId="5" applyNumberFormat="1" applyFont="1" applyBorder="1" applyAlignment="1">
      <alignment horizontal="center" vertical="top" shrinkToFit="1"/>
    </xf>
    <xf numFmtId="0" fontId="28" fillId="0" borderId="166" xfId="5" applyFont="1" applyBorder="1" applyAlignment="1">
      <alignment horizontal="center" vertical="top" wrapText="1"/>
    </xf>
    <xf numFmtId="0" fontId="28" fillId="0" borderId="167" xfId="5" applyFont="1" applyBorder="1" applyAlignment="1">
      <alignment horizontal="center" vertical="top" wrapText="1"/>
    </xf>
    <xf numFmtId="0" fontId="28" fillId="0" borderId="160" xfId="5" applyFont="1" applyBorder="1" applyAlignment="1">
      <alignment horizontal="center" vertical="top" wrapText="1"/>
    </xf>
    <xf numFmtId="0" fontId="28" fillId="0" borderId="168" xfId="5" applyFont="1" applyBorder="1" applyAlignment="1">
      <alignment horizontal="center" vertical="top" wrapText="1"/>
    </xf>
    <xf numFmtId="0" fontId="28" fillId="0" borderId="169" xfId="5" applyFont="1" applyBorder="1" applyAlignment="1">
      <alignment horizontal="center" vertical="top" wrapText="1"/>
    </xf>
    <xf numFmtId="0" fontId="28" fillId="0" borderId="170" xfId="5" applyFont="1" applyBorder="1" applyAlignment="1">
      <alignment horizontal="center" vertical="top" wrapText="1"/>
    </xf>
    <xf numFmtId="189" fontId="28" fillId="0" borderId="91" xfId="5" applyNumberFormat="1" applyFont="1" applyBorder="1" applyAlignment="1">
      <alignment horizontal="center" vertical="center" shrinkToFit="1"/>
    </xf>
    <xf numFmtId="189" fontId="28" fillId="0" borderId="92" xfId="5" applyNumberFormat="1" applyFont="1" applyBorder="1" applyAlignment="1">
      <alignment horizontal="center" vertical="center" shrinkToFit="1"/>
    </xf>
    <xf numFmtId="189" fontId="28" fillId="0" borderId="156" xfId="5" applyNumberFormat="1" applyFont="1" applyBorder="1" applyAlignment="1">
      <alignment horizontal="center" vertical="center" shrinkToFit="1"/>
    </xf>
    <xf numFmtId="0" fontId="28" fillId="0" borderId="178" xfId="5" applyFont="1" applyBorder="1" applyAlignment="1">
      <alignment horizontal="center" vertical="top" wrapText="1"/>
    </xf>
    <xf numFmtId="0" fontId="28" fillId="0" borderId="163" xfId="5" applyFont="1" applyBorder="1" applyAlignment="1">
      <alignment horizontal="center" vertical="top" wrapText="1"/>
    </xf>
    <xf numFmtId="0" fontId="28" fillId="0" borderId="158" xfId="5" applyFont="1" applyBorder="1" applyAlignment="1">
      <alignment horizontal="center" vertical="top" wrapText="1"/>
    </xf>
    <xf numFmtId="0" fontId="28" fillId="0" borderId="145" xfId="5" applyFont="1" applyBorder="1" applyAlignment="1">
      <alignment horizontal="center" vertical="top" shrinkToFit="1"/>
    </xf>
    <xf numFmtId="0" fontId="28" fillId="0" borderId="164" xfId="5" applyFont="1" applyBorder="1" applyAlignment="1">
      <alignment horizontal="center" vertical="top" shrinkToFit="1"/>
    </xf>
    <xf numFmtId="186" fontId="28" fillId="0" borderId="163" xfId="5" applyNumberFormat="1" applyFont="1" applyBorder="1" applyAlignment="1">
      <alignment horizontal="center" vertical="center" shrinkToFit="1"/>
    </xf>
    <xf numFmtId="186" fontId="28" fillId="0" borderId="176" xfId="5" applyNumberFormat="1" applyFont="1" applyBorder="1" applyAlignment="1">
      <alignment horizontal="center" vertical="center" shrinkToFit="1"/>
    </xf>
    <xf numFmtId="0" fontId="28" fillId="0" borderId="70" xfId="5" applyFont="1" applyBorder="1" applyAlignment="1">
      <alignment horizontal="center" vertical="top" shrinkToFit="1"/>
    </xf>
    <xf numFmtId="0" fontId="28" fillId="0" borderId="157" xfId="5" applyFont="1" applyBorder="1" applyAlignment="1">
      <alignment horizontal="center" vertical="top" shrinkToFit="1"/>
    </xf>
    <xf numFmtId="0" fontId="28" fillId="0" borderId="175" xfId="5" applyFont="1" applyBorder="1" applyAlignment="1">
      <alignment horizontal="center" vertical="top" shrinkToFit="1"/>
    </xf>
    <xf numFmtId="0" fontId="28" fillId="0" borderId="177" xfId="5" applyFont="1" applyBorder="1" applyAlignment="1">
      <alignment horizontal="center" vertical="top" shrinkToFit="1"/>
    </xf>
    <xf numFmtId="0" fontId="28" fillId="0" borderId="172" xfId="5" applyFont="1" applyBorder="1" applyAlignment="1">
      <alignment horizontal="center" vertical="top" shrinkToFit="1"/>
    </xf>
    <xf numFmtId="0" fontId="28" fillId="0" borderId="173" xfId="5" applyFont="1" applyBorder="1" applyAlignment="1">
      <alignment horizontal="center" vertical="top" shrinkToFit="1"/>
    </xf>
    <xf numFmtId="49" fontId="28" fillId="2" borderId="101" xfId="5" applyNumberFormat="1" applyFont="1" applyFill="1" applyBorder="1" applyAlignment="1">
      <alignment horizontal="center" vertical="top" shrinkToFit="1"/>
    </xf>
    <xf numFmtId="0" fontId="28" fillId="2" borderId="96" xfId="5" applyFont="1" applyFill="1" applyBorder="1" applyAlignment="1">
      <alignment horizontal="center" vertical="top" shrinkToFit="1"/>
    </xf>
    <xf numFmtId="0" fontId="28" fillId="2" borderId="97" xfId="5" applyFont="1" applyFill="1" applyBorder="1" applyAlignment="1">
      <alignment horizontal="center" vertical="top" shrinkToFit="1"/>
    </xf>
    <xf numFmtId="0" fontId="28" fillId="2" borderId="110" xfId="5" applyFont="1" applyFill="1" applyBorder="1" applyAlignment="1">
      <alignment horizontal="center" vertical="top" shrinkToFit="1"/>
    </xf>
    <xf numFmtId="0" fontId="35" fillId="2" borderId="73" xfId="5" applyFont="1" applyFill="1" applyBorder="1" applyAlignment="1">
      <alignment horizontal="center" vertical="top" shrinkToFit="1"/>
    </xf>
    <xf numFmtId="0" fontId="28" fillId="2" borderId="98" xfId="5" applyFont="1" applyFill="1" applyBorder="1" applyAlignment="1">
      <alignment horizontal="center" vertical="center" shrinkToFit="1"/>
    </xf>
    <xf numFmtId="0" fontId="28" fillId="2" borderId="96" xfId="5" applyFont="1" applyFill="1" applyBorder="1" applyAlignment="1">
      <alignment horizontal="center" vertical="center" shrinkToFit="1"/>
    </xf>
    <xf numFmtId="0" fontId="28" fillId="2" borderId="95" xfId="5" applyFont="1" applyFill="1" applyBorder="1" applyAlignment="1">
      <alignment horizontal="center" vertical="center" shrinkToFit="1"/>
    </xf>
    <xf numFmtId="0" fontId="28" fillId="2" borderId="97" xfId="5" applyFont="1" applyFill="1" applyBorder="1" applyAlignment="1">
      <alignment horizontal="center" vertical="center" shrinkToFit="1"/>
    </xf>
    <xf numFmtId="0" fontId="28" fillId="2" borderId="73" xfId="5" applyFont="1" applyFill="1" applyBorder="1" applyAlignment="1">
      <alignment horizontal="center" vertical="center" shrinkToFit="1"/>
    </xf>
    <xf numFmtId="0" fontId="28" fillId="2" borderId="99" xfId="5" applyFont="1" applyFill="1" applyBorder="1" applyAlignment="1">
      <alignment horizontal="center" vertical="center" shrinkToFit="1"/>
    </xf>
    <xf numFmtId="0" fontId="28" fillId="2" borderId="100" xfId="5" applyFont="1" applyFill="1" applyBorder="1" applyAlignment="1">
      <alignment horizontal="center" vertical="center" shrinkToFit="1"/>
    </xf>
    <xf numFmtId="177" fontId="28" fillId="2" borderId="100" xfId="5" applyNumberFormat="1" applyFont="1" applyFill="1" applyBorder="1" applyAlignment="1">
      <alignment horizontal="center" vertical="center" shrinkToFit="1"/>
    </xf>
    <xf numFmtId="177" fontId="28" fillId="2" borderId="97" xfId="5" applyNumberFormat="1" applyFont="1" applyFill="1" applyBorder="1" applyAlignment="1">
      <alignment horizontal="center" vertical="center" shrinkToFit="1"/>
    </xf>
    <xf numFmtId="177" fontId="28" fillId="2" borderId="96" xfId="5" applyNumberFormat="1" applyFont="1" applyFill="1" applyBorder="1" applyAlignment="1">
      <alignment horizontal="center" vertical="center" shrinkToFit="1"/>
    </xf>
    <xf numFmtId="0" fontId="28" fillId="2" borderId="109" xfId="5" applyFont="1" applyFill="1" applyBorder="1" applyAlignment="1">
      <alignment horizontal="center" vertical="center" shrinkToFit="1"/>
    </xf>
    <xf numFmtId="0" fontId="28" fillId="2" borderId="179" xfId="5" applyFont="1" applyFill="1" applyBorder="1" applyAlignment="1">
      <alignment horizontal="center" vertical="center" shrinkToFit="1"/>
    </xf>
    <xf numFmtId="0" fontId="28" fillId="2" borderId="101" xfId="5" applyFont="1" applyFill="1" applyBorder="1" applyAlignment="1">
      <alignment horizontal="center" vertical="center" shrinkToFit="1"/>
    </xf>
    <xf numFmtId="0" fontId="28" fillId="2" borderId="103" xfId="5" applyFont="1" applyFill="1" applyBorder="1" applyAlignment="1">
      <alignment horizontal="center" vertical="center" shrinkToFit="1"/>
    </xf>
    <xf numFmtId="0" fontId="28" fillId="2" borderId="104" xfId="5" applyFont="1" applyFill="1" applyBorder="1" applyAlignment="1">
      <alignment horizontal="center" vertical="center" shrinkToFit="1"/>
    </xf>
    <xf numFmtId="0" fontId="28" fillId="2" borderId="119" xfId="5" applyFont="1" applyFill="1" applyBorder="1" applyAlignment="1">
      <alignment horizontal="center" vertical="center" shrinkToFit="1"/>
    </xf>
    <xf numFmtId="0" fontId="28" fillId="2" borderId="83" xfId="5" applyFont="1" applyFill="1" applyBorder="1" applyAlignment="1">
      <alignment horizontal="center" vertical="center" shrinkToFit="1"/>
    </xf>
    <xf numFmtId="0" fontId="28" fillId="2" borderId="72" xfId="5" applyFont="1" applyFill="1" applyBorder="1" applyAlignment="1">
      <alignment horizontal="center" vertical="center" shrinkToFit="1"/>
    </xf>
    <xf numFmtId="0" fontId="28" fillId="2" borderId="110" xfId="5" applyFont="1" applyFill="1" applyBorder="1" applyAlignment="1">
      <alignment horizontal="center" vertical="center" shrinkToFit="1"/>
    </xf>
    <xf numFmtId="0" fontId="28" fillId="2" borderId="111" xfId="5" applyFont="1" applyFill="1" applyBorder="1" applyAlignment="1">
      <alignment horizontal="center" vertical="center" shrinkToFit="1"/>
    </xf>
    <xf numFmtId="0" fontId="28" fillId="2" borderId="112" xfId="5" applyFont="1" applyFill="1" applyBorder="1" applyAlignment="1">
      <alignment horizontal="center" vertical="center" shrinkToFit="1"/>
    </xf>
    <xf numFmtId="0" fontId="28" fillId="2" borderId="113" xfId="5" applyFont="1" applyFill="1" applyBorder="1" applyAlignment="1">
      <alignment horizontal="center" vertical="center" shrinkToFit="1"/>
    </xf>
    <xf numFmtId="0" fontId="28" fillId="2" borderId="180" xfId="5" applyFont="1" applyFill="1" applyBorder="1" applyAlignment="1">
      <alignment horizontal="center" vertical="center" shrinkToFit="1"/>
    </xf>
    <xf numFmtId="0" fontId="28" fillId="2" borderId="116" xfId="5" applyFont="1" applyFill="1" applyBorder="1" applyAlignment="1">
      <alignment horizontal="center" vertical="center" shrinkToFit="1"/>
    </xf>
    <xf numFmtId="0" fontId="28" fillId="2" borderId="117" xfId="5" applyFont="1" applyFill="1" applyBorder="1" applyAlignment="1">
      <alignment horizontal="center" vertical="center" shrinkToFit="1"/>
    </xf>
    <xf numFmtId="0" fontId="28" fillId="2" borderId="101" xfId="5" applyFont="1" applyFill="1" applyBorder="1" applyAlignment="1">
      <alignment horizontal="center" vertical="top" shrinkToFit="1"/>
    </xf>
    <xf numFmtId="0" fontId="28" fillId="5" borderId="145" xfId="5" applyFont="1" applyFill="1" applyBorder="1" applyAlignment="1">
      <alignment horizontal="center" vertical="top" wrapText="1"/>
    </xf>
    <xf numFmtId="0" fontId="28" fillId="5" borderId="164" xfId="5" applyFont="1" applyFill="1" applyBorder="1" applyAlignment="1">
      <alignment horizontal="center" vertical="top" wrapText="1"/>
    </xf>
    <xf numFmtId="0" fontId="28" fillId="5" borderId="145" xfId="5" applyFont="1" applyFill="1" applyBorder="1" applyAlignment="1">
      <alignment horizontal="center" vertical="center" shrinkToFit="1"/>
    </xf>
    <xf numFmtId="186" fontId="28" fillId="5" borderId="163" xfId="5" applyNumberFormat="1" applyFont="1" applyFill="1" applyBorder="1" applyAlignment="1">
      <alignment vertical="center" shrinkToFit="1"/>
    </xf>
    <xf numFmtId="0" fontId="28" fillId="5" borderId="175" xfId="5" applyFont="1" applyFill="1" applyBorder="1" applyAlignment="1">
      <alignment horizontal="center" vertical="center" shrinkToFit="1"/>
    </xf>
    <xf numFmtId="186" fontId="28" fillId="5" borderId="176" xfId="5" applyNumberFormat="1" applyFont="1" applyFill="1" applyBorder="1" applyAlignment="1">
      <alignment vertical="center" shrinkToFit="1"/>
    </xf>
    <xf numFmtId="0" fontId="28" fillId="5" borderId="70" xfId="5" applyFont="1" applyFill="1" applyBorder="1" applyAlignment="1">
      <alignment horizontal="center" vertical="top" wrapText="1"/>
    </xf>
    <xf numFmtId="0" fontId="28" fillId="5" borderId="157" xfId="5" applyFont="1" applyFill="1" applyBorder="1" applyAlignment="1">
      <alignment horizontal="center" vertical="top" wrapText="1"/>
    </xf>
    <xf numFmtId="0" fontId="28" fillId="5" borderId="175" xfId="5" applyFont="1" applyFill="1" applyBorder="1" applyAlignment="1">
      <alignment horizontal="center" vertical="top" wrapText="1"/>
    </xf>
    <xf numFmtId="0" fontId="28" fillId="5" borderId="177" xfId="5" applyFont="1" applyFill="1" applyBorder="1" applyAlignment="1">
      <alignment horizontal="center" vertical="top" wrapText="1"/>
    </xf>
    <xf numFmtId="0" fontId="28" fillId="5" borderId="172" xfId="5" applyFont="1" applyFill="1" applyBorder="1" applyAlignment="1">
      <alignment horizontal="center" vertical="top" wrapText="1"/>
    </xf>
    <xf numFmtId="0" fontId="28" fillId="5" borderId="173" xfId="5" applyFont="1" applyFill="1" applyBorder="1" applyAlignment="1">
      <alignment horizontal="center" vertical="top" wrapText="1"/>
    </xf>
    <xf numFmtId="49" fontId="28" fillId="0" borderId="95" xfId="5" applyNumberFormat="1" applyFont="1" applyBorder="1" applyAlignment="1">
      <alignment horizontal="center" vertical="top" wrapText="1"/>
    </xf>
    <xf numFmtId="0" fontId="28" fillId="0" borderId="96" xfId="5" applyFont="1" applyBorder="1" applyAlignment="1">
      <alignment horizontal="left" vertical="top" wrapText="1"/>
    </xf>
    <xf numFmtId="0" fontId="28" fillId="0" borderId="96" xfId="5" applyFont="1" applyBorder="1" applyAlignment="1">
      <alignment horizontal="center" vertical="top" wrapText="1"/>
    </xf>
    <xf numFmtId="0" fontId="28" fillId="0" borderId="96" xfId="5" applyFont="1" applyBorder="1" applyAlignment="1">
      <alignment horizontal="center" vertical="center" shrinkToFit="1"/>
    </xf>
    <xf numFmtId="0" fontId="28" fillId="0" borderId="72" xfId="5" applyFont="1" applyBorder="1" applyAlignment="1">
      <alignment vertical="top" wrapText="1"/>
    </xf>
    <xf numFmtId="0" fontId="28" fillId="0" borderId="98" xfId="5" applyFont="1" applyBorder="1" applyAlignment="1">
      <alignment horizontal="center" vertical="center" shrinkToFit="1"/>
    </xf>
    <xf numFmtId="188" fontId="28" fillId="0" borderId="96" xfId="5" applyNumberFormat="1" applyFont="1" applyBorder="1" applyAlignment="1">
      <alignment horizontal="center" vertical="center"/>
    </xf>
    <xf numFmtId="0" fontId="28" fillId="0" borderId="95" xfId="5" applyFont="1" applyBorder="1" applyAlignment="1">
      <alignment horizontal="left" vertical="top" wrapText="1"/>
    </xf>
    <xf numFmtId="0" fontId="28" fillId="0" borderId="97" xfId="5" applyFont="1" applyBorder="1" applyAlignment="1">
      <alignment horizontal="left" vertical="top" wrapText="1"/>
    </xf>
    <xf numFmtId="0" fontId="28" fillId="0" borderId="73" xfId="5" applyFont="1" applyBorder="1" applyAlignment="1">
      <alignment horizontal="left" vertical="top" wrapText="1"/>
    </xf>
    <xf numFmtId="0" fontId="28" fillId="0" borderId="109" xfId="5" applyFont="1" applyBorder="1" applyAlignment="1">
      <alignment horizontal="left" vertical="top" wrapText="1"/>
    </xf>
    <xf numFmtId="0" fontId="28" fillId="0" borderId="95" xfId="5" applyFont="1" applyBorder="1" applyAlignment="1">
      <alignment horizontal="left" vertical="center" shrinkToFit="1"/>
    </xf>
    <xf numFmtId="0" fontId="28" fillId="0" borderId="97" xfId="5" applyFont="1" applyBorder="1" applyAlignment="1">
      <alignment horizontal="left" vertical="center" shrinkToFit="1"/>
    </xf>
    <xf numFmtId="0" fontId="28" fillId="0" borderId="96" xfId="5" applyFont="1" applyBorder="1" applyAlignment="1">
      <alignment horizontal="left" vertical="center" shrinkToFit="1"/>
    </xf>
    <xf numFmtId="177" fontId="28" fillId="0" borderId="95" xfId="5" applyNumberFormat="1" applyFont="1" applyBorder="1" applyAlignment="1">
      <alignment vertical="center" shrinkToFit="1"/>
    </xf>
    <xf numFmtId="177" fontId="28" fillId="0" borderId="97" xfId="5" applyNumberFormat="1" applyFont="1" applyBorder="1" applyAlignment="1">
      <alignment vertical="center" shrinkToFit="1"/>
    </xf>
    <xf numFmtId="177" fontId="28" fillId="0" borderId="96" xfId="5" applyNumberFormat="1" applyFont="1" applyBorder="1" applyAlignment="1">
      <alignment vertical="center" shrinkToFit="1"/>
    </xf>
    <xf numFmtId="0" fontId="28" fillId="0" borderId="109" xfId="5" applyFont="1" applyBorder="1" applyAlignment="1">
      <alignment horizontal="center" vertical="center" shrinkToFit="1"/>
    </xf>
    <xf numFmtId="0" fontId="28" fillId="0" borderId="181" xfId="5" applyFont="1" applyBorder="1" applyAlignment="1">
      <alignment horizontal="left" vertical="top" wrapText="1"/>
    </xf>
    <xf numFmtId="0" fontId="28" fillId="0" borderId="109" xfId="5" applyFont="1" applyBorder="1" applyAlignment="1">
      <alignment horizontal="left" vertical="top" shrinkToFit="1"/>
    </xf>
    <xf numFmtId="0" fontId="28" fillId="0" borderId="101" xfId="5" applyFont="1" applyBorder="1" applyAlignment="1">
      <alignment horizontal="left" vertical="top" shrinkToFit="1"/>
    </xf>
    <xf numFmtId="0" fontId="28" fillId="0" borderId="109" xfId="5" applyFont="1" applyBorder="1" applyAlignment="1">
      <alignment vertical="center" shrinkToFit="1"/>
    </xf>
    <xf numFmtId="181" fontId="28" fillId="0" borderId="96" xfId="5" applyNumberFormat="1" applyFont="1" applyBorder="1" applyAlignment="1">
      <alignment vertical="center" shrinkToFit="1"/>
    </xf>
    <xf numFmtId="0" fontId="28" fillId="0" borderId="119" xfId="5" applyFont="1" applyBorder="1" applyAlignment="1">
      <alignment vertical="center" wrapText="1" shrinkToFit="1"/>
    </xf>
    <xf numFmtId="0" fontId="28" fillId="0" borderId="95" xfId="5" applyFont="1" applyBorder="1" applyAlignment="1">
      <alignment vertical="center" shrinkToFit="1"/>
    </xf>
    <xf numFmtId="182" fontId="28" fillId="0" borderId="104" xfId="5" applyNumberFormat="1" applyFont="1" applyBorder="1" applyAlignment="1">
      <alignment vertical="center" shrinkToFit="1"/>
    </xf>
    <xf numFmtId="181" fontId="28" fillId="0" borderId="105" xfId="5" applyNumberFormat="1" applyFont="1" applyBorder="1" applyAlignment="1">
      <alignment vertical="center" shrinkToFit="1"/>
    </xf>
    <xf numFmtId="182" fontId="28" fillId="0" borderId="119" xfId="5" applyNumberFormat="1" applyFont="1" applyBorder="1" applyAlignment="1">
      <alignment vertical="center" shrinkToFit="1"/>
    </xf>
    <xf numFmtId="0" fontId="28" fillId="0" borderId="83" xfId="5" applyFont="1" applyBorder="1" applyAlignment="1">
      <alignment horizontal="left" vertical="top" wrapText="1"/>
    </xf>
    <xf numFmtId="0" fontId="28" fillId="0" borderId="119" xfId="5" applyFont="1" applyBorder="1" applyAlignment="1">
      <alignment vertical="center" shrinkToFit="1"/>
    </xf>
    <xf numFmtId="177" fontId="28" fillId="0" borderId="97" xfId="5" applyNumberFormat="1" applyFont="1" applyBorder="1" applyAlignment="1">
      <alignment vertical="top" shrinkToFit="1"/>
    </xf>
    <xf numFmtId="177" fontId="28" fillId="0" borderId="82" xfId="5" applyNumberFormat="1" applyFont="1" applyBorder="1" applyAlignment="1">
      <alignment vertical="top" shrinkToFit="1"/>
    </xf>
    <xf numFmtId="0" fontId="28" fillId="0" borderId="110" xfId="5" applyFont="1" applyBorder="1" applyAlignment="1">
      <alignment horizontal="left" vertical="top" wrapText="1"/>
    </xf>
    <xf numFmtId="0" fontId="28" fillId="0" borderId="101" xfId="5" applyFont="1" applyBorder="1" applyAlignment="1">
      <alignment horizontal="left" vertical="top" wrapText="1"/>
    </xf>
    <xf numFmtId="0" fontId="28" fillId="0" borderId="111" xfId="5" applyFont="1" applyBorder="1" applyAlignment="1">
      <alignment horizontal="left" vertical="top" wrapText="1"/>
    </xf>
    <xf numFmtId="0" fontId="28" fillId="0" borderId="112" xfId="5" applyFont="1" applyBorder="1" applyAlignment="1">
      <alignment horizontal="left" vertical="top" wrapText="1"/>
    </xf>
    <xf numFmtId="0" fontId="28" fillId="0" borderId="113" xfId="5" applyFont="1" applyBorder="1" applyAlignment="1">
      <alignment horizontal="left" vertical="top" wrapText="1"/>
    </xf>
    <xf numFmtId="189" fontId="28" fillId="0" borderId="100" xfId="5" applyNumberFormat="1" applyFont="1" applyBorder="1" applyAlignment="1">
      <alignment vertical="center" shrinkToFit="1"/>
    </xf>
    <xf numFmtId="189" fontId="28" fillId="0" borderId="96" xfId="5" applyNumberFormat="1" applyFont="1" applyBorder="1" applyAlignment="1">
      <alignment vertical="center" shrinkToFit="1"/>
    </xf>
    <xf numFmtId="189" fontId="28" fillId="0" borderId="95" xfId="5" applyNumberFormat="1" applyFont="1" applyBorder="1" applyAlignment="1">
      <alignment vertical="center" shrinkToFit="1"/>
    </xf>
    <xf numFmtId="0" fontId="28" fillId="0" borderId="180" xfId="5" applyFont="1" applyBorder="1" applyAlignment="1">
      <alignment horizontal="center" vertical="top" wrapText="1"/>
    </xf>
    <xf numFmtId="0" fontId="28" fillId="0" borderId="104" xfId="5" applyFont="1" applyBorder="1" applyAlignment="1">
      <alignment horizontal="center" vertical="top" wrapText="1"/>
    </xf>
    <xf numFmtId="0" fontId="28" fillId="0" borderId="116" xfId="5" applyFont="1" applyBorder="1" applyAlignment="1">
      <alignment horizontal="center" vertical="top" wrapText="1"/>
    </xf>
    <xf numFmtId="0" fontId="28" fillId="0" borderId="117" xfId="5" applyFont="1" applyBorder="1" applyAlignment="1">
      <alignment horizontal="center" vertical="top" wrapText="1"/>
    </xf>
    <xf numFmtId="0" fontId="28" fillId="0" borderId="99" xfId="5" applyFont="1" applyBorder="1" applyAlignment="1">
      <alignment horizontal="center" vertical="top" wrapText="1"/>
    </xf>
    <xf numFmtId="188" fontId="28" fillId="0" borderId="120" xfId="5" applyNumberFormat="1" applyFont="1" applyBorder="1" applyAlignment="1">
      <alignment horizontal="center" vertical="center"/>
    </xf>
    <xf numFmtId="188" fontId="28" fillId="0" borderId="119" xfId="5" applyNumberFormat="1" applyFont="1" applyBorder="1" applyAlignment="1">
      <alignment horizontal="center" vertical="center"/>
    </xf>
    <xf numFmtId="177" fontId="28" fillId="0" borderId="120" xfId="5" applyNumberFormat="1" applyFont="1" applyBorder="1" applyAlignment="1">
      <alignment horizontal="left" vertical="top"/>
    </xf>
    <xf numFmtId="186" fontId="28" fillId="0" borderId="104" xfId="5" applyNumberFormat="1" applyFont="1" applyBorder="1" applyAlignment="1">
      <alignment vertical="center" shrinkToFit="1"/>
    </xf>
    <xf numFmtId="177" fontId="28" fillId="0" borderId="105" xfId="5" applyNumberFormat="1" applyFont="1" applyBorder="1" applyAlignment="1">
      <alignment horizontal="left" vertical="top"/>
    </xf>
    <xf numFmtId="186" fontId="28" fillId="0" borderId="121" xfId="5" applyNumberFormat="1" applyFont="1" applyBorder="1" applyAlignment="1">
      <alignment vertical="center" shrinkToFit="1"/>
    </xf>
    <xf numFmtId="0" fontId="28" fillId="0" borderId="105" xfId="5" applyFont="1" applyBorder="1" applyAlignment="1">
      <alignment horizontal="center" vertical="top" wrapText="1"/>
    </xf>
    <xf numFmtId="0" fontId="28" fillId="0" borderId="107" xfId="5" applyFont="1" applyBorder="1" applyAlignment="1">
      <alignment horizontal="center" vertical="top" wrapText="1"/>
    </xf>
    <xf numFmtId="49" fontId="28" fillId="0" borderId="182" xfId="5" applyNumberFormat="1" applyFont="1" applyBorder="1" applyAlignment="1">
      <alignment horizontal="center" vertical="top" wrapText="1"/>
    </xf>
    <xf numFmtId="0" fontId="28" fillId="0" borderId="183" xfId="5" applyFont="1" applyBorder="1" applyAlignment="1">
      <alignment horizontal="center" vertical="top" wrapText="1"/>
    </xf>
    <xf numFmtId="0" fontId="28" fillId="0" borderId="183" xfId="5" applyFont="1" applyBorder="1" applyAlignment="1">
      <alignment horizontal="center" vertical="center" shrinkToFit="1"/>
    </xf>
    <xf numFmtId="0" fontId="28" fillId="0" borderId="23" xfId="5" applyFont="1" applyBorder="1" applyAlignment="1">
      <alignment horizontal="center" vertical="top" wrapText="1"/>
    </xf>
    <xf numFmtId="0" fontId="28" fillId="0" borderId="184" xfId="5" applyFont="1" applyBorder="1" applyAlignment="1">
      <alignment horizontal="center" vertical="center" shrinkToFit="1"/>
    </xf>
    <xf numFmtId="188" fontId="28" fillId="0" borderId="183" xfId="5" applyNumberFormat="1" applyFont="1" applyBorder="1" applyAlignment="1">
      <alignment horizontal="center" vertical="center"/>
    </xf>
    <xf numFmtId="0" fontId="28" fillId="0" borderId="182" xfId="5" applyFont="1" applyBorder="1" applyAlignment="1">
      <alignment horizontal="center" vertical="top" wrapText="1"/>
    </xf>
    <xf numFmtId="0" fontId="28" fillId="0" borderId="185" xfId="5" applyFont="1" applyBorder="1" applyAlignment="1">
      <alignment horizontal="center" vertical="top" wrapText="1"/>
    </xf>
    <xf numFmtId="0" fontId="28" fillId="0" borderId="34" xfId="5" applyFont="1" applyBorder="1" applyAlignment="1">
      <alignment horizontal="center" vertical="top" wrapText="1"/>
    </xf>
    <xf numFmtId="0" fontId="28" fillId="0" borderId="186" xfId="5" applyFont="1" applyBorder="1" applyAlignment="1">
      <alignment horizontal="center" vertical="top" wrapText="1"/>
    </xf>
    <xf numFmtId="0" fontId="28" fillId="0" borderId="182" xfId="5" applyFont="1" applyBorder="1" applyAlignment="1">
      <alignment horizontal="center" vertical="center" shrinkToFit="1"/>
    </xf>
    <xf numFmtId="0" fontId="28" fillId="0" borderId="185" xfId="5" applyFont="1" applyBorder="1" applyAlignment="1">
      <alignment horizontal="center" vertical="center" shrinkToFit="1"/>
    </xf>
    <xf numFmtId="177" fontId="28" fillId="0" borderId="182" xfId="5" applyNumberFormat="1" applyFont="1" applyBorder="1" applyAlignment="1">
      <alignment horizontal="center" vertical="center" shrinkToFit="1"/>
    </xf>
    <xf numFmtId="177" fontId="28" fillId="0" borderId="185" xfId="5" applyNumberFormat="1" applyFont="1" applyBorder="1" applyAlignment="1">
      <alignment horizontal="center" vertical="center" shrinkToFit="1"/>
    </xf>
    <xf numFmtId="177" fontId="28" fillId="0" borderId="183" xfId="5" applyNumberFormat="1" applyFont="1" applyBorder="1" applyAlignment="1">
      <alignment horizontal="center" vertical="center" shrinkToFit="1"/>
    </xf>
    <xf numFmtId="0" fontId="28" fillId="0" borderId="186" xfId="5" applyFont="1" applyBorder="1" applyAlignment="1">
      <alignment horizontal="center" vertical="center" shrinkToFit="1"/>
    </xf>
    <xf numFmtId="0" fontId="28" fillId="0" borderId="187" xfId="5" applyFont="1" applyBorder="1" applyAlignment="1">
      <alignment horizontal="center" vertical="top" wrapText="1"/>
    </xf>
    <xf numFmtId="0" fontId="28" fillId="0" borderId="186" xfId="5" applyFont="1" applyBorder="1" applyAlignment="1">
      <alignment horizontal="center" vertical="top" shrinkToFit="1"/>
    </xf>
    <xf numFmtId="0" fontId="28" fillId="0" borderId="188" xfId="5" applyFont="1" applyBorder="1" applyAlignment="1">
      <alignment horizontal="center" vertical="top" shrinkToFit="1"/>
    </xf>
    <xf numFmtId="181" fontId="28" fillId="0" borderId="183" xfId="5" applyNumberFormat="1" applyFont="1" applyBorder="1" applyAlignment="1">
      <alignment horizontal="center" vertical="center" shrinkToFit="1"/>
    </xf>
    <xf numFmtId="0" fontId="28" fillId="0" borderId="189" xfId="5" applyFont="1" applyBorder="1" applyAlignment="1">
      <alignment horizontal="center" vertical="center" wrapText="1" shrinkToFit="1"/>
    </xf>
    <xf numFmtId="182" fontId="28" fillId="0" borderId="190" xfId="5" applyNumberFormat="1" applyFont="1" applyBorder="1" applyAlignment="1">
      <alignment horizontal="center" vertical="center" shrinkToFit="1"/>
    </xf>
    <xf numFmtId="181" fontId="28" fillId="0" borderId="191" xfId="5" applyNumberFormat="1" applyFont="1" applyBorder="1" applyAlignment="1">
      <alignment horizontal="center" vertical="center" shrinkToFit="1"/>
    </xf>
    <xf numFmtId="182" fontId="28" fillId="0" borderId="189" xfId="5" applyNumberFormat="1" applyFont="1" applyBorder="1" applyAlignment="1">
      <alignment horizontal="center" vertical="center" shrinkToFit="1"/>
    </xf>
    <xf numFmtId="0" fontId="28" fillId="0" borderId="192" xfId="5" applyFont="1" applyBorder="1" applyAlignment="1">
      <alignment horizontal="center" vertical="top" wrapText="1"/>
    </xf>
    <xf numFmtId="0" fontId="28" fillId="0" borderId="189" xfId="5" applyFont="1" applyBorder="1" applyAlignment="1">
      <alignment horizontal="center" vertical="center" shrinkToFit="1"/>
    </xf>
    <xf numFmtId="177" fontId="28" fillId="0" borderId="185" xfId="5" applyNumberFormat="1" applyFont="1" applyBorder="1" applyAlignment="1">
      <alignment horizontal="center" vertical="top" shrinkToFit="1"/>
    </xf>
    <xf numFmtId="177" fontId="28" fillId="0" borderId="193" xfId="5" applyNumberFormat="1" applyFont="1" applyBorder="1" applyAlignment="1">
      <alignment horizontal="center" vertical="top" shrinkToFit="1"/>
    </xf>
    <xf numFmtId="0" fontId="28" fillId="0" borderId="194" xfId="5" applyFont="1" applyBorder="1" applyAlignment="1">
      <alignment horizontal="center" vertical="top" wrapText="1"/>
    </xf>
    <xf numFmtId="0" fontId="28" fillId="0" borderId="188" xfId="5" applyFont="1" applyBorder="1" applyAlignment="1">
      <alignment horizontal="center" vertical="top" wrapText="1"/>
    </xf>
    <xf numFmtId="0" fontId="28" fillId="0" borderId="195" xfId="5" applyFont="1" applyBorder="1" applyAlignment="1">
      <alignment horizontal="center" vertical="top" wrapText="1"/>
    </xf>
    <xf numFmtId="0" fontId="28" fillId="0" borderId="196" xfId="5" applyFont="1" applyBorder="1" applyAlignment="1">
      <alignment horizontal="center" vertical="top" wrapText="1"/>
    </xf>
    <xf numFmtId="0" fontId="28" fillId="0" borderId="197" xfId="5" applyFont="1" applyBorder="1" applyAlignment="1">
      <alignment horizontal="center" vertical="top" wrapText="1"/>
    </xf>
    <xf numFmtId="189" fontId="28" fillId="0" borderId="198" xfId="5" applyNumberFormat="1" applyFont="1" applyBorder="1" applyAlignment="1">
      <alignment horizontal="center" vertical="center" shrinkToFit="1"/>
    </xf>
    <xf numFmtId="189" fontId="28" fillId="0" borderId="183" xfId="5" applyNumberFormat="1" applyFont="1" applyBorder="1" applyAlignment="1">
      <alignment horizontal="center" vertical="center" shrinkToFit="1"/>
    </xf>
    <xf numFmtId="189" fontId="28" fillId="0" borderId="182" xfId="5" applyNumberFormat="1" applyFont="1" applyBorder="1" applyAlignment="1">
      <alignment horizontal="center" vertical="center" shrinkToFit="1"/>
    </xf>
    <xf numFmtId="0" fontId="28" fillId="0" borderId="199" xfId="5" applyFont="1" applyBorder="1" applyAlignment="1">
      <alignment horizontal="center" vertical="top" wrapText="1"/>
    </xf>
    <xf numFmtId="0" fontId="28" fillId="0" borderId="190" xfId="5" applyFont="1" applyBorder="1" applyAlignment="1">
      <alignment horizontal="center" vertical="top" wrapText="1"/>
    </xf>
    <xf numFmtId="0" fontId="28" fillId="0" borderId="200" xfId="5" applyFont="1" applyBorder="1" applyAlignment="1">
      <alignment horizontal="center" vertical="top" wrapText="1"/>
    </xf>
    <xf numFmtId="0" fontId="28" fillId="0" borderId="201" xfId="5" applyFont="1" applyBorder="1" applyAlignment="1">
      <alignment horizontal="center" vertical="top" wrapText="1"/>
    </xf>
    <xf numFmtId="0" fontId="28" fillId="0" borderId="202" xfId="5" applyFont="1" applyBorder="1" applyAlignment="1">
      <alignment horizontal="center" vertical="top" wrapText="1"/>
    </xf>
    <xf numFmtId="188" fontId="28" fillId="0" borderId="203" xfId="5" applyNumberFormat="1" applyFont="1" applyBorder="1" applyAlignment="1">
      <alignment horizontal="center" vertical="center"/>
    </xf>
    <xf numFmtId="188" fontId="28" fillId="0" borderId="189" xfId="5" applyNumberFormat="1" applyFont="1" applyBorder="1" applyAlignment="1">
      <alignment horizontal="center" vertical="center"/>
    </xf>
    <xf numFmtId="177" fontId="28" fillId="0" borderId="203" xfId="5" applyNumberFormat="1" applyFont="1" applyBorder="1" applyAlignment="1">
      <alignment horizontal="center" vertical="top"/>
    </xf>
    <xf numFmtId="186" fontId="28" fillId="0" borderId="190" xfId="5" applyNumberFormat="1" applyFont="1" applyBorder="1" applyAlignment="1">
      <alignment horizontal="center" vertical="center" shrinkToFit="1"/>
    </xf>
    <xf numFmtId="177" fontId="28" fillId="0" borderId="191" xfId="5" applyNumberFormat="1" applyFont="1" applyBorder="1" applyAlignment="1">
      <alignment horizontal="center" vertical="top"/>
    </xf>
    <xf numFmtId="186" fontId="28" fillId="0" borderId="204" xfId="5" applyNumberFormat="1" applyFont="1" applyBorder="1" applyAlignment="1">
      <alignment horizontal="center" vertical="center" shrinkToFit="1"/>
    </xf>
    <xf numFmtId="0" fontId="28" fillId="0" borderId="191" xfId="5" applyFont="1" applyBorder="1" applyAlignment="1">
      <alignment horizontal="center" vertical="top" wrapText="1"/>
    </xf>
    <xf numFmtId="0" fontId="28" fillId="0" borderId="205" xfId="5" applyFont="1" applyBorder="1" applyAlignment="1">
      <alignment horizontal="center" vertical="top" wrapText="1"/>
    </xf>
    <xf numFmtId="49" fontId="28" fillId="0" borderId="206" xfId="5" applyNumberFormat="1" applyFont="1" applyBorder="1" applyAlignment="1">
      <alignment horizontal="center" vertical="top" wrapText="1"/>
    </xf>
    <xf numFmtId="0" fontId="28" fillId="0" borderId="207" xfId="5" applyFont="1" applyBorder="1" applyAlignment="1">
      <alignment horizontal="center" vertical="top" wrapText="1"/>
    </xf>
    <xf numFmtId="0" fontId="28" fillId="0" borderId="207" xfId="5" applyFont="1" applyBorder="1" applyAlignment="1">
      <alignment horizontal="center" vertical="center" shrinkToFit="1"/>
    </xf>
    <xf numFmtId="0" fontId="28" fillId="0" borderId="30" xfId="5" applyFont="1" applyBorder="1" applyAlignment="1">
      <alignment horizontal="center" vertical="top" wrapText="1"/>
    </xf>
    <xf numFmtId="0" fontId="28" fillId="0" borderId="208" xfId="5" applyFont="1" applyBorder="1" applyAlignment="1">
      <alignment horizontal="center" vertical="center" shrinkToFit="1"/>
    </xf>
    <xf numFmtId="188" fontId="28" fillId="0" borderId="207" xfId="5" applyNumberFormat="1" applyFont="1" applyBorder="1" applyAlignment="1">
      <alignment horizontal="center" vertical="center"/>
    </xf>
    <xf numFmtId="0" fontId="28" fillId="0" borderId="206" xfId="5" applyFont="1" applyBorder="1" applyAlignment="1">
      <alignment horizontal="center" vertical="top" wrapText="1"/>
    </xf>
    <xf numFmtId="0" fontId="28" fillId="0" borderId="209" xfId="5" applyFont="1" applyBorder="1" applyAlignment="1">
      <alignment horizontal="center" vertical="top" wrapText="1"/>
    </xf>
    <xf numFmtId="0" fontId="28" fillId="0" borderId="31" xfId="5" applyFont="1" applyBorder="1" applyAlignment="1">
      <alignment horizontal="center" vertical="top" wrapText="1"/>
    </xf>
    <xf numFmtId="0" fontId="28" fillId="0" borderId="210" xfId="5" applyFont="1" applyBorder="1" applyAlignment="1">
      <alignment horizontal="center" vertical="top" wrapText="1"/>
    </xf>
    <xf numFmtId="0" fontId="28" fillId="0" borderId="206" xfId="5" applyFont="1" applyBorder="1" applyAlignment="1">
      <alignment horizontal="center" vertical="center" shrinkToFit="1"/>
    </xf>
    <xf numFmtId="0" fontId="28" fillId="0" borderId="209" xfId="5" applyFont="1" applyBorder="1" applyAlignment="1">
      <alignment horizontal="center" vertical="center" shrinkToFit="1"/>
    </xf>
    <xf numFmtId="177" fontId="28" fillId="0" borderId="206" xfId="5" applyNumberFormat="1" applyFont="1" applyBorder="1" applyAlignment="1">
      <alignment horizontal="center" vertical="center" shrinkToFit="1"/>
    </xf>
    <xf numFmtId="177" fontId="28" fillId="0" borderId="209" xfId="5" applyNumberFormat="1" applyFont="1" applyBorder="1" applyAlignment="1">
      <alignment horizontal="center" vertical="center" shrinkToFit="1"/>
    </xf>
    <xf numFmtId="177" fontId="28" fillId="0" borderId="207" xfId="5" applyNumberFormat="1" applyFont="1" applyBorder="1" applyAlignment="1">
      <alignment horizontal="center" vertical="center" shrinkToFit="1"/>
    </xf>
    <xf numFmtId="0" fontId="28" fillId="0" borderId="210" xfId="5" applyFont="1" applyBorder="1" applyAlignment="1">
      <alignment horizontal="center" vertical="center" shrinkToFit="1"/>
    </xf>
    <xf numFmtId="0" fontId="28" fillId="0" borderId="211" xfId="5" applyFont="1" applyBorder="1" applyAlignment="1">
      <alignment horizontal="center" vertical="top" wrapText="1"/>
    </xf>
    <xf numFmtId="0" fontId="28" fillId="0" borderId="210" xfId="5" applyFont="1" applyBorder="1" applyAlignment="1">
      <alignment horizontal="center" vertical="top" shrinkToFit="1"/>
    </xf>
    <xf numFmtId="0" fontId="28" fillId="0" borderId="212" xfId="5" applyFont="1" applyBorder="1" applyAlignment="1">
      <alignment horizontal="center" vertical="top" shrinkToFit="1"/>
    </xf>
    <xf numFmtId="181" fontId="28" fillId="0" borderId="207" xfId="5" applyNumberFormat="1" applyFont="1" applyBorder="1" applyAlignment="1">
      <alignment horizontal="center" vertical="center" shrinkToFit="1"/>
    </xf>
    <xf numFmtId="0" fontId="28" fillId="0" borderId="213" xfId="5" applyFont="1" applyBorder="1" applyAlignment="1">
      <alignment horizontal="center" vertical="center" wrapText="1" shrinkToFit="1"/>
    </xf>
    <xf numFmtId="182" fontId="28" fillId="0" borderId="214" xfId="5" applyNumberFormat="1" applyFont="1" applyBorder="1" applyAlignment="1">
      <alignment horizontal="center" vertical="center" shrinkToFit="1"/>
    </xf>
    <xf numFmtId="182" fontId="28" fillId="0" borderId="213" xfId="5" applyNumberFormat="1" applyFont="1" applyBorder="1" applyAlignment="1">
      <alignment horizontal="center" vertical="center" shrinkToFit="1"/>
    </xf>
    <xf numFmtId="0" fontId="28" fillId="0" borderId="215" xfId="5" applyFont="1" applyBorder="1" applyAlignment="1">
      <alignment horizontal="center" vertical="top" wrapText="1"/>
    </xf>
    <xf numFmtId="0" fontId="28" fillId="0" borderId="213" xfId="5" applyFont="1" applyBorder="1" applyAlignment="1">
      <alignment horizontal="center" vertical="center" shrinkToFit="1"/>
    </xf>
    <xf numFmtId="0" fontId="28" fillId="0" borderId="216" xfId="5" applyFont="1" applyBorder="1" applyAlignment="1">
      <alignment horizontal="center" vertical="top" wrapText="1"/>
    </xf>
    <xf numFmtId="177" fontId="28" fillId="0" borderId="209" xfId="5" applyNumberFormat="1" applyFont="1" applyBorder="1" applyAlignment="1">
      <alignment horizontal="center" vertical="top" shrinkToFit="1"/>
    </xf>
    <xf numFmtId="177" fontId="28" fillId="0" borderId="217" xfId="5" applyNumberFormat="1" applyFont="1" applyBorder="1" applyAlignment="1">
      <alignment horizontal="center" vertical="top" shrinkToFit="1"/>
    </xf>
    <xf numFmtId="0" fontId="28" fillId="0" borderId="218" xfId="5" applyFont="1" applyBorder="1" applyAlignment="1">
      <alignment horizontal="center" vertical="top" wrapText="1"/>
    </xf>
    <xf numFmtId="0" fontId="28" fillId="0" borderId="212" xfId="5" applyFont="1" applyBorder="1" applyAlignment="1">
      <alignment horizontal="center" vertical="top" wrapText="1"/>
    </xf>
    <xf numFmtId="0" fontId="28" fillId="0" borderId="219" xfId="5" applyFont="1" applyBorder="1" applyAlignment="1">
      <alignment horizontal="center" vertical="top" wrapText="1"/>
    </xf>
    <xf numFmtId="0" fontId="28" fillId="0" borderId="220" xfId="5" applyFont="1" applyBorder="1" applyAlignment="1">
      <alignment horizontal="center" vertical="top" wrapText="1"/>
    </xf>
    <xf numFmtId="0" fontId="28" fillId="0" borderId="221" xfId="5" applyFont="1" applyBorder="1" applyAlignment="1">
      <alignment horizontal="center" vertical="top" wrapText="1"/>
    </xf>
    <xf numFmtId="189" fontId="28" fillId="0" borderId="216" xfId="5" applyNumberFormat="1" applyFont="1" applyBorder="1" applyAlignment="1">
      <alignment horizontal="center" vertical="center" shrinkToFit="1"/>
    </xf>
    <xf numFmtId="189" fontId="28" fillId="0" borderId="207" xfId="5" applyNumberFormat="1" applyFont="1" applyBorder="1" applyAlignment="1">
      <alignment horizontal="center" vertical="center" shrinkToFit="1"/>
    </xf>
    <xf numFmtId="189" fontId="28" fillId="0" borderId="206" xfId="5" applyNumberFormat="1" applyFont="1" applyBorder="1" applyAlignment="1">
      <alignment horizontal="center" vertical="center" shrinkToFit="1"/>
    </xf>
    <xf numFmtId="0" fontId="28" fillId="0" borderId="222" xfId="5" applyFont="1" applyBorder="1" applyAlignment="1">
      <alignment horizontal="center" vertical="top" wrapText="1"/>
    </xf>
    <xf numFmtId="0" fontId="28" fillId="0" borderId="214" xfId="5" applyFont="1" applyBorder="1" applyAlignment="1">
      <alignment horizontal="center" vertical="top" wrapText="1"/>
    </xf>
    <xf numFmtId="0" fontId="28" fillId="0" borderId="223" xfId="5" applyFont="1" applyBorder="1" applyAlignment="1">
      <alignment horizontal="center" vertical="top" wrapText="1"/>
    </xf>
    <xf numFmtId="0" fontId="28" fillId="0" borderId="224" xfId="5" applyFont="1" applyBorder="1" applyAlignment="1">
      <alignment horizontal="center" vertical="top" wrapText="1"/>
    </xf>
    <xf numFmtId="0" fontId="28" fillId="0" borderId="225" xfId="5" applyFont="1" applyBorder="1" applyAlignment="1">
      <alignment horizontal="center" vertical="top" wrapText="1"/>
    </xf>
    <xf numFmtId="188" fontId="28" fillId="0" borderId="226" xfId="5" applyNumberFormat="1" applyFont="1" applyBorder="1" applyAlignment="1">
      <alignment horizontal="center" vertical="center"/>
    </xf>
    <xf numFmtId="188" fontId="28" fillId="0" borderId="213" xfId="5" applyNumberFormat="1" applyFont="1" applyBorder="1" applyAlignment="1">
      <alignment horizontal="center" vertical="center"/>
    </xf>
    <xf numFmtId="177" fontId="28" fillId="0" borderId="226" xfId="5" applyNumberFormat="1" applyFont="1" applyBorder="1" applyAlignment="1">
      <alignment horizontal="center" vertical="top"/>
    </xf>
    <xf numFmtId="186" fontId="28" fillId="0" borderId="214" xfId="5" applyNumberFormat="1" applyFont="1" applyBorder="1" applyAlignment="1">
      <alignment horizontal="center" vertical="center" shrinkToFit="1"/>
    </xf>
    <xf numFmtId="177" fontId="28" fillId="0" borderId="227" xfId="5" applyNumberFormat="1" applyFont="1" applyBorder="1" applyAlignment="1">
      <alignment horizontal="center" vertical="top"/>
    </xf>
    <xf numFmtId="186" fontId="28" fillId="0" borderId="228" xfId="5" applyNumberFormat="1" applyFont="1" applyBorder="1" applyAlignment="1">
      <alignment horizontal="center" vertical="center" shrinkToFit="1"/>
    </xf>
    <xf numFmtId="0" fontId="28" fillId="0" borderId="227" xfId="5" applyFont="1" applyBorder="1" applyAlignment="1">
      <alignment horizontal="center" vertical="top" wrapText="1"/>
    </xf>
    <xf numFmtId="0" fontId="28" fillId="0" borderId="229" xfId="5" applyFont="1" applyBorder="1" applyAlignment="1">
      <alignment horizontal="center" vertical="top" wrapText="1"/>
    </xf>
    <xf numFmtId="0" fontId="47" fillId="0" borderId="0" xfId="5" applyFont="1" applyAlignment="1">
      <alignment horizontal="left" vertical="top" wrapText="1"/>
    </xf>
    <xf numFmtId="49" fontId="47" fillId="9" borderId="230" xfId="5" applyNumberFormat="1" applyFont="1" applyFill="1" applyBorder="1" applyAlignment="1">
      <alignment horizontal="center" vertical="center" wrapText="1"/>
    </xf>
    <xf numFmtId="0" fontId="47" fillId="9" borderId="174" xfId="5" applyFont="1" applyFill="1" applyBorder="1" applyAlignment="1">
      <alignment horizontal="center" vertical="center" wrapText="1"/>
    </xf>
    <xf numFmtId="0" fontId="47" fillId="9" borderId="153" xfId="5" applyFont="1" applyFill="1" applyBorder="1" applyAlignment="1">
      <alignment horizontal="center" vertical="top" wrapText="1"/>
    </xf>
    <xf numFmtId="0" fontId="47" fillId="9" borderId="174" xfId="5" applyFont="1" applyFill="1" applyBorder="1" applyAlignment="1">
      <alignment horizontal="center" vertical="center"/>
    </xf>
    <xf numFmtId="0" fontId="47" fillId="9" borderId="24" xfId="5" applyFont="1" applyFill="1" applyBorder="1" applyAlignment="1">
      <alignment horizontal="center" vertical="top" wrapText="1"/>
    </xf>
    <xf numFmtId="0" fontId="47" fillId="9" borderId="231" xfId="5" applyFont="1" applyFill="1" applyBorder="1" applyAlignment="1">
      <alignment horizontal="left" vertical="top" wrapText="1"/>
    </xf>
    <xf numFmtId="0" fontId="47" fillId="9" borderId="174" xfId="5" applyFont="1" applyFill="1" applyBorder="1" applyAlignment="1">
      <alignment horizontal="left" vertical="top" wrapText="1"/>
    </xf>
    <xf numFmtId="0" fontId="47" fillId="9" borderId="230" xfId="5" applyFont="1" applyFill="1" applyBorder="1" applyAlignment="1">
      <alignment horizontal="left" vertical="top" wrapText="1"/>
    </xf>
    <xf numFmtId="0" fontId="47" fillId="9" borderId="153" xfId="5" applyFont="1" applyFill="1" applyBorder="1" applyAlignment="1">
      <alignment horizontal="left" vertical="top" wrapText="1"/>
    </xf>
    <xf numFmtId="0" fontId="47" fillId="9" borderId="0" xfId="5" applyFont="1" applyFill="1" applyAlignment="1">
      <alignment horizontal="left" vertical="top" wrapText="1"/>
    </xf>
    <xf numFmtId="0" fontId="47" fillId="9" borderId="232" xfId="5" applyFont="1" applyFill="1" applyBorder="1" applyAlignment="1">
      <alignment horizontal="left" vertical="top" wrapText="1"/>
    </xf>
    <xf numFmtId="0" fontId="47" fillId="9" borderId="154" xfId="5" applyFont="1" applyFill="1" applyBorder="1" applyAlignment="1">
      <alignment horizontal="left" vertical="top" wrapText="1"/>
    </xf>
    <xf numFmtId="0" fontId="47" fillId="9" borderId="233" xfId="5" applyFont="1" applyFill="1" applyBorder="1" applyAlignment="1">
      <alignment horizontal="left" vertical="top" wrapText="1"/>
    </xf>
    <xf numFmtId="0" fontId="47" fillId="9" borderId="233" xfId="5" applyFont="1" applyFill="1" applyBorder="1" applyAlignment="1">
      <alignment horizontal="left" vertical="top"/>
    </xf>
    <xf numFmtId="0" fontId="47" fillId="9" borderId="153" xfId="5" applyFont="1" applyFill="1" applyBorder="1" applyAlignment="1">
      <alignment horizontal="left" vertical="top"/>
    </xf>
    <xf numFmtId="0" fontId="47" fillId="9" borderId="154" xfId="5" applyFont="1" applyFill="1" applyBorder="1" applyAlignment="1">
      <alignment horizontal="left" vertical="top"/>
    </xf>
    <xf numFmtId="177" fontId="47" fillId="9" borderId="233" xfId="5" applyNumberFormat="1" applyFont="1" applyFill="1" applyBorder="1" applyAlignment="1">
      <alignment horizontal="left" vertical="top" wrapText="1"/>
    </xf>
    <xf numFmtId="177" fontId="47" fillId="9" borderId="153" xfId="5" applyNumberFormat="1" applyFont="1" applyFill="1" applyBorder="1" applyAlignment="1">
      <alignment horizontal="left" vertical="top" wrapText="1"/>
    </xf>
    <xf numFmtId="177" fontId="47" fillId="9" borderId="174" xfId="5" applyNumberFormat="1" applyFont="1" applyFill="1" applyBorder="1" applyAlignment="1">
      <alignment horizontal="left" vertical="top" wrapText="1"/>
    </xf>
    <xf numFmtId="0" fontId="47" fillId="9" borderId="234" xfId="5" applyFont="1" applyFill="1" applyBorder="1" applyAlignment="1">
      <alignment horizontal="left" vertical="top" wrapText="1"/>
    </xf>
    <xf numFmtId="0" fontId="47" fillId="9" borderId="152" xfId="5" applyFont="1" applyFill="1" applyBorder="1" applyAlignment="1">
      <alignment horizontal="left" vertical="top" wrapText="1"/>
    </xf>
    <xf numFmtId="0" fontId="47" fillId="9" borderId="235" xfId="5" applyFont="1" applyFill="1" applyBorder="1" applyAlignment="1">
      <alignment horizontal="left" vertical="top" wrapText="1"/>
    </xf>
    <xf numFmtId="0" fontId="47" fillId="9" borderId="236" xfId="5" applyFont="1" applyFill="1" applyBorder="1" applyAlignment="1">
      <alignment horizontal="left" vertical="top" wrapText="1"/>
    </xf>
    <xf numFmtId="0" fontId="47" fillId="9" borderId="237" xfId="5" applyFont="1" applyFill="1" applyBorder="1" applyAlignment="1">
      <alignment horizontal="left" vertical="top" wrapText="1"/>
    </xf>
    <xf numFmtId="0" fontId="47" fillId="9" borderId="136" xfId="5" applyFont="1" applyFill="1" applyBorder="1" applyAlignment="1">
      <alignment horizontal="left" vertical="top" wrapText="1"/>
    </xf>
    <xf numFmtId="0" fontId="47" fillId="9" borderId="24" xfId="5" applyFont="1" applyFill="1" applyBorder="1" applyAlignment="1">
      <alignment horizontal="left" vertical="top" wrapText="1"/>
    </xf>
    <xf numFmtId="0" fontId="47" fillId="9" borderId="137" xfId="5" applyFont="1" applyFill="1" applyBorder="1" applyAlignment="1">
      <alignment horizontal="left" vertical="top" wrapText="1"/>
    </xf>
    <xf numFmtId="0" fontId="47" fillId="9" borderId="138" xfId="5" applyFont="1" applyFill="1" applyBorder="1" applyAlignment="1">
      <alignment horizontal="left" vertical="top" wrapText="1"/>
    </xf>
    <xf numFmtId="0" fontId="47" fillId="9" borderId="131" xfId="5" applyFont="1" applyFill="1" applyBorder="1" applyAlignment="1">
      <alignment horizontal="left" vertical="top" wrapText="1"/>
    </xf>
    <xf numFmtId="0" fontId="47" fillId="9" borderId="139" xfId="5" applyFont="1" applyFill="1" applyBorder="1" applyAlignment="1">
      <alignment horizontal="left" vertical="top" wrapText="1"/>
    </xf>
    <xf numFmtId="0" fontId="47" fillId="9" borderId="140" xfId="5" applyFont="1" applyFill="1" applyBorder="1" applyAlignment="1">
      <alignment horizontal="left" vertical="top" wrapText="1"/>
    </xf>
    <xf numFmtId="0" fontId="47" fillId="9" borderId="141" xfId="5" applyFont="1" applyFill="1" applyBorder="1" applyAlignment="1">
      <alignment horizontal="left" vertical="top" wrapText="1"/>
    </xf>
    <xf numFmtId="0" fontId="47" fillId="9" borderId="125" xfId="5" applyFont="1" applyFill="1" applyBorder="1" applyAlignment="1">
      <alignment horizontal="left" vertical="top" wrapText="1"/>
    </xf>
    <xf numFmtId="0" fontId="47" fillId="9" borderId="238" xfId="5" applyFont="1" applyFill="1" applyBorder="1" applyAlignment="1">
      <alignment horizontal="center" vertical="top" wrapText="1"/>
    </xf>
    <xf numFmtId="0" fontId="47" fillId="9" borderId="236" xfId="5" applyFont="1" applyFill="1" applyBorder="1" applyAlignment="1">
      <alignment horizontal="center" vertical="top" wrapText="1"/>
    </xf>
    <xf numFmtId="0" fontId="47" fillId="9" borderId="174" xfId="5" applyFont="1" applyFill="1" applyBorder="1" applyAlignment="1">
      <alignment horizontal="center" vertical="top" wrapText="1"/>
    </xf>
    <xf numFmtId="0" fontId="47" fillId="9" borderId="239" xfId="5" applyFont="1" applyFill="1" applyBorder="1" applyAlignment="1">
      <alignment horizontal="center" vertical="top" wrapText="1"/>
    </xf>
    <xf numFmtId="0" fontId="47" fillId="9" borderId="240" xfId="5" applyFont="1" applyFill="1" applyBorder="1" applyAlignment="1">
      <alignment horizontal="center" vertical="top" wrapText="1"/>
    </xf>
    <xf numFmtId="0" fontId="47" fillId="9" borderId="154" xfId="5" applyFont="1" applyFill="1" applyBorder="1" applyAlignment="1">
      <alignment horizontal="center" vertical="top" wrapText="1"/>
    </xf>
    <xf numFmtId="0" fontId="47" fillId="9" borderId="241" xfId="5" applyFont="1" applyFill="1" applyBorder="1" applyAlignment="1">
      <alignment horizontal="left" vertical="top" wrapText="1"/>
    </xf>
    <xf numFmtId="0" fontId="47" fillId="9" borderId="146" xfId="5" applyFont="1" applyFill="1" applyBorder="1" applyAlignment="1">
      <alignment horizontal="center" vertical="top" wrapText="1"/>
    </xf>
    <xf numFmtId="186" fontId="47" fillId="9" borderId="134" xfId="5" applyNumberFormat="1" applyFont="1" applyFill="1" applyBorder="1" applyAlignment="1">
      <alignment horizontal="left" vertical="top" wrapText="1"/>
    </xf>
    <xf numFmtId="0" fontId="47" fillId="9" borderId="147" xfId="5" applyFont="1" applyFill="1" applyBorder="1" applyAlignment="1">
      <alignment horizontal="center" vertical="top" wrapText="1"/>
    </xf>
    <xf numFmtId="186" fontId="47" fillId="9" borderId="148" xfId="5" applyNumberFormat="1" applyFont="1" applyFill="1" applyBorder="1" applyAlignment="1">
      <alignment horizontal="left" vertical="top" wrapText="1"/>
    </xf>
    <xf numFmtId="0" fontId="47" fillId="9" borderId="78" xfId="5" applyFont="1" applyFill="1" applyBorder="1" applyAlignment="1">
      <alignment horizontal="left" vertical="top" wrapText="1"/>
    </xf>
    <xf numFmtId="0" fontId="47" fillId="9" borderId="128" xfId="5" applyFont="1" applyFill="1" applyBorder="1" applyAlignment="1">
      <alignment horizontal="left" vertical="top" wrapText="1"/>
    </xf>
    <xf numFmtId="0" fontId="47" fillId="9" borderId="147" xfId="5" applyFont="1" applyFill="1" applyBorder="1" applyAlignment="1">
      <alignment horizontal="left" vertical="top" wrapText="1"/>
    </xf>
    <xf numFmtId="0" fontId="47" fillId="9" borderId="149" xfId="5" applyFont="1" applyFill="1" applyBorder="1" applyAlignment="1">
      <alignment horizontal="center" vertical="top" wrapText="1"/>
    </xf>
    <xf numFmtId="0" fontId="50" fillId="0" borderId="0" xfId="5" applyFont="1" applyAlignment="1">
      <alignment horizontal="left" vertical="top" wrapText="1"/>
    </xf>
    <xf numFmtId="0" fontId="47" fillId="9" borderId="134" xfId="5" applyFont="1" applyFill="1" applyBorder="1" applyAlignment="1">
      <alignment horizontal="center" vertical="top" wrapText="1"/>
    </xf>
    <xf numFmtId="49" fontId="28" fillId="0" borderId="156" xfId="5" applyNumberFormat="1" applyFont="1" applyBorder="1" applyAlignment="1">
      <alignment horizontal="center" vertical="center" wrapText="1"/>
    </xf>
    <xf numFmtId="0" fontId="28" fillId="0" borderId="69" xfId="5" applyFont="1" applyBorder="1" applyAlignment="1">
      <alignment vertical="center" wrapText="1"/>
    </xf>
    <xf numFmtId="0" fontId="28" fillId="0" borderId="155" xfId="5" applyFont="1" applyBorder="1" applyAlignment="1">
      <alignment horizontal="center" vertical="center" shrinkToFit="1"/>
    </xf>
    <xf numFmtId="0" fontId="28" fillId="0" borderId="156" xfId="5" applyFont="1" applyBorder="1" applyAlignment="1">
      <alignment horizontal="left" vertical="top" wrapText="1"/>
    </xf>
    <xf numFmtId="0" fontId="28" fillId="0" borderId="157" xfId="5" applyFont="1" applyBorder="1" applyAlignment="1">
      <alignment horizontal="left" vertical="top" wrapText="1"/>
    </xf>
    <xf numFmtId="0" fontId="28" fillId="0" borderId="70" xfId="5" applyFont="1" applyBorder="1" applyAlignment="1">
      <alignment horizontal="left" vertical="top" wrapText="1"/>
    </xf>
    <xf numFmtId="0" fontId="28" fillId="0" borderId="166" xfId="5" applyFont="1" applyBorder="1" applyAlignment="1">
      <alignment horizontal="left" vertical="top" wrapText="1"/>
    </xf>
    <xf numFmtId="0" fontId="28" fillId="0" borderId="92" xfId="5" applyFont="1" applyBorder="1" applyAlignment="1">
      <alignment horizontal="left" vertical="top" wrapText="1"/>
    </xf>
    <xf numFmtId="0" fontId="28" fillId="0" borderId="156" xfId="5" applyFont="1" applyBorder="1" applyAlignment="1">
      <alignment horizontal="left" vertical="center" shrinkToFit="1"/>
    </xf>
    <xf numFmtId="0" fontId="28" fillId="0" borderId="157" xfId="5" applyFont="1" applyBorder="1" applyAlignment="1">
      <alignment horizontal="left" vertical="center" shrinkToFit="1"/>
    </xf>
    <xf numFmtId="0" fontId="28" fillId="0" borderId="92" xfId="5" applyFont="1" applyBorder="1" applyAlignment="1">
      <alignment horizontal="left" vertical="center" shrinkToFit="1"/>
    </xf>
    <xf numFmtId="177" fontId="28" fillId="0" borderId="156" xfId="5" applyNumberFormat="1" applyFont="1" applyBorder="1" applyAlignment="1">
      <alignment vertical="center" shrinkToFit="1"/>
    </xf>
    <xf numFmtId="177" fontId="28" fillId="0" borderId="157" xfId="5" applyNumberFormat="1" applyFont="1" applyBorder="1" applyAlignment="1">
      <alignment vertical="center" shrinkToFit="1"/>
    </xf>
    <xf numFmtId="177" fontId="28" fillId="0" borderId="92" xfId="5" applyNumberFormat="1" applyFont="1" applyBorder="1" applyAlignment="1">
      <alignment vertical="center" shrinkToFit="1"/>
    </xf>
    <xf numFmtId="0" fontId="28" fillId="0" borderId="85" xfId="5" applyFont="1" applyBorder="1" applyAlignment="1">
      <alignment horizontal="left" vertical="top" wrapText="1"/>
    </xf>
    <xf numFmtId="0" fontId="28" fillId="0" borderId="166" xfId="5" applyFont="1" applyBorder="1" applyAlignment="1">
      <alignment horizontal="left" vertical="top" shrinkToFit="1"/>
    </xf>
    <xf numFmtId="0" fontId="28" fillId="0" borderId="160" xfId="5" applyFont="1" applyBorder="1" applyAlignment="1">
      <alignment horizontal="left" vertical="top" shrinkToFit="1"/>
    </xf>
    <xf numFmtId="0" fontId="28" fillId="0" borderId="166" xfId="5" applyFont="1" applyBorder="1" applyAlignment="1">
      <alignment vertical="center" shrinkToFit="1"/>
    </xf>
    <xf numFmtId="181" fontId="28" fillId="0" borderId="92" xfId="5" applyNumberFormat="1" applyFont="1" applyBorder="1" applyAlignment="1">
      <alignment vertical="center" shrinkToFit="1"/>
    </xf>
    <xf numFmtId="0" fontId="28" fillId="0" borderId="164" xfId="5" applyFont="1" applyBorder="1" applyAlignment="1">
      <alignment vertical="center" wrapText="1" shrinkToFit="1"/>
    </xf>
    <xf numFmtId="0" fontId="28" fillId="0" borderId="156" xfId="5" applyFont="1" applyBorder="1" applyAlignment="1">
      <alignment vertical="center" shrinkToFit="1"/>
    </xf>
    <xf numFmtId="182" fontId="28" fillId="0" borderId="163" xfId="5" applyNumberFormat="1" applyFont="1" applyBorder="1" applyAlignment="1">
      <alignment vertical="center" shrinkToFit="1"/>
    </xf>
    <xf numFmtId="181" fontId="28" fillId="0" borderId="175" xfId="5" applyNumberFormat="1" applyFont="1" applyBorder="1" applyAlignment="1">
      <alignment vertical="center" shrinkToFit="1"/>
    </xf>
    <xf numFmtId="182" fontId="28" fillId="0" borderId="164" xfId="5" applyNumberFormat="1" applyFont="1" applyBorder="1" applyAlignment="1">
      <alignment vertical="center" shrinkToFit="1"/>
    </xf>
    <xf numFmtId="0" fontId="28" fillId="0" borderId="165" xfId="5" applyFont="1" applyBorder="1" applyAlignment="1">
      <alignment horizontal="left" vertical="top" wrapText="1"/>
    </xf>
    <xf numFmtId="0" fontId="28" fillId="0" borderId="164" xfId="5" applyFont="1" applyBorder="1" applyAlignment="1">
      <alignment vertical="center" shrinkToFit="1"/>
    </xf>
    <xf numFmtId="177" fontId="28" fillId="0" borderId="157" xfId="5" applyNumberFormat="1" applyFont="1" applyBorder="1" applyAlignment="1">
      <alignment vertical="top" shrinkToFit="1"/>
    </xf>
    <xf numFmtId="177" fontId="28" fillId="0" borderId="80" xfId="5" applyNumberFormat="1" applyFont="1" applyBorder="1" applyAlignment="1">
      <alignment vertical="top" shrinkToFit="1"/>
    </xf>
    <xf numFmtId="0" fontId="28" fillId="0" borderId="167" xfId="5" applyFont="1" applyBorder="1" applyAlignment="1">
      <alignment horizontal="left" vertical="top" wrapText="1"/>
    </xf>
    <xf numFmtId="0" fontId="28" fillId="0" borderId="160" xfId="5" applyFont="1" applyBorder="1" applyAlignment="1">
      <alignment horizontal="left" vertical="top" wrapText="1"/>
    </xf>
    <xf numFmtId="0" fontId="28" fillId="0" borderId="168" xfId="5" applyFont="1" applyBorder="1" applyAlignment="1">
      <alignment horizontal="left" vertical="top" wrapText="1"/>
    </xf>
    <xf numFmtId="0" fontId="28" fillId="0" borderId="169" xfId="5" applyFont="1" applyBorder="1" applyAlignment="1">
      <alignment horizontal="left" vertical="top" wrapText="1"/>
    </xf>
    <xf numFmtId="0" fontId="28" fillId="0" borderId="170" xfId="5" applyFont="1" applyBorder="1" applyAlignment="1">
      <alignment horizontal="left" vertical="top" wrapText="1"/>
    </xf>
    <xf numFmtId="189" fontId="28" fillId="0" borderId="91" xfId="5" applyNumberFormat="1" applyFont="1" applyBorder="1" applyAlignment="1">
      <alignment vertical="center" shrinkToFit="1"/>
    </xf>
    <xf numFmtId="189" fontId="28" fillId="0" borderId="92" xfId="5" applyNumberFormat="1" applyFont="1" applyBorder="1" applyAlignment="1">
      <alignment vertical="center" shrinkToFit="1"/>
    </xf>
    <xf numFmtId="189" fontId="28" fillId="0" borderId="156" xfId="5" applyNumberFormat="1" applyFont="1" applyBorder="1" applyAlignment="1">
      <alignment vertical="center" shrinkToFit="1"/>
    </xf>
    <xf numFmtId="184" fontId="28" fillId="0" borderId="156" xfId="5" applyNumberFormat="1" applyFont="1" applyBorder="1" applyAlignment="1">
      <alignment horizontal="center" vertical="center" wrapText="1"/>
    </xf>
    <xf numFmtId="188" fontId="28" fillId="0" borderId="164" xfId="5" applyNumberFormat="1" applyFont="1" applyBorder="1" applyAlignment="1">
      <alignment horizontal="center" vertical="center" shrinkToFit="1"/>
    </xf>
    <xf numFmtId="0" fontId="28" fillId="0" borderId="70" xfId="5" applyFont="1" applyBorder="1" applyAlignment="1">
      <alignment horizontal="center" vertical="center" wrapText="1"/>
    </xf>
    <xf numFmtId="190" fontId="28" fillId="0" borderId="157" xfId="5" applyNumberFormat="1" applyFont="1" applyBorder="1" applyAlignment="1">
      <alignment horizontal="center" vertical="center" wrapText="1"/>
    </xf>
    <xf numFmtId="0" fontId="28" fillId="0" borderId="175" xfId="5" applyFont="1" applyBorder="1" applyAlignment="1">
      <alignment horizontal="center" vertical="center" wrapText="1"/>
    </xf>
    <xf numFmtId="0" fontId="28" fillId="0" borderId="177" xfId="5" applyFont="1" applyBorder="1" applyAlignment="1">
      <alignment horizontal="center" vertical="center" wrapText="1"/>
    </xf>
    <xf numFmtId="49" fontId="1" fillId="0" borderId="0" xfId="5" applyNumberFormat="1">
      <alignment vertical="center"/>
    </xf>
    <xf numFmtId="0" fontId="1" fillId="0" borderId="0" xfId="5" applyAlignment="1">
      <alignment vertical="center" shrinkToFit="1"/>
    </xf>
    <xf numFmtId="187" fontId="28" fillId="0" borderId="0" xfId="5" applyNumberFormat="1" applyFont="1" applyAlignment="1">
      <alignment horizontal="center" vertical="top" wrapText="1"/>
    </xf>
    <xf numFmtId="177" fontId="28" fillId="0" borderId="0" xfId="5" applyNumberFormat="1" applyFont="1" applyAlignment="1">
      <alignment horizontal="center" vertical="top"/>
    </xf>
    <xf numFmtId="0" fontId="30" fillId="0" borderId="0" xfId="5" applyFont="1" applyAlignment="1">
      <alignment horizontal="center" vertical="top"/>
    </xf>
    <xf numFmtId="0" fontId="31" fillId="0" borderId="0" xfId="5" applyFont="1" applyAlignment="1">
      <alignment horizontal="center" vertical="top"/>
    </xf>
    <xf numFmtId="0" fontId="6" fillId="2" borderId="0" xfId="4" applyFont="1" applyFill="1" applyAlignment="1">
      <alignment horizontal="left" wrapText="1"/>
    </xf>
    <xf numFmtId="0" fontId="6" fillId="0" borderId="0" xfId="0" applyFont="1" applyAlignment="1">
      <alignment vertical="top"/>
    </xf>
    <xf numFmtId="0" fontId="6" fillId="0" borderId="0" xfId="0" applyFont="1" applyAlignment="1">
      <alignment vertical="top" wrapText="1"/>
    </xf>
    <xf numFmtId="0" fontId="8" fillId="0" borderId="0" xfId="0" applyFont="1" applyAlignment="1">
      <alignment horizontal="right" vertical="center"/>
    </xf>
    <xf numFmtId="176" fontId="6" fillId="0" borderId="0" xfId="0" applyNumberFormat="1" applyFont="1" applyAlignment="1">
      <alignment horizontal="right" vertical="center" shrinkToFit="1"/>
    </xf>
    <xf numFmtId="0" fontId="11" fillId="0" borderId="0" xfId="0" applyFont="1">
      <alignment vertical="center"/>
    </xf>
    <xf numFmtId="0" fontId="12" fillId="0" borderId="0" xfId="0" applyFont="1">
      <alignment vertical="center"/>
    </xf>
    <xf numFmtId="0" fontId="12" fillId="0" borderId="0" xfId="0" applyFont="1" applyAlignment="1">
      <alignment horizontal="right" vertical="center"/>
    </xf>
    <xf numFmtId="0" fontId="13" fillId="0" borderId="0" xfId="0" applyFont="1" applyAlignment="1"/>
    <xf numFmtId="0" fontId="6" fillId="0" borderId="23"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6" xfId="0" applyFont="1" applyBorder="1" applyAlignment="1">
      <alignment horizontal="center" vertical="center"/>
    </xf>
    <xf numFmtId="0" fontId="6" fillId="0" borderId="14" xfId="0" applyFont="1" applyBorder="1" applyAlignment="1">
      <alignment horizontal="center" vertical="center"/>
    </xf>
    <xf numFmtId="177" fontId="6" fillId="0" borderId="13" xfId="0" applyNumberFormat="1" applyFont="1" applyBorder="1" applyAlignment="1">
      <alignment horizontal="right" vertical="center" shrinkToFit="1"/>
    </xf>
    <xf numFmtId="0" fontId="15" fillId="0" borderId="3" xfId="0" applyFont="1" applyBorder="1" applyAlignment="1">
      <alignment horizontal="center" vertical="center"/>
    </xf>
    <xf numFmtId="0" fontId="6" fillId="0" borderId="41" xfId="0" applyFont="1" applyBorder="1" applyAlignment="1">
      <alignment horizontal="center" vertical="center"/>
    </xf>
    <xf numFmtId="0" fontId="6" fillId="0" borderId="41" xfId="0" applyFont="1" applyBorder="1" applyAlignment="1">
      <alignment horizontal="right" vertical="center"/>
    </xf>
    <xf numFmtId="0" fontId="6" fillId="0" borderId="3" xfId="0" applyFont="1" applyBorder="1" applyAlignment="1">
      <alignment horizontal="center" vertical="center"/>
    </xf>
    <xf numFmtId="0" fontId="6" fillId="0" borderId="0" xfId="0" applyFont="1" applyAlignment="1">
      <alignment horizontal="distributed" vertical="center"/>
    </xf>
    <xf numFmtId="0" fontId="13" fillId="0" borderId="0" xfId="4" applyFont="1"/>
    <xf numFmtId="0" fontId="6" fillId="0" borderId="0" xfId="0" applyFont="1" applyAlignment="1">
      <alignment horizontal="left"/>
    </xf>
    <xf numFmtId="0" fontId="6" fillId="0" borderId="2" xfId="0" applyFont="1" applyBorder="1">
      <alignment vertical="center"/>
    </xf>
    <xf numFmtId="0" fontId="6" fillId="0" borderId="5" xfId="0" applyFont="1" applyBorder="1" applyAlignment="1">
      <alignment horizontal="center" vertical="center"/>
    </xf>
    <xf numFmtId="0" fontId="6" fillId="0" borderId="41" xfId="0" applyFont="1" applyBorder="1" applyAlignment="1">
      <alignment horizontal="lef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0" xfId="4" applyFont="1" applyAlignment="1">
      <alignment horizontal="center" vertical="top"/>
    </xf>
    <xf numFmtId="0" fontId="6" fillId="0" borderId="2" xfId="4" applyFont="1" applyBorder="1" applyAlignment="1">
      <alignment horizontal="center" vertical="center"/>
    </xf>
    <xf numFmtId="0" fontId="6" fillId="0" borderId="42" xfId="0" applyFont="1" applyBorder="1" applyAlignment="1">
      <alignment horizontal="distributed" vertical="center" wrapText="1"/>
    </xf>
    <xf numFmtId="0" fontId="6" fillId="0" borderId="40" xfId="0" applyFont="1" applyBorder="1" applyAlignment="1">
      <alignment horizontal="distributed" vertical="center" wrapText="1"/>
    </xf>
    <xf numFmtId="182" fontId="6" fillId="0" borderId="40" xfId="0" applyNumberFormat="1" applyFont="1" applyBorder="1" applyAlignment="1">
      <alignment horizontal="center" vertical="center" wrapText="1"/>
    </xf>
    <xf numFmtId="0" fontId="6" fillId="0" borderId="32" xfId="4" applyFont="1" applyBorder="1" applyAlignment="1">
      <alignment horizontal="center" vertical="center"/>
    </xf>
    <xf numFmtId="0" fontId="6" fillId="0" borderId="42"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3" xfId="4" applyFont="1" applyBorder="1" applyAlignment="1">
      <alignment horizontal="center" vertical="center"/>
    </xf>
    <xf numFmtId="0" fontId="6" fillId="0" borderId="26" xfId="4" applyFont="1" applyBorder="1" applyAlignment="1">
      <alignment horizontal="center" vertical="center"/>
    </xf>
    <xf numFmtId="0" fontId="6" fillId="0" borderId="30" xfId="4" applyFont="1" applyBorder="1" applyAlignment="1">
      <alignment horizontal="center" vertical="center"/>
    </xf>
    <xf numFmtId="0" fontId="6" fillId="0" borderId="7" xfId="4" applyFont="1" applyBorder="1" applyAlignment="1">
      <alignment vertical="center"/>
    </xf>
    <xf numFmtId="0" fontId="6" fillId="0" borderId="4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0" xfId="4" applyFont="1" applyAlignment="1">
      <alignment vertical="center" wrapText="1"/>
    </xf>
    <xf numFmtId="0" fontId="15" fillId="0" borderId="0" xfId="4" applyFont="1" applyAlignment="1">
      <alignment horizontal="center"/>
    </xf>
    <xf numFmtId="0" fontId="6" fillId="0" borderId="0" xfId="4" applyFont="1" applyAlignment="1">
      <alignment horizontal="center"/>
    </xf>
    <xf numFmtId="0" fontId="15" fillId="0" borderId="24" xfId="4" applyFont="1" applyBorder="1" applyAlignment="1">
      <alignment horizontal="center" vertical="center" shrinkToFit="1"/>
    </xf>
    <xf numFmtId="0" fontId="15" fillId="0" borderId="8" xfId="4" applyFont="1" applyBorder="1" applyAlignment="1">
      <alignment horizontal="left" vertical="center" shrinkToFit="1"/>
    </xf>
    <xf numFmtId="0" fontId="15" fillId="0" borderId="0" xfId="4" applyFont="1" applyAlignment="1">
      <alignment horizontal="center" vertical="center" shrinkToFit="1"/>
    </xf>
    <xf numFmtId="0" fontId="15" fillId="0" borderId="8" xfId="4" applyFont="1" applyBorder="1" applyAlignment="1">
      <alignment horizontal="left" vertical="center"/>
    </xf>
    <xf numFmtId="0" fontId="15" fillId="0" borderId="25" xfId="4" applyFont="1" applyBorder="1" applyAlignment="1">
      <alignment horizontal="left" vertical="center" shrinkToFit="1"/>
    </xf>
    <xf numFmtId="0" fontId="15" fillId="0" borderId="25" xfId="4" applyFont="1" applyBorder="1" applyAlignment="1">
      <alignment horizontal="left" vertical="center"/>
    </xf>
    <xf numFmtId="0" fontId="15" fillId="0" borderId="20" xfId="4" applyFont="1" applyBorder="1" applyAlignment="1">
      <alignment horizontal="center" vertical="center" shrinkToFit="1"/>
    </xf>
    <xf numFmtId="0" fontId="15" fillId="0" borderId="21" xfId="4" applyFont="1" applyBorder="1" applyAlignment="1">
      <alignment horizontal="center" vertical="center" shrinkToFit="1"/>
    </xf>
    <xf numFmtId="0" fontId="15" fillId="0" borderId="54" xfId="4" applyFont="1" applyBorder="1" applyAlignment="1">
      <alignment horizontal="left" vertical="center" shrinkToFit="1"/>
    </xf>
    <xf numFmtId="0" fontId="15" fillId="0" borderId="54" xfId="4" applyFont="1" applyBorder="1" applyAlignment="1">
      <alignment horizontal="left" vertical="center"/>
    </xf>
    <xf numFmtId="0" fontId="15" fillId="0" borderId="12" xfId="4" applyFont="1" applyBorder="1" applyAlignment="1">
      <alignment horizontal="center" vertical="center" shrinkToFit="1"/>
    </xf>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4" applyFont="1" applyAlignment="1">
      <alignment horizontal="left" vertical="center"/>
    </xf>
    <xf numFmtId="0" fontId="15" fillId="0" borderId="55" xfId="4" applyFont="1" applyBorder="1" applyAlignment="1">
      <alignment horizontal="left"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15" fillId="0" borderId="0" xfId="4" applyFont="1" applyAlignment="1">
      <alignment horizontal="left" vertical="center" shrinkToFit="1"/>
    </xf>
    <xf numFmtId="0" fontId="15" fillId="0" borderId="55" xfId="4" applyFont="1" applyBorder="1" applyAlignment="1">
      <alignment horizontal="left" vertical="center" shrinkToFit="1"/>
    </xf>
    <xf numFmtId="0" fontId="0" fillId="0" borderId="0" xfId="0" applyAlignment="1">
      <alignment horizontal="center" vertical="center"/>
    </xf>
    <xf numFmtId="0" fontId="0" fillId="0" borderId="0" xfId="0" applyAlignment="1">
      <alignment vertical="center" wrapText="1"/>
    </xf>
    <xf numFmtId="0" fontId="0" fillId="0" borderId="5" xfId="0" applyBorder="1">
      <alignment vertical="center"/>
    </xf>
    <xf numFmtId="0" fontId="0" fillId="0" borderId="5" xfId="0" applyBorder="1" applyAlignment="1">
      <alignment vertical="center" wrapText="1"/>
    </xf>
    <xf numFmtId="0" fontId="6" fillId="0" borderId="7" xfId="0" applyFont="1" applyBorder="1" applyAlignment="1">
      <alignment horizontal="center" vertical="center" wrapText="1"/>
    </xf>
    <xf numFmtId="14" fontId="0" fillId="0" borderId="5" xfId="0" applyNumberFormat="1" applyBorder="1">
      <alignment vertical="center"/>
    </xf>
    <xf numFmtId="0" fontId="15" fillId="0" borderId="29" xfId="4" applyFont="1" applyBorder="1" applyAlignment="1">
      <alignment horizontal="center" vertical="center" shrinkToFit="1"/>
    </xf>
    <xf numFmtId="0" fontId="15" fillId="0" borderId="6" xfId="4" applyFont="1" applyBorder="1" applyAlignment="1">
      <alignment horizontal="center" vertical="center" shrinkToFit="1"/>
    </xf>
    <xf numFmtId="184" fontId="0" fillId="0" borderId="56" xfId="0" applyNumberFormat="1" applyBorder="1" applyAlignment="1" applyProtection="1">
      <alignment horizontal="center" vertical="center"/>
      <protection locked="0"/>
    </xf>
    <xf numFmtId="184" fontId="0" fillId="0" borderId="57" xfId="0" applyNumberFormat="1" applyBorder="1" applyAlignment="1" applyProtection="1">
      <alignment horizontal="center" vertical="center"/>
      <protection locked="0"/>
    </xf>
    <xf numFmtId="0" fontId="0" fillId="0" borderId="0" xfId="0">
      <alignment vertical="center"/>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24" xfId="0" applyFont="1" applyBorder="1" applyAlignment="1">
      <alignment horizontal="left" vertical="top" wrapText="1"/>
    </xf>
    <xf numFmtId="0" fontId="15" fillId="0" borderId="0" xfId="0" applyFont="1" applyAlignment="1">
      <alignment horizontal="left" vertical="top" wrapText="1"/>
    </xf>
    <xf numFmtId="0" fontId="15" fillId="0" borderId="25" xfId="0" applyFont="1" applyBorder="1" applyAlignment="1">
      <alignment horizontal="left" vertical="top" wrapText="1"/>
    </xf>
    <xf numFmtId="0" fontId="15" fillId="0" borderId="12" xfId="0" applyFont="1" applyBorder="1" applyAlignment="1">
      <alignment horizontal="left" vertical="top" wrapText="1"/>
    </xf>
    <xf numFmtId="0" fontId="15" fillId="0" borderId="13" xfId="0" applyFont="1" applyBorder="1" applyAlignment="1">
      <alignment horizontal="left" vertical="top" wrapText="1"/>
    </xf>
    <xf numFmtId="0" fontId="15" fillId="0" borderId="14" xfId="0" applyFont="1" applyBorder="1" applyAlignment="1">
      <alignment horizontal="left" vertical="top" wrapText="1"/>
    </xf>
    <xf numFmtId="14" fontId="0" fillId="2" borderId="2" xfId="0" applyNumberFormat="1" applyFill="1" applyBorder="1" applyAlignment="1">
      <alignment horizontal="center" vertical="center"/>
    </xf>
    <xf numFmtId="14" fontId="0" fillId="2" borderId="41" xfId="0" applyNumberFormat="1" applyFill="1" applyBorder="1" applyAlignment="1">
      <alignment horizontal="center" vertical="center"/>
    </xf>
    <xf numFmtId="14" fontId="0" fillId="2" borderId="3" xfId="0" applyNumberFormat="1" applyFill="1" applyBorder="1" applyAlignment="1">
      <alignment horizontal="center" vertical="center"/>
    </xf>
    <xf numFmtId="191" fontId="11" fillId="0" borderId="0" xfId="0" applyNumberFormat="1" applyFont="1" applyAlignment="1">
      <alignment horizontal="center" vertical="center"/>
    </xf>
    <xf numFmtId="191" fontId="0" fillId="0" borderId="0" xfId="0" applyNumberFormat="1" applyAlignment="1">
      <alignment horizontal="center" vertical="center"/>
    </xf>
    <xf numFmtId="0" fontId="15" fillId="0" borderId="30" xfId="0" applyFont="1" applyBorder="1" applyAlignment="1">
      <alignment horizontal="distributed" vertical="center" wrapText="1"/>
    </xf>
    <xf numFmtId="0" fontId="15" fillId="0" borderId="31" xfId="0" applyFont="1" applyBorder="1" applyAlignment="1">
      <alignment horizontal="distributed" vertical="center" wrapText="1"/>
    </xf>
    <xf numFmtId="0" fontId="15" fillId="0" borderId="39" xfId="0" applyFont="1" applyBorder="1" applyAlignment="1">
      <alignment horizontal="distributed" vertical="center" wrapText="1"/>
    </xf>
    <xf numFmtId="177" fontId="6" fillId="0" borderId="40" xfId="0" applyNumberFormat="1" applyFont="1" applyBorder="1" applyAlignment="1">
      <alignment horizontal="center" vertical="center" shrinkToFit="1"/>
    </xf>
    <xf numFmtId="177" fontId="6" fillId="0" borderId="31" xfId="0" applyNumberFormat="1" applyFont="1" applyBorder="1" applyAlignment="1">
      <alignment horizontal="center" vertical="center" shrinkToFit="1"/>
    </xf>
    <xf numFmtId="0" fontId="6" fillId="0" borderId="2" xfId="0" applyFont="1" applyBorder="1" applyAlignment="1">
      <alignment horizontal="distributed" vertical="center" wrapText="1"/>
    </xf>
    <xf numFmtId="0" fontId="6" fillId="0" borderId="41" xfId="0" applyFont="1" applyBorder="1" applyAlignment="1">
      <alignment horizontal="distributed" vertical="center" wrapText="1"/>
    </xf>
    <xf numFmtId="0" fontId="6" fillId="0" borderId="22" xfId="0" applyFont="1" applyBorder="1" applyAlignment="1">
      <alignment horizontal="distributed" vertical="center" wrapTex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6" fillId="0" borderId="2" xfId="0" applyFont="1" applyBorder="1" applyAlignment="1">
      <alignment horizontal="distributed" vertical="center"/>
    </xf>
    <xf numFmtId="0" fontId="8" fillId="0" borderId="41" xfId="0" applyFont="1" applyBorder="1" applyAlignment="1">
      <alignment horizontal="distributed" vertical="center"/>
    </xf>
    <xf numFmtId="0" fontId="6" fillId="0" borderId="2" xfId="0" applyFont="1" applyBorder="1" applyAlignment="1">
      <alignment horizontal="center" vertical="center"/>
    </xf>
    <xf numFmtId="0" fontId="6" fillId="0" borderId="41" xfId="0" applyFont="1" applyBorder="1" applyAlignment="1">
      <alignment horizontal="center" vertical="center"/>
    </xf>
    <xf numFmtId="0" fontId="6" fillId="0" borderId="0" xfId="0" applyFont="1" applyAlignment="1">
      <alignment horizontal="distributed" vertical="center"/>
    </xf>
    <xf numFmtId="0" fontId="6" fillId="0" borderId="0" xfId="0" applyFont="1">
      <alignment vertical="center"/>
    </xf>
    <xf numFmtId="0" fontId="6" fillId="0" borderId="0" xfId="0" applyFont="1" applyAlignment="1">
      <alignment horizontal="center" vertical="center"/>
    </xf>
    <xf numFmtId="0" fontId="6" fillId="0" borderId="6" xfId="0" applyFont="1" applyBorder="1" applyAlignment="1">
      <alignment horizontal="distributed" vertical="center" wrapText="1"/>
    </xf>
    <xf numFmtId="0" fontId="6" fillId="0" borderId="7" xfId="0" applyFont="1" applyBorder="1" applyAlignment="1">
      <alignment horizontal="distributed" vertical="center" wrapText="1"/>
    </xf>
    <xf numFmtId="0" fontId="6" fillId="0" borderId="8" xfId="0" applyFont="1" applyBorder="1" applyAlignment="1">
      <alignment horizontal="distributed" vertical="center" wrapText="1"/>
    </xf>
    <xf numFmtId="0" fontId="6" fillId="0" borderId="24" xfId="0" applyFont="1" applyBorder="1" applyAlignment="1">
      <alignment horizontal="distributed" vertical="center" wrapText="1"/>
    </xf>
    <xf numFmtId="0" fontId="6" fillId="0" borderId="0" xfId="0" applyFont="1" applyAlignment="1">
      <alignment horizontal="distributed" vertical="center" wrapText="1"/>
    </xf>
    <xf numFmtId="0" fontId="6" fillId="0" borderId="25" xfId="0" applyFont="1" applyBorder="1" applyAlignment="1">
      <alignment horizontal="distributed" vertical="center" wrapText="1"/>
    </xf>
    <xf numFmtId="0" fontId="6" fillId="0" borderId="12" xfId="0" applyFont="1" applyBorder="1" applyAlignment="1">
      <alignment horizontal="distributed" vertical="center" wrapText="1"/>
    </xf>
    <xf numFmtId="0" fontId="6" fillId="0" borderId="13" xfId="0" applyFont="1" applyBorder="1" applyAlignment="1">
      <alignment horizontal="distributed" vertical="center" wrapText="1"/>
    </xf>
    <xf numFmtId="0" fontId="6" fillId="0" borderId="14" xfId="0" applyFont="1" applyBorder="1" applyAlignment="1">
      <alignment horizontal="distributed" vertical="center" wrapText="1"/>
    </xf>
    <xf numFmtId="0" fontId="6" fillId="0" borderId="7" xfId="0" applyFont="1" applyBorder="1" applyAlignment="1">
      <alignment vertical="center" wrapText="1"/>
    </xf>
    <xf numFmtId="0" fontId="8" fillId="0" borderId="7" xfId="0" applyFont="1" applyBorder="1">
      <alignment vertical="center"/>
    </xf>
    <xf numFmtId="0" fontId="8" fillId="0" borderId="8" xfId="0" applyFont="1" applyBorder="1">
      <alignment vertical="center"/>
    </xf>
    <xf numFmtId="0" fontId="6" fillId="0" borderId="27" xfId="0" applyFont="1" applyBorder="1" applyAlignment="1">
      <alignment vertical="center" wrapText="1"/>
    </xf>
    <xf numFmtId="0" fontId="6" fillId="0" borderId="28" xfId="0" applyFont="1" applyBorder="1" applyAlignment="1">
      <alignment vertical="center" wrapText="1"/>
    </xf>
    <xf numFmtId="0" fontId="6" fillId="0" borderId="31" xfId="0" applyFont="1" applyBorder="1" applyAlignment="1">
      <alignment vertical="center" wrapText="1"/>
    </xf>
    <xf numFmtId="0" fontId="6" fillId="0" borderId="32" xfId="0" applyFont="1" applyBorder="1" applyAlignment="1">
      <alignment vertical="center" wrapText="1"/>
    </xf>
    <xf numFmtId="0" fontId="6" fillId="0" borderId="19" xfId="0" applyFont="1" applyBorder="1" applyAlignment="1">
      <alignment horizontal="distributed" vertical="center" wrapText="1"/>
    </xf>
    <xf numFmtId="0" fontId="6" fillId="0" borderId="37" xfId="0" applyFont="1" applyBorder="1" applyAlignment="1">
      <alignment horizontal="distributed" vertical="center" wrapText="1"/>
    </xf>
    <xf numFmtId="38" fontId="6" fillId="0" borderId="33" xfId="1" applyFont="1" applyFill="1" applyBorder="1" applyAlignment="1" applyProtection="1">
      <alignment horizontal="right" vertical="center" wrapText="1"/>
    </xf>
    <xf numFmtId="38" fontId="6" fillId="0" borderId="38" xfId="1" applyFont="1" applyFill="1" applyBorder="1" applyAlignment="1" applyProtection="1">
      <alignment horizontal="right" vertical="center" wrapText="1"/>
    </xf>
    <xf numFmtId="0" fontId="6" fillId="0" borderId="8" xfId="0" applyFont="1" applyBorder="1" applyAlignment="1">
      <alignment horizontal="center" vertical="center"/>
    </xf>
    <xf numFmtId="0" fontId="6" fillId="0" borderId="14" xfId="0" applyFont="1" applyBorder="1" applyAlignment="1">
      <alignment horizontal="center" vertical="center"/>
    </xf>
    <xf numFmtId="0" fontId="6" fillId="0" borderId="34" xfId="0" applyFont="1" applyBorder="1" applyAlignment="1">
      <alignment horizontal="distributed" vertical="center"/>
    </xf>
    <xf numFmtId="0" fontId="6" fillId="0" borderId="35" xfId="0" applyFont="1" applyBorder="1" applyAlignment="1">
      <alignment horizontal="distributed" vertical="center"/>
    </xf>
    <xf numFmtId="177" fontId="6" fillId="0" borderId="33" xfId="0" applyNumberFormat="1" applyFont="1" applyBorder="1" applyAlignment="1">
      <alignment horizontal="center" vertical="center" shrinkToFit="1"/>
    </xf>
    <xf numFmtId="177" fontId="6" fillId="0" borderId="7" xfId="0" applyNumberFormat="1" applyFont="1" applyBorder="1" applyAlignment="1">
      <alignment horizontal="center" vertical="center" shrinkToFit="1"/>
    </xf>
    <xf numFmtId="0" fontId="6" fillId="0" borderId="15" xfId="0" applyFont="1" applyBorder="1" applyAlignment="1">
      <alignment horizontal="distributed" vertical="center" wrapText="1"/>
    </xf>
    <xf numFmtId="0" fontId="6" fillId="0" borderId="16" xfId="0" applyFont="1" applyBorder="1" applyAlignment="1">
      <alignment horizontal="distributed" vertical="center" wrapText="1"/>
    </xf>
    <xf numFmtId="0" fontId="6" fillId="0" borderId="17" xfId="0" applyFont="1" applyBorder="1" applyAlignment="1">
      <alignment horizontal="distributed"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8" xfId="0" applyFont="1" applyBorder="1" applyAlignment="1">
      <alignment horizontal="left" vertical="center" wrapText="1"/>
    </xf>
    <xf numFmtId="0" fontId="14" fillId="0" borderId="6" xfId="0" applyFont="1" applyBorder="1" applyAlignment="1">
      <alignment horizontal="distributed" vertical="center" wrapText="1"/>
    </xf>
    <xf numFmtId="0" fontId="8" fillId="0" borderId="7" xfId="0" applyFont="1" applyBorder="1" applyAlignment="1">
      <alignment horizontal="distributed" vertical="center" wrapText="1"/>
    </xf>
    <xf numFmtId="0" fontId="8" fillId="0" borderId="20" xfId="0" applyFont="1" applyBorder="1" applyAlignment="1">
      <alignment horizontal="distributed" vertical="center" wrapText="1"/>
    </xf>
    <xf numFmtId="0" fontId="8" fillId="0" borderId="21" xfId="0" applyFont="1" applyBorder="1" applyAlignment="1">
      <alignment horizontal="distributed" vertical="center" wrapText="1"/>
    </xf>
    <xf numFmtId="0" fontId="6" fillId="0" borderId="6" xfId="0" applyFont="1" applyBorder="1" applyAlignment="1">
      <alignment horizontal="center" vertical="center"/>
    </xf>
    <xf numFmtId="0" fontId="8" fillId="0" borderId="19" xfId="0" applyFont="1" applyBorder="1">
      <alignmen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8" fillId="0" borderId="22" xfId="0" applyFont="1" applyBorder="1">
      <alignment vertical="center"/>
    </xf>
    <xf numFmtId="0" fontId="12" fillId="0" borderId="3" xfId="0" applyFont="1" applyBorder="1" applyAlignment="1">
      <alignment horizontal="left" vertical="center"/>
    </xf>
    <xf numFmtId="0" fontId="12" fillId="0" borderId="5" xfId="0" applyFont="1" applyBorder="1" applyAlignment="1">
      <alignment horizontal="left" vertical="center"/>
    </xf>
    <xf numFmtId="0" fontId="12" fillId="0" borderId="0" xfId="0" applyFont="1" applyAlignment="1">
      <alignment horizontal="right" vertical="center"/>
    </xf>
    <xf numFmtId="0" fontId="6" fillId="0" borderId="0" xfId="0" applyFont="1" applyAlignment="1"/>
    <xf numFmtId="0" fontId="6" fillId="0" borderId="0" xfId="0" applyFont="1" applyAlignment="1">
      <alignment vertical="top" wrapText="1"/>
    </xf>
    <xf numFmtId="0" fontId="12" fillId="0" borderId="0" xfId="0" applyFont="1" applyAlignment="1">
      <alignment vertical="center" wrapText="1"/>
    </xf>
    <xf numFmtId="0" fontId="14" fillId="0" borderId="7" xfId="0" applyFont="1" applyBorder="1" applyAlignment="1">
      <alignment horizontal="distributed" vertical="center" wrapText="1"/>
    </xf>
    <xf numFmtId="0" fontId="14" fillId="0" borderId="8" xfId="0" applyFont="1" applyBorder="1" applyAlignment="1">
      <alignment horizontal="distributed" vertical="center" wrapText="1"/>
    </xf>
    <xf numFmtId="0" fontId="14" fillId="0" borderId="12" xfId="0" applyFont="1" applyBorder="1" applyAlignment="1">
      <alignment horizontal="distributed" vertical="center" wrapText="1"/>
    </xf>
    <xf numFmtId="0" fontId="14" fillId="0" borderId="13" xfId="0" applyFont="1" applyBorder="1" applyAlignment="1">
      <alignment horizontal="distributed" vertical="center" wrapText="1"/>
    </xf>
    <xf numFmtId="0" fontId="14" fillId="0" borderId="14" xfId="0" applyFont="1" applyBorder="1" applyAlignment="1">
      <alignment horizontal="distributed" vertical="center" wrapText="1"/>
    </xf>
    <xf numFmtId="0" fontId="6" fillId="0" borderId="9" xfId="0" applyFont="1" applyBorder="1" applyAlignment="1">
      <alignment horizontal="left" wrapText="1"/>
    </xf>
    <xf numFmtId="0" fontId="6" fillId="0" borderId="10" xfId="0" applyFont="1" applyBorder="1" applyAlignment="1">
      <alignment horizontal="left" wrapText="1"/>
    </xf>
    <xf numFmtId="0" fontId="6" fillId="0" borderId="11" xfId="0" applyFont="1" applyBorder="1" applyAlignment="1">
      <alignment horizontal="left"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0" fillId="0" borderId="0" xfId="0" applyFont="1" applyAlignment="1">
      <alignment horizontal="center" vertical="center"/>
    </xf>
    <xf numFmtId="0" fontId="12" fillId="0" borderId="0" xfId="0" applyFont="1" applyAlignment="1">
      <alignment vertical="top"/>
    </xf>
    <xf numFmtId="0" fontId="6" fillId="0" borderId="4" xfId="0" applyFont="1" applyBorder="1" applyAlignment="1">
      <alignment vertical="center" wrapText="1"/>
    </xf>
    <xf numFmtId="0" fontId="22" fillId="2" borderId="0" xfId="4" applyFont="1" applyFill="1" applyAlignment="1">
      <alignment horizontal="left" vertical="center" wrapText="1"/>
    </xf>
    <xf numFmtId="0" fontId="22" fillId="2" borderId="0" xfId="4" applyFont="1" applyFill="1" applyAlignment="1">
      <alignment horizontal="left" vertical="center"/>
    </xf>
    <xf numFmtId="0" fontId="6" fillId="2" borderId="0" xfId="4" applyFont="1" applyFill="1" applyAlignment="1">
      <alignment horizontal="right"/>
    </xf>
    <xf numFmtId="0" fontId="6" fillId="2" borderId="0" xfId="4" applyFont="1" applyFill="1" applyAlignment="1">
      <alignment horizontal="right" vertical="center"/>
    </xf>
    <xf numFmtId="0" fontId="20" fillId="2" borderId="0" xfId="4" applyFont="1" applyFill="1" applyAlignment="1">
      <alignment horizontal="center" wrapText="1"/>
    </xf>
    <xf numFmtId="0" fontId="6" fillId="0" borderId="2" xfId="4" applyFont="1" applyBorder="1" applyAlignment="1">
      <alignment horizontal="center" vertical="center" wrapText="1"/>
    </xf>
    <xf numFmtId="0" fontId="6" fillId="0" borderId="41" xfId="4" applyFont="1" applyBorder="1" applyAlignment="1">
      <alignment horizontal="center" vertical="center" wrapText="1"/>
    </xf>
    <xf numFmtId="0" fontId="6" fillId="0" borderId="2" xfId="4" applyFont="1" applyBorder="1" applyAlignment="1">
      <alignment horizontal="left" vertical="center" wrapText="1"/>
    </xf>
    <xf numFmtId="0" fontId="0" fillId="0" borderId="41" xfId="0" applyBorder="1" applyAlignment="1">
      <alignment horizontal="left" vertical="center" wrapText="1"/>
    </xf>
    <xf numFmtId="0" fontId="0" fillId="0" borderId="3" xfId="0" applyBorder="1" applyAlignment="1">
      <alignment horizontal="left" vertical="center" wrapText="1"/>
    </xf>
    <xf numFmtId="38" fontId="6" fillId="0" borderId="6" xfId="1" applyFont="1" applyFill="1" applyBorder="1" applyAlignment="1" applyProtection="1">
      <alignment horizontal="center" vertical="center" wrapText="1"/>
    </xf>
    <xf numFmtId="38" fontId="6" fillId="0" borderId="7" xfId="1" applyFont="1" applyFill="1" applyBorder="1" applyAlignment="1" applyProtection="1">
      <alignment horizontal="center" vertical="center" wrapText="1"/>
    </xf>
    <xf numFmtId="38" fontId="6" fillId="0" borderId="12" xfId="1" applyFont="1" applyFill="1" applyBorder="1" applyAlignment="1" applyProtection="1">
      <alignment horizontal="center" vertical="center" wrapText="1"/>
    </xf>
    <xf numFmtId="38" fontId="6" fillId="0" borderId="13" xfId="1" applyFont="1" applyFill="1" applyBorder="1" applyAlignment="1" applyProtection="1">
      <alignment horizontal="center" vertical="center" wrapText="1"/>
    </xf>
    <xf numFmtId="0" fontId="6" fillId="0" borderId="8" xfId="4" applyFont="1" applyBorder="1" applyAlignment="1">
      <alignment horizontal="center" vertical="center"/>
    </xf>
    <xf numFmtId="0" fontId="6" fillId="0" borderId="14" xfId="4" applyFont="1" applyBorder="1" applyAlignment="1">
      <alignment horizontal="center" vertical="center"/>
    </xf>
    <xf numFmtId="38" fontId="6" fillId="0" borderId="6" xfId="1" applyFont="1" applyFill="1" applyBorder="1" applyAlignment="1" applyProtection="1">
      <alignment horizontal="center" vertical="center"/>
    </xf>
    <xf numFmtId="38" fontId="6" fillId="0" borderId="7" xfId="1" applyFont="1" applyFill="1" applyBorder="1" applyAlignment="1" applyProtection="1">
      <alignment horizontal="center" vertical="center"/>
    </xf>
    <xf numFmtId="38" fontId="6" fillId="0" borderId="12" xfId="1" applyFont="1" applyFill="1" applyBorder="1" applyAlignment="1" applyProtection="1">
      <alignment horizontal="center" vertical="center"/>
    </xf>
    <xf numFmtId="38" fontId="6" fillId="0" borderId="13" xfId="1" applyFont="1" applyFill="1" applyBorder="1" applyAlignment="1" applyProtection="1">
      <alignment horizontal="center" vertical="center"/>
    </xf>
    <xf numFmtId="179" fontId="6" fillId="0" borderId="6" xfId="4" applyNumberFormat="1" applyFont="1" applyBorder="1" applyAlignment="1">
      <alignment horizontal="center" vertical="center" shrinkToFit="1"/>
    </xf>
    <xf numFmtId="179" fontId="6" fillId="0" borderId="7" xfId="4" applyNumberFormat="1" applyFont="1" applyBorder="1" applyAlignment="1">
      <alignment horizontal="center" vertical="center" shrinkToFit="1"/>
    </xf>
    <xf numFmtId="179" fontId="6" fillId="0" borderId="12" xfId="4" applyNumberFormat="1" applyFont="1" applyBorder="1" applyAlignment="1">
      <alignment horizontal="center" vertical="center" shrinkToFit="1"/>
    </xf>
    <xf numFmtId="179" fontId="6" fillId="0" borderId="13" xfId="4" applyNumberFormat="1" applyFont="1" applyBorder="1" applyAlignment="1">
      <alignment horizontal="center" vertical="center" shrinkToFit="1"/>
    </xf>
    <xf numFmtId="0" fontId="22" fillId="0" borderId="0" xfId="4" applyFont="1" applyAlignment="1">
      <alignment horizontal="left" vertical="center" wrapText="1"/>
    </xf>
    <xf numFmtId="0" fontId="6" fillId="0" borderId="2" xfId="4" applyFont="1" applyBorder="1" applyAlignment="1">
      <alignment horizontal="center" vertical="center"/>
    </xf>
    <xf numFmtId="0" fontId="6" fillId="0" borderId="41" xfId="4" applyFont="1" applyBorder="1" applyAlignment="1">
      <alignment horizontal="center" vertical="center"/>
    </xf>
    <xf numFmtId="0" fontId="6" fillId="0" borderId="3" xfId="4" applyFont="1" applyBorder="1" applyAlignment="1">
      <alignment horizontal="center" vertical="center"/>
    </xf>
    <xf numFmtId="0" fontId="6" fillId="0" borderId="8" xfId="0" applyFont="1" applyBorder="1" applyAlignment="1">
      <alignment horizontal="center" vertical="center" shrinkToFit="1"/>
    </xf>
    <xf numFmtId="0" fontId="6" fillId="0" borderId="25" xfId="0" applyFont="1" applyBorder="1" applyAlignment="1">
      <alignment horizontal="center" vertical="center" shrinkToFit="1"/>
    </xf>
    <xf numFmtId="180" fontId="6" fillId="0" borderId="24" xfId="4" applyNumberFormat="1" applyFont="1" applyBorder="1" applyAlignment="1">
      <alignment horizontal="center" vertical="center"/>
    </xf>
    <xf numFmtId="180" fontId="6" fillId="0" borderId="0" xfId="4" applyNumberFormat="1" applyFont="1" applyAlignment="1">
      <alignment horizontal="center" vertical="center"/>
    </xf>
    <xf numFmtId="182" fontId="6" fillId="0" borderId="40" xfId="0" applyNumberFormat="1" applyFont="1" applyBorder="1" applyAlignment="1">
      <alignment horizontal="center" vertical="center" wrapText="1"/>
    </xf>
    <xf numFmtId="182" fontId="6" fillId="0" borderId="31" xfId="0" applyNumberFormat="1" applyFont="1" applyBorder="1" applyAlignment="1">
      <alignment horizontal="center" vertical="center" wrapText="1"/>
    </xf>
    <xf numFmtId="0" fontId="6" fillId="0" borderId="7" xfId="4" applyFont="1" applyBorder="1" applyAlignment="1">
      <alignment horizontal="center" vertical="center" shrinkToFit="1"/>
    </xf>
    <xf numFmtId="0" fontId="6" fillId="0" borderId="13" xfId="4" applyFont="1" applyBorder="1" applyAlignment="1">
      <alignment horizontal="center" vertical="center" shrinkToFit="1"/>
    </xf>
    <xf numFmtId="0" fontId="6" fillId="0" borderId="14" xfId="0" applyFont="1" applyBorder="1" applyAlignment="1">
      <alignment horizontal="center" vertical="center" shrinkToFit="1"/>
    </xf>
    <xf numFmtId="180" fontId="6" fillId="0" borderId="12" xfId="4" applyNumberFormat="1" applyFont="1" applyBorder="1" applyAlignment="1">
      <alignment horizontal="center" vertical="center"/>
    </xf>
    <xf numFmtId="180" fontId="6" fillId="0" borderId="13" xfId="4" applyNumberFormat="1" applyFont="1" applyBorder="1" applyAlignment="1">
      <alignment horizontal="center" vertical="center"/>
    </xf>
    <xf numFmtId="0" fontId="6" fillId="0" borderId="6" xfId="0" applyFont="1" applyBorder="1" applyAlignment="1">
      <alignment horizontal="distributed" wrapText="1"/>
    </xf>
    <xf numFmtId="0" fontId="6" fillId="0" borderId="7" xfId="0" applyFont="1" applyBorder="1" applyAlignment="1">
      <alignment horizontal="distributed" wrapText="1"/>
    </xf>
    <xf numFmtId="38" fontId="6" fillId="0" borderId="24" xfId="1" applyFont="1" applyFill="1" applyBorder="1" applyAlignment="1" applyProtection="1">
      <alignment horizontal="center" vertical="center" wrapText="1"/>
    </xf>
    <xf numFmtId="38" fontId="6" fillId="0" borderId="0" xfId="1" applyFont="1" applyFill="1" applyBorder="1" applyAlignment="1" applyProtection="1">
      <alignment horizontal="center" vertical="center" wrapText="1"/>
    </xf>
    <xf numFmtId="0" fontId="6" fillId="0" borderId="25" xfId="4" applyFont="1" applyBorder="1" applyAlignment="1">
      <alignment horizontal="center" vertical="center"/>
    </xf>
    <xf numFmtId="38" fontId="6" fillId="0" borderId="24" xfId="1" applyFont="1" applyFill="1" applyBorder="1" applyAlignment="1" applyProtection="1">
      <alignment horizontal="center" vertical="center"/>
    </xf>
    <xf numFmtId="38" fontId="6" fillId="0" borderId="0" xfId="1" applyFont="1" applyFill="1" applyBorder="1" applyAlignment="1" applyProtection="1">
      <alignment horizontal="center" vertical="center"/>
    </xf>
    <xf numFmtId="181" fontId="6" fillId="0" borderId="6" xfId="4" applyNumberFormat="1" applyFont="1" applyBorder="1" applyAlignment="1">
      <alignment horizontal="center" vertical="center"/>
    </xf>
    <xf numFmtId="181" fontId="6" fillId="0" borderId="7" xfId="4" applyNumberFormat="1" applyFont="1" applyBorder="1" applyAlignment="1">
      <alignment horizontal="center" vertical="center"/>
    </xf>
    <xf numFmtId="181" fontId="6" fillId="0" borderId="24" xfId="4" applyNumberFormat="1" applyFont="1" applyBorder="1" applyAlignment="1">
      <alignment horizontal="center" vertical="center"/>
    </xf>
    <xf numFmtId="181" fontId="6" fillId="0" borderId="0" xfId="4" applyNumberFormat="1" applyFont="1" applyAlignment="1">
      <alignment horizontal="center" vertical="center"/>
    </xf>
    <xf numFmtId="0" fontId="6" fillId="0" borderId="0" xfId="4" applyFont="1" applyAlignment="1">
      <alignment horizontal="center" vertical="center" shrinkToFit="1"/>
    </xf>
    <xf numFmtId="0" fontId="6" fillId="0" borderId="6" xfId="4" applyFont="1" applyBorder="1" applyAlignment="1">
      <alignment horizontal="distributed" wrapText="1"/>
    </xf>
    <xf numFmtId="0" fontId="6" fillId="0" borderId="7" xfId="4" applyFont="1" applyBorder="1" applyAlignment="1">
      <alignment horizontal="distributed" wrapText="1"/>
    </xf>
    <xf numFmtId="0" fontId="6" fillId="0" borderId="6" xfId="4" applyFont="1" applyBorder="1" applyAlignment="1">
      <alignment horizontal="center" vertical="center"/>
    </xf>
    <xf numFmtId="0" fontId="6" fillId="0" borderId="7" xfId="4" applyFont="1" applyBorder="1" applyAlignment="1">
      <alignment horizontal="center" vertical="center"/>
    </xf>
    <xf numFmtId="0" fontId="6" fillId="0" borderId="24" xfId="4" applyFont="1" applyBorder="1" applyAlignment="1">
      <alignment horizontal="center" vertical="center"/>
    </xf>
    <xf numFmtId="0" fontId="6" fillId="0" borderId="0" xfId="4" applyFont="1" applyAlignment="1">
      <alignment horizontal="center" vertical="center"/>
    </xf>
    <xf numFmtId="0" fontId="15" fillId="2" borderId="0" xfId="4" applyFont="1" applyFill="1" applyAlignment="1">
      <alignment horizontal="center" wrapText="1"/>
    </xf>
    <xf numFmtId="0" fontId="6" fillId="0" borderId="41" xfId="0" applyFont="1" applyBorder="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left" vertical="center" wrapText="1"/>
    </xf>
    <xf numFmtId="0" fontId="6" fillId="0" borderId="41" xfId="0" applyFont="1" applyBorder="1" applyAlignment="1">
      <alignment horizontal="left" vertical="center" wrapText="1"/>
    </xf>
    <xf numFmtId="0" fontId="6" fillId="0" borderId="3" xfId="0" applyFont="1" applyBorder="1" applyAlignment="1">
      <alignment horizontal="left" vertical="center" wrapText="1"/>
    </xf>
    <xf numFmtId="0" fontId="6" fillId="0" borderId="24"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left" vertical="center"/>
    </xf>
    <xf numFmtId="0" fontId="6" fillId="0" borderId="25" xfId="0" applyFont="1" applyBorder="1" applyAlignment="1">
      <alignment horizontal="left" vertical="center"/>
    </xf>
    <xf numFmtId="0" fontId="6" fillId="0" borderId="23" xfId="0" applyFont="1" applyBorder="1" applyAlignment="1">
      <alignment horizontal="center" vertical="center" wrapText="1"/>
    </xf>
    <xf numFmtId="0" fontId="6" fillId="0" borderId="34" xfId="0" applyFont="1" applyBorder="1" applyAlignment="1">
      <alignment horizontal="center" vertical="center"/>
    </xf>
    <xf numFmtId="38" fontId="6" fillId="0" borderId="23" xfId="1" applyFont="1" applyFill="1" applyBorder="1" applyAlignment="1" applyProtection="1">
      <alignment horizontal="center" vertical="center"/>
    </xf>
    <xf numFmtId="38" fontId="6" fillId="0" borderId="34" xfId="1" applyFont="1" applyFill="1" applyBorder="1" applyAlignment="1" applyProtection="1">
      <alignment horizontal="center" vertical="center"/>
    </xf>
    <xf numFmtId="38" fontId="6" fillId="0" borderId="44" xfId="1" applyFont="1" applyFill="1" applyBorder="1" applyAlignment="1" applyProtection="1">
      <alignment horizontal="center" vertical="center"/>
    </xf>
    <xf numFmtId="38" fontId="6" fillId="0" borderId="35" xfId="1" applyFont="1" applyFill="1" applyBorder="1" applyAlignment="1" applyProtection="1">
      <alignment horizontal="center" vertical="center"/>
    </xf>
    <xf numFmtId="38" fontId="6" fillId="0" borderId="36" xfId="1" applyFont="1" applyFill="1" applyBorder="1" applyAlignment="1" applyProtection="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xf>
    <xf numFmtId="38" fontId="6" fillId="0" borderId="38" xfId="1" applyFont="1" applyFill="1" applyBorder="1" applyAlignment="1" applyProtection="1">
      <alignment horizontal="center" vertical="center"/>
    </xf>
    <xf numFmtId="38" fontId="6" fillId="0" borderId="37" xfId="1" applyFont="1" applyFill="1" applyBorder="1" applyAlignment="1" applyProtection="1">
      <alignment horizontal="center" vertical="center"/>
    </xf>
    <xf numFmtId="38" fontId="6" fillId="0" borderId="14" xfId="1" applyFont="1" applyFill="1" applyBorder="1" applyAlignment="1" applyProtection="1">
      <alignment horizontal="center" vertical="center"/>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 xfId="0" applyFont="1" applyBorder="1" applyAlignment="1">
      <alignment horizontal="center" vertical="center" shrinkToFit="1"/>
    </xf>
    <xf numFmtId="0" fontId="6" fillId="0" borderId="41" xfId="0" applyFont="1" applyBorder="1" applyAlignment="1">
      <alignment horizontal="center" vertical="center" shrinkToFit="1"/>
    </xf>
    <xf numFmtId="0" fontId="8" fillId="0" borderId="2" xfId="0" applyFont="1" applyBorder="1" applyAlignment="1">
      <alignment horizontal="center" vertical="center" wrapText="1"/>
    </xf>
    <xf numFmtId="0" fontId="8" fillId="0" borderId="41" xfId="0" applyFont="1" applyBorder="1" applyAlignment="1">
      <alignment horizontal="center" vertical="center" wrapText="1"/>
    </xf>
    <xf numFmtId="0" fontId="6" fillId="0" borderId="25" xfId="0" applyFont="1" applyBorder="1" applyAlignment="1">
      <alignment vertical="top" wrapText="1"/>
    </xf>
    <xf numFmtId="0" fontId="6" fillId="0" borderId="13" xfId="0" applyFont="1" applyBorder="1" applyAlignment="1">
      <alignment vertical="top" wrapText="1"/>
    </xf>
    <xf numFmtId="0" fontId="6" fillId="0" borderId="14" xfId="0" applyFont="1" applyBorder="1" applyAlignment="1">
      <alignment vertical="top" wrapTex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7" xfId="0" applyFont="1" applyBorder="1" applyAlignment="1">
      <alignment horizontal="center" vertical="center"/>
    </xf>
    <xf numFmtId="0" fontId="6" fillId="0" borderId="33"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8" xfId="0" applyFont="1" applyBorder="1" applyAlignment="1">
      <alignment horizontal="center" vertical="center" wrapText="1"/>
    </xf>
    <xf numFmtId="0" fontId="8" fillId="0" borderId="2" xfId="0" applyFont="1" applyBorder="1" applyAlignment="1">
      <alignment horizontal="center" vertical="center"/>
    </xf>
    <xf numFmtId="0" fontId="8" fillId="0" borderId="41" xfId="0" applyFont="1" applyBorder="1" applyAlignment="1">
      <alignment horizontal="center" vertical="center"/>
    </xf>
    <xf numFmtId="0" fontId="6" fillId="0" borderId="0" xfId="0" applyFont="1" applyAlignment="1">
      <alignment vertical="center" wrapText="1"/>
    </xf>
    <xf numFmtId="0" fontId="26" fillId="0" borderId="33" xfId="0" applyFont="1" applyBorder="1" applyAlignment="1">
      <alignment vertical="center" wrapText="1"/>
    </xf>
    <xf numFmtId="0" fontId="26" fillId="0" borderId="7" xfId="0" applyFont="1" applyBorder="1" applyAlignment="1">
      <alignment vertical="center" wrapText="1"/>
    </xf>
    <xf numFmtId="0" fontId="26" fillId="0" borderId="8" xfId="0" applyFont="1" applyBorder="1" applyAlignment="1">
      <alignment vertical="center" wrapText="1"/>
    </xf>
    <xf numFmtId="0" fontId="6" fillId="0" borderId="26" xfId="0" applyFont="1" applyBorder="1" applyAlignment="1">
      <alignment vertical="center" wrapText="1"/>
    </xf>
    <xf numFmtId="0" fontId="26" fillId="0" borderId="43" xfId="0" applyFont="1" applyBorder="1" applyAlignment="1">
      <alignment vertical="center" wrapText="1"/>
    </xf>
    <xf numFmtId="0" fontId="26" fillId="0" borderId="27" xfId="0" applyFont="1" applyBorder="1" applyAlignment="1">
      <alignment vertical="center" wrapText="1"/>
    </xf>
    <xf numFmtId="0" fontId="26" fillId="0" borderId="28" xfId="0" applyFont="1" applyBorder="1" applyAlignment="1">
      <alignment vertical="center" wrapText="1"/>
    </xf>
    <xf numFmtId="0" fontId="6" fillId="0" borderId="13" xfId="0" applyFont="1" applyBorder="1" applyAlignment="1">
      <alignment vertical="center" wrapText="1"/>
    </xf>
    <xf numFmtId="0" fontId="26" fillId="0" borderId="38" xfId="0" applyFont="1" applyBorder="1" applyAlignment="1">
      <alignment vertical="center" wrapText="1"/>
    </xf>
    <xf numFmtId="0" fontId="26" fillId="0" borderId="13" xfId="0" applyFont="1" applyBorder="1" applyAlignment="1">
      <alignment vertical="center" wrapText="1"/>
    </xf>
    <xf numFmtId="0" fontId="26" fillId="0" borderId="14" xfId="0" applyFont="1" applyBorder="1" applyAlignment="1">
      <alignment vertical="center" wrapText="1"/>
    </xf>
    <xf numFmtId="177" fontId="6" fillId="0" borderId="7" xfId="4" applyNumberFormat="1" applyFont="1" applyBorder="1" applyAlignment="1">
      <alignment horizontal="center" vertical="center" wrapText="1"/>
    </xf>
    <xf numFmtId="0" fontId="6" fillId="0" borderId="0" xfId="0" applyFont="1" applyAlignment="1">
      <alignment horizontal="left" vertical="top" wrapText="1"/>
    </xf>
    <xf numFmtId="0" fontId="6" fillId="0" borderId="25" xfId="0" applyFont="1" applyBorder="1" applyAlignment="1">
      <alignment horizontal="left" vertical="top" wrapText="1"/>
    </xf>
    <xf numFmtId="0" fontId="6" fillId="0" borderId="26" xfId="4" applyFont="1" applyBorder="1" applyAlignment="1">
      <alignment horizontal="left" vertical="center" wrapText="1"/>
    </xf>
    <xf numFmtId="0" fontId="6" fillId="0" borderId="27" xfId="4" applyFont="1" applyBorder="1" applyAlignment="1">
      <alignment horizontal="left" vertical="center" wrapText="1"/>
    </xf>
    <xf numFmtId="0" fontId="6" fillId="0" borderId="28" xfId="4" applyFont="1" applyBorder="1" applyAlignment="1">
      <alignment horizontal="left" vertical="center" wrapText="1"/>
    </xf>
    <xf numFmtId="0" fontId="6" fillId="0" borderId="27" xfId="4" applyFont="1" applyBorder="1" applyAlignment="1">
      <alignment horizontal="center" vertical="center" wrapText="1"/>
    </xf>
    <xf numFmtId="0" fontId="6" fillId="0" borderId="30" xfId="4" applyFont="1" applyBorder="1" applyAlignment="1">
      <alignment horizontal="left" vertical="center" wrapText="1"/>
    </xf>
    <xf numFmtId="0" fontId="6" fillId="0" borderId="31" xfId="4" applyFont="1" applyBorder="1" applyAlignment="1">
      <alignment horizontal="left" vertical="center" wrapText="1"/>
    </xf>
    <xf numFmtId="0" fontId="6" fillId="0" borderId="32" xfId="4" applyFont="1" applyBorder="1" applyAlignment="1">
      <alignment horizontal="left" vertical="center" wrapText="1"/>
    </xf>
    <xf numFmtId="0" fontId="6" fillId="0" borderId="31" xfId="4" applyFont="1" applyBorder="1" applyAlignment="1">
      <alignment horizontal="center" vertical="center" wrapText="1"/>
    </xf>
    <xf numFmtId="0" fontId="13" fillId="0" borderId="0" xfId="4" applyFont="1" applyAlignment="1">
      <alignment horizontal="left" wrapText="1"/>
    </xf>
    <xf numFmtId="0" fontId="6" fillId="0" borderId="3" xfId="4" applyFont="1" applyBorder="1" applyAlignment="1">
      <alignment horizontal="center" vertical="center" wrapText="1"/>
    </xf>
    <xf numFmtId="0" fontId="15" fillId="0" borderId="41" xfId="4" applyFont="1" applyBorder="1" applyAlignment="1">
      <alignment horizontal="center" vertical="center" wrapText="1"/>
    </xf>
    <xf numFmtId="0" fontId="6" fillId="0" borderId="3" xfId="0" applyFont="1" applyBorder="1" applyAlignment="1">
      <alignment horizontal="center" vertical="center"/>
    </xf>
    <xf numFmtId="0" fontId="6" fillId="0" borderId="23" xfId="4" applyFont="1" applyBorder="1" applyAlignment="1">
      <alignment horizontal="left" vertical="center" wrapText="1"/>
    </xf>
    <xf numFmtId="0" fontId="6" fillId="0" borderId="34" xfId="4" applyFont="1" applyBorder="1" applyAlignment="1">
      <alignment horizontal="left" vertical="center" wrapText="1"/>
    </xf>
    <xf numFmtId="0" fontId="6" fillId="0" borderId="36" xfId="4" applyFont="1" applyBorder="1" applyAlignment="1">
      <alignment horizontal="left" vertical="center" wrapText="1"/>
    </xf>
    <xf numFmtId="0" fontId="6" fillId="0" borderId="34" xfId="4" applyFont="1" applyBorder="1" applyAlignment="1">
      <alignment horizontal="center" vertical="center" wrapText="1"/>
    </xf>
    <xf numFmtId="0" fontId="6" fillId="0" borderId="48"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0" xfId="4" applyFont="1" applyAlignment="1">
      <alignment horizontal="left" vertical="center" wrapText="1"/>
    </xf>
    <xf numFmtId="0" fontId="6" fillId="0" borderId="13" xfId="4"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12" xfId="0" applyFont="1" applyBorder="1" applyAlignment="1">
      <alignment horizontal="left" vertical="center" wrapText="1"/>
    </xf>
    <xf numFmtId="0" fontId="6" fillId="0" borderId="14" xfId="0" applyFont="1" applyBorder="1" applyAlignment="1">
      <alignment horizontal="left" vertical="center" wrapText="1"/>
    </xf>
    <xf numFmtId="0" fontId="6" fillId="0" borderId="48" xfId="4" applyFont="1" applyBorder="1" applyAlignment="1">
      <alignment horizontal="left" vertical="top" wrapText="1"/>
    </xf>
    <xf numFmtId="0" fontId="6" fillId="0" borderId="46" xfId="4" applyFont="1" applyBorder="1" applyAlignment="1">
      <alignment horizontal="left" vertical="top" wrapText="1"/>
    </xf>
    <xf numFmtId="0" fontId="6" fillId="0" borderId="53"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5" xfId="4" applyFont="1" applyBorder="1" applyAlignment="1">
      <alignment horizontal="left" vertical="center" wrapText="1"/>
    </xf>
    <xf numFmtId="0" fontId="6" fillId="0" borderId="21" xfId="4" applyFont="1" applyBorder="1" applyAlignment="1">
      <alignment horizontal="left" vertical="center" wrapText="1"/>
    </xf>
    <xf numFmtId="0" fontId="6" fillId="0" borderId="29" xfId="0" applyFont="1" applyBorder="1" applyAlignment="1">
      <alignment horizontal="left" vertical="center" wrapText="1"/>
    </xf>
    <xf numFmtId="0" fontId="6" fillId="0" borderId="54" xfId="0" applyFont="1" applyBorder="1" applyAlignment="1">
      <alignment horizontal="left" vertical="center" wrapText="1"/>
    </xf>
    <xf numFmtId="0" fontId="6" fillId="0" borderId="20" xfId="0" applyFont="1" applyBorder="1" applyAlignment="1">
      <alignment horizontal="left" vertical="center" wrapText="1"/>
    </xf>
    <xf numFmtId="0" fontId="6" fillId="0" borderId="52" xfId="0" applyFont="1" applyBorder="1" applyAlignment="1">
      <alignment horizontal="left" vertical="center" wrapText="1"/>
    </xf>
    <xf numFmtId="0" fontId="6" fillId="0" borderId="53" xfId="4" applyFont="1" applyBorder="1" applyAlignment="1">
      <alignment horizontal="left" vertical="top" wrapText="1"/>
    </xf>
    <xf numFmtId="0" fontId="6" fillId="0" borderId="50" xfId="4" applyFont="1" applyBorder="1" applyAlignment="1">
      <alignment horizontal="left" vertical="top" wrapText="1"/>
    </xf>
    <xf numFmtId="0" fontId="6" fillId="0" borderId="45" xfId="4" applyFont="1" applyBorder="1" applyAlignment="1">
      <alignment horizontal="center" vertical="center"/>
    </xf>
    <xf numFmtId="0" fontId="6" fillId="0" borderId="48" xfId="4" applyFont="1" applyBorder="1" applyAlignment="1">
      <alignment horizontal="center" vertical="center"/>
    </xf>
    <xf numFmtId="0" fontId="6" fillId="0" borderId="0" xfId="4" applyFont="1" applyAlignment="1">
      <alignment horizontal="left" vertical="center"/>
    </xf>
    <xf numFmtId="0" fontId="6" fillId="0" borderId="24" xfId="4" applyFont="1" applyBorder="1" applyAlignment="1">
      <alignment horizontal="left" vertical="center" wrapText="1"/>
    </xf>
    <xf numFmtId="0" fontId="6" fillId="0" borderId="25" xfId="4" applyFont="1" applyBorder="1" applyAlignment="1">
      <alignment horizontal="left" vertical="center" wrapText="1"/>
    </xf>
    <xf numFmtId="0" fontId="6" fillId="0" borderId="12" xfId="4" applyFont="1" applyBorder="1" applyAlignment="1">
      <alignment horizontal="center" vertical="center"/>
    </xf>
    <xf numFmtId="0" fontId="6" fillId="0" borderId="13" xfId="4" applyFont="1" applyBorder="1" applyAlignment="1">
      <alignment horizontal="center" vertical="center"/>
    </xf>
    <xf numFmtId="0" fontId="6" fillId="0" borderId="6" xfId="4" applyFont="1" applyBorder="1" applyAlignment="1">
      <alignment horizontal="center" vertical="center" wrapText="1" shrinkToFit="1"/>
    </xf>
    <xf numFmtId="0" fontId="6" fillId="0" borderId="8" xfId="4" applyFont="1" applyBorder="1" applyAlignment="1">
      <alignment horizontal="center" vertical="center" wrapText="1" shrinkToFit="1"/>
    </xf>
    <xf numFmtId="0" fontId="6" fillId="0" borderId="12" xfId="4" applyFont="1" applyBorder="1" applyAlignment="1">
      <alignment horizontal="center" vertical="center" wrapText="1" shrinkToFit="1"/>
    </xf>
    <xf numFmtId="0" fontId="6" fillId="0" borderId="14" xfId="4" applyFont="1" applyBorder="1" applyAlignment="1">
      <alignment horizontal="center" vertical="center" wrapText="1" shrinkToFit="1"/>
    </xf>
    <xf numFmtId="0" fontId="15" fillId="0" borderId="2" xfId="4" applyFont="1" applyBorder="1" applyAlignment="1">
      <alignment horizontal="center" vertical="center"/>
    </xf>
    <xf numFmtId="0" fontId="15" fillId="0" borderId="41" xfId="4" applyFont="1" applyBorder="1" applyAlignment="1">
      <alignment horizontal="center" vertical="center"/>
    </xf>
    <xf numFmtId="0" fontId="15" fillId="0" borderId="3" xfId="4" applyFont="1" applyBorder="1" applyAlignment="1">
      <alignment horizontal="center" vertical="center"/>
    </xf>
    <xf numFmtId="0" fontId="15" fillId="0" borderId="45" xfId="4" applyFont="1" applyBorder="1" applyAlignment="1">
      <alignment horizontal="center" vertical="center"/>
    </xf>
    <xf numFmtId="0" fontId="15" fillId="0" borderId="46" xfId="4" applyFont="1" applyBorder="1" applyAlignment="1">
      <alignment horizontal="center" vertical="center"/>
    </xf>
    <xf numFmtId="0" fontId="15" fillId="0" borderId="13" xfId="4" applyFont="1" applyBorder="1" applyAlignment="1">
      <alignment horizontal="center" vertical="center" wrapText="1" shrinkToFit="1"/>
    </xf>
    <xf numFmtId="0" fontId="15" fillId="0" borderId="13" xfId="4" applyFont="1" applyBorder="1" applyAlignment="1">
      <alignment horizontal="center" vertical="center" shrinkToFit="1"/>
    </xf>
    <xf numFmtId="0" fontId="6" fillId="0" borderId="46" xfId="4" applyFont="1" applyBorder="1" applyAlignment="1">
      <alignment horizontal="center" vertical="center"/>
    </xf>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6" fillId="0" borderId="48" xfId="0" applyFont="1" applyBorder="1" applyAlignment="1">
      <alignment horizontal="left" vertical="center" wrapText="1"/>
    </xf>
    <xf numFmtId="0" fontId="6" fillId="0" borderId="46" xfId="0" applyFont="1" applyBorder="1" applyAlignment="1">
      <alignment horizontal="left" vertical="center" wrapText="1"/>
    </xf>
    <xf numFmtId="0" fontId="15" fillId="0" borderId="48" xfId="0" applyFont="1" applyBorder="1" applyAlignment="1">
      <alignment horizontal="left" vertical="center" wrapText="1"/>
    </xf>
    <xf numFmtId="0" fontId="15" fillId="0" borderId="46" xfId="0" applyFont="1" applyBorder="1" applyAlignment="1">
      <alignment horizontal="left" vertical="center" wrapText="1"/>
    </xf>
    <xf numFmtId="9" fontId="6" fillId="0" borderId="48" xfId="3" applyFont="1" applyFill="1" applyBorder="1" applyAlignment="1" applyProtection="1">
      <alignment horizontal="left" vertical="top" wrapText="1"/>
    </xf>
    <xf numFmtId="9" fontId="6" fillId="0" borderId="46" xfId="3" applyFont="1" applyFill="1" applyBorder="1" applyAlignment="1" applyProtection="1">
      <alignment horizontal="left" vertical="top" wrapText="1"/>
    </xf>
    <xf numFmtId="0" fontId="22" fillId="0" borderId="0" xfId="0" applyFont="1" applyAlignment="1">
      <alignment horizontal="left" vertical="center" wrapText="1"/>
    </xf>
    <xf numFmtId="0" fontId="6" fillId="0" borderId="45" xfId="0" applyFont="1" applyBorder="1" applyAlignment="1">
      <alignment horizontal="center" vertical="center" wrapText="1"/>
    </xf>
    <xf numFmtId="0" fontId="6" fillId="0" borderId="53" xfId="0" applyFont="1" applyBorder="1" applyAlignment="1">
      <alignment horizontal="left" vertical="center" wrapText="1"/>
    </xf>
    <xf numFmtId="0" fontId="6" fillId="0" borderId="50" xfId="0" applyFont="1" applyBorder="1" applyAlignment="1">
      <alignment horizontal="left" vertical="center" wrapText="1"/>
    </xf>
    <xf numFmtId="0" fontId="15" fillId="0" borderId="53" xfId="0" applyFont="1" applyBorder="1" applyAlignment="1">
      <alignment horizontal="left" vertical="center" wrapText="1"/>
    </xf>
    <xf numFmtId="0" fontId="15" fillId="0" borderId="50" xfId="0" applyFont="1" applyBorder="1" applyAlignment="1">
      <alignment horizontal="left" vertical="center" wrapText="1"/>
    </xf>
    <xf numFmtId="9" fontId="6" fillId="0" borderId="53" xfId="3" applyFont="1" applyFill="1" applyBorder="1" applyAlignment="1" applyProtection="1">
      <alignment horizontal="left" vertical="top" wrapText="1"/>
    </xf>
    <xf numFmtId="9" fontId="6" fillId="0" borderId="50" xfId="3" applyFont="1" applyFill="1" applyBorder="1" applyAlignment="1" applyProtection="1">
      <alignment horizontal="left" vertical="top" wrapText="1"/>
    </xf>
    <xf numFmtId="0" fontId="6" fillId="0" borderId="48" xfId="4" applyFont="1" applyBorder="1" applyAlignment="1">
      <alignment horizontal="left" vertical="center" wrapText="1"/>
    </xf>
    <xf numFmtId="0" fontId="6" fillId="0" borderId="45" xfId="4" applyFont="1" applyBorder="1" applyAlignment="1">
      <alignment horizontal="center" vertical="center" wrapText="1" shrinkToFit="1"/>
    </xf>
    <xf numFmtId="0" fontId="6" fillId="0" borderId="46" xfId="4" applyFont="1" applyBorder="1" applyAlignment="1">
      <alignment horizontal="center" vertical="center" wrapText="1" shrinkToFit="1"/>
    </xf>
    <xf numFmtId="0" fontId="15" fillId="0" borderId="45" xfId="4" applyFont="1" applyBorder="1" applyAlignment="1">
      <alignment horizontal="center" vertical="center" wrapText="1" shrinkToFit="1"/>
    </xf>
    <xf numFmtId="0" fontId="15" fillId="0" borderId="46" xfId="4" applyFont="1" applyBorder="1" applyAlignment="1">
      <alignment horizontal="center" vertical="center" wrapText="1" shrinkToFit="1"/>
    </xf>
    <xf numFmtId="0" fontId="15" fillId="0" borderId="2" xfId="4" applyFont="1" applyBorder="1" applyAlignment="1">
      <alignment horizontal="center" vertical="center" wrapText="1" shrinkToFit="1"/>
    </xf>
    <xf numFmtId="0" fontId="15" fillId="0" borderId="3" xfId="4" applyFont="1" applyBorder="1" applyAlignment="1">
      <alignment horizontal="center" vertical="center" shrinkToFit="1"/>
    </xf>
    <xf numFmtId="0" fontId="6" fillId="0" borderId="53" xfId="4" applyFont="1" applyBorder="1" applyAlignment="1">
      <alignment horizontal="center" vertical="center"/>
    </xf>
    <xf numFmtId="0" fontId="6" fillId="0" borderId="50" xfId="4" applyFont="1" applyBorder="1" applyAlignment="1">
      <alignment horizontal="center" vertical="center"/>
    </xf>
    <xf numFmtId="0" fontId="15" fillId="0" borderId="49" xfId="4" applyFont="1" applyBorder="1" applyAlignment="1">
      <alignment horizontal="left" vertical="center" wrapText="1" shrinkToFit="1"/>
    </xf>
    <xf numFmtId="0" fontId="15" fillId="0" borderId="51" xfId="4" applyFont="1" applyBorder="1" applyAlignment="1">
      <alignment horizontal="left" vertical="center" wrapText="1" shrinkToFit="1"/>
    </xf>
    <xf numFmtId="0" fontId="6" fillId="2" borderId="0" xfId="0" applyFont="1" applyFill="1" applyAlignment="1">
      <alignment horizontal="left" vertical="top"/>
    </xf>
    <xf numFmtId="0" fontId="15" fillId="0" borderId="5" xfId="4" applyFont="1" applyBorder="1" applyAlignment="1">
      <alignment horizontal="center" vertical="center"/>
    </xf>
    <xf numFmtId="0" fontId="15" fillId="0" borderId="46" xfId="4" applyFont="1" applyBorder="1" applyAlignment="1">
      <alignment horizontal="center" vertical="center" shrinkToFit="1"/>
    </xf>
    <xf numFmtId="0" fontId="6" fillId="0" borderId="45" xfId="4" applyFont="1" applyBorder="1" applyAlignment="1">
      <alignment horizontal="left" vertical="center"/>
    </xf>
    <xf numFmtId="0" fontId="6" fillId="0" borderId="48" xfId="4" applyFont="1" applyBorder="1" applyAlignment="1">
      <alignment horizontal="left" vertical="center"/>
    </xf>
    <xf numFmtId="0" fontId="6" fillId="0" borderId="50" xfId="4" applyFont="1" applyBorder="1" applyAlignment="1">
      <alignment horizontal="left" vertical="center"/>
    </xf>
    <xf numFmtId="0" fontId="6" fillId="0" borderId="45" xfId="4" applyFont="1" applyBorder="1" applyAlignment="1">
      <alignment horizontal="left" vertical="center" wrapText="1"/>
    </xf>
    <xf numFmtId="0" fontId="6" fillId="0" borderId="50" xfId="4" applyFont="1" applyBorder="1" applyAlignment="1">
      <alignment horizontal="left" vertical="center" wrapText="1"/>
    </xf>
    <xf numFmtId="0" fontId="15" fillId="0" borderId="47" xfId="4" applyFont="1" applyBorder="1" applyAlignment="1">
      <alignment horizontal="left" vertical="center" wrapText="1" shrinkToFit="1"/>
    </xf>
    <xf numFmtId="0" fontId="6" fillId="0" borderId="45" xfId="4" applyFont="1" applyBorder="1" applyAlignment="1">
      <alignment horizontal="left" vertical="top" wrapText="1"/>
    </xf>
    <xf numFmtId="0" fontId="40" fillId="4" borderId="72" xfId="5" applyFont="1" applyFill="1" applyBorder="1" applyAlignment="1">
      <alignment horizontal="center" vertical="center" wrapText="1"/>
    </xf>
    <xf numFmtId="0" fontId="40" fillId="4" borderId="73" xfId="5" applyFont="1" applyFill="1" applyBorder="1" applyAlignment="1">
      <alignment horizontal="center" vertical="center" wrapText="1"/>
    </xf>
    <xf numFmtId="0" fontId="40" fillId="4" borderId="74" xfId="5" applyFont="1" applyFill="1" applyBorder="1" applyAlignment="1">
      <alignment horizontal="center" vertical="center" wrapText="1"/>
    </xf>
    <xf numFmtId="0" fontId="40" fillId="4" borderId="93" xfId="5" applyFont="1" applyFill="1" applyBorder="1" applyAlignment="1">
      <alignment horizontal="center" vertical="center" wrapText="1"/>
    </xf>
    <xf numFmtId="0" fontId="40" fillId="4" borderId="78" xfId="5" applyFont="1" applyFill="1" applyBorder="1" applyAlignment="1">
      <alignment horizontal="center" vertical="center" wrapText="1"/>
    </xf>
    <xf numFmtId="0" fontId="40" fillId="4" borderId="94" xfId="5" applyFont="1" applyFill="1" applyBorder="1" applyAlignment="1">
      <alignment horizontal="center" vertical="center" wrapText="1"/>
    </xf>
    <xf numFmtId="0" fontId="39" fillId="5" borderId="83" xfId="5" applyFont="1" applyFill="1" applyBorder="1" applyAlignment="1">
      <alignment horizontal="left" vertical="top" wrapText="1"/>
    </xf>
    <xf numFmtId="0" fontId="39" fillId="5" borderId="108" xfId="5" applyFont="1" applyFill="1" applyBorder="1" applyAlignment="1">
      <alignment horizontal="left" vertical="top" wrapText="1"/>
    </xf>
    <xf numFmtId="0" fontId="41" fillId="5" borderId="87" xfId="5" applyFont="1" applyFill="1" applyBorder="1" applyAlignment="1">
      <alignment horizontal="center" vertical="top" wrapText="1"/>
    </xf>
    <xf numFmtId="0" fontId="41" fillId="5" borderId="114" xfId="5" applyFont="1" applyFill="1" applyBorder="1" applyAlignment="1">
      <alignment horizontal="center" vertical="top" wrapText="1"/>
    </xf>
    <xf numFmtId="0" fontId="35" fillId="3" borderId="89" xfId="5" applyFont="1" applyFill="1" applyBorder="1" applyAlignment="1">
      <alignment horizontal="center" vertical="center" wrapText="1"/>
    </xf>
    <xf numFmtId="0" fontId="35" fillId="3" borderId="90" xfId="5" applyFont="1" applyFill="1" applyBorder="1" applyAlignment="1">
      <alignment horizontal="center" vertical="center" wrapText="1"/>
    </xf>
    <xf numFmtId="0" fontId="28" fillId="0" borderId="58" xfId="5" applyFont="1" applyBorder="1" applyAlignment="1">
      <alignment horizontal="center" vertical="top"/>
    </xf>
    <xf numFmtId="0" fontId="39" fillId="3" borderId="65" xfId="5" applyFont="1" applyFill="1" applyBorder="1" applyAlignment="1">
      <alignment horizontal="left" vertical="top" wrapText="1"/>
    </xf>
    <xf numFmtId="0" fontId="39" fillId="3" borderId="79" xfId="5" applyFont="1" applyFill="1" applyBorder="1" applyAlignment="1">
      <alignment horizontal="left" vertical="top" wrapText="1"/>
    </xf>
    <xf numFmtId="0" fontId="35" fillId="3" borderId="59" xfId="5" applyFont="1" applyFill="1" applyBorder="1" applyAlignment="1">
      <alignment horizontal="center" vertical="center" wrapText="1"/>
    </xf>
    <xf numFmtId="0" fontId="35" fillId="3" borderId="64" xfId="5" applyFont="1" applyFill="1" applyBorder="1" applyAlignment="1">
      <alignment horizontal="center" vertical="center" wrapText="1"/>
    </xf>
    <xf numFmtId="0" fontId="35" fillId="3" borderId="68" xfId="5" applyFont="1" applyFill="1" applyBorder="1" applyAlignment="1">
      <alignment horizontal="center" vertical="center" wrapText="1"/>
    </xf>
  </cellXfs>
  <cellStyles count="6">
    <cellStyle name="パーセント" xfId="3" builtinId="5"/>
    <cellStyle name="桁区切り" xfId="1" builtinId="6"/>
    <cellStyle name="通貨" xfId="2" builtinId="7"/>
    <cellStyle name="標準" xfId="0" builtinId="0"/>
    <cellStyle name="標準 2" xfId="5"/>
    <cellStyle name="標準_01 地球温暖化対策計画書20090728" xfId="4"/>
  </cellStyles>
  <dxfs count="12">
    <dxf>
      <fill>
        <patternFill>
          <bgColor rgb="FFDFF9F0"/>
        </patternFill>
      </fill>
    </dxf>
    <dxf>
      <fill>
        <patternFill>
          <bgColor rgb="FFDFF9F0"/>
        </patternFill>
      </fill>
    </dxf>
    <dxf>
      <fill>
        <patternFill>
          <bgColor rgb="FFF1E1CB"/>
        </patternFill>
      </fill>
    </dxf>
    <dxf>
      <fill>
        <patternFill>
          <bgColor rgb="FFF8F1E4"/>
        </patternFill>
      </fill>
    </dxf>
    <dxf>
      <fill>
        <patternFill>
          <bgColor rgb="FFD4F4E8"/>
        </patternFill>
      </fill>
    </dxf>
    <dxf>
      <fill>
        <patternFill>
          <bgColor rgb="FFF1E1CB"/>
        </patternFill>
      </fill>
    </dxf>
    <dxf>
      <fill>
        <patternFill>
          <bgColor rgb="FFF8F1E4"/>
        </patternFill>
      </fill>
    </dxf>
    <dxf>
      <fill>
        <patternFill>
          <bgColor rgb="FFECFAF3"/>
        </patternFill>
      </fill>
    </dxf>
    <dxf>
      <fill>
        <patternFill>
          <bgColor rgb="FFB0EAD4"/>
        </patternFill>
      </fill>
    </dxf>
    <dxf>
      <fill>
        <patternFill>
          <bgColor rgb="FFD7F5E6"/>
        </patternFill>
      </fill>
    </dxf>
    <dxf>
      <fill>
        <patternFill>
          <bgColor rgb="FFEAEAEA"/>
        </patternFill>
      </fill>
    </dxf>
    <dxf>
      <fill>
        <patternFill>
          <bgColor rgb="FFFFFF00"/>
        </patternFill>
      </fill>
      <border>
        <left style="thin">
          <color rgb="FF00B0F0"/>
        </left>
        <right style="thin">
          <color rgb="FF00B0F0"/>
        </right>
        <top style="thin">
          <color rgb="FF00B0F0"/>
        </top>
        <bottom style="thin">
          <color rgb="FF00B0F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Mixed" fmlaLink="$P$7"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checked="Mixed" fmlaLink="$P$8" lockText="1"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checked="Mixed" fmlaLink="$P$9" lockText="1"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GBox" noThreeD="1"/>
</file>

<file path=xl/ctrlProps/ctrlProp311.xml><?xml version="1.0" encoding="utf-8"?>
<formControlPr xmlns="http://schemas.microsoft.com/office/spreadsheetml/2009/9/main" objectType="GBox"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GBox" noThreeD="1"/>
</file>

<file path=xl/ctrlProps/ctrlProp315.xml><?xml version="1.0" encoding="utf-8"?>
<formControlPr xmlns="http://schemas.microsoft.com/office/spreadsheetml/2009/9/main" objectType="GBox" noThreeD="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GBox" noThreeD="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GBox"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GBox"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GBox" noThreeD="1"/>
</file>

<file path=xl/ctrlProps/ctrlProp339.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GBox" noThreeD="1"/>
</file>

<file path=xl/ctrlProps/ctrlProp347.xml><?xml version="1.0" encoding="utf-8"?>
<formControlPr xmlns="http://schemas.microsoft.com/office/spreadsheetml/2009/9/main" objectType="GBox"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50.xml><?xml version="1.0" encoding="utf-8"?>
<formControlPr xmlns="http://schemas.microsoft.com/office/spreadsheetml/2009/9/main" objectType="GBox" noThreeD="1"/>
</file>

<file path=xl/ctrlProps/ctrlProp351.xml><?xml version="1.0" encoding="utf-8"?>
<formControlPr xmlns="http://schemas.microsoft.com/office/spreadsheetml/2009/9/main" objectType="GBox" noThreeD="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GBox" noThreeD="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GBox" noThreeD="1"/>
</file>

<file path=xl/ctrlProps/ctrlProp359.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GBox" noThreeD="1"/>
</file>

<file path=xl/ctrlProps/ctrlProp363.xml><?xml version="1.0" encoding="utf-8"?>
<formControlPr xmlns="http://schemas.microsoft.com/office/spreadsheetml/2009/9/main" objectType="GBox" noThreeD="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GBox"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70.xml><?xml version="1.0" encoding="utf-8"?>
<formControlPr xmlns="http://schemas.microsoft.com/office/spreadsheetml/2009/9/main" objectType="GBox"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GBox" noThreeD="1"/>
</file>

<file path=xl/ctrlProps/ctrlProp375.xml><?xml version="1.0" encoding="utf-8"?>
<formControlPr xmlns="http://schemas.microsoft.com/office/spreadsheetml/2009/9/main" objectType="GBox"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GBox" noThreeD="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GBox" noThreeD="1"/>
</file>

<file path=xl/ctrlProps/ctrlProp389.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390.xml><?xml version="1.0" encoding="utf-8"?>
<formControlPr xmlns="http://schemas.microsoft.com/office/spreadsheetml/2009/9/main" objectType="GBox" noThreeD="1"/>
</file>

<file path=xl/ctrlProps/ctrlProp391.xml><?xml version="1.0" encoding="utf-8"?>
<formControlPr xmlns="http://schemas.microsoft.com/office/spreadsheetml/2009/9/main" objectType="GBox" noThreeD="1"/>
</file>

<file path=xl/ctrlProps/ctrlProp392.xml><?xml version="1.0" encoding="utf-8"?>
<formControlPr xmlns="http://schemas.microsoft.com/office/spreadsheetml/2009/9/main" objectType="GBox" noThreeD="1"/>
</file>

<file path=xl/ctrlProps/ctrlProp393.xml><?xml version="1.0" encoding="utf-8"?>
<formControlPr xmlns="http://schemas.microsoft.com/office/spreadsheetml/2009/9/main" objectType="GBox" noThreeD="1"/>
</file>

<file path=xl/ctrlProps/ctrlProp394.xml><?xml version="1.0" encoding="utf-8"?>
<formControlPr xmlns="http://schemas.microsoft.com/office/spreadsheetml/2009/9/main" objectType="GBox" noThreeD="1"/>
</file>

<file path=xl/ctrlProps/ctrlProp395.xml><?xml version="1.0" encoding="utf-8"?>
<formControlPr xmlns="http://schemas.microsoft.com/office/spreadsheetml/2009/9/main" objectType="GBox" noThreeD="1"/>
</file>

<file path=xl/ctrlProps/ctrlProp396.xml><?xml version="1.0" encoding="utf-8"?>
<formControlPr xmlns="http://schemas.microsoft.com/office/spreadsheetml/2009/9/main" objectType="GBox" noThreeD="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GBox" noThreeD="1"/>
</file>

<file path=xl/ctrlProps/ctrlProp39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checked="Mixed" fmlaLink="$P$10" lockText="1" noThreeD="1"/>
</file>

<file path=xl/ctrlProps/ctrlProp40.xml><?xml version="1.0" encoding="utf-8"?>
<formControlPr xmlns="http://schemas.microsoft.com/office/spreadsheetml/2009/9/main" objectType="GBox"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GBox"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GBox" noThreeD="1"/>
</file>

<file path=xl/ctrlProps/ctrlProp407.xml><?xml version="1.0" encoding="utf-8"?>
<formControlPr xmlns="http://schemas.microsoft.com/office/spreadsheetml/2009/9/main" objectType="GBox" noThreeD="1"/>
</file>

<file path=xl/ctrlProps/ctrlProp408.xml><?xml version="1.0" encoding="utf-8"?>
<formControlPr xmlns="http://schemas.microsoft.com/office/spreadsheetml/2009/9/main" objectType="GBox"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10.xml><?xml version="1.0" encoding="utf-8"?>
<formControlPr xmlns="http://schemas.microsoft.com/office/spreadsheetml/2009/9/main" objectType="GBox"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GBox" noThreeD="1"/>
</file>

<file path=xl/ctrlProps/ctrlProp414.xml><?xml version="1.0" encoding="utf-8"?>
<formControlPr xmlns="http://schemas.microsoft.com/office/spreadsheetml/2009/9/main" objectType="GBox" noThreeD="1"/>
</file>

<file path=xl/ctrlProps/ctrlProp415.xml><?xml version="1.0" encoding="utf-8"?>
<formControlPr xmlns="http://schemas.microsoft.com/office/spreadsheetml/2009/9/main" objectType="GBox" noThreeD="1"/>
</file>

<file path=xl/ctrlProps/ctrlProp416.xml><?xml version="1.0" encoding="utf-8"?>
<formControlPr xmlns="http://schemas.microsoft.com/office/spreadsheetml/2009/9/main" objectType="GBox" noThreeD="1"/>
</file>

<file path=xl/ctrlProps/ctrlProp417.xml><?xml version="1.0" encoding="utf-8"?>
<formControlPr xmlns="http://schemas.microsoft.com/office/spreadsheetml/2009/9/main" objectType="GBox" noThreeD="1"/>
</file>

<file path=xl/ctrlProps/ctrlProp418.xml><?xml version="1.0" encoding="utf-8"?>
<formControlPr xmlns="http://schemas.microsoft.com/office/spreadsheetml/2009/9/main" objectType="GBox" noThreeD="1"/>
</file>

<file path=xl/ctrlProps/ctrlProp419.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GBox" noThreeD="1"/>
</file>

<file path=xl/ctrlProps/ctrlProp423.xml><?xml version="1.0" encoding="utf-8"?>
<formControlPr xmlns="http://schemas.microsoft.com/office/spreadsheetml/2009/9/main" objectType="GBox" noThreeD="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GBox" noThreeD="1"/>
</file>

<file path=xl/ctrlProps/ctrlProp427.xml><?xml version="1.0" encoding="utf-8"?>
<formControlPr xmlns="http://schemas.microsoft.com/office/spreadsheetml/2009/9/main" objectType="GBox" noThreeD="1"/>
</file>

<file path=xl/ctrlProps/ctrlProp428.xml><?xml version="1.0" encoding="utf-8"?>
<formControlPr xmlns="http://schemas.microsoft.com/office/spreadsheetml/2009/9/main" objectType="GBox" noThreeD="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30.xml><?xml version="1.0" encoding="utf-8"?>
<formControlPr xmlns="http://schemas.microsoft.com/office/spreadsheetml/2009/9/main" objectType="GBox" noThreeD="1"/>
</file>

<file path=xl/ctrlProps/ctrlProp431.xml><?xml version="1.0" encoding="utf-8"?>
<formControlPr xmlns="http://schemas.microsoft.com/office/spreadsheetml/2009/9/main" objectType="GBox" noThreeD="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GBox" noThreeD="1"/>
</file>

<file path=xl/ctrlProps/ctrlProp435.xml><?xml version="1.0" encoding="utf-8"?>
<formControlPr xmlns="http://schemas.microsoft.com/office/spreadsheetml/2009/9/main" objectType="GBox" noThreeD="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GBox" noThreeD="1"/>
</file>

<file path=xl/ctrlProps/ctrlProp438.xml><?xml version="1.0" encoding="utf-8"?>
<formControlPr xmlns="http://schemas.microsoft.com/office/spreadsheetml/2009/9/main" objectType="GBox" noThreeD="1"/>
</file>

<file path=xl/ctrlProps/ctrlProp439.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40.xml><?xml version="1.0" encoding="utf-8"?>
<formControlPr xmlns="http://schemas.microsoft.com/office/spreadsheetml/2009/9/main" objectType="GBox" noThreeD="1"/>
</file>

<file path=xl/ctrlProps/ctrlProp441.xml><?xml version="1.0" encoding="utf-8"?>
<formControlPr xmlns="http://schemas.microsoft.com/office/spreadsheetml/2009/9/main" objectType="GBox" noThreeD="1"/>
</file>

<file path=xl/ctrlProps/ctrlProp442.xml><?xml version="1.0" encoding="utf-8"?>
<formControlPr xmlns="http://schemas.microsoft.com/office/spreadsheetml/2009/9/main" objectType="GBox" noThreeD="1"/>
</file>

<file path=xl/ctrlProps/ctrlProp443.xml><?xml version="1.0" encoding="utf-8"?>
<formControlPr xmlns="http://schemas.microsoft.com/office/spreadsheetml/2009/9/main" objectType="GBox" noThreeD="1"/>
</file>

<file path=xl/ctrlProps/ctrlProp444.xml><?xml version="1.0" encoding="utf-8"?>
<formControlPr xmlns="http://schemas.microsoft.com/office/spreadsheetml/2009/9/main" objectType="GBox" noThreeD="1"/>
</file>

<file path=xl/ctrlProps/ctrlProp445.xml><?xml version="1.0" encoding="utf-8"?>
<formControlPr xmlns="http://schemas.microsoft.com/office/spreadsheetml/2009/9/main" objectType="GBox" noThreeD="1"/>
</file>

<file path=xl/ctrlProps/ctrlProp446.xml><?xml version="1.0" encoding="utf-8"?>
<formControlPr xmlns="http://schemas.microsoft.com/office/spreadsheetml/2009/9/main" objectType="GBox" noThreeD="1"/>
</file>

<file path=xl/ctrlProps/ctrlProp447.xml><?xml version="1.0" encoding="utf-8"?>
<formControlPr xmlns="http://schemas.microsoft.com/office/spreadsheetml/2009/9/main" objectType="GBox" noThreeD="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50.xml><?xml version="1.0" encoding="utf-8"?>
<formControlPr xmlns="http://schemas.microsoft.com/office/spreadsheetml/2009/9/main" objectType="GBox" noThreeD="1"/>
</file>

<file path=xl/ctrlProps/ctrlProp451.xml><?xml version="1.0" encoding="utf-8"?>
<formControlPr xmlns="http://schemas.microsoft.com/office/spreadsheetml/2009/9/main" objectType="GBox" noThreeD="1"/>
</file>

<file path=xl/ctrlProps/ctrlProp452.xml><?xml version="1.0" encoding="utf-8"?>
<formControlPr xmlns="http://schemas.microsoft.com/office/spreadsheetml/2009/9/main" objectType="GBox" noThreeD="1"/>
</file>

<file path=xl/ctrlProps/ctrlProp453.xml><?xml version="1.0" encoding="utf-8"?>
<formControlPr xmlns="http://schemas.microsoft.com/office/spreadsheetml/2009/9/main" objectType="GBox" noThreeD="1"/>
</file>

<file path=xl/ctrlProps/ctrlProp454.xml><?xml version="1.0" encoding="utf-8"?>
<formControlPr xmlns="http://schemas.microsoft.com/office/spreadsheetml/2009/9/main" objectType="GBox" noThreeD="1"/>
</file>

<file path=xl/ctrlProps/ctrlProp455.xml><?xml version="1.0" encoding="utf-8"?>
<formControlPr xmlns="http://schemas.microsoft.com/office/spreadsheetml/2009/9/main" objectType="GBox" noThreeD="1"/>
</file>

<file path=xl/ctrlProps/ctrlProp456.xml><?xml version="1.0" encoding="utf-8"?>
<formControlPr xmlns="http://schemas.microsoft.com/office/spreadsheetml/2009/9/main" objectType="GBox" noThreeD="1"/>
</file>

<file path=xl/ctrlProps/ctrlProp457.xml><?xml version="1.0" encoding="utf-8"?>
<formControlPr xmlns="http://schemas.microsoft.com/office/spreadsheetml/2009/9/main" objectType="GBox" noThreeD="1"/>
</file>

<file path=xl/ctrlProps/ctrlProp458.xml><?xml version="1.0" encoding="utf-8"?>
<formControlPr xmlns="http://schemas.microsoft.com/office/spreadsheetml/2009/9/main" objectType="GBox" noThreeD="1"/>
</file>

<file path=xl/ctrlProps/ctrlProp459.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GBox" noThreeD="1"/>
</file>

<file path=xl/ctrlProps/ctrlProp462.xml><?xml version="1.0" encoding="utf-8"?>
<formControlPr xmlns="http://schemas.microsoft.com/office/spreadsheetml/2009/9/main" objectType="GBox" noThreeD="1"/>
</file>

<file path=xl/ctrlProps/ctrlProp463.xml><?xml version="1.0" encoding="utf-8"?>
<formControlPr xmlns="http://schemas.microsoft.com/office/spreadsheetml/2009/9/main" objectType="GBox" noThreeD="1"/>
</file>

<file path=xl/ctrlProps/ctrlProp464.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checked="Mixed" fmlaLink="$P$4"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checked="Mixed" fmlaLink="$P$5"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checked="Mixed" fmlaLink="$P$8"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hyperlink" Target="#&#35336;&#30011;&#12304;&#65297;&#12305;!A1"/></Relationships>
</file>

<file path=xl/drawings/drawing1.xml><?xml version="1.0" encoding="utf-8"?>
<xdr:wsDr xmlns:xdr="http://schemas.openxmlformats.org/drawingml/2006/spreadsheetDrawing" xmlns:a="http://schemas.openxmlformats.org/drawingml/2006/main">
  <xdr:twoCellAnchor>
    <xdr:from>
      <xdr:col>1</xdr:col>
      <xdr:colOff>466726</xdr:colOff>
      <xdr:row>13</xdr:row>
      <xdr:rowOff>152400</xdr:rowOff>
    </xdr:from>
    <xdr:to>
      <xdr:col>4</xdr:col>
      <xdr:colOff>447676</xdr:colOff>
      <xdr:row>14</xdr:row>
      <xdr:rowOff>247650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1152526" y="4238625"/>
          <a:ext cx="2038350" cy="4095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t>シート</a:t>
          </a:r>
          <a:r>
            <a:rPr kumimoji="1" lang="ja-JP" altLang="en-US" sz="1400">
              <a:solidFill>
                <a:schemeClr val="lt1"/>
              </a:solidFill>
              <a:effectLst/>
              <a:latin typeface="+mn-lt"/>
              <a:ea typeface="+mn-ea"/>
              <a:cs typeface="+mn-cs"/>
            </a:rPr>
            <a:t>計画</a:t>
          </a:r>
          <a:r>
            <a:rPr kumimoji="1" lang="en-US" altLang="ja-JP" sz="1400"/>
            <a:t>【</a:t>
          </a:r>
          <a:r>
            <a:rPr kumimoji="1" lang="ja-JP" altLang="en-US" sz="1400"/>
            <a:t>１</a:t>
          </a:r>
          <a:r>
            <a:rPr kumimoji="1" lang="en-US" altLang="ja-JP" sz="1400"/>
            <a:t>】</a:t>
          </a:r>
          <a:r>
            <a:rPr kumimoji="1" lang="ja-JP" altLang="en-US" sz="1400"/>
            <a:t>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19050</xdr:rowOff>
        </xdr:from>
        <xdr:to>
          <xdr:col>3</xdr:col>
          <xdr:colOff>371475</xdr:colOff>
          <xdr:row>18</xdr:row>
          <xdr:rowOff>323850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19</xdr:row>
          <xdr:rowOff>28575</xdr:rowOff>
        </xdr:from>
        <xdr:to>
          <xdr:col>3</xdr:col>
          <xdr:colOff>342900</xdr:colOff>
          <xdr:row>19</xdr:row>
          <xdr:rowOff>295275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20</xdr:row>
          <xdr:rowOff>66675</xdr:rowOff>
        </xdr:from>
        <xdr:to>
          <xdr:col>3</xdr:col>
          <xdr:colOff>371475</xdr:colOff>
          <xdr:row>20</xdr:row>
          <xdr:rowOff>295275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21</xdr:row>
          <xdr:rowOff>47625</xdr:rowOff>
        </xdr:from>
        <xdr:to>
          <xdr:col>3</xdr:col>
          <xdr:colOff>295275</xdr:colOff>
          <xdr:row>21</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0</xdr:rowOff>
    </xdr:from>
    <xdr:to>
      <xdr:col>0</xdr:col>
      <xdr:colOff>0</xdr:colOff>
      <xdr:row>13</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flipV="1">
          <a:off x="0" y="36290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txBody>
        <a:bodyPr/>
        <a:lstStyle/>
        <a:p>
          <a:r>
            <a:rPr lang="ja-JP" altLang="en-US"/>
            <a:t>　</a:t>
          </a:r>
        </a:p>
      </xdr:txBody>
    </xdr:sp>
    <xdr:clientData/>
  </xdr:twoCellAnchor>
  <xdr:twoCellAnchor>
    <xdr:from>
      <xdr:col>0</xdr:col>
      <xdr:colOff>0</xdr:colOff>
      <xdr:row>13</xdr:row>
      <xdr:rowOff>0</xdr:rowOff>
    </xdr:from>
    <xdr:to>
      <xdr:col>0</xdr:col>
      <xdr:colOff>0</xdr:colOff>
      <xdr:row>13</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flipV="1">
          <a:off x="0" y="36290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18</xdr:row>
      <xdr:rowOff>0</xdr:rowOff>
    </xdr:from>
    <xdr:to>
      <xdr:col>0</xdr:col>
      <xdr:colOff>0</xdr:colOff>
      <xdr:row>18</xdr:row>
      <xdr:rowOff>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flipV="1">
          <a:off x="0" y="60769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104775</xdr:colOff>
          <xdr:row>3</xdr:row>
          <xdr:rowOff>85725</xdr:rowOff>
        </xdr:from>
        <xdr:to>
          <xdr:col>1</xdr:col>
          <xdr:colOff>9525</xdr:colOff>
          <xdr:row>3</xdr:row>
          <xdr:rowOff>342900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5</xdr:row>
          <xdr:rowOff>66675</xdr:rowOff>
        </xdr:from>
        <xdr:to>
          <xdr:col>1</xdr:col>
          <xdr:colOff>9525</xdr:colOff>
          <xdr:row>5</xdr:row>
          <xdr:rowOff>295275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7</xdr:row>
          <xdr:rowOff>85725</xdr:rowOff>
        </xdr:from>
        <xdr:to>
          <xdr:col>1</xdr:col>
          <xdr:colOff>19050</xdr:colOff>
          <xdr:row>7</xdr:row>
          <xdr:rowOff>342900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11</xdr:row>
      <xdr:rowOff>0</xdr:rowOff>
    </xdr:from>
    <xdr:to>
      <xdr:col>0</xdr:col>
      <xdr:colOff>0</xdr:colOff>
      <xdr:row>11</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flipV="1">
          <a:off x="0" y="26765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xdr:row>
      <xdr:rowOff>0</xdr:rowOff>
    </xdr:from>
    <xdr:to>
      <xdr:col>0</xdr:col>
      <xdr:colOff>0</xdr:colOff>
      <xdr:row>11</xdr:row>
      <xdr:rowOff>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flipV="1">
          <a:off x="0" y="26765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xdr:row>
      <xdr:rowOff>0</xdr:rowOff>
    </xdr:from>
    <xdr:to>
      <xdr:col>0</xdr:col>
      <xdr:colOff>0</xdr:colOff>
      <xdr:row>11</xdr:row>
      <xdr:rowOff>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0" y="26765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228600</xdr:colOff>
          <xdr:row>12</xdr:row>
          <xdr:rowOff>133350</xdr:rowOff>
        </xdr:from>
        <xdr:to>
          <xdr:col>9</xdr:col>
          <xdr:colOff>180975</xdr:colOff>
          <xdr:row>14</xdr:row>
          <xdr:rowOff>114300</xdr:rowOff>
        </xdr:to>
        <xdr:sp macro="" textlink="">
          <xdr:nvSpPr>
            <xdr:cNvPr id="3075" name="Group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0</xdr:rowOff>
        </xdr:from>
        <xdr:to>
          <xdr:col>9</xdr:col>
          <xdr:colOff>95250</xdr:colOff>
          <xdr:row>16</xdr:row>
          <xdr:rowOff>152400</xdr:rowOff>
        </xdr:to>
        <xdr:sp macro="" textlink="">
          <xdr:nvSpPr>
            <xdr:cNvPr id="3080" name="Group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19</xdr:row>
          <xdr:rowOff>0</xdr:rowOff>
        </xdr:from>
        <xdr:to>
          <xdr:col>9</xdr:col>
          <xdr:colOff>171450</xdr:colOff>
          <xdr:row>20</xdr:row>
          <xdr:rowOff>219075</xdr:rowOff>
        </xdr:to>
        <xdr:sp macro="" textlink="">
          <xdr:nvSpPr>
            <xdr:cNvPr id="3081" name="Group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23</xdr:row>
          <xdr:rowOff>171450</xdr:rowOff>
        </xdr:from>
        <xdr:to>
          <xdr:col>8</xdr:col>
          <xdr:colOff>219075</xdr:colOff>
          <xdr:row>25</xdr:row>
          <xdr:rowOff>180975</xdr:rowOff>
        </xdr:to>
        <xdr:sp macro="" textlink="">
          <xdr:nvSpPr>
            <xdr:cNvPr id="3084" name="Group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4</xdr:row>
          <xdr:rowOff>285750</xdr:rowOff>
        </xdr:from>
        <xdr:to>
          <xdr:col>8</xdr:col>
          <xdr:colOff>685800</xdr:colOff>
          <xdr:row>8</xdr:row>
          <xdr:rowOff>266700</xdr:rowOff>
        </xdr:to>
        <xdr:sp macro="" textlink="">
          <xdr:nvSpPr>
            <xdr:cNvPr id="4101" name="Group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xdr:row>
          <xdr:rowOff>285750</xdr:rowOff>
        </xdr:from>
        <xdr:to>
          <xdr:col>10</xdr:col>
          <xdr:colOff>685800</xdr:colOff>
          <xdr:row>8</xdr:row>
          <xdr:rowOff>266700</xdr:rowOff>
        </xdr:to>
        <xdr:sp macro="" textlink="">
          <xdr:nvSpPr>
            <xdr:cNvPr id="4106" name="Group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xdr:row>
          <xdr:rowOff>0</xdr:rowOff>
        </xdr:from>
        <xdr:to>
          <xdr:col>8</xdr:col>
          <xdr:colOff>685800</xdr:colOff>
          <xdr:row>12</xdr:row>
          <xdr:rowOff>266700</xdr:rowOff>
        </xdr:to>
        <xdr:sp macro="" textlink="">
          <xdr:nvSpPr>
            <xdr:cNvPr id="4111" name="Group Box 15" hidden="1">
              <a:extLst>
                <a:ext uri="{63B3BB69-23CF-44E3-9099-C40C66FF867C}">
                  <a14:compatExt spid="_x0000_s4111"/>
                </a:ext>
                <a:ext uri="{FF2B5EF4-FFF2-40B4-BE49-F238E27FC236}">
                  <a16:creationId xmlns:a16="http://schemas.microsoft.com/office/drawing/2014/main" id="{00000000-0008-0000-0400-00000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xdr:row>
          <xdr:rowOff>0</xdr:rowOff>
        </xdr:from>
        <xdr:to>
          <xdr:col>10</xdr:col>
          <xdr:colOff>685800</xdr:colOff>
          <xdr:row>12</xdr:row>
          <xdr:rowOff>266700</xdr:rowOff>
        </xdr:to>
        <xdr:sp macro="" textlink="">
          <xdr:nvSpPr>
            <xdr:cNvPr id="4116" name="Group Box 20" hidden="1">
              <a:extLst>
                <a:ext uri="{63B3BB69-23CF-44E3-9099-C40C66FF867C}">
                  <a14:compatExt spid="_x0000_s4116"/>
                </a:ext>
                <a:ext uri="{FF2B5EF4-FFF2-40B4-BE49-F238E27FC236}">
                  <a16:creationId xmlns:a16="http://schemas.microsoft.com/office/drawing/2014/main" id="{00000000-0008-0000-0400-00001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xdr:row>
          <xdr:rowOff>0</xdr:rowOff>
        </xdr:from>
        <xdr:to>
          <xdr:col>8</xdr:col>
          <xdr:colOff>685800</xdr:colOff>
          <xdr:row>16</xdr:row>
          <xdr:rowOff>266700</xdr:rowOff>
        </xdr:to>
        <xdr:sp macro="" textlink="">
          <xdr:nvSpPr>
            <xdr:cNvPr id="4121" name="Group Box 25" hidden="1">
              <a:extLst>
                <a:ext uri="{63B3BB69-23CF-44E3-9099-C40C66FF867C}">
                  <a14:compatExt spid="_x0000_s4121"/>
                </a:ext>
                <a:ext uri="{FF2B5EF4-FFF2-40B4-BE49-F238E27FC236}">
                  <a16:creationId xmlns:a16="http://schemas.microsoft.com/office/drawing/2014/main" id="{00000000-0008-0000-0400-00001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0</xdr:rowOff>
        </xdr:from>
        <xdr:to>
          <xdr:col>8</xdr:col>
          <xdr:colOff>685800</xdr:colOff>
          <xdr:row>20</xdr:row>
          <xdr:rowOff>266700</xdr:rowOff>
        </xdr:to>
        <xdr:sp macro="" textlink="">
          <xdr:nvSpPr>
            <xdr:cNvPr id="4130" name="Group Box 34" hidden="1">
              <a:extLst>
                <a:ext uri="{63B3BB69-23CF-44E3-9099-C40C66FF867C}">
                  <a14:compatExt spid="_x0000_s4130"/>
                </a:ext>
                <a:ext uri="{FF2B5EF4-FFF2-40B4-BE49-F238E27FC236}">
                  <a16:creationId xmlns:a16="http://schemas.microsoft.com/office/drawing/2014/main" id="{00000000-0008-0000-0400-00002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17</xdr:row>
          <xdr:rowOff>0</xdr:rowOff>
        </xdr:from>
        <xdr:to>
          <xdr:col>10</xdr:col>
          <xdr:colOff>685800</xdr:colOff>
          <xdr:row>20</xdr:row>
          <xdr:rowOff>266700</xdr:rowOff>
        </xdr:to>
        <xdr:sp macro="" textlink="">
          <xdr:nvSpPr>
            <xdr:cNvPr id="4135" name="Group Box 39" hidden="1">
              <a:extLst>
                <a:ext uri="{63B3BB69-23CF-44E3-9099-C40C66FF867C}">
                  <a14:compatExt spid="_x0000_s4135"/>
                </a:ext>
                <a:ext uri="{FF2B5EF4-FFF2-40B4-BE49-F238E27FC236}">
                  <a16:creationId xmlns:a16="http://schemas.microsoft.com/office/drawing/2014/main" id="{00000000-0008-0000-0400-00002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19050</xdr:rowOff>
        </xdr:from>
        <xdr:to>
          <xdr:col>10</xdr:col>
          <xdr:colOff>666750</xdr:colOff>
          <xdr:row>16</xdr:row>
          <xdr:rowOff>238125</xdr:rowOff>
        </xdr:to>
        <xdr:sp macro="" textlink="">
          <xdr:nvSpPr>
            <xdr:cNvPr id="4136" name="Group Box 40" hidden="1">
              <a:extLst>
                <a:ext uri="{63B3BB69-23CF-44E3-9099-C40C66FF867C}">
                  <a14:compatExt spid="_x0000_s4136"/>
                </a:ext>
                <a:ext uri="{FF2B5EF4-FFF2-40B4-BE49-F238E27FC236}">
                  <a16:creationId xmlns:a16="http://schemas.microsoft.com/office/drawing/2014/main" id="{00000000-0008-0000-0400-00002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0</xdr:rowOff>
        </xdr:from>
        <xdr:to>
          <xdr:col>8</xdr:col>
          <xdr:colOff>685800</xdr:colOff>
          <xdr:row>24</xdr:row>
          <xdr:rowOff>266700</xdr:rowOff>
        </xdr:to>
        <xdr:sp macro="" textlink="">
          <xdr:nvSpPr>
            <xdr:cNvPr id="4141" name="Group Box 45" hidden="1">
              <a:extLst>
                <a:ext uri="{63B3BB69-23CF-44E3-9099-C40C66FF867C}">
                  <a14:compatExt spid="_x0000_s4141"/>
                </a:ext>
                <a:ext uri="{FF2B5EF4-FFF2-40B4-BE49-F238E27FC236}">
                  <a16:creationId xmlns:a16="http://schemas.microsoft.com/office/drawing/2014/main" id="{00000000-0008-0000-0400-00002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21</xdr:row>
          <xdr:rowOff>0</xdr:rowOff>
        </xdr:from>
        <xdr:to>
          <xdr:col>10</xdr:col>
          <xdr:colOff>685800</xdr:colOff>
          <xdr:row>24</xdr:row>
          <xdr:rowOff>266700</xdr:rowOff>
        </xdr:to>
        <xdr:sp macro="" textlink="">
          <xdr:nvSpPr>
            <xdr:cNvPr id="4146" name="Group Box 50" hidden="1">
              <a:extLst>
                <a:ext uri="{63B3BB69-23CF-44E3-9099-C40C66FF867C}">
                  <a14:compatExt spid="_x0000_s4146"/>
                </a:ext>
                <a:ext uri="{FF2B5EF4-FFF2-40B4-BE49-F238E27FC236}">
                  <a16:creationId xmlns:a16="http://schemas.microsoft.com/office/drawing/2014/main" id="{00000000-0008-0000-0400-00003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0</xdr:rowOff>
        </xdr:from>
        <xdr:to>
          <xdr:col>8</xdr:col>
          <xdr:colOff>685800</xdr:colOff>
          <xdr:row>28</xdr:row>
          <xdr:rowOff>266700</xdr:rowOff>
        </xdr:to>
        <xdr:sp macro="" textlink="">
          <xdr:nvSpPr>
            <xdr:cNvPr id="4151" name="Group Box 55" hidden="1">
              <a:extLst>
                <a:ext uri="{63B3BB69-23CF-44E3-9099-C40C66FF867C}">
                  <a14:compatExt spid="_x0000_s4151"/>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25</xdr:row>
          <xdr:rowOff>0</xdr:rowOff>
        </xdr:from>
        <xdr:to>
          <xdr:col>10</xdr:col>
          <xdr:colOff>685800</xdr:colOff>
          <xdr:row>28</xdr:row>
          <xdr:rowOff>266700</xdr:rowOff>
        </xdr:to>
        <xdr:sp macro="" textlink="">
          <xdr:nvSpPr>
            <xdr:cNvPr id="4156" name="Group Box 60" hidden="1">
              <a:extLst>
                <a:ext uri="{63B3BB69-23CF-44E3-9099-C40C66FF867C}">
                  <a14:compatExt spid="_x0000_s4156"/>
                </a:ext>
                <a:ext uri="{FF2B5EF4-FFF2-40B4-BE49-F238E27FC236}">
                  <a16:creationId xmlns:a16="http://schemas.microsoft.com/office/drawing/2014/main" id="{00000000-0008-0000-0400-00003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0</xdr:rowOff>
        </xdr:from>
        <xdr:to>
          <xdr:col>8</xdr:col>
          <xdr:colOff>685800</xdr:colOff>
          <xdr:row>32</xdr:row>
          <xdr:rowOff>266700</xdr:rowOff>
        </xdr:to>
        <xdr:sp macro="" textlink="">
          <xdr:nvSpPr>
            <xdr:cNvPr id="4161" name="Group Box 65" hidden="1">
              <a:extLst>
                <a:ext uri="{63B3BB69-23CF-44E3-9099-C40C66FF867C}">
                  <a14:compatExt spid="_x0000_s4161"/>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0</xdr:rowOff>
        </xdr:from>
        <xdr:to>
          <xdr:col>10</xdr:col>
          <xdr:colOff>685800</xdr:colOff>
          <xdr:row>32</xdr:row>
          <xdr:rowOff>266700</xdr:rowOff>
        </xdr:to>
        <xdr:sp macro="" textlink="">
          <xdr:nvSpPr>
            <xdr:cNvPr id="4166" name="Group Box 70" hidden="1">
              <a:extLst>
                <a:ext uri="{63B3BB69-23CF-44E3-9099-C40C66FF867C}">
                  <a14:compatExt spid="_x0000_s4166"/>
                </a:ext>
                <a:ext uri="{FF2B5EF4-FFF2-40B4-BE49-F238E27FC236}">
                  <a16:creationId xmlns:a16="http://schemas.microsoft.com/office/drawing/2014/main" id="{00000000-0008-0000-0400-00004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0</xdr:rowOff>
        </xdr:from>
        <xdr:to>
          <xdr:col>8</xdr:col>
          <xdr:colOff>685800</xdr:colOff>
          <xdr:row>36</xdr:row>
          <xdr:rowOff>266700</xdr:rowOff>
        </xdr:to>
        <xdr:sp macro="" textlink="">
          <xdr:nvSpPr>
            <xdr:cNvPr id="4171" name="Group Box 75" hidden="1">
              <a:extLst>
                <a:ext uri="{63B3BB69-23CF-44E3-9099-C40C66FF867C}">
                  <a14:compatExt spid="_x0000_s4171"/>
                </a:ext>
                <a:ext uri="{FF2B5EF4-FFF2-40B4-BE49-F238E27FC236}">
                  <a16:creationId xmlns:a16="http://schemas.microsoft.com/office/drawing/2014/main" id="{00000000-0008-0000-0400-00004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0</xdr:rowOff>
        </xdr:from>
        <xdr:to>
          <xdr:col>10</xdr:col>
          <xdr:colOff>685800</xdr:colOff>
          <xdr:row>36</xdr:row>
          <xdr:rowOff>266700</xdr:rowOff>
        </xdr:to>
        <xdr:sp macro="" textlink="">
          <xdr:nvSpPr>
            <xdr:cNvPr id="4176" name="Group Box 80" hidden="1">
              <a:extLst>
                <a:ext uri="{63B3BB69-23CF-44E3-9099-C40C66FF867C}">
                  <a14:compatExt spid="_x0000_s4176"/>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0</xdr:rowOff>
        </xdr:from>
        <xdr:to>
          <xdr:col>8</xdr:col>
          <xdr:colOff>685800</xdr:colOff>
          <xdr:row>40</xdr:row>
          <xdr:rowOff>266700</xdr:rowOff>
        </xdr:to>
        <xdr:sp macro="" textlink="">
          <xdr:nvSpPr>
            <xdr:cNvPr id="4181" name="Group Box 85" hidden="1">
              <a:extLst>
                <a:ext uri="{63B3BB69-23CF-44E3-9099-C40C66FF867C}">
                  <a14:compatExt spid="_x0000_s4181"/>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37</xdr:row>
          <xdr:rowOff>0</xdr:rowOff>
        </xdr:from>
        <xdr:to>
          <xdr:col>10</xdr:col>
          <xdr:colOff>685800</xdr:colOff>
          <xdr:row>40</xdr:row>
          <xdr:rowOff>266700</xdr:rowOff>
        </xdr:to>
        <xdr:sp macro="" textlink="">
          <xdr:nvSpPr>
            <xdr:cNvPr id="4186" name="Group Box 90" hidden="1">
              <a:extLst>
                <a:ext uri="{63B3BB69-23CF-44E3-9099-C40C66FF867C}">
                  <a14:compatExt spid="_x0000_s4186"/>
                </a:ext>
                <a:ext uri="{FF2B5EF4-FFF2-40B4-BE49-F238E27FC236}">
                  <a16:creationId xmlns:a16="http://schemas.microsoft.com/office/drawing/2014/main" id="{00000000-0008-0000-0400-00005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0</xdr:rowOff>
        </xdr:from>
        <xdr:to>
          <xdr:col>10</xdr:col>
          <xdr:colOff>685800</xdr:colOff>
          <xdr:row>44</xdr:row>
          <xdr:rowOff>266700</xdr:rowOff>
        </xdr:to>
        <xdr:sp macro="" textlink="">
          <xdr:nvSpPr>
            <xdr:cNvPr id="4191" name="Group Box 95" hidden="1">
              <a:extLst>
                <a:ext uri="{63B3BB69-23CF-44E3-9099-C40C66FF867C}">
                  <a14:compatExt spid="_x0000_s4191"/>
                </a:ext>
                <a:ext uri="{FF2B5EF4-FFF2-40B4-BE49-F238E27FC236}">
                  <a16:creationId xmlns:a16="http://schemas.microsoft.com/office/drawing/2014/main" id="{00000000-0008-0000-0400-00005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0</xdr:rowOff>
        </xdr:from>
        <xdr:to>
          <xdr:col>8</xdr:col>
          <xdr:colOff>685800</xdr:colOff>
          <xdr:row>44</xdr:row>
          <xdr:rowOff>266700</xdr:rowOff>
        </xdr:to>
        <xdr:sp macro="" textlink="">
          <xdr:nvSpPr>
            <xdr:cNvPr id="4196" name="Group Box 100" hidden="1">
              <a:extLst>
                <a:ext uri="{63B3BB69-23CF-44E3-9099-C40C66FF867C}">
                  <a14:compatExt spid="_x0000_s4196"/>
                </a:ext>
                <a:ext uri="{FF2B5EF4-FFF2-40B4-BE49-F238E27FC236}">
                  <a16:creationId xmlns:a16="http://schemas.microsoft.com/office/drawing/2014/main" id="{00000000-0008-0000-0400-00006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49</xdr:row>
          <xdr:rowOff>285750</xdr:rowOff>
        </xdr:from>
        <xdr:to>
          <xdr:col>8</xdr:col>
          <xdr:colOff>685800</xdr:colOff>
          <xdr:row>53</xdr:row>
          <xdr:rowOff>266700</xdr:rowOff>
        </xdr:to>
        <xdr:sp macro="" textlink="">
          <xdr:nvSpPr>
            <xdr:cNvPr id="4201" name="Group Box 105" hidden="1">
              <a:extLst>
                <a:ext uri="{63B3BB69-23CF-44E3-9099-C40C66FF867C}">
                  <a14:compatExt spid="_x0000_s4201"/>
                </a:ext>
                <a:ext uri="{FF2B5EF4-FFF2-40B4-BE49-F238E27FC236}">
                  <a16:creationId xmlns:a16="http://schemas.microsoft.com/office/drawing/2014/main" id="{00000000-0008-0000-0400-00006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49</xdr:row>
          <xdr:rowOff>285750</xdr:rowOff>
        </xdr:from>
        <xdr:to>
          <xdr:col>10</xdr:col>
          <xdr:colOff>685800</xdr:colOff>
          <xdr:row>53</xdr:row>
          <xdr:rowOff>266700</xdr:rowOff>
        </xdr:to>
        <xdr:sp macro="" textlink="">
          <xdr:nvSpPr>
            <xdr:cNvPr id="4206" name="Group Box 110" hidden="1">
              <a:extLst>
                <a:ext uri="{63B3BB69-23CF-44E3-9099-C40C66FF867C}">
                  <a14:compatExt spid="_x0000_s4206"/>
                </a:ext>
                <a:ext uri="{FF2B5EF4-FFF2-40B4-BE49-F238E27FC236}">
                  <a16:creationId xmlns:a16="http://schemas.microsoft.com/office/drawing/2014/main" id="{00000000-0008-0000-0400-00006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211" name="Group Box 115" hidden="1">
              <a:extLst>
                <a:ext uri="{63B3BB69-23CF-44E3-9099-C40C66FF867C}">
                  <a14:compatExt spid="_x0000_s4211"/>
                </a:ext>
                <a:ext uri="{FF2B5EF4-FFF2-40B4-BE49-F238E27FC236}">
                  <a16:creationId xmlns:a16="http://schemas.microsoft.com/office/drawing/2014/main" id="{00000000-0008-0000-0400-00007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54</xdr:row>
          <xdr:rowOff>0</xdr:rowOff>
        </xdr:from>
        <xdr:to>
          <xdr:col>10</xdr:col>
          <xdr:colOff>685800</xdr:colOff>
          <xdr:row>57</xdr:row>
          <xdr:rowOff>266700</xdr:rowOff>
        </xdr:to>
        <xdr:sp macro="" textlink="">
          <xdr:nvSpPr>
            <xdr:cNvPr id="4216" name="Group Box 120" hidden="1">
              <a:extLst>
                <a:ext uri="{63B3BB69-23CF-44E3-9099-C40C66FF867C}">
                  <a14:compatExt spid="_x0000_s4216"/>
                </a:ext>
                <a:ext uri="{FF2B5EF4-FFF2-40B4-BE49-F238E27FC236}">
                  <a16:creationId xmlns:a16="http://schemas.microsoft.com/office/drawing/2014/main" id="{00000000-0008-0000-0400-00007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221" name="Group Box 125" hidden="1">
              <a:extLst>
                <a:ext uri="{63B3BB69-23CF-44E3-9099-C40C66FF867C}">
                  <a14:compatExt spid="_x0000_s4221"/>
                </a:ext>
                <a:ext uri="{FF2B5EF4-FFF2-40B4-BE49-F238E27FC236}">
                  <a16:creationId xmlns:a16="http://schemas.microsoft.com/office/drawing/2014/main" id="{00000000-0008-0000-0400-00007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0</xdr:rowOff>
        </xdr:from>
        <xdr:to>
          <xdr:col>10</xdr:col>
          <xdr:colOff>685800</xdr:colOff>
          <xdr:row>61</xdr:row>
          <xdr:rowOff>266700</xdr:rowOff>
        </xdr:to>
        <xdr:sp macro="" textlink="">
          <xdr:nvSpPr>
            <xdr:cNvPr id="4226" name="Group Box 130" hidden="1">
              <a:extLst>
                <a:ext uri="{63B3BB69-23CF-44E3-9099-C40C66FF867C}">
                  <a14:compatExt spid="_x0000_s4226"/>
                </a:ext>
                <a:ext uri="{FF2B5EF4-FFF2-40B4-BE49-F238E27FC236}">
                  <a16:creationId xmlns:a16="http://schemas.microsoft.com/office/drawing/2014/main" id="{00000000-0008-0000-0400-00008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285750</xdr:rowOff>
        </xdr:from>
        <xdr:to>
          <xdr:col>8</xdr:col>
          <xdr:colOff>685800</xdr:colOff>
          <xdr:row>70</xdr:row>
          <xdr:rowOff>266700</xdr:rowOff>
        </xdr:to>
        <xdr:sp macro="" textlink="">
          <xdr:nvSpPr>
            <xdr:cNvPr id="4231" name="Group Box 135" hidden="1">
              <a:extLst>
                <a:ext uri="{63B3BB69-23CF-44E3-9099-C40C66FF867C}">
                  <a14:compatExt spid="_x0000_s4231"/>
                </a:ext>
                <a:ext uri="{FF2B5EF4-FFF2-40B4-BE49-F238E27FC236}">
                  <a16:creationId xmlns:a16="http://schemas.microsoft.com/office/drawing/2014/main" id="{00000000-0008-0000-0400-00008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66</xdr:row>
          <xdr:rowOff>285750</xdr:rowOff>
        </xdr:from>
        <xdr:to>
          <xdr:col>10</xdr:col>
          <xdr:colOff>685800</xdr:colOff>
          <xdr:row>70</xdr:row>
          <xdr:rowOff>266700</xdr:rowOff>
        </xdr:to>
        <xdr:sp macro="" textlink="">
          <xdr:nvSpPr>
            <xdr:cNvPr id="4236" name="Group Box 140" hidden="1">
              <a:extLst>
                <a:ext uri="{63B3BB69-23CF-44E3-9099-C40C66FF867C}">
                  <a14:compatExt spid="_x0000_s4236"/>
                </a:ext>
                <a:ext uri="{FF2B5EF4-FFF2-40B4-BE49-F238E27FC236}">
                  <a16:creationId xmlns:a16="http://schemas.microsoft.com/office/drawing/2014/main" id="{00000000-0008-0000-0400-00008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241" name="Group Box 145" hidden="1">
              <a:extLst>
                <a:ext uri="{63B3BB69-23CF-44E3-9099-C40C66FF867C}">
                  <a14:compatExt spid="_x0000_s4241"/>
                </a:ext>
                <a:ext uri="{FF2B5EF4-FFF2-40B4-BE49-F238E27FC236}">
                  <a16:creationId xmlns:a16="http://schemas.microsoft.com/office/drawing/2014/main" id="{00000000-0008-0000-0400-00009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0</xdr:rowOff>
        </xdr:from>
        <xdr:to>
          <xdr:col>10</xdr:col>
          <xdr:colOff>685800</xdr:colOff>
          <xdr:row>74</xdr:row>
          <xdr:rowOff>266700</xdr:rowOff>
        </xdr:to>
        <xdr:sp macro="" textlink="">
          <xdr:nvSpPr>
            <xdr:cNvPr id="4246" name="Group Box 150" hidden="1">
              <a:extLst>
                <a:ext uri="{63B3BB69-23CF-44E3-9099-C40C66FF867C}">
                  <a14:compatExt spid="_x0000_s4246"/>
                </a:ext>
                <a:ext uri="{FF2B5EF4-FFF2-40B4-BE49-F238E27FC236}">
                  <a16:creationId xmlns:a16="http://schemas.microsoft.com/office/drawing/2014/main" id="{00000000-0008-0000-0400-00009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251" name="Group Box 155" hidden="1">
              <a:extLst>
                <a:ext uri="{63B3BB69-23CF-44E3-9099-C40C66FF867C}">
                  <a14:compatExt spid="_x0000_s4251"/>
                </a:ext>
                <a:ext uri="{FF2B5EF4-FFF2-40B4-BE49-F238E27FC236}">
                  <a16:creationId xmlns:a16="http://schemas.microsoft.com/office/drawing/2014/main" id="{00000000-0008-0000-0400-00009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75</xdr:row>
          <xdr:rowOff>0</xdr:rowOff>
        </xdr:from>
        <xdr:to>
          <xdr:col>10</xdr:col>
          <xdr:colOff>685800</xdr:colOff>
          <xdr:row>78</xdr:row>
          <xdr:rowOff>266700</xdr:rowOff>
        </xdr:to>
        <xdr:sp macro="" textlink="">
          <xdr:nvSpPr>
            <xdr:cNvPr id="4256" name="Group Box 160" hidden="1">
              <a:extLst>
                <a:ext uri="{63B3BB69-23CF-44E3-9099-C40C66FF867C}">
                  <a14:compatExt spid="_x0000_s4256"/>
                </a:ext>
                <a:ext uri="{FF2B5EF4-FFF2-40B4-BE49-F238E27FC236}">
                  <a16:creationId xmlns:a16="http://schemas.microsoft.com/office/drawing/2014/main" id="{00000000-0008-0000-0400-0000A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261" name="Group Box 165" hidden="1">
              <a:extLst>
                <a:ext uri="{63B3BB69-23CF-44E3-9099-C40C66FF867C}">
                  <a14:compatExt spid="_x0000_s4261"/>
                </a:ext>
                <a:ext uri="{FF2B5EF4-FFF2-40B4-BE49-F238E27FC236}">
                  <a16:creationId xmlns:a16="http://schemas.microsoft.com/office/drawing/2014/main" id="{00000000-0008-0000-0400-0000A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79</xdr:row>
          <xdr:rowOff>0</xdr:rowOff>
        </xdr:from>
        <xdr:to>
          <xdr:col>10</xdr:col>
          <xdr:colOff>685800</xdr:colOff>
          <xdr:row>82</xdr:row>
          <xdr:rowOff>266700</xdr:rowOff>
        </xdr:to>
        <xdr:sp macro="" textlink="">
          <xdr:nvSpPr>
            <xdr:cNvPr id="4266" name="Group Box 170" hidden="1">
              <a:extLst>
                <a:ext uri="{63B3BB69-23CF-44E3-9099-C40C66FF867C}">
                  <a14:compatExt spid="_x0000_s4266"/>
                </a:ext>
                <a:ext uri="{FF2B5EF4-FFF2-40B4-BE49-F238E27FC236}">
                  <a16:creationId xmlns:a16="http://schemas.microsoft.com/office/drawing/2014/main" id="{00000000-0008-0000-0400-0000A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271" name="Group Box 175" hidden="1">
              <a:extLst>
                <a:ext uri="{63B3BB69-23CF-44E3-9099-C40C66FF867C}">
                  <a14:compatExt spid="_x0000_s4271"/>
                </a:ext>
                <a:ext uri="{FF2B5EF4-FFF2-40B4-BE49-F238E27FC236}">
                  <a16:creationId xmlns:a16="http://schemas.microsoft.com/office/drawing/2014/main" id="{00000000-0008-0000-0400-0000A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0</xdr:rowOff>
        </xdr:from>
        <xdr:to>
          <xdr:col>10</xdr:col>
          <xdr:colOff>685800</xdr:colOff>
          <xdr:row>86</xdr:row>
          <xdr:rowOff>266700</xdr:rowOff>
        </xdr:to>
        <xdr:sp macro="" textlink="">
          <xdr:nvSpPr>
            <xdr:cNvPr id="4276" name="Group Box 180" hidden="1">
              <a:extLst>
                <a:ext uri="{63B3BB69-23CF-44E3-9099-C40C66FF867C}">
                  <a14:compatExt spid="_x0000_s4276"/>
                </a:ext>
                <a:ext uri="{FF2B5EF4-FFF2-40B4-BE49-F238E27FC236}">
                  <a16:creationId xmlns:a16="http://schemas.microsoft.com/office/drawing/2014/main" id="{00000000-0008-0000-0400-0000B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28575</xdr:rowOff>
        </xdr:from>
        <xdr:to>
          <xdr:col>8</xdr:col>
          <xdr:colOff>0</xdr:colOff>
          <xdr:row>8</xdr:row>
          <xdr:rowOff>266700</xdr:rowOff>
        </xdr:to>
        <xdr:sp macro="" textlink="">
          <xdr:nvSpPr>
            <xdr:cNvPr id="4277" name="Group Box 181" hidden="1">
              <a:extLst>
                <a:ext uri="{63B3BB69-23CF-44E3-9099-C40C66FF867C}">
                  <a14:compatExt spid="_x0000_s4277"/>
                </a:ext>
                <a:ext uri="{FF2B5EF4-FFF2-40B4-BE49-F238E27FC236}">
                  <a16:creationId xmlns:a16="http://schemas.microsoft.com/office/drawing/2014/main" id="{00000000-0008-0000-0400-0000B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xdr:row>
          <xdr:rowOff>28575</xdr:rowOff>
        </xdr:from>
        <xdr:to>
          <xdr:col>8</xdr:col>
          <xdr:colOff>9525</xdr:colOff>
          <xdr:row>12</xdr:row>
          <xdr:rowOff>247650</xdr:rowOff>
        </xdr:to>
        <xdr:sp macro="" textlink="">
          <xdr:nvSpPr>
            <xdr:cNvPr id="4278" name="Group Box 182" hidden="1">
              <a:extLst>
                <a:ext uri="{63B3BB69-23CF-44E3-9099-C40C66FF867C}">
                  <a14:compatExt spid="_x0000_s4278"/>
                </a:ext>
                <a:ext uri="{FF2B5EF4-FFF2-40B4-BE49-F238E27FC236}">
                  <a16:creationId xmlns:a16="http://schemas.microsoft.com/office/drawing/2014/main" id="{00000000-0008-0000-0400-0000B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xdr:row>
          <xdr:rowOff>28575</xdr:rowOff>
        </xdr:from>
        <xdr:to>
          <xdr:col>8</xdr:col>
          <xdr:colOff>9525</xdr:colOff>
          <xdr:row>16</xdr:row>
          <xdr:rowOff>266700</xdr:rowOff>
        </xdr:to>
        <xdr:sp macro="" textlink="">
          <xdr:nvSpPr>
            <xdr:cNvPr id="4279" name="Group Box 183" hidden="1">
              <a:extLst>
                <a:ext uri="{63B3BB69-23CF-44E3-9099-C40C66FF867C}">
                  <a14:compatExt spid="_x0000_s4279"/>
                </a:ext>
                <a:ext uri="{FF2B5EF4-FFF2-40B4-BE49-F238E27FC236}">
                  <a16:creationId xmlns:a16="http://schemas.microsoft.com/office/drawing/2014/main" id="{00000000-0008-0000-0400-0000B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xdr:row>
          <xdr:rowOff>28575</xdr:rowOff>
        </xdr:from>
        <xdr:to>
          <xdr:col>8</xdr:col>
          <xdr:colOff>28575</xdr:colOff>
          <xdr:row>20</xdr:row>
          <xdr:rowOff>247650</xdr:rowOff>
        </xdr:to>
        <xdr:sp macro="" textlink="">
          <xdr:nvSpPr>
            <xdr:cNvPr id="4280" name="Group Box 184" hidden="1">
              <a:extLst>
                <a:ext uri="{63B3BB69-23CF-44E3-9099-C40C66FF867C}">
                  <a14:compatExt spid="_x0000_s4280"/>
                </a:ext>
                <a:ext uri="{FF2B5EF4-FFF2-40B4-BE49-F238E27FC236}">
                  <a16:creationId xmlns:a16="http://schemas.microsoft.com/office/drawing/2014/main" id="{00000000-0008-0000-0400-0000B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28575</xdr:rowOff>
        </xdr:from>
        <xdr:to>
          <xdr:col>8</xdr:col>
          <xdr:colOff>9525</xdr:colOff>
          <xdr:row>24</xdr:row>
          <xdr:rowOff>266700</xdr:rowOff>
        </xdr:to>
        <xdr:sp macro="" textlink="">
          <xdr:nvSpPr>
            <xdr:cNvPr id="4281" name="Group Box 185" hidden="1">
              <a:extLst>
                <a:ext uri="{63B3BB69-23CF-44E3-9099-C40C66FF867C}">
                  <a14:compatExt spid="_x0000_s4281"/>
                </a:ext>
                <a:ext uri="{FF2B5EF4-FFF2-40B4-BE49-F238E27FC236}">
                  <a16:creationId xmlns:a16="http://schemas.microsoft.com/office/drawing/2014/main" id="{00000000-0008-0000-0400-0000B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25</xdr:row>
          <xdr:rowOff>28575</xdr:rowOff>
        </xdr:from>
        <xdr:to>
          <xdr:col>8</xdr:col>
          <xdr:colOff>28575</xdr:colOff>
          <xdr:row>28</xdr:row>
          <xdr:rowOff>247650</xdr:rowOff>
        </xdr:to>
        <xdr:sp macro="" textlink="">
          <xdr:nvSpPr>
            <xdr:cNvPr id="4282" name="Group Box 186" hidden="1">
              <a:extLst>
                <a:ext uri="{63B3BB69-23CF-44E3-9099-C40C66FF867C}">
                  <a14:compatExt spid="_x0000_s4282"/>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38100</xdr:rowOff>
        </xdr:from>
        <xdr:to>
          <xdr:col>8</xdr:col>
          <xdr:colOff>9525</xdr:colOff>
          <xdr:row>32</xdr:row>
          <xdr:rowOff>266700</xdr:rowOff>
        </xdr:to>
        <xdr:sp macro="" textlink="">
          <xdr:nvSpPr>
            <xdr:cNvPr id="4283" name="Group Box 187" hidden="1">
              <a:extLst>
                <a:ext uri="{63B3BB69-23CF-44E3-9099-C40C66FF867C}">
                  <a14:compatExt spid="_x0000_s4283"/>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47625</xdr:rowOff>
        </xdr:from>
        <xdr:to>
          <xdr:col>8</xdr:col>
          <xdr:colOff>28575</xdr:colOff>
          <xdr:row>36</xdr:row>
          <xdr:rowOff>266700</xdr:rowOff>
        </xdr:to>
        <xdr:sp macro="" textlink="">
          <xdr:nvSpPr>
            <xdr:cNvPr id="4284" name="Group Box 188" hidden="1">
              <a:extLst>
                <a:ext uri="{63B3BB69-23CF-44E3-9099-C40C66FF867C}">
                  <a14:compatExt spid="_x0000_s4284"/>
                </a:ext>
                <a:ext uri="{FF2B5EF4-FFF2-40B4-BE49-F238E27FC236}">
                  <a16:creationId xmlns:a16="http://schemas.microsoft.com/office/drawing/2014/main" id="{00000000-0008-0000-0400-0000B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28575</xdr:rowOff>
        </xdr:from>
        <xdr:to>
          <xdr:col>8</xdr:col>
          <xdr:colOff>9525</xdr:colOff>
          <xdr:row>40</xdr:row>
          <xdr:rowOff>266700</xdr:rowOff>
        </xdr:to>
        <xdr:sp macro="" textlink="">
          <xdr:nvSpPr>
            <xdr:cNvPr id="4285" name="Group Box 189" hidden="1">
              <a:extLst>
                <a:ext uri="{63B3BB69-23CF-44E3-9099-C40C66FF867C}">
                  <a14:compatExt spid="_x0000_s4285"/>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41</xdr:row>
          <xdr:rowOff>38100</xdr:rowOff>
        </xdr:from>
        <xdr:to>
          <xdr:col>8</xdr:col>
          <xdr:colOff>28575</xdr:colOff>
          <xdr:row>44</xdr:row>
          <xdr:rowOff>266700</xdr:rowOff>
        </xdr:to>
        <xdr:sp macro="" textlink="">
          <xdr:nvSpPr>
            <xdr:cNvPr id="4286" name="Group Box 190" hidden="1">
              <a:extLst>
                <a:ext uri="{63B3BB69-23CF-44E3-9099-C40C66FF867C}">
                  <a14:compatExt spid="_x0000_s4286"/>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28575</xdr:rowOff>
        </xdr:from>
        <xdr:to>
          <xdr:col>8</xdr:col>
          <xdr:colOff>0</xdr:colOff>
          <xdr:row>32</xdr:row>
          <xdr:rowOff>266700</xdr:rowOff>
        </xdr:to>
        <xdr:sp macro="" textlink="">
          <xdr:nvSpPr>
            <xdr:cNvPr id="4287" name="Group Box 191" hidden="1">
              <a:extLst>
                <a:ext uri="{63B3BB69-23CF-44E3-9099-C40C66FF867C}">
                  <a14:compatExt spid="_x0000_s4287"/>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xdr:row>
          <xdr:rowOff>9525</xdr:rowOff>
        </xdr:from>
        <xdr:to>
          <xdr:col>10</xdr:col>
          <xdr:colOff>0</xdr:colOff>
          <xdr:row>8</xdr:row>
          <xdr:rowOff>266700</xdr:rowOff>
        </xdr:to>
        <xdr:sp macro="" textlink="">
          <xdr:nvSpPr>
            <xdr:cNvPr id="4288" name="Group Box 192" hidden="1">
              <a:extLst>
                <a:ext uri="{63B3BB69-23CF-44E3-9099-C40C66FF867C}">
                  <a14:compatExt spid="_x0000_s4288"/>
                </a:ext>
                <a:ext uri="{FF2B5EF4-FFF2-40B4-BE49-F238E27FC236}">
                  <a16:creationId xmlns:a16="http://schemas.microsoft.com/office/drawing/2014/main" id="{00000000-0008-0000-0400-0000C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723900</xdr:colOff>
          <xdr:row>9</xdr:row>
          <xdr:rowOff>9525</xdr:rowOff>
        </xdr:from>
        <xdr:to>
          <xdr:col>9</xdr:col>
          <xdr:colOff>266700</xdr:colOff>
          <xdr:row>12</xdr:row>
          <xdr:rowOff>266700</xdr:rowOff>
        </xdr:to>
        <xdr:sp macro="" textlink="">
          <xdr:nvSpPr>
            <xdr:cNvPr id="4289" name="Group Box 193" hidden="1">
              <a:extLst>
                <a:ext uri="{63B3BB69-23CF-44E3-9099-C40C66FF867C}">
                  <a14:compatExt spid="_x0000_s4289"/>
                </a:ext>
                <a:ext uri="{FF2B5EF4-FFF2-40B4-BE49-F238E27FC236}">
                  <a16:creationId xmlns:a16="http://schemas.microsoft.com/office/drawing/2014/main" id="{00000000-0008-0000-0400-0000C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13</xdr:row>
          <xdr:rowOff>9525</xdr:rowOff>
        </xdr:from>
        <xdr:to>
          <xdr:col>10</xdr:col>
          <xdr:colOff>9525</xdr:colOff>
          <xdr:row>16</xdr:row>
          <xdr:rowOff>266700</xdr:rowOff>
        </xdr:to>
        <xdr:sp macro="" textlink="">
          <xdr:nvSpPr>
            <xdr:cNvPr id="4290" name="Group Box 194" hidden="1">
              <a:extLst>
                <a:ext uri="{63B3BB69-23CF-44E3-9099-C40C66FF867C}">
                  <a14:compatExt spid="_x0000_s4290"/>
                </a:ext>
                <a:ext uri="{FF2B5EF4-FFF2-40B4-BE49-F238E27FC236}">
                  <a16:creationId xmlns:a16="http://schemas.microsoft.com/office/drawing/2014/main" id="{00000000-0008-0000-0400-0000C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9525</xdr:rowOff>
        </xdr:from>
        <xdr:to>
          <xdr:col>10</xdr:col>
          <xdr:colOff>0</xdr:colOff>
          <xdr:row>20</xdr:row>
          <xdr:rowOff>266700</xdr:rowOff>
        </xdr:to>
        <xdr:sp macro="" textlink="">
          <xdr:nvSpPr>
            <xdr:cNvPr id="4291" name="Group Box 195" hidden="1">
              <a:extLst>
                <a:ext uri="{63B3BB69-23CF-44E3-9099-C40C66FF867C}">
                  <a14:compatExt spid="_x0000_s4291"/>
                </a:ext>
                <a:ext uri="{FF2B5EF4-FFF2-40B4-BE49-F238E27FC236}">
                  <a16:creationId xmlns:a16="http://schemas.microsoft.com/office/drawing/2014/main" id="{00000000-0008-0000-0400-0000C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9525</xdr:rowOff>
        </xdr:from>
        <xdr:to>
          <xdr:col>10</xdr:col>
          <xdr:colOff>9525</xdr:colOff>
          <xdr:row>24</xdr:row>
          <xdr:rowOff>266700</xdr:rowOff>
        </xdr:to>
        <xdr:sp macro="" textlink="">
          <xdr:nvSpPr>
            <xdr:cNvPr id="4292" name="Group Box 196" hidden="1">
              <a:extLst>
                <a:ext uri="{63B3BB69-23CF-44E3-9099-C40C66FF867C}">
                  <a14:compatExt spid="_x0000_s4292"/>
                </a:ext>
                <a:ext uri="{FF2B5EF4-FFF2-40B4-BE49-F238E27FC236}">
                  <a16:creationId xmlns:a16="http://schemas.microsoft.com/office/drawing/2014/main" id="{00000000-0008-0000-0400-0000C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9525</xdr:rowOff>
        </xdr:from>
        <xdr:to>
          <xdr:col>10</xdr:col>
          <xdr:colOff>0</xdr:colOff>
          <xdr:row>28</xdr:row>
          <xdr:rowOff>266700</xdr:rowOff>
        </xdr:to>
        <xdr:sp macro="" textlink="">
          <xdr:nvSpPr>
            <xdr:cNvPr id="4293" name="Group Box 197" hidden="1">
              <a:extLst>
                <a:ext uri="{63B3BB69-23CF-44E3-9099-C40C66FF867C}">
                  <a14:compatExt spid="_x0000_s4293"/>
                </a:ext>
                <a:ext uri="{FF2B5EF4-FFF2-40B4-BE49-F238E27FC236}">
                  <a16:creationId xmlns:a16="http://schemas.microsoft.com/office/drawing/2014/main" id="{00000000-0008-0000-0400-0000C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29</xdr:row>
          <xdr:rowOff>28575</xdr:rowOff>
        </xdr:from>
        <xdr:to>
          <xdr:col>10</xdr:col>
          <xdr:colOff>9525</xdr:colOff>
          <xdr:row>32</xdr:row>
          <xdr:rowOff>266700</xdr:rowOff>
        </xdr:to>
        <xdr:sp macro="" textlink="">
          <xdr:nvSpPr>
            <xdr:cNvPr id="4294" name="Group Box 198" hidden="1">
              <a:extLst>
                <a:ext uri="{63B3BB69-23CF-44E3-9099-C40C66FF867C}">
                  <a14:compatExt spid="_x0000_s4294"/>
                </a:ext>
                <a:ext uri="{FF2B5EF4-FFF2-40B4-BE49-F238E27FC236}">
                  <a16:creationId xmlns:a16="http://schemas.microsoft.com/office/drawing/2014/main" id="{00000000-0008-0000-0400-0000C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28575</xdr:rowOff>
        </xdr:from>
        <xdr:to>
          <xdr:col>10</xdr:col>
          <xdr:colOff>0</xdr:colOff>
          <xdr:row>36</xdr:row>
          <xdr:rowOff>266700</xdr:rowOff>
        </xdr:to>
        <xdr:sp macro="" textlink="">
          <xdr:nvSpPr>
            <xdr:cNvPr id="4295" name="Group Box 199" hidden="1">
              <a:extLst>
                <a:ext uri="{63B3BB69-23CF-44E3-9099-C40C66FF867C}">
                  <a14:compatExt spid="_x0000_s4295"/>
                </a:ext>
                <a:ext uri="{FF2B5EF4-FFF2-40B4-BE49-F238E27FC236}">
                  <a16:creationId xmlns:a16="http://schemas.microsoft.com/office/drawing/2014/main" id="{00000000-0008-0000-0400-0000C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37</xdr:row>
          <xdr:rowOff>28575</xdr:rowOff>
        </xdr:from>
        <xdr:to>
          <xdr:col>10</xdr:col>
          <xdr:colOff>9525</xdr:colOff>
          <xdr:row>40</xdr:row>
          <xdr:rowOff>266700</xdr:rowOff>
        </xdr:to>
        <xdr:sp macro="" textlink="">
          <xdr:nvSpPr>
            <xdr:cNvPr id="4296" name="Group Box 200" hidden="1">
              <a:extLst>
                <a:ext uri="{63B3BB69-23CF-44E3-9099-C40C66FF867C}">
                  <a14:compatExt spid="_x0000_s4296"/>
                </a:ext>
                <a:ext uri="{FF2B5EF4-FFF2-40B4-BE49-F238E27FC236}">
                  <a16:creationId xmlns:a16="http://schemas.microsoft.com/office/drawing/2014/main" id="{00000000-0008-0000-0400-0000C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41</xdr:row>
          <xdr:rowOff>28575</xdr:rowOff>
        </xdr:from>
        <xdr:to>
          <xdr:col>10</xdr:col>
          <xdr:colOff>0</xdr:colOff>
          <xdr:row>44</xdr:row>
          <xdr:rowOff>266700</xdr:rowOff>
        </xdr:to>
        <xdr:sp macro="" textlink="">
          <xdr:nvSpPr>
            <xdr:cNvPr id="4297" name="Group Box 201" hidden="1">
              <a:extLst>
                <a:ext uri="{63B3BB69-23CF-44E3-9099-C40C66FF867C}">
                  <a14:compatExt spid="_x0000_s4297"/>
                </a:ext>
                <a:ext uri="{FF2B5EF4-FFF2-40B4-BE49-F238E27FC236}">
                  <a16:creationId xmlns:a16="http://schemas.microsoft.com/office/drawing/2014/main" id="{00000000-0008-0000-0400-0000C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28575</xdr:rowOff>
        </xdr:from>
        <xdr:to>
          <xdr:col>8</xdr:col>
          <xdr:colOff>9525</xdr:colOff>
          <xdr:row>61</xdr:row>
          <xdr:rowOff>266700</xdr:rowOff>
        </xdr:to>
        <xdr:sp macro="" textlink="">
          <xdr:nvSpPr>
            <xdr:cNvPr id="4298" name="Group Box 202" hidden="1">
              <a:extLst>
                <a:ext uri="{63B3BB69-23CF-44E3-9099-C40C66FF867C}">
                  <a14:compatExt spid="_x0000_s4298"/>
                </a:ext>
                <a:ext uri="{FF2B5EF4-FFF2-40B4-BE49-F238E27FC236}">
                  <a16:creationId xmlns:a16="http://schemas.microsoft.com/office/drawing/2014/main" id="{00000000-0008-0000-0400-0000C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54</xdr:row>
          <xdr:rowOff>28575</xdr:rowOff>
        </xdr:from>
        <xdr:to>
          <xdr:col>8</xdr:col>
          <xdr:colOff>28575</xdr:colOff>
          <xdr:row>57</xdr:row>
          <xdr:rowOff>266700</xdr:rowOff>
        </xdr:to>
        <xdr:sp macro="" textlink="">
          <xdr:nvSpPr>
            <xdr:cNvPr id="4299" name="Group Box 203" hidden="1">
              <a:extLst>
                <a:ext uri="{63B3BB69-23CF-44E3-9099-C40C66FF867C}">
                  <a14:compatExt spid="_x0000_s4299"/>
                </a:ext>
                <a:ext uri="{FF2B5EF4-FFF2-40B4-BE49-F238E27FC236}">
                  <a16:creationId xmlns:a16="http://schemas.microsoft.com/office/drawing/2014/main" id="{00000000-0008-0000-0400-0000C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50</xdr:row>
          <xdr:rowOff>9525</xdr:rowOff>
        </xdr:from>
        <xdr:to>
          <xdr:col>8</xdr:col>
          <xdr:colOff>76200</xdr:colOff>
          <xdr:row>54</xdr:row>
          <xdr:rowOff>38100</xdr:rowOff>
        </xdr:to>
        <xdr:sp macro="" textlink="">
          <xdr:nvSpPr>
            <xdr:cNvPr id="4300" name="Group Box 204" hidden="1">
              <a:extLst>
                <a:ext uri="{63B3BB69-23CF-44E3-9099-C40C66FF867C}">
                  <a14:compatExt spid="_x0000_s4300"/>
                </a:ext>
                <a:ext uri="{FF2B5EF4-FFF2-40B4-BE49-F238E27FC236}">
                  <a16:creationId xmlns:a16="http://schemas.microsoft.com/office/drawing/2014/main" id="{00000000-0008-0000-0400-0000C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58</xdr:row>
          <xdr:rowOff>9525</xdr:rowOff>
        </xdr:from>
        <xdr:to>
          <xdr:col>10</xdr:col>
          <xdr:colOff>9525</xdr:colOff>
          <xdr:row>61</xdr:row>
          <xdr:rowOff>266700</xdr:rowOff>
        </xdr:to>
        <xdr:sp macro="" textlink="">
          <xdr:nvSpPr>
            <xdr:cNvPr id="4301" name="Group Box 205" hidden="1">
              <a:extLst>
                <a:ext uri="{63B3BB69-23CF-44E3-9099-C40C66FF867C}">
                  <a14:compatExt spid="_x0000_s4301"/>
                </a:ext>
                <a:ext uri="{FF2B5EF4-FFF2-40B4-BE49-F238E27FC236}">
                  <a16:creationId xmlns:a16="http://schemas.microsoft.com/office/drawing/2014/main" id="{00000000-0008-0000-0400-0000C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54</xdr:row>
          <xdr:rowOff>28575</xdr:rowOff>
        </xdr:from>
        <xdr:to>
          <xdr:col>10</xdr:col>
          <xdr:colOff>28575</xdr:colOff>
          <xdr:row>57</xdr:row>
          <xdr:rowOff>266700</xdr:rowOff>
        </xdr:to>
        <xdr:sp macro="" textlink="">
          <xdr:nvSpPr>
            <xdr:cNvPr id="4302" name="Group Box 206" hidden="1">
              <a:extLst>
                <a:ext uri="{63B3BB69-23CF-44E3-9099-C40C66FF867C}">
                  <a14:compatExt spid="_x0000_s4302"/>
                </a:ext>
                <a:ext uri="{FF2B5EF4-FFF2-40B4-BE49-F238E27FC236}">
                  <a16:creationId xmlns:a16="http://schemas.microsoft.com/office/drawing/2014/main" id="{00000000-0008-0000-0400-0000C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50</xdr:row>
          <xdr:rowOff>0</xdr:rowOff>
        </xdr:from>
        <xdr:to>
          <xdr:col>10</xdr:col>
          <xdr:colOff>28575</xdr:colOff>
          <xdr:row>53</xdr:row>
          <xdr:rowOff>247650</xdr:rowOff>
        </xdr:to>
        <xdr:sp macro="" textlink="">
          <xdr:nvSpPr>
            <xdr:cNvPr id="4303" name="Group Box 207" hidden="1">
              <a:extLst>
                <a:ext uri="{63B3BB69-23CF-44E3-9099-C40C66FF867C}">
                  <a14:compatExt spid="_x0000_s4303"/>
                </a:ext>
                <a:ext uri="{FF2B5EF4-FFF2-40B4-BE49-F238E27FC236}">
                  <a16:creationId xmlns:a16="http://schemas.microsoft.com/office/drawing/2014/main" id="{00000000-0008-0000-0400-0000C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0</xdr:rowOff>
        </xdr:from>
        <xdr:to>
          <xdr:col>8</xdr:col>
          <xdr:colOff>9525</xdr:colOff>
          <xdr:row>74</xdr:row>
          <xdr:rowOff>228600</xdr:rowOff>
        </xdr:to>
        <xdr:sp macro="" textlink="">
          <xdr:nvSpPr>
            <xdr:cNvPr id="4304" name="Group Box 208" hidden="1">
              <a:extLst>
                <a:ext uri="{63B3BB69-23CF-44E3-9099-C40C66FF867C}">
                  <a14:compatExt spid="_x0000_s4304"/>
                </a:ext>
                <a:ext uri="{FF2B5EF4-FFF2-40B4-BE49-F238E27FC236}">
                  <a16:creationId xmlns:a16="http://schemas.microsoft.com/office/drawing/2014/main" id="{00000000-0008-0000-0400-0000D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9525</xdr:rowOff>
        </xdr:from>
        <xdr:to>
          <xdr:col>8</xdr:col>
          <xdr:colOff>28575</xdr:colOff>
          <xdr:row>78</xdr:row>
          <xdr:rowOff>219075</xdr:rowOff>
        </xdr:to>
        <xdr:sp macro="" textlink="">
          <xdr:nvSpPr>
            <xdr:cNvPr id="4305" name="Group Box 209" hidden="1">
              <a:extLst>
                <a:ext uri="{63B3BB69-23CF-44E3-9099-C40C66FF867C}">
                  <a14:compatExt spid="_x0000_s4305"/>
                </a:ext>
                <a:ext uri="{FF2B5EF4-FFF2-40B4-BE49-F238E27FC236}">
                  <a16:creationId xmlns:a16="http://schemas.microsoft.com/office/drawing/2014/main" id="{00000000-0008-0000-0400-0000D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28575</xdr:rowOff>
        </xdr:from>
        <xdr:to>
          <xdr:col>8</xdr:col>
          <xdr:colOff>28575</xdr:colOff>
          <xdr:row>82</xdr:row>
          <xdr:rowOff>228600</xdr:rowOff>
        </xdr:to>
        <xdr:sp macro="" textlink="">
          <xdr:nvSpPr>
            <xdr:cNvPr id="4306" name="Group Box 210" hidden="1">
              <a:extLst>
                <a:ext uri="{63B3BB69-23CF-44E3-9099-C40C66FF867C}">
                  <a14:compatExt spid="_x0000_s4306"/>
                </a:ext>
                <a:ext uri="{FF2B5EF4-FFF2-40B4-BE49-F238E27FC236}">
                  <a16:creationId xmlns:a16="http://schemas.microsoft.com/office/drawing/2014/main" id="{00000000-0008-0000-0400-0000D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28575</xdr:rowOff>
        </xdr:from>
        <xdr:to>
          <xdr:col>8</xdr:col>
          <xdr:colOff>28575</xdr:colOff>
          <xdr:row>86</xdr:row>
          <xdr:rowOff>228600</xdr:rowOff>
        </xdr:to>
        <xdr:sp macro="" textlink="">
          <xdr:nvSpPr>
            <xdr:cNvPr id="4307" name="Group Box 211" hidden="1">
              <a:extLst>
                <a:ext uri="{63B3BB69-23CF-44E3-9099-C40C66FF867C}">
                  <a14:compatExt spid="_x0000_s4307"/>
                </a:ext>
                <a:ext uri="{FF2B5EF4-FFF2-40B4-BE49-F238E27FC236}">
                  <a16:creationId xmlns:a16="http://schemas.microsoft.com/office/drawing/2014/main" id="{00000000-0008-0000-0400-0000D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67</xdr:row>
          <xdr:rowOff>9525</xdr:rowOff>
        </xdr:from>
        <xdr:to>
          <xdr:col>8</xdr:col>
          <xdr:colOff>28575</xdr:colOff>
          <xdr:row>70</xdr:row>
          <xdr:rowOff>247650</xdr:rowOff>
        </xdr:to>
        <xdr:sp macro="" textlink="">
          <xdr:nvSpPr>
            <xdr:cNvPr id="4308" name="Group Box 212" hidden="1">
              <a:extLst>
                <a:ext uri="{63B3BB69-23CF-44E3-9099-C40C66FF867C}">
                  <a14:compatExt spid="_x0000_s4308"/>
                </a:ext>
                <a:ext uri="{FF2B5EF4-FFF2-40B4-BE49-F238E27FC236}">
                  <a16:creationId xmlns:a16="http://schemas.microsoft.com/office/drawing/2014/main" id="{00000000-0008-0000-0400-0000D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70</xdr:row>
          <xdr:rowOff>266700</xdr:rowOff>
        </xdr:from>
        <xdr:to>
          <xdr:col>10</xdr:col>
          <xdr:colOff>9525</xdr:colOff>
          <xdr:row>74</xdr:row>
          <xdr:rowOff>228600</xdr:rowOff>
        </xdr:to>
        <xdr:sp macro="" textlink="">
          <xdr:nvSpPr>
            <xdr:cNvPr id="4309" name="Group Box 213" hidden="1">
              <a:extLst>
                <a:ext uri="{63B3BB69-23CF-44E3-9099-C40C66FF867C}">
                  <a14:compatExt spid="_x0000_s4309"/>
                </a:ext>
                <a:ext uri="{FF2B5EF4-FFF2-40B4-BE49-F238E27FC236}">
                  <a16:creationId xmlns:a16="http://schemas.microsoft.com/office/drawing/2014/main" id="{00000000-0008-0000-0400-0000D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74</xdr:row>
          <xdr:rowOff>266700</xdr:rowOff>
        </xdr:from>
        <xdr:to>
          <xdr:col>10</xdr:col>
          <xdr:colOff>0</xdr:colOff>
          <xdr:row>78</xdr:row>
          <xdr:rowOff>228600</xdr:rowOff>
        </xdr:to>
        <xdr:sp macro="" textlink="">
          <xdr:nvSpPr>
            <xdr:cNvPr id="4310" name="Group Box 214" hidden="1">
              <a:extLst>
                <a:ext uri="{63B3BB69-23CF-44E3-9099-C40C66FF867C}">
                  <a14:compatExt spid="_x0000_s4310"/>
                </a:ext>
                <a:ext uri="{FF2B5EF4-FFF2-40B4-BE49-F238E27FC236}">
                  <a16:creationId xmlns:a16="http://schemas.microsoft.com/office/drawing/2014/main" id="{00000000-0008-0000-0400-0000D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79</xdr:row>
          <xdr:rowOff>0</xdr:rowOff>
        </xdr:from>
        <xdr:to>
          <xdr:col>10</xdr:col>
          <xdr:colOff>0</xdr:colOff>
          <xdr:row>82</xdr:row>
          <xdr:rowOff>247650</xdr:rowOff>
        </xdr:to>
        <xdr:sp macro="" textlink="">
          <xdr:nvSpPr>
            <xdr:cNvPr id="4311" name="Group Box 215" hidden="1">
              <a:extLst>
                <a:ext uri="{63B3BB69-23CF-44E3-9099-C40C66FF867C}">
                  <a14:compatExt spid="_x0000_s4311"/>
                </a:ext>
                <a:ext uri="{FF2B5EF4-FFF2-40B4-BE49-F238E27FC236}">
                  <a16:creationId xmlns:a16="http://schemas.microsoft.com/office/drawing/2014/main" id="{00000000-0008-0000-0400-0000D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83</xdr:row>
          <xdr:rowOff>0</xdr:rowOff>
        </xdr:from>
        <xdr:to>
          <xdr:col>10</xdr:col>
          <xdr:colOff>9525</xdr:colOff>
          <xdr:row>86</xdr:row>
          <xdr:rowOff>247650</xdr:rowOff>
        </xdr:to>
        <xdr:sp macro="" textlink="">
          <xdr:nvSpPr>
            <xdr:cNvPr id="4312" name="Group Box 216" hidden="1">
              <a:extLst>
                <a:ext uri="{63B3BB69-23CF-44E3-9099-C40C66FF867C}">
                  <a14:compatExt spid="_x0000_s4312"/>
                </a:ext>
                <a:ext uri="{FF2B5EF4-FFF2-40B4-BE49-F238E27FC236}">
                  <a16:creationId xmlns:a16="http://schemas.microsoft.com/office/drawing/2014/main" id="{00000000-0008-0000-0400-0000D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67</xdr:row>
          <xdr:rowOff>0</xdr:rowOff>
        </xdr:from>
        <xdr:to>
          <xdr:col>10</xdr:col>
          <xdr:colOff>28575</xdr:colOff>
          <xdr:row>70</xdr:row>
          <xdr:rowOff>247650</xdr:rowOff>
        </xdr:to>
        <xdr:sp macro="" textlink="">
          <xdr:nvSpPr>
            <xdr:cNvPr id="4313" name="Group Box 217" hidden="1">
              <a:extLst>
                <a:ext uri="{63B3BB69-23CF-44E3-9099-C40C66FF867C}">
                  <a14:compatExt spid="_x0000_s4313"/>
                </a:ext>
                <a:ext uri="{FF2B5EF4-FFF2-40B4-BE49-F238E27FC236}">
                  <a16:creationId xmlns:a16="http://schemas.microsoft.com/office/drawing/2014/main" id="{00000000-0008-0000-0400-0000D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0</xdr:rowOff>
        </xdr:from>
        <xdr:to>
          <xdr:col>8</xdr:col>
          <xdr:colOff>685800</xdr:colOff>
          <xdr:row>32</xdr:row>
          <xdr:rowOff>266700</xdr:rowOff>
        </xdr:to>
        <xdr:sp macro="" textlink="">
          <xdr:nvSpPr>
            <xdr:cNvPr id="4314" name="Group Box 218" hidden="1">
              <a:extLst>
                <a:ext uri="{63B3BB69-23CF-44E3-9099-C40C66FF867C}">
                  <a14:compatExt spid="_x0000_s4314"/>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29</xdr:row>
          <xdr:rowOff>28575</xdr:rowOff>
        </xdr:from>
        <xdr:to>
          <xdr:col>8</xdr:col>
          <xdr:colOff>28575</xdr:colOff>
          <xdr:row>32</xdr:row>
          <xdr:rowOff>247650</xdr:rowOff>
        </xdr:to>
        <xdr:sp macro="" textlink="">
          <xdr:nvSpPr>
            <xdr:cNvPr id="4315" name="Group Box 219" hidden="1">
              <a:extLst>
                <a:ext uri="{63B3BB69-23CF-44E3-9099-C40C66FF867C}">
                  <a14:compatExt spid="_x0000_s4315"/>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0</xdr:rowOff>
        </xdr:from>
        <xdr:to>
          <xdr:col>10</xdr:col>
          <xdr:colOff>685800</xdr:colOff>
          <xdr:row>32</xdr:row>
          <xdr:rowOff>266700</xdr:rowOff>
        </xdr:to>
        <xdr:sp macro="" textlink="">
          <xdr:nvSpPr>
            <xdr:cNvPr id="4316" name="Group Box 220" hidden="1">
              <a:extLst>
                <a:ext uri="{63B3BB69-23CF-44E3-9099-C40C66FF867C}">
                  <a14:compatExt spid="_x0000_s4316"/>
                </a:ext>
                <a:ext uri="{FF2B5EF4-FFF2-40B4-BE49-F238E27FC236}">
                  <a16:creationId xmlns:a16="http://schemas.microsoft.com/office/drawing/2014/main" id="{00000000-0008-0000-0400-00003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9525</xdr:rowOff>
        </xdr:from>
        <xdr:to>
          <xdr:col>10</xdr:col>
          <xdr:colOff>0</xdr:colOff>
          <xdr:row>32</xdr:row>
          <xdr:rowOff>266700</xdr:rowOff>
        </xdr:to>
        <xdr:sp macro="" textlink="">
          <xdr:nvSpPr>
            <xdr:cNvPr id="4317" name="Group Box 221" hidden="1">
              <a:extLst>
                <a:ext uri="{63B3BB69-23CF-44E3-9099-C40C66FF867C}">
                  <a14:compatExt spid="_x0000_s4317"/>
                </a:ext>
                <a:ext uri="{FF2B5EF4-FFF2-40B4-BE49-F238E27FC236}">
                  <a16:creationId xmlns:a16="http://schemas.microsoft.com/office/drawing/2014/main" id="{00000000-0008-0000-0400-0000C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0</xdr:rowOff>
        </xdr:from>
        <xdr:to>
          <xdr:col>10</xdr:col>
          <xdr:colOff>685800</xdr:colOff>
          <xdr:row>36</xdr:row>
          <xdr:rowOff>266700</xdr:rowOff>
        </xdr:to>
        <xdr:sp macro="" textlink="">
          <xdr:nvSpPr>
            <xdr:cNvPr id="4318" name="Group Box 222" hidden="1">
              <a:extLst>
                <a:ext uri="{63B3BB69-23CF-44E3-9099-C40C66FF867C}">
                  <a14:compatExt spid="_x0000_s4318"/>
                </a:ext>
                <a:ext uri="{FF2B5EF4-FFF2-40B4-BE49-F238E27FC236}">
                  <a16:creationId xmlns:a16="http://schemas.microsoft.com/office/drawing/2014/main" id="{00000000-0008-0000-0400-00004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33</xdr:row>
          <xdr:rowOff>28575</xdr:rowOff>
        </xdr:from>
        <xdr:to>
          <xdr:col>10</xdr:col>
          <xdr:colOff>9525</xdr:colOff>
          <xdr:row>36</xdr:row>
          <xdr:rowOff>266700</xdr:rowOff>
        </xdr:to>
        <xdr:sp macro="" textlink="">
          <xdr:nvSpPr>
            <xdr:cNvPr id="4319" name="Group Box 223" hidden="1">
              <a:extLst>
                <a:ext uri="{63B3BB69-23CF-44E3-9099-C40C66FF867C}">
                  <a14:compatExt spid="_x0000_s4319"/>
                </a:ext>
                <a:ext uri="{FF2B5EF4-FFF2-40B4-BE49-F238E27FC236}">
                  <a16:creationId xmlns:a16="http://schemas.microsoft.com/office/drawing/2014/main" id="{00000000-0008-0000-0400-0000C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0</xdr:rowOff>
        </xdr:from>
        <xdr:to>
          <xdr:col>10</xdr:col>
          <xdr:colOff>685800</xdr:colOff>
          <xdr:row>36</xdr:row>
          <xdr:rowOff>266700</xdr:rowOff>
        </xdr:to>
        <xdr:sp macro="" textlink="">
          <xdr:nvSpPr>
            <xdr:cNvPr id="4320" name="Group Box 224" hidden="1">
              <a:extLst>
                <a:ext uri="{63B3BB69-23CF-44E3-9099-C40C66FF867C}">
                  <a14:compatExt spid="_x0000_s4320"/>
                </a:ext>
                <a:ext uri="{FF2B5EF4-FFF2-40B4-BE49-F238E27FC236}">
                  <a16:creationId xmlns:a16="http://schemas.microsoft.com/office/drawing/2014/main" id="{00000000-0008-0000-0400-00003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9525</xdr:rowOff>
        </xdr:from>
        <xdr:to>
          <xdr:col>10</xdr:col>
          <xdr:colOff>0</xdr:colOff>
          <xdr:row>36</xdr:row>
          <xdr:rowOff>266700</xdr:rowOff>
        </xdr:to>
        <xdr:sp macro="" textlink="">
          <xdr:nvSpPr>
            <xdr:cNvPr id="4321" name="Group Box 225" hidden="1">
              <a:extLst>
                <a:ext uri="{63B3BB69-23CF-44E3-9099-C40C66FF867C}">
                  <a14:compatExt spid="_x0000_s4321"/>
                </a:ext>
                <a:ext uri="{FF2B5EF4-FFF2-40B4-BE49-F238E27FC236}">
                  <a16:creationId xmlns:a16="http://schemas.microsoft.com/office/drawing/2014/main" id="{00000000-0008-0000-0400-0000C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37</xdr:row>
          <xdr:rowOff>0</xdr:rowOff>
        </xdr:from>
        <xdr:to>
          <xdr:col>10</xdr:col>
          <xdr:colOff>685800</xdr:colOff>
          <xdr:row>40</xdr:row>
          <xdr:rowOff>266700</xdr:rowOff>
        </xdr:to>
        <xdr:sp macro="" textlink="">
          <xdr:nvSpPr>
            <xdr:cNvPr id="4322" name="Group Box 226" hidden="1">
              <a:extLst>
                <a:ext uri="{63B3BB69-23CF-44E3-9099-C40C66FF867C}">
                  <a14:compatExt spid="_x0000_s4322"/>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37</xdr:row>
          <xdr:rowOff>28575</xdr:rowOff>
        </xdr:from>
        <xdr:to>
          <xdr:col>10</xdr:col>
          <xdr:colOff>0</xdr:colOff>
          <xdr:row>40</xdr:row>
          <xdr:rowOff>266700</xdr:rowOff>
        </xdr:to>
        <xdr:sp macro="" textlink="">
          <xdr:nvSpPr>
            <xdr:cNvPr id="4323" name="Group Box 227" hidden="1">
              <a:extLst>
                <a:ext uri="{63B3BB69-23CF-44E3-9099-C40C66FF867C}">
                  <a14:compatExt spid="_x0000_s4323"/>
                </a:ext>
                <a:ext uri="{FF2B5EF4-FFF2-40B4-BE49-F238E27FC236}">
                  <a16:creationId xmlns:a16="http://schemas.microsoft.com/office/drawing/2014/main" id="{00000000-0008-0000-0400-0000C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37</xdr:row>
          <xdr:rowOff>0</xdr:rowOff>
        </xdr:from>
        <xdr:to>
          <xdr:col>10</xdr:col>
          <xdr:colOff>685800</xdr:colOff>
          <xdr:row>40</xdr:row>
          <xdr:rowOff>266700</xdr:rowOff>
        </xdr:to>
        <xdr:sp macro="" textlink="">
          <xdr:nvSpPr>
            <xdr:cNvPr id="4324" name="Group Box 228" hidden="1">
              <a:extLst>
                <a:ext uri="{63B3BB69-23CF-44E3-9099-C40C66FF867C}">
                  <a14:compatExt spid="_x0000_s4324"/>
                </a:ext>
                <a:ext uri="{FF2B5EF4-FFF2-40B4-BE49-F238E27FC236}">
                  <a16:creationId xmlns:a16="http://schemas.microsoft.com/office/drawing/2014/main" id="{00000000-0008-0000-0400-00004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37</xdr:row>
          <xdr:rowOff>28575</xdr:rowOff>
        </xdr:from>
        <xdr:to>
          <xdr:col>10</xdr:col>
          <xdr:colOff>9525</xdr:colOff>
          <xdr:row>40</xdr:row>
          <xdr:rowOff>266700</xdr:rowOff>
        </xdr:to>
        <xdr:sp macro="" textlink="">
          <xdr:nvSpPr>
            <xdr:cNvPr id="4325" name="Group Box 229" hidden="1">
              <a:extLst>
                <a:ext uri="{63B3BB69-23CF-44E3-9099-C40C66FF867C}">
                  <a14:compatExt spid="_x0000_s4325"/>
                </a:ext>
                <a:ext uri="{FF2B5EF4-FFF2-40B4-BE49-F238E27FC236}">
                  <a16:creationId xmlns:a16="http://schemas.microsoft.com/office/drawing/2014/main" id="{00000000-0008-0000-0400-0000C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37</xdr:row>
          <xdr:rowOff>0</xdr:rowOff>
        </xdr:from>
        <xdr:to>
          <xdr:col>10</xdr:col>
          <xdr:colOff>685800</xdr:colOff>
          <xdr:row>40</xdr:row>
          <xdr:rowOff>266700</xdr:rowOff>
        </xdr:to>
        <xdr:sp macro="" textlink="">
          <xdr:nvSpPr>
            <xdr:cNvPr id="4326" name="Group Box 230" hidden="1">
              <a:extLst>
                <a:ext uri="{63B3BB69-23CF-44E3-9099-C40C66FF867C}">
                  <a14:compatExt spid="_x0000_s4326"/>
                </a:ext>
                <a:ext uri="{FF2B5EF4-FFF2-40B4-BE49-F238E27FC236}">
                  <a16:creationId xmlns:a16="http://schemas.microsoft.com/office/drawing/2014/main" id="{00000000-0008-0000-0400-00003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37</xdr:row>
          <xdr:rowOff>9525</xdr:rowOff>
        </xdr:from>
        <xdr:to>
          <xdr:col>10</xdr:col>
          <xdr:colOff>0</xdr:colOff>
          <xdr:row>40</xdr:row>
          <xdr:rowOff>266700</xdr:rowOff>
        </xdr:to>
        <xdr:sp macro="" textlink="">
          <xdr:nvSpPr>
            <xdr:cNvPr id="4327" name="Group Box 231" hidden="1">
              <a:extLst>
                <a:ext uri="{63B3BB69-23CF-44E3-9099-C40C66FF867C}">
                  <a14:compatExt spid="_x0000_s4327"/>
                </a:ext>
                <a:ext uri="{FF2B5EF4-FFF2-40B4-BE49-F238E27FC236}">
                  <a16:creationId xmlns:a16="http://schemas.microsoft.com/office/drawing/2014/main" id="{00000000-0008-0000-0400-0000C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0</xdr:rowOff>
        </xdr:from>
        <xdr:to>
          <xdr:col>10</xdr:col>
          <xdr:colOff>685800</xdr:colOff>
          <xdr:row>44</xdr:row>
          <xdr:rowOff>266700</xdr:rowOff>
        </xdr:to>
        <xdr:sp macro="" textlink="">
          <xdr:nvSpPr>
            <xdr:cNvPr id="4328" name="Group Box 232" hidden="1">
              <a:extLst>
                <a:ext uri="{63B3BB69-23CF-44E3-9099-C40C66FF867C}">
                  <a14:compatExt spid="_x0000_s4328"/>
                </a:ext>
                <a:ext uri="{FF2B5EF4-FFF2-40B4-BE49-F238E27FC236}">
                  <a16:creationId xmlns:a16="http://schemas.microsoft.com/office/drawing/2014/main" id="{00000000-0008-0000-0400-00005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41</xdr:row>
          <xdr:rowOff>28575</xdr:rowOff>
        </xdr:from>
        <xdr:to>
          <xdr:col>10</xdr:col>
          <xdr:colOff>9525</xdr:colOff>
          <xdr:row>44</xdr:row>
          <xdr:rowOff>266700</xdr:rowOff>
        </xdr:to>
        <xdr:sp macro="" textlink="">
          <xdr:nvSpPr>
            <xdr:cNvPr id="4329" name="Group Box 233" hidden="1">
              <a:extLst>
                <a:ext uri="{63B3BB69-23CF-44E3-9099-C40C66FF867C}">
                  <a14:compatExt spid="_x0000_s4329"/>
                </a:ext>
                <a:ext uri="{FF2B5EF4-FFF2-40B4-BE49-F238E27FC236}">
                  <a16:creationId xmlns:a16="http://schemas.microsoft.com/office/drawing/2014/main" id="{00000000-0008-0000-0400-0000C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0</xdr:rowOff>
        </xdr:from>
        <xdr:to>
          <xdr:col>10</xdr:col>
          <xdr:colOff>685800</xdr:colOff>
          <xdr:row>44</xdr:row>
          <xdr:rowOff>266700</xdr:rowOff>
        </xdr:to>
        <xdr:sp macro="" textlink="">
          <xdr:nvSpPr>
            <xdr:cNvPr id="4330" name="Group Box 234" hidden="1">
              <a:extLst>
                <a:ext uri="{63B3BB69-23CF-44E3-9099-C40C66FF867C}">
                  <a14:compatExt spid="_x0000_s4330"/>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41</xdr:row>
          <xdr:rowOff>28575</xdr:rowOff>
        </xdr:from>
        <xdr:to>
          <xdr:col>10</xdr:col>
          <xdr:colOff>0</xdr:colOff>
          <xdr:row>44</xdr:row>
          <xdr:rowOff>266700</xdr:rowOff>
        </xdr:to>
        <xdr:sp macro="" textlink="">
          <xdr:nvSpPr>
            <xdr:cNvPr id="4331" name="Group Box 235" hidden="1">
              <a:extLst>
                <a:ext uri="{63B3BB69-23CF-44E3-9099-C40C66FF867C}">
                  <a14:compatExt spid="_x0000_s4331"/>
                </a:ext>
                <a:ext uri="{FF2B5EF4-FFF2-40B4-BE49-F238E27FC236}">
                  <a16:creationId xmlns:a16="http://schemas.microsoft.com/office/drawing/2014/main" id="{00000000-0008-0000-0400-0000C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0</xdr:rowOff>
        </xdr:from>
        <xdr:to>
          <xdr:col>10</xdr:col>
          <xdr:colOff>685800</xdr:colOff>
          <xdr:row>44</xdr:row>
          <xdr:rowOff>266700</xdr:rowOff>
        </xdr:to>
        <xdr:sp macro="" textlink="">
          <xdr:nvSpPr>
            <xdr:cNvPr id="4332" name="Group Box 236" hidden="1">
              <a:extLst>
                <a:ext uri="{63B3BB69-23CF-44E3-9099-C40C66FF867C}">
                  <a14:compatExt spid="_x0000_s4332"/>
                </a:ext>
                <a:ext uri="{FF2B5EF4-FFF2-40B4-BE49-F238E27FC236}">
                  <a16:creationId xmlns:a16="http://schemas.microsoft.com/office/drawing/2014/main" id="{00000000-0008-0000-0400-00004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41</xdr:row>
          <xdr:rowOff>28575</xdr:rowOff>
        </xdr:from>
        <xdr:to>
          <xdr:col>10</xdr:col>
          <xdr:colOff>9525</xdr:colOff>
          <xdr:row>44</xdr:row>
          <xdr:rowOff>266700</xdr:rowOff>
        </xdr:to>
        <xdr:sp macro="" textlink="">
          <xdr:nvSpPr>
            <xdr:cNvPr id="4333" name="Group Box 237" hidden="1">
              <a:extLst>
                <a:ext uri="{63B3BB69-23CF-44E3-9099-C40C66FF867C}">
                  <a14:compatExt spid="_x0000_s4333"/>
                </a:ext>
                <a:ext uri="{FF2B5EF4-FFF2-40B4-BE49-F238E27FC236}">
                  <a16:creationId xmlns:a16="http://schemas.microsoft.com/office/drawing/2014/main" id="{00000000-0008-0000-0400-0000C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0</xdr:rowOff>
        </xdr:from>
        <xdr:to>
          <xdr:col>10</xdr:col>
          <xdr:colOff>685800</xdr:colOff>
          <xdr:row>44</xdr:row>
          <xdr:rowOff>266700</xdr:rowOff>
        </xdr:to>
        <xdr:sp macro="" textlink="">
          <xdr:nvSpPr>
            <xdr:cNvPr id="4334" name="Group Box 238" hidden="1">
              <a:extLst>
                <a:ext uri="{63B3BB69-23CF-44E3-9099-C40C66FF867C}">
                  <a14:compatExt spid="_x0000_s4334"/>
                </a:ext>
                <a:ext uri="{FF2B5EF4-FFF2-40B4-BE49-F238E27FC236}">
                  <a16:creationId xmlns:a16="http://schemas.microsoft.com/office/drawing/2014/main" id="{00000000-0008-0000-0400-00003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41</xdr:row>
          <xdr:rowOff>9525</xdr:rowOff>
        </xdr:from>
        <xdr:to>
          <xdr:col>10</xdr:col>
          <xdr:colOff>0</xdr:colOff>
          <xdr:row>44</xdr:row>
          <xdr:rowOff>266700</xdr:rowOff>
        </xdr:to>
        <xdr:sp macro="" textlink="">
          <xdr:nvSpPr>
            <xdr:cNvPr id="4335" name="Group Box 239" hidden="1">
              <a:extLst>
                <a:ext uri="{63B3BB69-23CF-44E3-9099-C40C66FF867C}">
                  <a14:compatExt spid="_x0000_s4335"/>
                </a:ext>
                <a:ext uri="{FF2B5EF4-FFF2-40B4-BE49-F238E27FC236}">
                  <a16:creationId xmlns:a16="http://schemas.microsoft.com/office/drawing/2014/main" id="{00000000-0008-0000-0400-0000C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0</xdr:rowOff>
        </xdr:from>
        <xdr:to>
          <xdr:col>8</xdr:col>
          <xdr:colOff>685800</xdr:colOff>
          <xdr:row>36</xdr:row>
          <xdr:rowOff>266700</xdr:rowOff>
        </xdr:to>
        <xdr:sp macro="" textlink="">
          <xdr:nvSpPr>
            <xdr:cNvPr id="4336" name="Group Box 240" hidden="1">
              <a:extLst>
                <a:ext uri="{63B3BB69-23CF-44E3-9099-C40C66FF867C}">
                  <a14:compatExt spid="_x0000_s4336"/>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38100</xdr:rowOff>
        </xdr:from>
        <xdr:to>
          <xdr:col>8</xdr:col>
          <xdr:colOff>9525</xdr:colOff>
          <xdr:row>36</xdr:row>
          <xdr:rowOff>266700</xdr:rowOff>
        </xdr:to>
        <xdr:sp macro="" textlink="">
          <xdr:nvSpPr>
            <xdr:cNvPr id="4337" name="Group Box 241" hidden="1">
              <a:extLst>
                <a:ext uri="{63B3BB69-23CF-44E3-9099-C40C66FF867C}">
                  <a14:compatExt spid="_x0000_s4337"/>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28575</xdr:rowOff>
        </xdr:from>
        <xdr:to>
          <xdr:col>8</xdr:col>
          <xdr:colOff>0</xdr:colOff>
          <xdr:row>36</xdr:row>
          <xdr:rowOff>266700</xdr:rowOff>
        </xdr:to>
        <xdr:sp macro="" textlink="">
          <xdr:nvSpPr>
            <xdr:cNvPr id="4338" name="Group Box 242" hidden="1">
              <a:extLst>
                <a:ext uri="{63B3BB69-23CF-44E3-9099-C40C66FF867C}">
                  <a14:compatExt spid="_x0000_s4338"/>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0</xdr:rowOff>
        </xdr:from>
        <xdr:to>
          <xdr:col>8</xdr:col>
          <xdr:colOff>685800</xdr:colOff>
          <xdr:row>36</xdr:row>
          <xdr:rowOff>266700</xdr:rowOff>
        </xdr:to>
        <xdr:sp macro="" textlink="">
          <xdr:nvSpPr>
            <xdr:cNvPr id="4339" name="Group Box 243" hidden="1">
              <a:extLst>
                <a:ext uri="{63B3BB69-23CF-44E3-9099-C40C66FF867C}">
                  <a14:compatExt spid="_x0000_s4339"/>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28575</xdr:rowOff>
        </xdr:from>
        <xdr:to>
          <xdr:col>8</xdr:col>
          <xdr:colOff>28575</xdr:colOff>
          <xdr:row>36</xdr:row>
          <xdr:rowOff>247650</xdr:rowOff>
        </xdr:to>
        <xdr:sp macro="" textlink="">
          <xdr:nvSpPr>
            <xdr:cNvPr id="4340" name="Group Box 244" hidden="1">
              <a:extLst>
                <a:ext uri="{63B3BB69-23CF-44E3-9099-C40C66FF867C}">
                  <a14:compatExt spid="_x0000_s4340"/>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0</xdr:rowOff>
        </xdr:from>
        <xdr:to>
          <xdr:col>8</xdr:col>
          <xdr:colOff>685800</xdr:colOff>
          <xdr:row>44</xdr:row>
          <xdr:rowOff>266700</xdr:rowOff>
        </xdr:to>
        <xdr:sp macro="" textlink="">
          <xdr:nvSpPr>
            <xdr:cNvPr id="4341" name="Group Box 245" hidden="1">
              <a:extLst>
                <a:ext uri="{63B3BB69-23CF-44E3-9099-C40C66FF867C}">
                  <a14:compatExt spid="_x0000_s4341"/>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28575</xdr:rowOff>
        </xdr:from>
        <xdr:to>
          <xdr:col>8</xdr:col>
          <xdr:colOff>9525</xdr:colOff>
          <xdr:row>44</xdr:row>
          <xdr:rowOff>266700</xdr:rowOff>
        </xdr:to>
        <xdr:sp macro="" textlink="">
          <xdr:nvSpPr>
            <xdr:cNvPr id="4342" name="Group Box 246" hidden="1">
              <a:extLst>
                <a:ext uri="{63B3BB69-23CF-44E3-9099-C40C66FF867C}">
                  <a14:compatExt spid="_x0000_s4342"/>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43" name="Group Box 247" hidden="1">
              <a:extLst>
                <a:ext uri="{63B3BB69-23CF-44E3-9099-C40C66FF867C}">
                  <a14:compatExt spid="_x0000_s4343"/>
                </a:ext>
                <a:ext uri="{FF2B5EF4-FFF2-40B4-BE49-F238E27FC236}">
                  <a16:creationId xmlns:a16="http://schemas.microsoft.com/office/drawing/2014/main" id="{00000000-0008-0000-0400-00006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50</xdr:row>
          <xdr:rowOff>38100</xdr:rowOff>
        </xdr:from>
        <xdr:to>
          <xdr:col>8</xdr:col>
          <xdr:colOff>28575</xdr:colOff>
          <xdr:row>53</xdr:row>
          <xdr:rowOff>266700</xdr:rowOff>
        </xdr:to>
        <xdr:sp macro="" textlink="">
          <xdr:nvSpPr>
            <xdr:cNvPr id="4344" name="Group Box 248" hidden="1">
              <a:extLst>
                <a:ext uri="{63B3BB69-23CF-44E3-9099-C40C66FF867C}">
                  <a14:compatExt spid="_x0000_s4344"/>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45" name="Group Box 249" hidden="1">
              <a:extLst>
                <a:ext uri="{63B3BB69-23CF-44E3-9099-C40C66FF867C}">
                  <a14:compatExt spid="_x0000_s4345"/>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28575</xdr:rowOff>
        </xdr:from>
        <xdr:to>
          <xdr:col>8</xdr:col>
          <xdr:colOff>9525</xdr:colOff>
          <xdr:row>53</xdr:row>
          <xdr:rowOff>266700</xdr:rowOff>
        </xdr:to>
        <xdr:sp macro="" textlink="">
          <xdr:nvSpPr>
            <xdr:cNvPr id="4346" name="Group Box 250" hidden="1">
              <a:extLst>
                <a:ext uri="{63B3BB69-23CF-44E3-9099-C40C66FF867C}">
                  <a14:compatExt spid="_x0000_s4346"/>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0</xdr:rowOff>
        </xdr:from>
        <xdr:to>
          <xdr:col>8</xdr:col>
          <xdr:colOff>685800</xdr:colOff>
          <xdr:row>36</xdr:row>
          <xdr:rowOff>266700</xdr:rowOff>
        </xdr:to>
        <xdr:sp macro="" textlink="">
          <xdr:nvSpPr>
            <xdr:cNvPr id="4347" name="Group Box 251" hidden="1">
              <a:extLst>
                <a:ext uri="{63B3BB69-23CF-44E3-9099-C40C66FF867C}">
                  <a14:compatExt spid="_x0000_s4347"/>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38100</xdr:rowOff>
        </xdr:from>
        <xdr:to>
          <xdr:col>8</xdr:col>
          <xdr:colOff>9525</xdr:colOff>
          <xdr:row>36</xdr:row>
          <xdr:rowOff>266700</xdr:rowOff>
        </xdr:to>
        <xdr:sp macro="" textlink="">
          <xdr:nvSpPr>
            <xdr:cNvPr id="4348" name="Group Box 252" hidden="1">
              <a:extLst>
                <a:ext uri="{63B3BB69-23CF-44E3-9099-C40C66FF867C}">
                  <a14:compatExt spid="_x0000_s4348"/>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28575</xdr:rowOff>
        </xdr:from>
        <xdr:to>
          <xdr:col>8</xdr:col>
          <xdr:colOff>0</xdr:colOff>
          <xdr:row>36</xdr:row>
          <xdr:rowOff>266700</xdr:rowOff>
        </xdr:to>
        <xdr:sp macro="" textlink="">
          <xdr:nvSpPr>
            <xdr:cNvPr id="4349" name="Group Box 253" hidden="1">
              <a:extLst>
                <a:ext uri="{63B3BB69-23CF-44E3-9099-C40C66FF867C}">
                  <a14:compatExt spid="_x0000_s4349"/>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0</xdr:rowOff>
        </xdr:from>
        <xdr:to>
          <xdr:col>8</xdr:col>
          <xdr:colOff>685800</xdr:colOff>
          <xdr:row>36</xdr:row>
          <xdr:rowOff>266700</xdr:rowOff>
        </xdr:to>
        <xdr:sp macro="" textlink="">
          <xdr:nvSpPr>
            <xdr:cNvPr id="4350" name="Group Box 254" hidden="1">
              <a:extLst>
                <a:ext uri="{63B3BB69-23CF-44E3-9099-C40C66FF867C}">
                  <a14:compatExt spid="_x0000_s4350"/>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28575</xdr:rowOff>
        </xdr:from>
        <xdr:to>
          <xdr:col>8</xdr:col>
          <xdr:colOff>28575</xdr:colOff>
          <xdr:row>36</xdr:row>
          <xdr:rowOff>247650</xdr:rowOff>
        </xdr:to>
        <xdr:sp macro="" textlink="">
          <xdr:nvSpPr>
            <xdr:cNvPr id="4351" name="Group Box 255" hidden="1">
              <a:extLst>
                <a:ext uri="{63B3BB69-23CF-44E3-9099-C40C66FF867C}">
                  <a14:compatExt spid="_x0000_s4351"/>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0</xdr:rowOff>
        </xdr:from>
        <xdr:to>
          <xdr:col>8</xdr:col>
          <xdr:colOff>685800</xdr:colOff>
          <xdr:row>40</xdr:row>
          <xdr:rowOff>266700</xdr:rowOff>
        </xdr:to>
        <xdr:sp macro="" textlink="">
          <xdr:nvSpPr>
            <xdr:cNvPr id="4352" name="Group Box 256" hidden="1">
              <a:extLst>
                <a:ext uri="{63B3BB69-23CF-44E3-9099-C40C66FF867C}">
                  <a14:compatExt spid="_x0000_s4352"/>
                </a:ext>
                <a:ext uri="{FF2B5EF4-FFF2-40B4-BE49-F238E27FC236}">
                  <a16:creationId xmlns:a16="http://schemas.microsoft.com/office/drawing/2014/main" id="{00000000-0008-0000-0400-00004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47625</xdr:rowOff>
        </xdr:from>
        <xdr:to>
          <xdr:col>8</xdr:col>
          <xdr:colOff>28575</xdr:colOff>
          <xdr:row>40</xdr:row>
          <xdr:rowOff>266700</xdr:rowOff>
        </xdr:to>
        <xdr:sp macro="" textlink="">
          <xdr:nvSpPr>
            <xdr:cNvPr id="4353" name="Group Box 257" hidden="1">
              <a:extLst>
                <a:ext uri="{63B3BB69-23CF-44E3-9099-C40C66FF867C}">
                  <a14:compatExt spid="_x0000_s4353"/>
                </a:ext>
                <a:ext uri="{FF2B5EF4-FFF2-40B4-BE49-F238E27FC236}">
                  <a16:creationId xmlns:a16="http://schemas.microsoft.com/office/drawing/2014/main" id="{00000000-0008-0000-0400-0000B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0</xdr:rowOff>
        </xdr:from>
        <xdr:to>
          <xdr:col>8</xdr:col>
          <xdr:colOff>685800</xdr:colOff>
          <xdr:row>40</xdr:row>
          <xdr:rowOff>266700</xdr:rowOff>
        </xdr:to>
        <xdr:sp macro="" textlink="">
          <xdr:nvSpPr>
            <xdr:cNvPr id="4354" name="Group Box 258" hidden="1">
              <a:extLst>
                <a:ext uri="{63B3BB69-23CF-44E3-9099-C40C66FF867C}">
                  <a14:compatExt spid="_x0000_s4354"/>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38100</xdr:rowOff>
        </xdr:from>
        <xdr:to>
          <xdr:col>8</xdr:col>
          <xdr:colOff>9525</xdr:colOff>
          <xdr:row>40</xdr:row>
          <xdr:rowOff>266700</xdr:rowOff>
        </xdr:to>
        <xdr:sp macro="" textlink="">
          <xdr:nvSpPr>
            <xdr:cNvPr id="4355" name="Group Box 259" hidden="1">
              <a:extLst>
                <a:ext uri="{63B3BB69-23CF-44E3-9099-C40C66FF867C}">
                  <a14:compatExt spid="_x0000_s4355"/>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28575</xdr:rowOff>
        </xdr:from>
        <xdr:to>
          <xdr:col>8</xdr:col>
          <xdr:colOff>0</xdr:colOff>
          <xdr:row>40</xdr:row>
          <xdr:rowOff>266700</xdr:rowOff>
        </xdr:to>
        <xdr:sp macro="" textlink="">
          <xdr:nvSpPr>
            <xdr:cNvPr id="4356" name="Group Box 260" hidden="1">
              <a:extLst>
                <a:ext uri="{63B3BB69-23CF-44E3-9099-C40C66FF867C}">
                  <a14:compatExt spid="_x0000_s4356"/>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0</xdr:rowOff>
        </xdr:from>
        <xdr:to>
          <xdr:col>8</xdr:col>
          <xdr:colOff>685800</xdr:colOff>
          <xdr:row>40</xdr:row>
          <xdr:rowOff>266700</xdr:rowOff>
        </xdr:to>
        <xdr:sp macro="" textlink="">
          <xdr:nvSpPr>
            <xdr:cNvPr id="4357" name="Group Box 261" hidden="1">
              <a:extLst>
                <a:ext uri="{63B3BB69-23CF-44E3-9099-C40C66FF867C}">
                  <a14:compatExt spid="_x0000_s4357"/>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28575</xdr:rowOff>
        </xdr:from>
        <xdr:to>
          <xdr:col>8</xdr:col>
          <xdr:colOff>28575</xdr:colOff>
          <xdr:row>40</xdr:row>
          <xdr:rowOff>247650</xdr:rowOff>
        </xdr:to>
        <xdr:sp macro="" textlink="">
          <xdr:nvSpPr>
            <xdr:cNvPr id="4358" name="Group Box 262" hidden="1">
              <a:extLst>
                <a:ext uri="{63B3BB69-23CF-44E3-9099-C40C66FF867C}">
                  <a14:compatExt spid="_x0000_s4358"/>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0</xdr:rowOff>
        </xdr:from>
        <xdr:to>
          <xdr:col>8</xdr:col>
          <xdr:colOff>685800</xdr:colOff>
          <xdr:row>40</xdr:row>
          <xdr:rowOff>266700</xdr:rowOff>
        </xdr:to>
        <xdr:sp macro="" textlink="">
          <xdr:nvSpPr>
            <xdr:cNvPr id="4359" name="Group Box 263" hidden="1">
              <a:extLst>
                <a:ext uri="{63B3BB69-23CF-44E3-9099-C40C66FF867C}">
                  <a14:compatExt spid="_x0000_s4359"/>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38100</xdr:rowOff>
        </xdr:from>
        <xdr:to>
          <xdr:col>8</xdr:col>
          <xdr:colOff>9525</xdr:colOff>
          <xdr:row>40</xdr:row>
          <xdr:rowOff>266700</xdr:rowOff>
        </xdr:to>
        <xdr:sp macro="" textlink="">
          <xdr:nvSpPr>
            <xdr:cNvPr id="4360" name="Group Box 264" hidden="1">
              <a:extLst>
                <a:ext uri="{63B3BB69-23CF-44E3-9099-C40C66FF867C}">
                  <a14:compatExt spid="_x0000_s4360"/>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28575</xdr:rowOff>
        </xdr:from>
        <xdr:to>
          <xdr:col>8</xdr:col>
          <xdr:colOff>0</xdr:colOff>
          <xdr:row>40</xdr:row>
          <xdr:rowOff>266700</xdr:rowOff>
        </xdr:to>
        <xdr:sp macro="" textlink="">
          <xdr:nvSpPr>
            <xdr:cNvPr id="4361" name="Group Box 265" hidden="1">
              <a:extLst>
                <a:ext uri="{63B3BB69-23CF-44E3-9099-C40C66FF867C}">
                  <a14:compatExt spid="_x0000_s4361"/>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0</xdr:rowOff>
        </xdr:from>
        <xdr:to>
          <xdr:col>8</xdr:col>
          <xdr:colOff>685800</xdr:colOff>
          <xdr:row>40</xdr:row>
          <xdr:rowOff>266700</xdr:rowOff>
        </xdr:to>
        <xdr:sp macro="" textlink="">
          <xdr:nvSpPr>
            <xdr:cNvPr id="4362" name="Group Box 266" hidden="1">
              <a:extLst>
                <a:ext uri="{63B3BB69-23CF-44E3-9099-C40C66FF867C}">
                  <a14:compatExt spid="_x0000_s4362"/>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28575</xdr:rowOff>
        </xdr:from>
        <xdr:to>
          <xdr:col>8</xdr:col>
          <xdr:colOff>28575</xdr:colOff>
          <xdr:row>40</xdr:row>
          <xdr:rowOff>247650</xdr:rowOff>
        </xdr:to>
        <xdr:sp macro="" textlink="">
          <xdr:nvSpPr>
            <xdr:cNvPr id="4363" name="Group Box 267" hidden="1">
              <a:extLst>
                <a:ext uri="{63B3BB69-23CF-44E3-9099-C40C66FF867C}">
                  <a14:compatExt spid="_x0000_s4363"/>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0</xdr:rowOff>
        </xdr:from>
        <xdr:to>
          <xdr:col>8</xdr:col>
          <xdr:colOff>685800</xdr:colOff>
          <xdr:row>44</xdr:row>
          <xdr:rowOff>266700</xdr:rowOff>
        </xdr:to>
        <xdr:sp macro="" textlink="">
          <xdr:nvSpPr>
            <xdr:cNvPr id="4364" name="Group Box 268" hidden="1">
              <a:extLst>
                <a:ext uri="{63B3BB69-23CF-44E3-9099-C40C66FF867C}">
                  <a14:compatExt spid="_x0000_s4364"/>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28575</xdr:rowOff>
        </xdr:from>
        <xdr:to>
          <xdr:col>8</xdr:col>
          <xdr:colOff>9525</xdr:colOff>
          <xdr:row>44</xdr:row>
          <xdr:rowOff>266700</xdr:rowOff>
        </xdr:to>
        <xdr:sp macro="" textlink="">
          <xdr:nvSpPr>
            <xdr:cNvPr id="4365" name="Group Box 269" hidden="1">
              <a:extLst>
                <a:ext uri="{63B3BB69-23CF-44E3-9099-C40C66FF867C}">
                  <a14:compatExt spid="_x0000_s4365"/>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0</xdr:rowOff>
        </xdr:from>
        <xdr:to>
          <xdr:col>8</xdr:col>
          <xdr:colOff>685800</xdr:colOff>
          <xdr:row>44</xdr:row>
          <xdr:rowOff>266700</xdr:rowOff>
        </xdr:to>
        <xdr:sp macro="" textlink="">
          <xdr:nvSpPr>
            <xdr:cNvPr id="4366" name="Group Box 270" hidden="1">
              <a:extLst>
                <a:ext uri="{63B3BB69-23CF-44E3-9099-C40C66FF867C}">
                  <a14:compatExt spid="_x0000_s4366"/>
                </a:ext>
                <a:ext uri="{FF2B5EF4-FFF2-40B4-BE49-F238E27FC236}">
                  <a16:creationId xmlns:a16="http://schemas.microsoft.com/office/drawing/2014/main" id="{00000000-0008-0000-0400-00004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41</xdr:row>
          <xdr:rowOff>47625</xdr:rowOff>
        </xdr:from>
        <xdr:to>
          <xdr:col>8</xdr:col>
          <xdr:colOff>28575</xdr:colOff>
          <xdr:row>44</xdr:row>
          <xdr:rowOff>266700</xdr:rowOff>
        </xdr:to>
        <xdr:sp macro="" textlink="">
          <xdr:nvSpPr>
            <xdr:cNvPr id="4367" name="Group Box 271" hidden="1">
              <a:extLst>
                <a:ext uri="{63B3BB69-23CF-44E3-9099-C40C66FF867C}">
                  <a14:compatExt spid="_x0000_s4367"/>
                </a:ext>
                <a:ext uri="{FF2B5EF4-FFF2-40B4-BE49-F238E27FC236}">
                  <a16:creationId xmlns:a16="http://schemas.microsoft.com/office/drawing/2014/main" id="{00000000-0008-0000-0400-0000B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0</xdr:rowOff>
        </xdr:from>
        <xdr:to>
          <xdr:col>8</xdr:col>
          <xdr:colOff>685800</xdr:colOff>
          <xdr:row>44</xdr:row>
          <xdr:rowOff>266700</xdr:rowOff>
        </xdr:to>
        <xdr:sp macro="" textlink="">
          <xdr:nvSpPr>
            <xdr:cNvPr id="4368" name="Group Box 272" hidden="1">
              <a:extLst>
                <a:ext uri="{63B3BB69-23CF-44E3-9099-C40C66FF867C}">
                  <a14:compatExt spid="_x0000_s4368"/>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38100</xdr:rowOff>
        </xdr:from>
        <xdr:to>
          <xdr:col>8</xdr:col>
          <xdr:colOff>9525</xdr:colOff>
          <xdr:row>44</xdr:row>
          <xdr:rowOff>266700</xdr:rowOff>
        </xdr:to>
        <xdr:sp macro="" textlink="">
          <xdr:nvSpPr>
            <xdr:cNvPr id="4369" name="Group Box 273" hidden="1">
              <a:extLst>
                <a:ext uri="{63B3BB69-23CF-44E3-9099-C40C66FF867C}">
                  <a14:compatExt spid="_x0000_s4369"/>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28575</xdr:rowOff>
        </xdr:from>
        <xdr:to>
          <xdr:col>8</xdr:col>
          <xdr:colOff>0</xdr:colOff>
          <xdr:row>44</xdr:row>
          <xdr:rowOff>266700</xdr:rowOff>
        </xdr:to>
        <xdr:sp macro="" textlink="">
          <xdr:nvSpPr>
            <xdr:cNvPr id="4370" name="Group Box 274" hidden="1">
              <a:extLst>
                <a:ext uri="{63B3BB69-23CF-44E3-9099-C40C66FF867C}">
                  <a14:compatExt spid="_x0000_s4370"/>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0</xdr:rowOff>
        </xdr:from>
        <xdr:to>
          <xdr:col>8</xdr:col>
          <xdr:colOff>685800</xdr:colOff>
          <xdr:row>44</xdr:row>
          <xdr:rowOff>266700</xdr:rowOff>
        </xdr:to>
        <xdr:sp macro="" textlink="">
          <xdr:nvSpPr>
            <xdr:cNvPr id="4371" name="Group Box 275" hidden="1">
              <a:extLst>
                <a:ext uri="{63B3BB69-23CF-44E3-9099-C40C66FF867C}">
                  <a14:compatExt spid="_x0000_s4371"/>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41</xdr:row>
          <xdr:rowOff>28575</xdr:rowOff>
        </xdr:from>
        <xdr:to>
          <xdr:col>8</xdr:col>
          <xdr:colOff>28575</xdr:colOff>
          <xdr:row>44</xdr:row>
          <xdr:rowOff>247650</xdr:rowOff>
        </xdr:to>
        <xdr:sp macro="" textlink="">
          <xdr:nvSpPr>
            <xdr:cNvPr id="4372" name="Group Box 276" hidden="1">
              <a:extLst>
                <a:ext uri="{63B3BB69-23CF-44E3-9099-C40C66FF867C}">
                  <a14:compatExt spid="_x0000_s4372"/>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0</xdr:rowOff>
        </xdr:from>
        <xdr:to>
          <xdr:col>8</xdr:col>
          <xdr:colOff>685800</xdr:colOff>
          <xdr:row>44</xdr:row>
          <xdr:rowOff>266700</xdr:rowOff>
        </xdr:to>
        <xdr:sp macro="" textlink="">
          <xdr:nvSpPr>
            <xdr:cNvPr id="4373" name="Group Box 277" hidden="1">
              <a:extLst>
                <a:ext uri="{63B3BB69-23CF-44E3-9099-C40C66FF867C}">
                  <a14:compatExt spid="_x0000_s4373"/>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38100</xdr:rowOff>
        </xdr:from>
        <xdr:to>
          <xdr:col>8</xdr:col>
          <xdr:colOff>9525</xdr:colOff>
          <xdr:row>44</xdr:row>
          <xdr:rowOff>266700</xdr:rowOff>
        </xdr:to>
        <xdr:sp macro="" textlink="">
          <xdr:nvSpPr>
            <xdr:cNvPr id="4374" name="Group Box 278" hidden="1">
              <a:extLst>
                <a:ext uri="{63B3BB69-23CF-44E3-9099-C40C66FF867C}">
                  <a14:compatExt spid="_x0000_s4374"/>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28575</xdr:rowOff>
        </xdr:from>
        <xdr:to>
          <xdr:col>8</xdr:col>
          <xdr:colOff>0</xdr:colOff>
          <xdr:row>44</xdr:row>
          <xdr:rowOff>266700</xdr:rowOff>
        </xdr:to>
        <xdr:sp macro="" textlink="">
          <xdr:nvSpPr>
            <xdr:cNvPr id="4375" name="Group Box 279" hidden="1">
              <a:extLst>
                <a:ext uri="{63B3BB69-23CF-44E3-9099-C40C66FF867C}">
                  <a14:compatExt spid="_x0000_s4375"/>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0</xdr:rowOff>
        </xdr:from>
        <xdr:to>
          <xdr:col>8</xdr:col>
          <xdr:colOff>685800</xdr:colOff>
          <xdr:row>44</xdr:row>
          <xdr:rowOff>266700</xdr:rowOff>
        </xdr:to>
        <xdr:sp macro="" textlink="">
          <xdr:nvSpPr>
            <xdr:cNvPr id="4376" name="Group Box 280" hidden="1">
              <a:extLst>
                <a:ext uri="{63B3BB69-23CF-44E3-9099-C40C66FF867C}">
                  <a14:compatExt spid="_x0000_s4376"/>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41</xdr:row>
          <xdr:rowOff>28575</xdr:rowOff>
        </xdr:from>
        <xdr:to>
          <xdr:col>8</xdr:col>
          <xdr:colOff>28575</xdr:colOff>
          <xdr:row>44</xdr:row>
          <xdr:rowOff>247650</xdr:rowOff>
        </xdr:to>
        <xdr:sp macro="" textlink="">
          <xdr:nvSpPr>
            <xdr:cNvPr id="4377" name="Group Box 281" hidden="1">
              <a:extLst>
                <a:ext uri="{63B3BB69-23CF-44E3-9099-C40C66FF867C}">
                  <a14:compatExt spid="_x0000_s4377"/>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78" name="Group Box 282" hidden="1">
              <a:extLst>
                <a:ext uri="{63B3BB69-23CF-44E3-9099-C40C66FF867C}">
                  <a14:compatExt spid="_x0000_s4378"/>
                </a:ext>
                <a:ext uri="{FF2B5EF4-FFF2-40B4-BE49-F238E27FC236}">
                  <a16:creationId xmlns:a16="http://schemas.microsoft.com/office/drawing/2014/main" id="{00000000-0008-0000-0400-00006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50</xdr:row>
          <xdr:rowOff>38100</xdr:rowOff>
        </xdr:from>
        <xdr:to>
          <xdr:col>8</xdr:col>
          <xdr:colOff>28575</xdr:colOff>
          <xdr:row>53</xdr:row>
          <xdr:rowOff>266700</xdr:rowOff>
        </xdr:to>
        <xdr:sp macro="" textlink="">
          <xdr:nvSpPr>
            <xdr:cNvPr id="4379" name="Group Box 283" hidden="1">
              <a:extLst>
                <a:ext uri="{63B3BB69-23CF-44E3-9099-C40C66FF867C}">
                  <a14:compatExt spid="_x0000_s4379"/>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80" name="Group Box 284" hidden="1">
              <a:extLst>
                <a:ext uri="{63B3BB69-23CF-44E3-9099-C40C66FF867C}">
                  <a14:compatExt spid="_x0000_s4380"/>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28575</xdr:rowOff>
        </xdr:from>
        <xdr:to>
          <xdr:col>8</xdr:col>
          <xdr:colOff>9525</xdr:colOff>
          <xdr:row>53</xdr:row>
          <xdr:rowOff>266700</xdr:rowOff>
        </xdr:to>
        <xdr:sp macro="" textlink="">
          <xdr:nvSpPr>
            <xdr:cNvPr id="4381" name="Group Box 285" hidden="1">
              <a:extLst>
                <a:ext uri="{63B3BB69-23CF-44E3-9099-C40C66FF867C}">
                  <a14:compatExt spid="_x0000_s4381"/>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82" name="Group Box 286" hidden="1">
              <a:extLst>
                <a:ext uri="{63B3BB69-23CF-44E3-9099-C40C66FF867C}">
                  <a14:compatExt spid="_x0000_s4382"/>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28575</xdr:rowOff>
        </xdr:from>
        <xdr:to>
          <xdr:col>8</xdr:col>
          <xdr:colOff>9525</xdr:colOff>
          <xdr:row>53</xdr:row>
          <xdr:rowOff>266700</xdr:rowOff>
        </xdr:to>
        <xdr:sp macro="" textlink="">
          <xdr:nvSpPr>
            <xdr:cNvPr id="4383" name="Group Box 287" hidden="1">
              <a:extLst>
                <a:ext uri="{63B3BB69-23CF-44E3-9099-C40C66FF867C}">
                  <a14:compatExt spid="_x0000_s4383"/>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84" name="Group Box 288" hidden="1">
              <a:extLst>
                <a:ext uri="{63B3BB69-23CF-44E3-9099-C40C66FF867C}">
                  <a14:compatExt spid="_x0000_s4384"/>
                </a:ext>
                <a:ext uri="{FF2B5EF4-FFF2-40B4-BE49-F238E27FC236}">
                  <a16:creationId xmlns:a16="http://schemas.microsoft.com/office/drawing/2014/main" id="{00000000-0008-0000-0400-00004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50</xdr:row>
          <xdr:rowOff>47625</xdr:rowOff>
        </xdr:from>
        <xdr:to>
          <xdr:col>8</xdr:col>
          <xdr:colOff>28575</xdr:colOff>
          <xdr:row>53</xdr:row>
          <xdr:rowOff>266700</xdr:rowOff>
        </xdr:to>
        <xdr:sp macro="" textlink="">
          <xdr:nvSpPr>
            <xdr:cNvPr id="4385" name="Group Box 289" hidden="1">
              <a:extLst>
                <a:ext uri="{63B3BB69-23CF-44E3-9099-C40C66FF867C}">
                  <a14:compatExt spid="_x0000_s4385"/>
                </a:ext>
                <a:ext uri="{FF2B5EF4-FFF2-40B4-BE49-F238E27FC236}">
                  <a16:creationId xmlns:a16="http://schemas.microsoft.com/office/drawing/2014/main" id="{00000000-0008-0000-0400-0000B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86" name="Group Box 290" hidden="1">
              <a:extLst>
                <a:ext uri="{63B3BB69-23CF-44E3-9099-C40C66FF867C}">
                  <a14:compatExt spid="_x0000_s4386"/>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38100</xdr:rowOff>
        </xdr:from>
        <xdr:to>
          <xdr:col>8</xdr:col>
          <xdr:colOff>9525</xdr:colOff>
          <xdr:row>53</xdr:row>
          <xdr:rowOff>266700</xdr:rowOff>
        </xdr:to>
        <xdr:sp macro="" textlink="">
          <xdr:nvSpPr>
            <xdr:cNvPr id="4387" name="Group Box 291" hidden="1">
              <a:extLst>
                <a:ext uri="{63B3BB69-23CF-44E3-9099-C40C66FF867C}">
                  <a14:compatExt spid="_x0000_s4387"/>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50</xdr:row>
          <xdr:rowOff>28575</xdr:rowOff>
        </xdr:from>
        <xdr:to>
          <xdr:col>8</xdr:col>
          <xdr:colOff>0</xdr:colOff>
          <xdr:row>53</xdr:row>
          <xdr:rowOff>266700</xdr:rowOff>
        </xdr:to>
        <xdr:sp macro="" textlink="">
          <xdr:nvSpPr>
            <xdr:cNvPr id="4388" name="Group Box 292" hidden="1">
              <a:extLst>
                <a:ext uri="{63B3BB69-23CF-44E3-9099-C40C66FF867C}">
                  <a14:compatExt spid="_x0000_s4388"/>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89" name="Group Box 293" hidden="1">
              <a:extLst>
                <a:ext uri="{63B3BB69-23CF-44E3-9099-C40C66FF867C}">
                  <a14:compatExt spid="_x0000_s4389"/>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50</xdr:row>
          <xdr:rowOff>28575</xdr:rowOff>
        </xdr:from>
        <xdr:to>
          <xdr:col>8</xdr:col>
          <xdr:colOff>28575</xdr:colOff>
          <xdr:row>53</xdr:row>
          <xdr:rowOff>247650</xdr:rowOff>
        </xdr:to>
        <xdr:sp macro="" textlink="">
          <xdr:nvSpPr>
            <xdr:cNvPr id="4390" name="Group Box 294" hidden="1">
              <a:extLst>
                <a:ext uri="{63B3BB69-23CF-44E3-9099-C40C66FF867C}">
                  <a14:compatExt spid="_x0000_s4390"/>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91" name="Group Box 295" hidden="1">
              <a:extLst>
                <a:ext uri="{63B3BB69-23CF-44E3-9099-C40C66FF867C}">
                  <a14:compatExt spid="_x0000_s4391"/>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38100</xdr:rowOff>
        </xdr:from>
        <xdr:to>
          <xdr:col>8</xdr:col>
          <xdr:colOff>9525</xdr:colOff>
          <xdr:row>53</xdr:row>
          <xdr:rowOff>266700</xdr:rowOff>
        </xdr:to>
        <xdr:sp macro="" textlink="">
          <xdr:nvSpPr>
            <xdr:cNvPr id="4392" name="Group Box 296" hidden="1">
              <a:extLst>
                <a:ext uri="{63B3BB69-23CF-44E3-9099-C40C66FF867C}">
                  <a14:compatExt spid="_x0000_s4392"/>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50</xdr:row>
          <xdr:rowOff>28575</xdr:rowOff>
        </xdr:from>
        <xdr:to>
          <xdr:col>8</xdr:col>
          <xdr:colOff>0</xdr:colOff>
          <xdr:row>53</xdr:row>
          <xdr:rowOff>266700</xdr:rowOff>
        </xdr:to>
        <xdr:sp macro="" textlink="">
          <xdr:nvSpPr>
            <xdr:cNvPr id="4393" name="Group Box 297" hidden="1">
              <a:extLst>
                <a:ext uri="{63B3BB69-23CF-44E3-9099-C40C66FF867C}">
                  <a14:compatExt spid="_x0000_s4393"/>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94" name="Group Box 298" hidden="1">
              <a:extLst>
                <a:ext uri="{63B3BB69-23CF-44E3-9099-C40C66FF867C}">
                  <a14:compatExt spid="_x0000_s4394"/>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50</xdr:row>
          <xdr:rowOff>28575</xdr:rowOff>
        </xdr:from>
        <xdr:to>
          <xdr:col>8</xdr:col>
          <xdr:colOff>28575</xdr:colOff>
          <xdr:row>53</xdr:row>
          <xdr:rowOff>247650</xdr:rowOff>
        </xdr:to>
        <xdr:sp macro="" textlink="">
          <xdr:nvSpPr>
            <xdr:cNvPr id="4395" name="Group Box 299" hidden="1">
              <a:extLst>
                <a:ext uri="{63B3BB69-23CF-44E3-9099-C40C66FF867C}">
                  <a14:compatExt spid="_x0000_s4395"/>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53</xdr:row>
          <xdr:rowOff>285750</xdr:rowOff>
        </xdr:from>
        <xdr:to>
          <xdr:col>8</xdr:col>
          <xdr:colOff>685800</xdr:colOff>
          <xdr:row>58</xdr:row>
          <xdr:rowOff>0</xdr:rowOff>
        </xdr:to>
        <xdr:sp macro="" textlink="">
          <xdr:nvSpPr>
            <xdr:cNvPr id="4396" name="Group Box 300" hidden="1">
              <a:extLst>
                <a:ext uri="{63B3BB69-23CF-44E3-9099-C40C66FF867C}">
                  <a14:compatExt spid="_x0000_s4396"/>
                </a:ext>
                <a:ext uri="{FF2B5EF4-FFF2-40B4-BE49-F238E27FC236}">
                  <a16:creationId xmlns:a16="http://schemas.microsoft.com/office/drawing/2014/main" id="{00000000-0008-0000-0400-00006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54</xdr:row>
          <xdr:rowOff>9525</xdr:rowOff>
        </xdr:from>
        <xdr:to>
          <xdr:col>8</xdr:col>
          <xdr:colOff>76200</xdr:colOff>
          <xdr:row>58</xdr:row>
          <xdr:rowOff>38100</xdr:rowOff>
        </xdr:to>
        <xdr:sp macro="" textlink="">
          <xdr:nvSpPr>
            <xdr:cNvPr id="4397" name="Group Box 301" hidden="1">
              <a:extLst>
                <a:ext uri="{63B3BB69-23CF-44E3-9099-C40C66FF867C}">
                  <a14:compatExt spid="_x0000_s4397"/>
                </a:ext>
                <a:ext uri="{FF2B5EF4-FFF2-40B4-BE49-F238E27FC236}">
                  <a16:creationId xmlns:a16="http://schemas.microsoft.com/office/drawing/2014/main" id="{00000000-0008-0000-0400-0000C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398" name="Group Box 302" hidden="1">
              <a:extLst>
                <a:ext uri="{63B3BB69-23CF-44E3-9099-C40C66FF867C}">
                  <a14:compatExt spid="_x0000_s4398"/>
                </a:ext>
                <a:ext uri="{FF2B5EF4-FFF2-40B4-BE49-F238E27FC236}">
                  <a16:creationId xmlns:a16="http://schemas.microsoft.com/office/drawing/2014/main" id="{00000000-0008-0000-0400-00006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54</xdr:row>
          <xdr:rowOff>38100</xdr:rowOff>
        </xdr:from>
        <xdr:to>
          <xdr:col>8</xdr:col>
          <xdr:colOff>28575</xdr:colOff>
          <xdr:row>57</xdr:row>
          <xdr:rowOff>266700</xdr:rowOff>
        </xdr:to>
        <xdr:sp macro="" textlink="">
          <xdr:nvSpPr>
            <xdr:cNvPr id="4399" name="Group Box 303" hidden="1">
              <a:extLst>
                <a:ext uri="{63B3BB69-23CF-44E3-9099-C40C66FF867C}">
                  <a14:compatExt spid="_x0000_s4399"/>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400" name="Group Box 304" hidden="1">
              <a:extLst>
                <a:ext uri="{63B3BB69-23CF-44E3-9099-C40C66FF867C}">
                  <a14:compatExt spid="_x0000_s4400"/>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28575</xdr:rowOff>
        </xdr:from>
        <xdr:to>
          <xdr:col>8</xdr:col>
          <xdr:colOff>9525</xdr:colOff>
          <xdr:row>57</xdr:row>
          <xdr:rowOff>266700</xdr:rowOff>
        </xdr:to>
        <xdr:sp macro="" textlink="">
          <xdr:nvSpPr>
            <xdr:cNvPr id="4401" name="Group Box 305" hidden="1">
              <a:extLst>
                <a:ext uri="{63B3BB69-23CF-44E3-9099-C40C66FF867C}">
                  <a14:compatExt spid="_x0000_s4401"/>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402" name="Group Box 306" hidden="1">
              <a:extLst>
                <a:ext uri="{63B3BB69-23CF-44E3-9099-C40C66FF867C}">
                  <a14:compatExt spid="_x0000_s4402"/>
                </a:ext>
                <a:ext uri="{FF2B5EF4-FFF2-40B4-BE49-F238E27FC236}">
                  <a16:creationId xmlns:a16="http://schemas.microsoft.com/office/drawing/2014/main" id="{00000000-0008-0000-0400-00006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54</xdr:row>
          <xdr:rowOff>38100</xdr:rowOff>
        </xdr:from>
        <xdr:to>
          <xdr:col>8</xdr:col>
          <xdr:colOff>28575</xdr:colOff>
          <xdr:row>57</xdr:row>
          <xdr:rowOff>266700</xdr:rowOff>
        </xdr:to>
        <xdr:sp macro="" textlink="">
          <xdr:nvSpPr>
            <xdr:cNvPr id="4403" name="Group Box 307" hidden="1">
              <a:extLst>
                <a:ext uri="{63B3BB69-23CF-44E3-9099-C40C66FF867C}">
                  <a14:compatExt spid="_x0000_s4403"/>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404" name="Group Box 308" hidden="1">
              <a:extLst>
                <a:ext uri="{63B3BB69-23CF-44E3-9099-C40C66FF867C}">
                  <a14:compatExt spid="_x0000_s4404"/>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28575</xdr:rowOff>
        </xdr:from>
        <xdr:to>
          <xdr:col>8</xdr:col>
          <xdr:colOff>9525</xdr:colOff>
          <xdr:row>57</xdr:row>
          <xdr:rowOff>266700</xdr:rowOff>
        </xdr:to>
        <xdr:sp macro="" textlink="">
          <xdr:nvSpPr>
            <xdr:cNvPr id="4405" name="Group Box 309" hidden="1">
              <a:extLst>
                <a:ext uri="{63B3BB69-23CF-44E3-9099-C40C66FF867C}">
                  <a14:compatExt spid="_x0000_s4405"/>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406" name="Group Box 310" hidden="1">
              <a:extLst>
                <a:ext uri="{63B3BB69-23CF-44E3-9099-C40C66FF867C}">
                  <a14:compatExt spid="_x0000_s4406"/>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28575</xdr:rowOff>
        </xdr:from>
        <xdr:to>
          <xdr:col>8</xdr:col>
          <xdr:colOff>9525</xdr:colOff>
          <xdr:row>57</xdr:row>
          <xdr:rowOff>266700</xdr:rowOff>
        </xdr:to>
        <xdr:sp macro="" textlink="">
          <xdr:nvSpPr>
            <xdr:cNvPr id="4407" name="Group Box 311" hidden="1">
              <a:extLst>
                <a:ext uri="{63B3BB69-23CF-44E3-9099-C40C66FF867C}">
                  <a14:compatExt spid="_x0000_s4407"/>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408" name="Group Box 312" hidden="1">
              <a:extLst>
                <a:ext uri="{63B3BB69-23CF-44E3-9099-C40C66FF867C}">
                  <a14:compatExt spid="_x0000_s4408"/>
                </a:ext>
                <a:ext uri="{FF2B5EF4-FFF2-40B4-BE49-F238E27FC236}">
                  <a16:creationId xmlns:a16="http://schemas.microsoft.com/office/drawing/2014/main" id="{00000000-0008-0000-0400-00004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54</xdr:row>
          <xdr:rowOff>47625</xdr:rowOff>
        </xdr:from>
        <xdr:to>
          <xdr:col>8</xdr:col>
          <xdr:colOff>28575</xdr:colOff>
          <xdr:row>57</xdr:row>
          <xdr:rowOff>266700</xdr:rowOff>
        </xdr:to>
        <xdr:sp macro="" textlink="">
          <xdr:nvSpPr>
            <xdr:cNvPr id="4409" name="Group Box 313" hidden="1">
              <a:extLst>
                <a:ext uri="{63B3BB69-23CF-44E3-9099-C40C66FF867C}">
                  <a14:compatExt spid="_x0000_s4409"/>
                </a:ext>
                <a:ext uri="{FF2B5EF4-FFF2-40B4-BE49-F238E27FC236}">
                  <a16:creationId xmlns:a16="http://schemas.microsoft.com/office/drawing/2014/main" id="{00000000-0008-0000-0400-0000B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410" name="Group Box 314" hidden="1">
              <a:extLst>
                <a:ext uri="{63B3BB69-23CF-44E3-9099-C40C66FF867C}">
                  <a14:compatExt spid="_x0000_s4410"/>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38100</xdr:rowOff>
        </xdr:from>
        <xdr:to>
          <xdr:col>8</xdr:col>
          <xdr:colOff>9525</xdr:colOff>
          <xdr:row>57</xdr:row>
          <xdr:rowOff>266700</xdr:rowOff>
        </xdr:to>
        <xdr:sp macro="" textlink="">
          <xdr:nvSpPr>
            <xdr:cNvPr id="4411" name="Group Box 315" hidden="1">
              <a:extLst>
                <a:ext uri="{63B3BB69-23CF-44E3-9099-C40C66FF867C}">
                  <a14:compatExt spid="_x0000_s4411"/>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54</xdr:row>
          <xdr:rowOff>28575</xdr:rowOff>
        </xdr:from>
        <xdr:to>
          <xdr:col>8</xdr:col>
          <xdr:colOff>0</xdr:colOff>
          <xdr:row>57</xdr:row>
          <xdr:rowOff>266700</xdr:rowOff>
        </xdr:to>
        <xdr:sp macro="" textlink="">
          <xdr:nvSpPr>
            <xdr:cNvPr id="4412" name="Group Box 316" hidden="1">
              <a:extLst>
                <a:ext uri="{63B3BB69-23CF-44E3-9099-C40C66FF867C}">
                  <a14:compatExt spid="_x0000_s4412"/>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413" name="Group Box 317" hidden="1">
              <a:extLst>
                <a:ext uri="{63B3BB69-23CF-44E3-9099-C40C66FF867C}">
                  <a14:compatExt spid="_x0000_s4413"/>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54</xdr:row>
          <xdr:rowOff>28575</xdr:rowOff>
        </xdr:from>
        <xdr:to>
          <xdr:col>8</xdr:col>
          <xdr:colOff>28575</xdr:colOff>
          <xdr:row>57</xdr:row>
          <xdr:rowOff>247650</xdr:rowOff>
        </xdr:to>
        <xdr:sp macro="" textlink="">
          <xdr:nvSpPr>
            <xdr:cNvPr id="4414" name="Group Box 318" hidden="1">
              <a:extLst>
                <a:ext uri="{63B3BB69-23CF-44E3-9099-C40C66FF867C}">
                  <a14:compatExt spid="_x0000_s4414"/>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415" name="Group Box 319" hidden="1">
              <a:extLst>
                <a:ext uri="{63B3BB69-23CF-44E3-9099-C40C66FF867C}">
                  <a14:compatExt spid="_x0000_s4415"/>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38100</xdr:rowOff>
        </xdr:from>
        <xdr:to>
          <xdr:col>8</xdr:col>
          <xdr:colOff>9525</xdr:colOff>
          <xdr:row>57</xdr:row>
          <xdr:rowOff>266700</xdr:rowOff>
        </xdr:to>
        <xdr:sp macro="" textlink="">
          <xdr:nvSpPr>
            <xdr:cNvPr id="4416" name="Group Box 320" hidden="1">
              <a:extLst>
                <a:ext uri="{63B3BB69-23CF-44E3-9099-C40C66FF867C}">
                  <a14:compatExt spid="_x0000_s4416"/>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54</xdr:row>
          <xdr:rowOff>28575</xdr:rowOff>
        </xdr:from>
        <xdr:to>
          <xdr:col>8</xdr:col>
          <xdr:colOff>0</xdr:colOff>
          <xdr:row>57</xdr:row>
          <xdr:rowOff>266700</xdr:rowOff>
        </xdr:to>
        <xdr:sp macro="" textlink="">
          <xdr:nvSpPr>
            <xdr:cNvPr id="4417" name="Group Box 321" hidden="1">
              <a:extLst>
                <a:ext uri="{63B3BB69-23CF-44E3-9099-C40C66FF867C}">
                  <a14:compatExt spid="_x0000_s4417"/>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418" name="Group Box 322" hidden="1">
              <a:extLst>
                <a:ext uri="{63B3BB69-23CF-44E3-9099-C40C66FF867C}">
                  <a14:compatExt spid="_x0000_s4418"/>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54</xdr:row>
          <xdr:rowOff>28575</xdr:rowOff>
        </xdr:from>
        <xdr:to>
          <xdr:col>8</xdr:col>
          <xdr:colOff>28575</xdr:colOff>
          <xdr:row>57</xdr:row>
          <xdr:rowOff>247650</xdr:rowOff>
        </xdr:to>
        <xdr:sp macro="" textlink="">
          <xdr:nvSpPr>
            <xdr:cNvPr id="4419" name="Group Box 323" hidden="1">
              <a:extLst>
                <a:ext uri="{63B3BB69-23CF-44E3-9099-C40C66FF867C}">
                  <a14:compatExt spid="_x0000_s4419"/>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20" name="Group Box 324" hidden="1">
              <a:extLst>
                <a:ext uri="{63B3BB69-23CF-44E3-9099-C40C66FF867C}">
                  <a14:compatExt spid="_x0000_s4420"/>
                </a:ext>
                <a:ext uri="{FF2B5EF4-FFF2-40B4-BE49-F238E27FC236}">
                  <a16:creationId xmlns:a16="http://schemas.microsoft.com/office/drawing/2014/main" id="{00000000-0008-0000-0400-00007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58</xdr:row>
          <xdr:rowOff>28575</xdr:rowOff>
        </xdr:from>
        <xdr:to>
          <xdr:col>8</xdr:col>
          <xdr:colOff>28575</xdr:colOff>
          <xdr:row>61</xdr:row>
          <xdr:rowOff>266700</xdr:rowOff>
        </xdr:to>
        <xdr:sp macro="" textlink="">
          <xdr:nvSpPr>
            <xdr:cNvPr id="4421" name="Group Box 325" hidden="1">
              <a:extLst>
                <a:ext uri="{63B3BB69-23CF-44E3-9099-C40C66FF867C}">
                  <a14:compatExt spid="_x0000_s4421"/>
                </a:ext>
                <a:ext uri="{FF2B5EF4-FFF2-40B4-BE49-F238E27FC236}">
                  <a16:creationId xmlns:a16="http://schemas.microsoft.com/office/drawing/2014/main" id="{00000000-0008-0000-0400-0000C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285750</xdr:rowOff>
        </xdr:from>
        <xdr:to>
          <xdr:col>8</xdr:col>
          <xdr:colOff>685800</xdr:colOff>
          <xdr:row>62</xdr:row>
          <xdr:rowOff>0</xdr:rowOff>
        </xdr:to>
        <xdr:sp macro="" textlink="">
          <xdr:nvSpPr>
            <xdr:cNvPr id="4422" name="Group Box 326" hidden="1">
              <a:extLst>
                <a:ext uri="{63B3BB69-23CF-44E3-9099-C40C66FF867C}">
                  <a14:compatExt spid="_x0000_s4422"/>
                </a:ext>
                <a:ext uri="{FF2B5EF4-FFF2-40B4-BE49-F238E27FC236}">
                  <a16:creationId xmlns:a16="http://schemas.microsoft.com/office/drawing/2014/main" id="{00000000-0008-0000-0400-00006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58</xdr:row>
          <xdr:rowOff>9525</xdr:rowOff>
        </xdr:from>
        <xdr:to>
          <xdr:col>8</xdr:col>
          <xdr:colOff>76200</xdr:colOff>
          <xdr:row>62</xdr:row>
          <xdr:rowOff>38100</xdr:rowOff>
        </xdr:to>
        <xdr:sp macro="" textlink="">
          <xdr:nvSpPr>
            <xdr:cNvPr id="4423" name="Group Box 327" hidden="1">
              <a:extLst>
                <a:ext uri="{63B3BB69-23CF-44E3-9099-C40C66FF867C}">
                  <a14:compatExt spid="_x0000_s4423"/>
                </a:ext>
                <a:ext uri="{FF2B5EF4-FFF2-40B4-BE49-F238E27FC236}">
                  <a16:creationId xmlns:a16="http://schemas.microsoft.com/office/drawing/2014/main" id="{00000000-0008-0000-0400-0000C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24" name="Group Box 328" hidden="1">
              <a:extLst>
                <a:ext uri="{63B3BB69-23CF-44E3-9099-C40C66FF867C}">
                  <a14:compatExt spid="_x0000_s4424"/>
                </a:ext>
                <a:ext uri="{FF2B5EF4-FFF2-40B4-BE49-F238E27FC236}">
                  <a16:creationId xmlns:a16="http://schemas.microsoft.com/office/drawing/2014/main" id="{00000000-0008-0000-0400-00006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58</xdr:row>
          <xdr:rowOff>38100</xdr:rowOff>
        </xdr:from>
        <xdr:to>
          <xdr:col>8</xdr:col>
          <xdr:colOff>28575</xdr:colOff>
          <xdr:row>61</xdr:row>
          <xdr:rowOff>266700</xdr:rowOff>
        </xdr:to>
        <xdr:sp macro="" textlink="">
          <xdr:nvSpPr>
            <xdr:cNvPr id="4425" name="Group Box 329" hidden="1">
              <a:extLst>
                <a:ext uri="{63B3BB69-23CF-44E3-9099-C40C66FF867C}">
                  <a14:compatExt spid="_x0000_s4425"/>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26" name="Group Box 330" hidden="1">
              <a:extLst>
                <a:ext uri="{63B3BB69-23CF-44E3-9099-C40C66FF867C}">
                  <a14:compatExt spid="_x0000_s4426"/>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28575</xdr:rowOff>
        </xdr:from>
        <xdr:to>
          <xdr:col>8</xdr:col>
          <xdr:colOff>9525</xdr:colOff>
          <xdr:row>61</xdr:row>
          <xdr:rowOff>266700</xdr:rowOff>
        </xdr:to>
        <xdr:sp macro="" textlink="">
          <xdr:nvSpPr>
            <xdr:cNvPr id="4427" name="Group Box 331" hidden="1">
              <a:extLst>
                <a:ext uri="{63B3BB69-23CF-44E3-9099-C40C66FF867C}">
                  <a14:compatExt spid="_x0000_s4427"/>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28" name="Group Box 332" hidden="1">
              <a:extLst>
                <a:ext uri="{63B3BB69-23CF-44E3-9099-C40C66FF867C}">
                  <a14:compatExt spid="_x0000_s4428"/>
                </a:ext>
                <a:ext uri="{FF2B5EF4-FFF2-40B4-BE49-F238E27FC236}">
                  <a16:creationId xmlns:a16="http://schemas.microsoft.com/office/drawing/2014/main" id="{00000000-0008-0000-0400-00006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58</xdr:row>
          <xdr:rowOff>38100</xdr:rowOff>
        </xdr:from>
        <xdr:to>
          <xdr:col>8</xdr:col>
          <xdr:colOff>28575</xdr:colOff>
          <xdr:row>61</xdr:row>
          <xdr:rowOff>266700</xdr:rowOff>
        </xdr:to>
        <xdr:sp macro="" textlink="">
          <xdr:nvSpPr>
            <xdr:cNvPr id="4429" name="Group Box 333" hidden="1">
              <a:extLst>
                <a:ext uri="{63B3BB69-23CF-44E3-9099-C40C66FF867C}">
                  <a14:compatExt spid="_x0000_s4429"/>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30" name="Group Box 334" hidden="1">
              <a:extLst>
                <a:ext uri="{63B3BB69-23CF-44E3-9099-C40C66FF867C}">
                  <a14:compatExt spid="_x0000_s4430"/>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28575</xdr:rowOff>
        </xdr:from>
        <xdr:to>
          <xdr:col>8</xdr:col>
          <xdr:colOff>9525</xdr:colOff>
          <xdr:row>61</xdr:row>
          <xdr:rowOff>266700</xdr:rowOff>
        </xdr:to>
        <xdr:sp macro="" textlink="">
          <xdr:nvSpPr>
            <xdr:cNvPr id="4431" name="Group Box 335" hidden="1">
              <a:extLst>
                <a:ext uri="{63B3BB69-23CF-44E3-9099-C40C66FF867C}">
                  <a14:compatExt spid="_x0000_s4431"/>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32" name="Group Box 336" hidden="1">
              <a:extLst>
                <a:ext uri="{63B3BB69-23CF-44E3-9099-C40C66FF867C}">
                  <a14:compatExt spid="_x0000_s4432"/>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28575</xdr:rowOff>
        </xdr:from>
        <xdr:to>
          <xdr:col>8</xdr:col>
          <xdr:colOff>9525</xdr:colOff>
          <xdr:row>61</xdr:row>
          <xdr:rowOff>266700</xdr:rowOff>
        </xdr:to>
        <xdr:sp macro="" textlink="">
          <xdr:nvSpPr>
            <xdr:cNvPr id="4433" name="Group Box 337" hidden="1">
              <a:extLst>
                <a:ext uri="{63B3BB69-23CF-44E3-9099-C40C66FF867C}">
                  <a14:compatExt spid="_x0000_s4433"/>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34" name="Group Box 338" hidden="1">
              <a:extLst>
                <a:ext uri="{63B3BB69-23CF-44E3-9099-C40C66FF867C}">
                  <a14:compatExt spid="_x0000_s4434"/>
                </a:ext>
                <a:ext uri="{FF2B5EF4-FFF2-40B4-BE49-F238E27FC236}">
                  <a16:creationId xmlns:a16="http://schemas.microsoft.com/office/drawing/2014/main" id="{00000000-0008-0000-0400-00004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58</xdr:row>
          <xdr:rowOff>47625</xdr:rowOff>
        </xdr:from>
        <xdr:to>
          <xdr:col>8</xdr:col>
          <xdr:colOff>28575</xdr:colOff>
          <xdr:row>61</xdr:row>
          <xdr:rowOff>266700</xdr:rowOff>
        </xdr:to>
        <xdr:sp macro="" textlink="">
          <xdr:nvSpPr>
            <xdr:cNvPr id="4435" name="Group Box 339" hidden="1">
              <a:extLst>
                <a:ext uri="{63B3BB69-23CF-44E3-9099-C40C66FF867C}">
                  <a14:compatExt spid="_x0000_s4435"/>
                </a:ext>
                <a:ext uri="{FF2B5EF4-FFF2-40B4-BE49-F238E27FC236}">
                  <a16:creationId xmlns:a16="http://schemas.microsoft.com/office/drawing/2014/main" id="{00000000-0008-0000-0400-0000B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36" name="Group Box 340" hidden="1">
              <a:extLst>
                <a:ext uri="{63B3BB69-23CF-44E3-9099-C40C66FF867C}">
                  <a14:compatExt spid="_x0000_s4436"/>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38100</xdr:rowOff>
        </xdr:from>
        <xdr:to>
          <xdr:col>8</xdr:col>
          <xdr:colOff>9525</xdr:colOff>
          <xdr:row>61</xdr:row>
          <xdr:rowOff>266700</xdr:rowOff>
        </xdr:to>
        <xdr:sp macro="" textlink="">
          <xdr:nvSpPr>
            <xdr:cNvPr id="4437" name="Group Box 341" hidden="1">
              <a:extLst>
                <a:ext uri="{63B3BB69-23CF-44E3-9099-C40C66FF867C}">
                  <a14:compatExt spid="_x0000_s4437"/>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28575</xdr:rowOff>
        </xdr:from>
        <xdr:to>
          <xdr:col>8</xdr:col>
          <xdr:colOff>0</xdr:colOff>
          <xdr:row>61</xdr:row>
          <xdr:rowOff>266700</xdr:rowOff>
        </xdr:to>
        <xdr:sp macro="" textlink="">
          <xdr:nvSpPr>
            <xdr:cNvPr id="4438" name="Group Box 342" hidden="1">
              <a:extLst>
                <a:ext uri="{63B3BB69-23CF-44E3-9099-C40C66FF867C}">
                  <a14:compatExt spid="_x0000_s4438"/>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39" name="Group Box 343" hidden="1">
              <a:extLst>
                <a:ext uri="{63B3BB69-23CF-44E3-9099-C40C66FF867C}">
                  <a14:compatExt spid="_x0000_s4439"/>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58</xdr:row>
          <xdr:rowOff>28575</xdr:rowOff>
        </xdr:from>
        <xdr:to>
          <xdr:col>8</xdr:col>
          <xdr:colOff>28575</xdr:colOff>
          <xdr:row>61</xdr:row>
          <xdr:rowOff>247650</xdr:rowOff>
        </xdr:to>
        <xdr:sp macro="" textlink="">
          <xdr:nvSpPr>
            <xdr:cNvPr id="4440" name="Group Box 344" hidden="1">
              <a:extLst>
                <a:ext uri="{63B3BB69-23CF-44E3-9099-C40C66FF867C}">
                  <a14:compatExt spid="_x0000_s4440"/>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41" name="Group Box 345" hidden="1">
              <a:extLst>
                <a:ext uri="{63B3BB69-23CF-44E3-9099-C40C66FF867C}">
                  <a14:compatExt spid="_x0000_s4441"/>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38100</xdr:rowOff>
        </xdr:from>
        <xdr:to>
          <xdr:col>8</xdr:col>
          <xdr:colOff>9525</xdr:colOff>
          <xdr:row>61</xdr:row>
          <xdr:rowOff>266700</xdr:rowOff>
        </xdr:to>
        <xdr:sp macro="" textlink="">
          <xdr:nvSpPr>
            <xdr:cNvPr id="4442" name="Group Box 346" hidden="1">
              <a:extLst>
                <a:ext uri="{63B3BB69-23CF-44E3-9099-C40C66FF867C}">
                  <a14:compatExt spid="_x0000_s4442"/>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28575</xdr:rowOff>
        </xdr:from>
        <xdr:to>
          <xdr:col>8</xdr:col>
          <xdr:colOff>0</xdr:colOff>
          <xdr:row>61</xdr:row>
          <xdr:rowOff>266700</xdr:rowOff>
        </xdr:to>
        <xdr:sp macro="" textlink="">
          <xdr:nvSpPr>
            <xdr:cNvPr id="4443" name="Group Box 347" hidden="1">
              <a:extLst>
                <a:ext uri="{63B3BB69-23CF-44E3-9099-C40C66FF867C}">
                  <a14:compatExt spid="_x0000_s4443"/>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44" name="Group Box 348" hidden="1">
              <a:extLst>
                <a:ext uri="{63B3BB69-23CF-44E3-9099-C40C66FF867C}">
                  <a14:compatExt spid="_x0000_s4444"/>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58</xdr:row>
          <xdr:rowOff>28575</xdr:rowOff>
        </xdr:from>
        <xdr:to>
          <xdr:col>8</xdr:col>
          <xdr:colOff>28575</xdr:colOff>
          <xdr:row>61</xdr:row>
          <xdr:rowOff>247650</xdr:rowOff>
        </xdr:to>
        <xdr:sp macro="" textlink="">
          <xdr:nvSpPr>
            <xdr:cNvPr id="4445" name="Group Box 349" hidden="1">
              <a:extLst>
                <a:ext uri="{63B3BB69-23CF-44E3-9099-C40C66FF867C}">
                  <a14:compatExt spid="_x0000_s4445"/>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50</xdr:row>
          <xdr:rowOff>0</xdr:rowOff>
        </xdr:from>
        <xdr:to>
          <xdr:col>10</xdr:col>
          <xdr:colOff>685800</xdr:colOff>
          <xdr:row>53</xdr:row>
          <xdr:rowOff>266700</xdr:rowOff>
        </xdr:to>
        <xdr:sp macro="" textlink="">
          <xdr:nvSpPr>
            <xdr:cNvPr id="4446" name="Group Box 350" hidden="1">
              <a:extLst>
                <a:ext uri="{63B3BB69-23CF-44E3-9099-C40C66FF867C}">
                  <a14:compatExt spid="_x0000_s4446"/>
                </a:ext>
                <a:ext uri="{FF2B5EF4-FFF2-40B4-BE49-F238E27FC236}">
                  <a16:creationId xmlns:a16="http://schemas.microsoft.com/office/drawing/2014/main" id="{00000000-0008-0000-0400-00005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50</xdr:row>
          <xdr:rowOff>28575</xdr:rowOff>
        </xdr:from>
        <xdr:to>
          <xdr:col>10</xdr:col>
          <xdr:colOff>0</xdr:colOff>
          <xdr:row>53</xdr:row>
          <xdr:rowOff>266700</xdr:rowOff>
        </xdr:to>
        <xdr:sp macro="" textlink="">
          <xdr:nvSpPr>
            <xdr:cNvPr id="4447" name="Group Box 351" hidden="1">
              <a:extLst>
                <a:ext uri="{63B3BB69-23CF-44E3-9099-C40C66FF867C}">
                  <a14:compatExt spid="_x0000_s4447"/>
                </a:ext>
                <a:ext uri="{FF2B5EF4-FFF2-40B4-BE49-F238E27FC236}">
                  <a16:creationId xmlns:a16="http://schemas.microsoft.com/office/drawing/2014/main" id="{00000000-0008-0000-0400-0000C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50</xdr:row>
          <xdr:rowOff>0</xdr:rowOff>
        </xdr:from>
        <xdr:to>
          <xdr:col>10</xdr:col>
          <xdr:colOff>685800</xdr:colOff>
          <xdr:row>53</xdr:row>
          <xdr:rowOff>266700</xdr:rowOff>
        </xdr:to>
        <xdr:sp macro="" textlink="">
          <xdr:nvSpPr>
            <xdr:cNvPr id="4448" name="Group Box 352" hidden="1">
              <a:extLst>
                <a:ext uri="{63B3BB69-23CF-44E3-9099-C40C66FF867C}">
                  <a14:compatExt spid="_x0000_s4448"/>
                </a:ext>
                <a:ext uri="{FF2B5EF4-FFF2-40B4-BE49-F238E27FC236}">
                  <a16:creationId xmlns:a16="http://schemas.microsoft.com/office/drawing/2014/main" id="{00000000-0008-0000-0400-00005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50</xdr:row>
          <xdr:rowOff>28575</xdr:rowOff>
        </xdr:from>
        <xdr:to>
          <xdr:col>10</xdr:col>
          <xdr:colOff>9525</xdr:colOff>
          <xdr:row>53</xdr:row>
          <xdr:rowOff>266700</xdr:rowOff>
        </xdr:to>
        <xdr:sp macro="" textlink="">
          <xdr:nvSpPr>
            <xdr:cNvPr id="4449" name="Group Box 353" hidden="1">
              <a:extLst>
                <a:ext uri="{63B3BB69-23CF-44E3-9099-C40C66FF867C}">
                  <a14:compatExt spid="_x0000_s4449"/>
                </a:ext>
                <a:ext uri="{FF2B5EF4-FFF2-40B4-BE49-F238E27FC236}">
                  <a16:creationId xmlns:a16="http://schemas.microsoft.com/office/drawing/2014/main" id="{00000000-0008-0000-0400-0000C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50</xdr:row>
          <xdr:rowOff>0</xdr:rowOff>
        </xdr:from>
        <xdr:to>
          <xdr:col>10</xdr:col>
          <xdr:colOff>685800</xdr:colOff>
          <xdr:row>53</xdr:row>
          <xdr:rowOff>266700</xdr:rowOff>
        </xdr:to>
        <xdr:sp macro="" textlink="">
          <xdr:nvSpPr>
            <xdr:cNvPr id="4450" name="Group Box 354" hidden="1">
              <a:extLst>
                <a:ext uri="{63B3BB69-23CF-44E3-9099-C40C66FF867C}">
                  <a14:compatExt spid="_x0000_s4450"/>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50</xdr:row>
          <xdr:rowOff>28575</xdr:rowOff>
        </xdr:from>
        <xdr:to>
          <xdr:col>10</xdr:col>
          <xdr:colOff>0</xdr:colOff>
          <xdr:row>53</xdr:row>
          <xdr:rowOff>266700</xdr:rowOff>
        </xdr:to>
        <xdr:sp macro="" textlink="">
          <xdr:nvSpPr>
            <xdr:cNvPr id="4451" name="Group Box 355" hidden="1">
              <a:extLst>
                <a:ext uri="{63B3BB69-23CF-44E3-9099-C40C66FF867C}">
                  <a14:compatExt spid="_x0000_s4451"/>
                </a:ext>
                <a:ext uri="{FF2B5EF4-FFF2-40B4-BE49-F238E27FC236}">
                  <a16:creationId xmlns:a16="http://schemas.microsoft.com/office/drawing/2014/main" id="{00000000-0008-0000-0400-0000C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50</xdr:row>
          <xdr:rowOff>0</xdr:rowOff>
        </xdr:from>
        <xdr:to>
          <xdr:col>10</xdr:col>
          <xdr:colOff>685800</xdr:colOff>
          <xdr:row>53</xdr:row>
          <xdr:rowOff>266700</xdr:rowOff>
        </xdr:to>
        <xdr:sp macro="" textlink="">
          <xdr:nvSpPr>
            <xdr:cNvPr id="4452" name="Group Box 356" hidden="1">
              <a:extLst>
                <a:ext uri="{63B3BB69-23CF-44E3-9099-C40C66FF867C}">
                  <a14:compatExt spid="_x0000_s4452"/>
                </a:ext>
                <a:ext uri="{FF2B5EF4-FFF2-40B4-BE49-F238E27FC236}">
                  <a16:creationId xmlns:a16="http://schemas.microsoft.com/office/drawing/2014/main" id="{00000000-0008-0000-0400-00004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50</xdr:row>
          <xdr:rowOff>28575</xdr:rowOff>
        </xdr:from>
        <xdr:to>
          <xdr:col>10</xdr:col>
          <xdr:colOff>9525</xdr:colOff>
          <xdr:row>53</xdr:row>
          <xdr:rowOff>266700</xdr:rowOff>
        </xdr:to>
        <xdr:sp macro="" textlink="">
          <xdr:nvSpPr>
            <xdr:cNvPr id="4453" name="Group Box 357" hidden="1">
              <a:extLst>
                <a:ext uri="{63B3BB69-23CF-44E3-9099-C40C66FF867C}">
                  <a14:compatExt spid="_x0000_s4453"/>
                </a:ext>
                <a:ext uri="{FF2B5EF4-FFF2-40B4-BE49-F238E27FC236}">
                  <a16:creationId xmlns:a16="http://schemas.microsoft.com/office/drawing/2014/main" id="{00000000-0008-0000-0400-0000C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50</xdr:row>
          <xdr:rowOff>0</xdr:rowOff>
        </xdr:from>
        <xdr:to>
          <xdr:col>10</xdr:col>
          <xdr:colOff>685800</xdr:colOff>
          <xdr:row>53</xdr:row>
          <xdr:rowOff>266700</xdr:rowOff>
        </xdr:to>
        <xdr:sp macro="" textlink="">
          <xdr:nvSpPr>
            <xdr:cNvPr id="4454" name="Group Box 358" hidden="1">
              <a:extLst>
                <a:ext uri="{63B3BB69-23CF-44E3-9099-C40C66FF867C}">
                  <a14:compatExt spid="_x0000_s4454"/>
                </a:ext>
                <a:ext uri="{FF2B5EF4-FFF2-40B4-BE49-F238E27FC236}">
                  <a16:creationId xmlns:a16="http://schemas.microsoft.com/office/drawing/2014/main" id="{00000000-0008-0000-0400-00003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50</xdr:row>
          <xdr:rowOff>9525</xdr:rowOff>
        </xdr:from>
        <xdr:to>
          <xdr:col>10</xdr:col>
          <xdr:colOff>0</xdr:colOff>
          <xdr:row>53</xdr:row>
          <xdr:rowOff>266700</xdr:rowOff>
        </xdr:to>
        <xdr:sp macro="" textlink="">
          <xdr:nvSpPr>
            <xdr:cNvPr id="4455" name="Group Box 359" hidden="1">
              <a:extLst>
                <a:ext uri="{63B3BB69-23CF-44E3-9099-C40C66FF867C}">
                  <a14:compatExt spid="_x0000_s4455"/>
                </a:ext>
                <a:ext uri="{FF2B5EF4-FFF2-40B4-BE49-F238E27FC236}">
                  <a16:creationId xmlns:a16="http://schemas.microsoft.com/office/drawing/2014/main" id="{00000000-0008-0000-0400-0000C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53</xdr:row>
          <xdr:rowOff>285750</xdr:rowOff>
        </xdr:from>
        <xdr:to>
          <xdr:col>10</xdr:col>
          <xdr:colOff>685800</xdr:colOff>
          <xdr:row>58</xdr:row>
          <xdr:rowOff>0</xdr:rowOff>
        </xdr:to>
        <xdr:sp macro="" textlink="">
          <xdr:nvSpPr>
            <xdr:cNvPr id="4456" name="Group Box 360" hidden="1">
              <a:extLst>
                <a:ext uri="{63B3BB69-23CF-44E3-9099-C40C66FF867C}">
                  <a14:compatExt spid="_x0000_s4456"/>
                </a:ext>
                <a:ext uri="{FF2B5EF4-FFF2-40B4-BE49-F238E27FC236}">
                  <a16:creationId xmlns:a16="http://schemas.microsoft.com/office/drawing/2014/main" id="{00000000-0008-0000-0400-00006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54</xdr:row>
          <xdr:rowOff>0</xdr:rowOff>
        </xdr:from>
        <xdr:to>
          <xdr:col>10</xdr:col>
          <xdr:colOff>28575</xdr:colOff>
          <xdr:row>57</xdr:row>
          <xdr:rowOff>247650</xdr:rowOff>
        </xdr:to>
        <xdr:sp macro="" textlink="">
          <xdr:nvSpPr>
            <xdr:cNvPr id="4457" name="Group Box 361" hidden="1">
              <a:extLst>
                <a:ext uri="{63B3BB69-23CF-44E3-9099-C40C66FF867C}">
                  <a14:compatExt spid="_x0000_s4457"/>
                </a:ext>
                <a:ext uri="{FF2B5EF4-FFF2-40B4-BE49-F238E27FC236}">
                  <a16:creationId xmlns:a16="http://schemas.microsoft.com/office/drawing/2014/main" id="{00000000-0008-0000-0400-0000C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54</xdr:row>
          <xdr:rowOff>0</xdr:rowOff>
        </xdr:from>
        <xdr:to>
          <xdr:col>10</xdr:col>
          <xdr:colOff>685800</xdr:colOff>
          <xdr:row>57</xdr:row>
          <xdr:rowOff>266700</xdr:rowOff>
        </xdr:to>
        <xdr:sp macro="" textlink="">
          <xdr:nvSpPr>
            <xdr:cNvPr id="4458" name="Group Box 362" hidden="1">
              <a:extLst>
                <a:ext uri="{63B3BB69-23CF-44E3-9099-C40C66FF867C}">
                  <a14:compatExt spid="_x0000_s4458"/>
                </a:ext>
                <a:ext uri="{FF2B5EF4-FFF2-40B4-BE49-F238E27FC236}">
                  <a16:creationId xmlns:a16="http://schemas.microsoft.com/office/drawing/2014/main" id="{00000000-0008-0000-0400-00005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54</xdr:row>
          <xdr:rowOff>28575</xdr:rowOff>
        </xdr:from>
        <xdr:to>
          <xdr:col>10</xdr:col>
          <xdr:colOff>0</xdr:colOff>
          <xdr:row>57</xdr:row>
          <xdr:rowOff>266700</xdr:rowOff>
        </xdr:to>
        <xdr:sp macro="" textlink="">
          <xdr:nvSpPr>
            <xdr:cNvPr id="4459" name="Group Box 363" hidden="1">
              <a:extLst>
                <a:ext uri="{63B3BB69-23CF-44E3-9099-C40C66FF867C}">
                  <a14:compatExt spid="_x0000_s4459"/>
                </a:ext>
                <a:ext uri="{FF2B5EF4-FFF2-40B4-BE49-F238E27FC236}">
                  <a16:creationId xmlns:a16="http://schemas.microsoft.com/office/drawing/2014/main" id="{00000000-0008-0000-0400-0000C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54</xdr:row>
          <xdr:rowOff>0</xdr:rowOff>
        </xdr:from>
        <xdr:to>
          <xdr:col>10</xdr:col>
          <xdr:colOff>685800</xdr:colOff>
          <xdr:row>57</xdr:row>
          <xdr:rowOff>266700</xdr:rowOff>
        </xdr:to>
        <xdr:sp macro="" textlink="">
          <xdr:nvSpPr>
            <xdr:cNvPr id="4460" name="Group Box 364" hidden="1">
              <a:extLst>
                <a:ext uri="{63B3BB69-23CF-44E3-9099-C40C66FF867C}">
                  <a14:compatExt spid="_x0000_s4460"/>
                </a:ext>
                <a:ext uri="{FF2B5EF4-FFF2-40B4-BE49-F238E27FC236}">
                  <a16:creationId xmlns:a16="http://schemas.microsoft.com/office/drawing/2014/main" id="{00000000-0008-0000-0400-00005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54</xdr:row>
          <xdr:rowOff>28575</xdr:rowOff>
        </xdr:from>
        <xdr:to>
          <xdr:col>10</xdr:col>
          <xdr:colOff>9525</xdr:colOff>
          <xdr:row>57</xdr:row>
          <xdr:rowOff>266700</xdr:rowOff>
        </xdr:to>
        <xdr:sp macro="" textlink="">
          <xdr:nvSpPr>
            <xdr:cNvPr id="4461" name="Group Box 365" hidden="1">
              <a:extLst>
                <a:ext uri="{63B3BB69-23CF-44E3-9099-C40C66FF867C}">
                  <a14:compatExt spid="_x0000_s4461"/>
                </a:ext>
                <a:ext uri="{FF2B5EF4-FFF2-40B4-BE49-F238E27FC236}">
                  <a16:creationId xmlns:a16="http://schemas.microsoft.com/office/drawing/2014/main" id="{00000000-0008-0000-0400-0000C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54</xdr:row>
          <xdr:rowOff>0</xdr:rowOff>
        </xdr:from>
        <xdr:to>
          <xdr:col>10</xdr:col>
          <xdr:colOff>685800</xdr:colOff>
          <xdr:row>57</xdr:row>
          <xdr:rowOff>266700</xdr:rowOff>
        </xdr:to>
        <xdr:sp macro="" textlink="">
          <xdr:nvSpPr>
            <xdr:cNvPr id="4462" name="Group Box 366" hidden="1">
              <a:extLst>
                <a:ext uri="{63B3BB69-23CF-44E3-9099-C40C66FF867C}">
                  <a14:compatExt spid="_x0000_s4462"/>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54</xdr:row>
          <xdr:rowOff>28575</xdr:rowOff>
        </xdr:from>
        <xdr:to>
          <xdr:col>10</xdr:col>
          <xdr:colOff>0</xdr:colOff>
          <xdr:row>57</xdr:row>
          <xdr:rowOff>266700</xdr:rowOff>
        </xdr:to>
        <xdr:sp macro="" textlink="">
          <xdr:nvSpPr>
            <xdr:cNvPr id="4463" name="Group Box 367" hidden="1">
              <a:extLst>
                <a:ext uri="{63B3BB69-23CF-44E3-9099-C40C66FF867C}">
                  <a14:compatExt spid="_x0000_s4463"/>
                </a:ext>
                <a:ext uri="{FF2B5EF4-FFF2-40B4-BE49-F238E27FC236}">
                  <a16:creationId xmlns:a16="http://schemas.microsoft.com/office/drawing/2014/main" id="{00000000-0008-0000-0400-0000C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54</xdr:row>
          <xdr:rowOff>0</xdr:rowOff>
        </xdr:from>
        <xdr:to>
          <xdr:col>10</xdr:col>
          <xdr:colOff>685800</xdr:colOff>
          <xdr:row>57</xdr:row>
          <xdr:rowOff>266700</xdr:rowOff>
        </xdr:to>
        <xdr:sp macro="" textlink="">
          <xdr:nvSpPr>
            <xdr:cNvPr id="4464" name="Group Box 368" hidden="1">
              <a:extLst>
                <a:ext uri="{63B3BB69-23CF-44E3-9099-C40C66FF867C}">
                  <a14:compatExt spid="_x0000_s4464"/>
                </a:ext>
                <a:ext uri="{FF2B5EF4-FFF2-40B4-BE49-F238E27FC236}">
                  <a16:creationId xmlns:a16="http://schemas.microsoft.com/office/drawing/2014/main" id="{00000000-0008-0000-0400-00004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54</xdr:row>
          <xdr:rowOff>28575</xdr:rowOff>
        </xdr:from>
        <xdr:to>
          <xdr:col>10</xdr:col>
          <xdr:colOff>9525</xdr:colOff>
          <xdr:row>57</xdr:row>
          <xdr:rowOff>266700</xdr:rowOff>
        </xdr:to>
        <xdr:sp macro="" textlink="">
          <xdr:nvSpPr>
            <xdr:cNvPr id="4465" name="Group Box 369" hidden="1">
              <a:extLst>
                <a:ext uri="{63B3BB69-23CF-44E3-9099-C40C66FF867C}">
                  <a14:compatExt spid="_x0000_s4465"/>
                </a:ext>
                <a:ext uri="{FF2B5EF4-FFF2-40B4-BE49-F238E27FC236}">
                  <a16:creationId xmlns:a16="http://schemas.microsoft.com/office/drawing/2014/main" id="{00000000-0008-0000-0400-0000C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54</xdr:row>
          <xdr:rowOff>0</xdr:rowOff>
        </xdr:from>
        <xdr:to>
          <xdr:col>10</xdr:col>
          <xdr:colOff>685800</xdr:colOff>
          <xdr:row>57</xdr:row>
          <xdr:rowOff>266700</xdr:rowOff>
        </xdr:to>
        <xdr:sp macro="" textlink="">
          <xdr:nvSpPr>
            <xdr:cNvPr id="4466" name="Group Box 370" hidden="1">
              <a:extLst>
                <a:ext uri="{63B3BB69-23CF-44E3-9099-C40C66FF867C}">
                  <a14:compatExt spid="_x0000_s4466"/>
                </a:ext>
                <a:ext uri="{FF2B5EF4-FFF2-40B4-BE49-F238E27FC236}">
                  <a16:creationId xmlns:a16="http://schemas.microsoft.com/office/drawing/2014/main" id="{00000000-0008-0000-0400-00003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54</xdr:row>
          <xdr:rowOff>9525</xdr:rowOff>
        </xdr:from>
        <xdr:to>
          <xdr:col>10</xdr:col>
          <xdr:colOff>0</xdr:colOff>
          <xdr:row>57</xdr:row>
          <xdr:rowOff>266700</xdr:rowOff>
        </xdr:to>
        <xdr:sp macro="" textlink="">
          <xdr:nvSpPr>
            <xdr:cNvPr id="4467" name="Group Box 371" hidden="1">
              <a:extLst>
                <a:ext uri="{63B3BB69-23CF-44E3-9099-C40C66FF867C}">
                  <a14:compatExt spid="_x0000_s4467"/>
                </a:ext>
                <a:ext uri="{FF2B5EF4-FFF2-40B4-BE49-F238E27FC236}">
                  <a16:creationId xmlns:a16="http://schemas.microsoft.com/office/drawing/2014/main" id="{00000000-0008-0000-0400-0000C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0</xdr:rowOff>
        </xdr:from>
        <xdr:to>
          <xdr:col>10</xdr:col>
          <xdr:colOff>685800</xdr:colOff>
          <xdr:row>61</xdr:row>
          <xdr:rowOff>266700</xdr:rowOff>
        </xdr:to>
        <xdr:sp macro="" textlink="">
          <xdr:nvSpPr>
            <xdr:cNvPr id="4468" name="Group Box 372" hidden="1">
              <a:extLst>
                <a:ext uri="{63B3BB69-23CF-44E3-9099-C40C66FF867C}">
                  <a14:compatExt spid="_x0000_s4468"/>
                </a:ext>
                <a:ext uri="{FF2B5EF4-FFF2-40B4-BE49-F238E27FC236}">
                  <a16:creationId xmlns:a16="http://schemas.microsoft.com/office/drawing/2014/main" id="{00000000-0008-0000-0400-00007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58</xdr:row>
          <xdr:rowOff>28575</xdr:rowOff>
        </xdr:from>
        <xdr:to>
          <xdr:col>10</xdr:col>
          <xdr:colOff>28575</xdr:colOff>
          <xdr:row>61</xdr:row>
          <xdr:rowOff>266700</xdr:rowOff>
        </xdr:to>
        <xdr:sp macro="" textlink="">
          <xdr:nvSpPr>
            <xdr:cNvPr id="4469" name="Group Box 373" hidden="1">
              <a:extLst>
                <a:ext uri="{63B3BB69-23CF-44E3-9099-C40C66FF867C}">
                  <a14:compatExt spid="_x0000_s4469"/>
                </a:ext>
                <a:ext uri="{FF2B5EF4-FFF2-40B4-BE49-F238E27FC236}">
                  <a16:creationId xmlns:a16="http://schemas.microsoft.com/office/drawing/2014/main" id="{00000000-0008-0000-0400-0000C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57</xdr:row>
          <xdr:rowOff>285750</xdr:rowOff>
        </xdr:from>
        <xdr:to>
          <xdr:col>10</xdr:col>
          <xdr:colOff>685800</xdr:colOff>
          <xdr:row>62</xdr:row>
          <xdr:rowOff>0</xdr:rowOff>
        </xdr:to>
        <xdr:sp macro="" textlink="">
          <xdr:nvSpPr>
            <xdr:cNvPr id="4470" name="Group Box 374" hidden="1">
              <a:extLst>
                <a:ext uri="{63B3BB69-23CF-44E3-9099-C40C66FF867C}">
                  <a14:compatExt spid="_x0000_s4470"/>
                </a:ext>
                <a:ext uri="{FF2B5EF4-FFF2-40B4-BE49-F238E27FC236}">
                  <a16:creationId xmlns:a16="http://schemas.microsoft.com/office/drawing/2014/main" id="{00000000-0008-0000-0400-00006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58</xdr:row>
          <xdr:rowOff>0</xdr:rowOff>
        </xdr:from>
        <xdr:to>
          <xdr:col>10</xdr:col>
          <xdr:colOff>28575</xdr:colOff>
          <xdr:row>61</xdr:row>
          <xdr:rowOff>247650</xdr:rowOff>
        </xdr:to>
        <xdr:sp macro="" textlink="">
          <xdr:nvSpPr>
            <xdr:cNvPr id="4471" name="Group Box 375" hidden="1">
              <a:extLst>
                <a:ext uri="{63B3BB69-23CF-44E3-9099-C40C66FF867C}">
                  <a14:compatExt spid="_x0000_s4471"/>
                </a:ext>
                <a:ext uri="{FF2B5EF4-FFF2-40B4-BE49-F238E27FC236}">
                  <a16:creationId xmlns:a16="http://schemas.microsoft.com/office/drawing/2014/main" id="{00000000-0008-0000-0400-0000C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0</xdr:rowOff>
        </xdr:from>
        <xdr:to>
          <xdr:col>10</xdr:col>
          <xdr:colOff>685800</xdr:colOff>
          <xdr:row>61</xdr:row>
          <xdr:rowOff>266700</xdr:rowOff>
        </xdr:to>
        <xdr:sp macro="" textlink="">
          <xdr:nvSpPr>
            <xdr:cNvPr id="4472" name="Group Box 376" hidden="1">
              <a:extLst>
                <a:ext uri="{63B3BB69-23CF-44E3-9099-C40C66FF867C}">
                  <a14:compatExt spid="_x0000_s4472"/>
                </a:ext>
                <a:ext uri="{FF2B5EF4-FFF2-40B4-BE49-F238E27FC236}">
                  <a16:creationId xmlns:a16="http://schemas.microsoft.com/office/drawing/2014/main" id="{00000000-0008-0000-0400-00005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58</xdr:row>
          <xdr:rowOff>28575</xdr:rowOff>
        </xdr:from>
        <xdr:to>
          <xdr:col>10</xdr:col>
          <xdr:colOff>0</xdr:colOff>
          <xdr:row>61</xdr:row>
          <xdr:rowOff>266700</xdr:rowOff>
        </xdr:to>
        <xdr:sp macro="" textlink="">
          <xdr:nvSpPr>
            <xdr:cNvPr id="4473" name="Group Box 377" hidden="1">
              <a:extLst>
                <a:ext uri="{63B3BB69-23CF-44E3-9099-C40C66FF867C}">
                  <a14:compatExt spid="_x0000_s4473"/>
                </a:ext>
                <a:ext uri="{FF2B5EF4-FFF2-40B4-BE49-F238E27FC236}">
                  <a16:creationId xmlns:a16="http://schemas.microsoft.com/office/drawing/2014/main" id="{00000000-0008-0000-0400-0000C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0</xdr:rowOff>
        </xdr:from>
        <xdr:to>
          <xdr:col>10</xdr:col>
          <xdr:colOff>685800</xdr:colOff>
          <xdr:row>61</xdr:row>
          <xdr:rowOff>266700</xdr:rowOff>
        </xdr:to>
        <xdr:sp macro="" textlink="">
          <xdr:nvSpPr>
            <xdr:cNvPr id="4474" name="Group Box 378" hidden="1">
              <a:extLst>
                <a:ext uri="{63B3BB69-23CF-44E3-9099-C40C66FF867C}">
                  <a14:compatExt spid="_x0000_s4474"/>
                </a:ext>
                <a:ext uri="{FF2B5EF4-FFF2-40B4-BE49-F238E27FC236}">
                  <a16:creationId xmlns:a16="http://schemas.microsoft.com/office/drawing/2014/main" id="{00000000-0008-0000-0400-00005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58</xdr:row>
          <xdr:rowOff>28575</xdr:rowOff>
        </xdr:from>
        <xdr:to>
          <xdr:col>10</xdr:col>
          <xdr:colOff>9525</xdr:colOff>
          <xdr:row>61</xdr:row>
          <xdr:rowOff>266700</xdr:rowOff>
        </xdr:to>
        <xdr:sp macro="" textlink="">
          <xdr:nvSpPr>
            <xdr:cNvPr id="4475" name="Group Box 379" hidden="1">
              <a:extLst>
                <a:ext uri="{63B3BB69-23CF-44E3-9099-C40C66FF867C}">
                  <a14:compatExt spid="_x0000_s4475"/>
                </a:ext>
                <a:ext uri="{FF2B5EF4-FFF2-40B4-BE49-F238E27FC236}">
                  <a16:creationId xmlns:a16="http://schemas.microsoft.com/office/drawing/2014/main" id="{00000000-0008-0000-0400-0000C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0</xdr:rowOff>
        </xdr:from>
        <xdr:to>
          <xdr:col>10</xdr:col>
          <xdr:colOff>685800</xdr:colOff>
          <xdr:row>61</xdr:row>
          <xdr:rowOff>266700</xdr:rowOff>
        </xdr:to>
        <xdr:sp macro="" textlink="">
          <xdr:nvSpPr>
            <xdr:cNvPr id="4476" name="Group Box 380" hidden="1">
              <a:extLst>
                <a:ext uri="{63B3BB69-23CF-44E3-9099-C40C66FF867C}">
                  <a14:compatExt spid="_x0000_s4476"/>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58</xdr:row>
          <xdr:rowOff>28575</xdr:rowOff>
        </xdr:from>
        <xdr:to>
          <xdr:col>10</xdr:col>
          <xdr:colOff>0</xdr:colOff>
          <xdr:row>61</xdr:row>
          <xdr:rowOff>266700</xdr:rowOff>
        </xdr:to>
        <xdr:sp macro="" textlink="">
          <xdr:nvSpPr>
            <xdr:cNvPr id="4477" name="Group Box 381" hidden="1">
              <a:extLst>
                <a:ext uri="{63B3BB69-23CF-44E3-9099-C40C66FF867C}">
                  <a14:compatExt spid="_x0000_s4477"/>
                </a:ext>
                <a:ext uri="{FF2B5EF4-FFF2-40B4-BE49-F238E27FC236}">
                  <a16:creationId xmlns:a16="http://schemas.microsoft.com/office/drawing/2014/main" id="{00000000-0008-0000-0400-0000C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0</xdr:rowOff>
        </xdr:from>
        <xdr:to>
          <xdr:col>10</xdr:col>
          <xdr:colOff>685800</xdr:colOff>
          <xdr:row>61</xdr:row>
          <xdr:rowOff>266700</xdr:rowOff>
        </xdr:to>
        <xdr:sp macro="" textlink="">
          <xdr:nvSpPr>
            <xdr:cNvPr id="4478" name="Group Box 382" hidden="1">
              <a:extLst>
                <a:ext uri="{63B3BB69-23CF-44E3-9099-C40C66FF867C}">
                  <a14:compatExt spid="_x0000_s4478"/>
                </a:ext>
                <a:ext uri="{FF2B5EF4-FFF2-40B4-BE49-F238E27FC236}">
                  <a16:creationId xmlns:a16="http://schemas.microsoft.com/office/drawing/2014/main" id="{00000000-0008-0000-0400-00004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58</xdr:row>
          <xdr:rowOff>28575</xdr:rowOff>
        </xdr:from>
        <xdr:to>
          <xdr:col>10</xdr:col>
          <xdr:colOff>9525</xdr:colOff>
          <xdr:row>61</xdr:row>
          <xdr:rowOff>266700</xdr:rowOff>
        </xdr:to>
        <xdr:sp macro="" textlink="">
          <xdr:nvSpPr>
            <xdr:cNvPr id="4479" name="Group Box 383" hidden="1">
              <a:extLst>
                <a:ext uri="{63B3BB69-23CF-44E3-9099-C40C66FF867C}">
                  <a14:compatExt spid="_x0000_s4479"/>
                </a:ext>
                <a:ext uri="{FF2B5EF4-FFF2-40B4-BE49-F238E27FC236}">
                  <a16:creationId xmlns:a16="http://schemas.microsoft.com/office/drawing/2014/main" id="{00000000-0008-0000-0400-0000C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0</xdr:rowOff>
        </xdr:from>
        <xdr:to>
          <xdr:col>10</xdr:col>
          <xdr:colOff>685800</xdr:colOff>
          <xdr:row>61</xdr:row>
          <xdr:rowOff>266700</xdr:rowOff>
        </xdr:to>
        <xdr:sp macro="" textlink="">
          <xdr:nvSpPr>
            <xdr:cNvPr id="4480" name="Group Box 384" hidden="1">
              <a:extLst>
                <a:ext uri="{63B3BB69-23CF-44E3-9099-C40C66FF867C}">
                  <a14:compatExt spid="_x0000_s4480"/>
                </a:ext>
                <a:ext uri="{FF2B5EF4-FFF2-40B4-BE49-F238E27FC236}">
                  <a16:creationId xmlns:a16="http://schemas.microsoft.com/office/drawing/2014/main" id="{00000000-0008-0000-0400-00003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58</xdr:row>
          <xdr:rowOff>9525</xdr:rowOff>
        </xdr:from>
        <xdr:to>
          <xdr:col>10</xdr:col>
          <xdr:colOff>0</xdr:colOff>
          <xdr:row>61</xdr:row>
          <xdr:rowOff>266700</xdr:rowOff>
        </xdr:to>
        <xdr:sp macro="" textlink="">
          <xdr:nvSpPr>
            <xdr:cNvPr id="4481" name="Group Box 385" hidden="1">
              <a:extLst>
                <a:ext uri="{63B3BB69-23CF-44E3-9099-C40C66FF867C}">
                  <a14:compatExt spid="_x0000_s4481"/>
                </a:ext>
                <a:ext uri="{FF2B5EF4-FFF2-40B4-BE49-F238E27FC236}">
                  <a16:creationId xmlns:a16="http://schemas.microsoft.com/office/drawing/2014/main" id="{00000000-0008-0000-0400-0000C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66</xdr:row>
          <xdr:rowOff>285750</xdr:rowOff>
        </xdr:from>
        <xdr:to>
          <xdr:col>10</xdr:col>
          <xdr:colOff>685800</xdr:colOff>
          <xdr:row>70</xdr:row>
          <xdr:rowOff>266700</xdr:rowOff>
        </xdr:to>
        <xdr:sp macro="" textlink="">
          <xdr:nvSpPr>
            <xdr:cNvPr id="4482" name="Group Box 386" hidden="1">
              <a:extLst>
                <a:ext uri="{63B3BB69-23CF-44E3-9099-C40C66FF867C}">
                  <a14:compatExt spid="_x0000_s4482"/>
                </a:ext>
                <a:ext uri="{FF2B5EF4-FFF2-40B4-BE49-F238E27FC236}">
                  <a16:creationId xmlns:a16="http://schemas.microsoft.com/office/drawing/2014/main" id="{00000000-0008-0000-0400-00006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0</xdr:rowOff>
        </xdr:from>
        <xdr:to>
          <xdr:col>10</xdr:col>
          <xdr:colOff>685800</xdr:colOff>
          <xdr:row>74</xdr:row>
          <xdr:rowOff>266700</xdr:rowOff>
        </xdr:to>
        <xdr:sp macro="" textlink="">
          <xdr:nvSpPr>
            <xdr:cNvPr id="4483" name="Group Box 387" hidden="1">
              <a:extLst>
                <a:ext uri="{63B3BB69-23CF-44E3-9099-C40C66FF867C}">
                  <a14:compatExt spid="_x0000_s4483"/>
                </a:ext>
                <a:ext uri="{FF2B5EF4-FFF2-40B4-BE49-F238E27FC236}">
                  <a16:creationId xmlns:a16="http://schemas.microsoft.com/office/drawing/2014/main" id="{00000000-0008-0000-0400-00007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75</xdr:row>
          <xdr:rowOff>0</xdr:rowOff>
        </xdr:from>
        <xdr:to>
          <xdr:col>10</xdr:col>
          <xdr:colOff>685800</xdr:colOff>
          <xdr:row>78</xdr:row>
          <xdr:rowOff>266700</xdr:rowOff>
        </xdr:to>
        <xdr:sp macro="" textlink="">
          <xdr:nvSpPr>
            <xdr:cNvPr id="4484" name="Group Box 388" hidden="1">
              <a:extLst>
                <a:ext uri="{63B3BB69-23CF-44E3-9099-C40C66FF867C}">
                  <a14:compatExt spid="_x0000_s4484"/>
                </a:ext>
                <a:ext uri="{FF2B5EF4-FFF2-40B4-BE49-F238E27FC236}">
                  <a16:creationId xmlns:a16="http://schemas.microsoft.com/office/drawing/2014/main" id="{00000000-0008-0000-0400-00008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75</xdr:row>
          <xdr:rowOff>9525</xdr:rowOff>
        </xdr:from>
        <xdr:to>
          <xdr:col>10</xdr:col>
          <xdr:colOff>9525</xdr:colOff>
          <xdr:row>78</xdr:row>
          <xdr:rowOff>266700</xdr:rowOff>
        </xdr:to>
        <xdr:sp macro="" textlink="">
          <xdr:nvSpPr>
            <xdr:cNvPr id="4485" name="Group Box 389" hidden="1">
              <a:extLst>
                <a:ext uri="{63B3BB69-23CF-44E3-9099-C40C66FF867C}">
                  <a14:compatExt spid="_x0000_s4485"/>
                </a:ext>
                <a:ext uri="{FF2B5EF4-FFF2-40B4-BE49-F238E27FC236}">
                  <a16:creationId xmlns:a16="http://schemas.microsoft.com/office/drawing/2014/main" id="{00000000-0008-0000-0400-0000C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71</xdr:row>
          <xdr:rowOff>28575</xdr:rowOff>
        </xdr:from>
        <xdr:to>
          <xdr:col>10</xdr:col>
          <xdr:colOff>28575</xdr:colOff>
          <xdr:row>74</xdr:row>
          <xdr:rowOff>266700</xdr:rowOff>
        </xdr:to>
        <xdr:sp macro="" textlink="">
          <xdr:nvSpPr>
            <xdr:cNvPr id="4486" name="Group Box 390" hidden="1">
              <a:extLst>
                <a:ext uri="{63B3BB69-23CF-44E3-9099-C40C66FF867C}">
                  <a14:compatExt spid="_x0000_s4486"/>
                </a:ext>
                <a:ext uri="{FF2B5EF4-FFF2-40B4-BE49-F238E27FC236}">
                  <a16:creationId xmlns:a16="http://schemas.microsoft.com/office/drawing/2014/main" id="{00000000-0008-0000-0400-0000C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67</xdr:row>
          <xdr:rowOff>0</xdr:rowOff>
        </xdr:from>
        <xdr:to>
          <xdr:col>10</xdr:col>
          <xdr:colOff>28575</xdr:colOff>
          <xdr:row>70</xdr:row>
          <xdr:rowOff>247650</xdr:rowOff>
        </xdr:to>
        <xdr:sp macro="" textlink="">
          <xdr:nvSpPr>
            <xdr:cNvPr id="4487" name="Group Box 391" hidden="1">
              <a:extLst>
                <a:ext uri="{63B3BB69-23CF-44E3-9099-C40C66FF867C}">
                  <a14:compatExt spid="_x0000_s4487"/>
                </a:ext>
                <a:ext uri="{FF2B5EF4-FFF2-40B4-BE49-F238E27FC236}">
                  <a16:creationId xmlns:a16="http://schemas.microsoft.com/office/drawing/2014/main" id="{00000000-0008-0000-0400-0000C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67</xdr:row>
          <xdr:rowOff>0</xdr:rowOff>
        </xdr:from>
        <xdr:to>
          <xdr:col>10</xdr:col>
          <xdr:colOff>685800</xdr:colOff>
          <xdr:row>70</xdr:row>
          <xdr:rowOff>266700</xdr:rowOff>
        </xdr:to>
        <xdr:sp macro="" textlink="">
          <xdr:nvSpPr>
            <xdr:cNvPr id="4488" name="Group Box 392" hidden="1">
              <a:extLst>
                <a:ext uri="{63B3BB69-23CF-44E3-9099-C40C66FF867C}">
                  <a14:compatExt spid="_x0000_s4488"/>
                </a:ext>
                <a:ext uri="{FF2B5EF4-FFF2-40B4-BE49-F238E27FC236}">
                  <a16:creationId xmlns:a16="http://schemas.microsoft.com/office/drawing/2014/main" id="{00000000-0008-0000-0400-00005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67</xdr:row>
          <xdr:rowOff>28575</xdr:rowOff>
        </xdr:from>
        <xdr:to>
          <xdr:col>10</xdr:col>
          <xdr:colOff>0</xdr:colOff>
          <xdr:row>70</xdr:row>
          <xdr:rowOff>266700</xdr:rowOff>
        </xdr:to>
        <xdr:sp macro="" textlink="">
          <xdr:nvSpPr>
            <xdr:cNvPr id="4489" name="Group Box 393" hidden="1">
              <a:extLst>
                <a:ext uri="{63B3BB69-23CF-44E3-9099-C40C66FF867C}">
                  <a14:compatExt spid="_x0000_s4489"/>
                </a:ext>
                <a:ext uri="{FF2B5EF4-FFF2-40B4-BE49-F238E27FC236}">
                  <a16:creationId xmlns:a16="http://schemas.microsoft.com/office/drawing/2014/main" id="{00000000-0008-0000-0400-0000C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67</xdr:row>
          <xdr:rowOff>0</xdr:rowOff>
        </xdr:from>
        <xdr:to>
          <xdr:col>10</xdr:col>
          <xdr:colOff>685800</xdr:colOff>
          <xdr:row>70</xdr:row>
          <xdr:rowOff>266700</xdr:rowOff>
        </xdr:to>
        <xdr:sp macro="" textlink="">
          <xdr:nvSpPr>
            <xdr:cNvPr id="4490" name="Group Box 394" hidden="1">
              <a:extLst>
                <a:ext uri="{63B3BB69-23CF-44E3-9099-C40C66FF867C}">
                  <a14:compatExt spid="_x0000_s4490"/>
                </a:ext>
                <a:ext uri="{FF2B5EF4-FFF2-40B4-BE49-F238E27FC236}">
                  <a16:creationId xmlns:a16="http://schemas.microsoft.com/office/drawing/2014/main" id="{00000000-0008-0000-0400-00005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67</xdr:row>
          <xdr:rowOff>28575</xdr:rowOff>
        </xdr:from>
        <xdr:to>
          <xdr:col>10</xdr:col>
          <xdr:colOff>9525</xdr:colOff>
          <xdr:row>70</xdr:row>
          <xdr:rowOff>266700</xdr:rowOff>
        </xdr:to>
        <xdr:sp macro="" textlink="">
          <xdr:nvSpPr>
            <xdr:cNvPr id="4491" name="Group Box 395" hidden="1">
              <a:extLst>
                <a:ext uri="{63B3BB69-23CF-44E3-9099-C40C66FF867C}">
                  <a14:compatExt spid="_x0000_s4491"/>
                </a:ext>
                <a:ext uri="{FF2B5EF4-FFF2-40B4-BE49-F238E27FC236}">
                  <a16:creationId xmlns:a16="http://schemas.microsoft.com/office/drawing/2014/main" id="{00000000-0008-0000-0400-0000C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67</xdr:row>
          <xdr:rowOff>0</xdr:rowOff>
        </xdr:from>
        <xdr:to>
          <xdr:col>10</xdr:col>
          <xdr:colOff>685800</xdr:colOff>
          <xdr:row>70</xdr:row>
          <xdr:rowOff>266700</xdr:rowOff>
        </xdr:to>
        <xdr:sp macro="" textlink="">
          <xdr:nvSpPr>
            <xdr:cNvPr id="4492" name="Group Box 396" hidden="1">
              <a:extLst>
                <a:ext uri="{63B3BB69-23CF-44E3-9099-C40C66FF867C}">
                  <a14:compatExt spid="_x0000_s4492"/>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67</xdr:row>
          <xdr:rowOff>28575</xdr:rowOff>
        </xdr:from>
        <xdr:to>
          <xdr:col>10</xdr:col>
          <xdr:colOff>0</xdr:colOff>
          <xdr:row>70</xdr:row>
          <xdr:rowOff>266700</xdr:rowOff>
        </xdr:to>
        <xdr:sp macro="" textlink="">
          <xdr:nvSpPr>
            <xdr:cNvPr id="4493" name="Group Box 397" hidden="1">
              <a:extLst>
                <a:ext uri="{63B3BB69-23CF-44E3-9099-C40C66FF867C}">
                  <a14:compatExt spid="_x0000_s4493"/>
                </a:ext>
                <a:ext uri="{FF2B5EF4-FFF2-40B4-BE49-F238E27FC236}">
                  <a16:creationId xmlns:a16="http://schemas.microsoft.com/office/drawing/2014/main" id="{00000000-0008-0000-0400-0000C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67</xdr:row>
          <xdr:rowOff>0</xdr:rowOff>
        </xdr:from>
        <xdr:to>
          <xdr:col>10</xdr:col>
          <xdr:colOff>685800</xdr:colOff>
          <xdr:row>70</xdr:row>
          <xdr:rowOff>266700</xdr:rowOff>
        </xdr:to>
        <xdr:sp macro="" textlink="">
          <xdr:nvSpPr>
            <xdr:cNvPr id="4494" name="Group Box 398" hidden="1">
              <a:extLst>
                <a:ext uri="{63B3BB69-23CF-44E3-9099-C40C66FF867C}">
                  <a14:compatExt spid="_x0000_s4494"/>
                </a:ext>
                <a:ext uri="{FF2B5EF4-FFF2-40B4-BE49-F238E27FC236}">
                  <a16:creationId xmlns:a16="http://schemas.microsoft.com/office/drawing/2014/main" id="{00000000-0008-0000-0400-00004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67</xdr:row>
          <xdr:rowOff>28575</xdr:rowOff>
        </xdr:from>
        <xdr:to>
          <xdr:col>10</xdr:col>
          <xdr:colOff>9525</xdr:colOff>
          <xdr:row>70</xdr:row>
          <xdr:rowOff>266700</xdr:rowOff>
        </xdr:to>
        <xdr:sp macro="" textlink="">
          <xdr:nvSpPr>
            <xdr:cNvPr id="4495" name="Group Box 399" hidden="1">
              <a:extLst>
                <a:ext uri="{63B3BB69-23CF-44E3-9099-C40C66FF867C}">
                  <a14:compatExt spid="_x0000_s4495"/>
                </a:ext>
                <a:ext uri="{FF2B5EF4-FFF2-40B4-BE49-F238E27FC236}">
                  <a16:creationId xmlns:a16="http://schemas.microsoft.com/office/drawing/2014/main" id="{00000000-0008-0000-0400-0000C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67</xdr:row>
          <xdr:rowOff>0</xdr:rowOff>
        </xdr:from>
        <xdr:to>
          <xdr:col>10</xdr:col>
          <xdr:colOff>685800</xdr:colOff>
          <xdr:row>70</xdr:row>
          <xdr:rowOff>266700</xdr:rowOff>
        </xdr:to>
        <xdr:sp macro="" textlink="">
          <xdr:nvSpPr>
            <xdr:cNvPr id="4496" name="Group Box 400" hidden="1">
              <a:extLst>
                <a:ext uri="{63B3BB69-23CF-44E3-9099-C40C66FF867C}">
                  <a14:compatExt spid="_x0000_s4496"/>
                </a:ext>
                <a:ext uri="{FF2B5EF4-FFF2-40B4-BE49-F238E27FC236}">
                  <a16:creationId xmlns:a16="http://schemas.microsoft.com/office/drawing/2014/main" id="{00000000-0008-0000-0400-00003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67</xdr:row>
          <xdr:rowOff>9525</xdr:rowOff>
        </xdr:from>
        <xdr:to>
          <xdr:col>10</xdr:col>
          <xdr:colOff>0</xdr:colOff>
          <xdr:row>70</xdr:row>
          <xdr:rowOff>266700</xdr:rowOff>
        </xdr:to>
        <xdr:sp macro="" textlink="">
          <xdr:nvSpPr>
            <xdr:cNvPr id="4497" name="Group Box 401" hidden="1">
              <a:extLst>
                <a:ext uri="{63B3BB69-23CF-44E3-9099-C40C66FF867C}">
                  <a14:compatExt spid="_x0000_s4497"/>
                </a:ext>
                <a:ext uri="{FF2B5EF4-FFF2-40B4-BE49-F238E27FC236}">
                  <a16:creationId xmlns:a16="http://schemas.microsoft.com/office/drawing/2014/main" id="{00000000-0008-0000-0400-0000C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70</xdr:row>
          <xdr:rowOff>285750</xdr:rowOff>
        </xdr:from>
        <xdr:to>
          <xdr:col>10</xdr:col>
          <xdr:colOff>685800</xdr:colOff>
          <xdr:row>75</xdr:row>
          <xdr:rowOff>0</xdr:rowOff>
        </xdr:to>
        <xdr:sp macro="" textlink="">
          <xdr:nvSpPr>
            <xdr:cNvPr id="4498" name="Group Box 402" hidden="1">
              <a:extLst>
                <a:ext uri="{63B3BB69-23CF-44E3-9099-C40C66FF867C}">
                  <a14:compatExt spid="_x0000_s4498"/>
                </a:ext>
                <a:ext uri="{FF2B5EF4-FFF2-40B4-BE49-F238E27FC236}">
                  <a16:creationId xmlns:a16="http://schemas.microsoft.com/office/drawing/2014/main" id="{00000000-0008-0000-0400-00006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71</xdr:row>
          <xdr:rowOff>0</xdr:rowOff>
        </xdr:from>
        <xdr:to>
          <xdr:col>10</xdr:col>
          <xdr:colOff>28575</xdr:colOff>
          <xdr:row>74</xdr:row>
          <xdr:rowOff>247650</xdr:rowOff>
        </xdr:to>
        <xdr:sp macro="" textlink="">
          <xdr:nvSpPr>
            <xdr:cNvPr id="4499" name="Group Box 403" hidden="1">
              <a:extLst>
                <a:ext uri="{63B3BB69-23CF-44E3-9099-C40C66FF867C}">
                  <a14:compatExt spid="_x0000_s4499"/>
                </a:ext>
                <a:ext uri="{FF2B5EF4-FFF2-40B4-BE49-F238E27FC236}">
                  <a16:creationId xmlns:a16="http://schemas.microsoft.com/office/drawing/2014/main" id="{00000000-0008-0000-0400-0000C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0</xdr:rowOff>
        </xdr:from>
        <xdr:to>
          <xdr:col>10</xdr:col>
          <xdr:colOff>685800</xdr:colOff>
          <xdr:row>74</xdr:row>
          <xdr:rowOff>266700</xdr:rowOff>
        </xdr:to>
        <xdr:sp macro="" textlink="">
          <xdr:nvSpPr>
            <xdr:cNvPr id="4500" name="Group Box 404" hidden="1">
              <a:extLst>
                <a:ext uri="{63B3BB69-23CF-44E3-9099-C40C66FF867C}">
                  <a14:compatExt spid="_x0000_s4500"/>
                </a:ext>
                <a:ext uri="{FF2B5EF4-FFF2-40B4-BE49-F238E27FC236}">
                  <a16:creationId xmlns:a16="http://schemas.microsoft.com/office/drawing/2014/main" id="{00000000-0008-0000-0400-00005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71</xdr:row>
          <xdr:rowOff>28575</xdr:rowOff>
        </xdr:from>
        <xdr:to>
          <xdr:col>10</xdr:col>
          <xdr:colOff>0</xdr:colOff>
          <xdr:row>74</xdr:row>
          <xdr:rowOff>266700</xdr:rowOff>
        </xdr:to>
        <xdr:sp macro="" textlink="">
          <xdr:nvSpPr>
            <xdr:cNvPr id="4501" name="Group Box 405" hidden="1">
              <a:extLst>
                <a:ext uri="{63B3BB69-23CF-44E3-9099-C40C66FF867C}">
                  <a14:compatExt spid="_x0000_s4501"/>
                </a:ext>
                <a:ext uri="{FF2B5EF4-FFF2-40B4-BE49-F238E27FC236}">
                  <a16:creationId xmlns:a16="http://schemas.microsoft.com/office/drawing/2014/main" id="{00000000-0008-0000-0400-0000C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0</xdr:rowOff>
        </xdr:from>
        <xdr:to>
          <xdr:col>10</xdr:col>
          <xdr:colOff>685800</xdr:colOff>
          <xdr:row>74</xdr:row>
          <xdr:rowOff>266700</xdr:rowOff>
        </xdr:to>
        <xdr:sp macro="" textlink="">
          <xdr:nvSpPr>
            <xdr:cNvPr id="4502" name="Group Box 406" hidden="1">
              <a:extLst>
                <a:ext uri="{63B3BB69-23CF-44E3-9099-C40C66FF867C}">
                  <a14:compatExt spid="_x0000_s4502"/>
                </a:ext>
                <a:ext uri="{FF2B5EF4-FFF2-40B4-BE49-F238E27FC236}">
                  <a16:creationId xmlns:a16="http://schemas.microsoft.com/office/drawing/2014/main" id="{00000000-0008-0000-0400-00005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71</xdr:row>
          <xdr:rowOff>28575</xdr:rowOff>
        </xdr:from>
        <xdr:to>
          <xdr:col>10</xdr:col>
          <xdr:colOff>9525</xdr:colOff>
          <xdr:row>74</xdr:row>
          <xdr:rowOff>266700</xdr:rowOff>
        </xdr:to>
        <xdr:sp macro="" textlink="">
          <xdr:nvSpPr>
            <xdr:cNvPr id="4503" name="Group Box 407" hidden="1">
              <a:extLst>
                <a:ext uri="{63B3BB69-23CF-44E3-9099-C40C66FF867C}">
                  <a14:compatExt spid="_x0000_s4503"/>
                </a:ext>
                <a:ext uri="{FF2B5EF4-FFF2-40B4-BE49-F238E27FC236}">
                  <a16:creationId xmlns:a16="http://schemas.microsoft.com/office/drawing/2014/main" id="{00000000-0008-0000-0400-0000C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0</xdr:rowOff>
        </xdr:from>
        <xdr:to>
          <xdr:col>10</xdr:col>
          <xdr:colOff>685800</xdr:colOff>
          <xdr:row>74</xdr:row>
          <xdr:rowOff>266700</xdr:rowOff>
        </xdr:to>
        <xdr:sp macro="" textlink="">
          <xdr:nvSpPr>
            <xdr:cNvPr id="4504" name="Group Box 408" hidden="1">
              <a:extLst>
                <a:ext uri="{63B3BB69-23CF-44E3-9099-C40C66FF867C}">
                  <a14:compatExt spid="_x0000_s4504"/>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71</xdr:row>
          <xdr:rowOff>28575</xdr:rowOff>
        </xdr:from>
        <xdr:to>
          <xdr:col>10</xdr:col>
          <xdr:colOff>0</xdr:colOff>
          <xdr:row>74</xdr:row>
          <xdr:rowOff>266700</xdr:rowOff>
        </xdr:to>
        <xdr:sp macro="" textlink="">
          <xdr:nvSpPr>
            <xdr:cNvPr id="4505" name="Group Box 409" hidden="1">
              <a:extLst>
                <a:ext uri="{63B3BB69-23CF-44E3-9099-C40C66FF867C}">
                  <a14:compatExt spid="_x0000_s4505"/>
                </a:ext>
                <a:ext uri="{FF2B5EF4-FFF2-40B4-BE49-F238E27FC236}">
                  <a16:creationId xmlns:a16="http://schemas.microsoft.com/office/drawing/2014/main" id="{00000000-0008-0000-0400-0000C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0</xdr:rowOff>
        </xdr:from>
        <xdr:to>
          <xdr:col>10</xdr:col>
          <xdr:colOff>685800</xdr:colOff>
          <xdr:row>74</xdr:row>
          <xdr:rowOff>266700</xdr:rowOff>
        </xdr:to>
        <xdr:sp macro="" textlink="">
          <xdr:nvSpPr>
            <xdr:cNvPr id="4506" name="Group Box 410" hidden="1">
              <a:extLst>
                <a:ext uri="{63B3BB69-23CF-44E3-9099-C40C66FF867C}">
                  <a14:compatExt spid="_x0000_s4506"/>
                </a:ext>
                <a:ext uri="{FF2B5EF4-FFF2-40B4-BE49-F238E27FC236}">
                  <a16:creationId xmlns:a16="http://schemas.microsoft.com/office/drawing/2014/main" id="{00000000-0008-0000-0400-00004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71</xdr:row>
          <xdr:rowOff>28575</xdr:rowOff>
        </xdr:from>
        <xdr:to>
          <xdr:col>10</xdr:col>
          <xdr:colOff>9525</xdr:colOff>
          <xdr:row>74</xdr:row>
          <xdr:rowOff>266700</xdr:rowOff>
        </xdr:to>
        <xdr:sp macro="" textlink="">
          <xdr:nvSpPr>
            <xdr:cNvPr id="4507" name="Group Box 411" hidden="1">
              <a:extLst>
                <a:ext uri="{63B3BB69-23CF-44E3-9099-C40C66FF867C}">
                  <a14:compatExt spid="_x0000_s4507"/>
                </a:ext>
                <a:ext uri="{FF2B5EF4-FFF2-40B4-BE49-F238E27FC236}">
                  <a16:creationId xmlns:a16="http://schemas.microsoft.com/office/drawing/2014/main" id="{00000000-0008-0000-0400-0000C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0</xdr:rowOff>
        </xdr:from>
        <xdr:to>
          <xdr:col>10</xdr:col>
          <xdr:colOff>685800</xdr:colOff>
          <xdr:row>74</xdr:row>
          <xdr:rowOff>266700</xdr:rowOff>
        </xdr:to>
        <xdr:sp macro="" textlink="">
          <xdr:nvSpPr>
            <xdr:cNvPr id="4508" name="Group Box 412" hidden="1">
              <a:extLst>
                <a:ext uri="{63B3BB69-23CF-44E3-9099-C40C66FF867C}">
                  <a14:compatExt spid="_x0000_s4508"/>
                </a:ext>
                <a:ext uri="{FF2B5EF4-FFF2-40B4-BE49-F238E27FC236}">
                  <a16:creationId xmlns:a16="http://schemas.microsoft.com/office/drawing/2014/main" id="{00000000-0008-0000-0400-00003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71</xdr:row>
          <xdr:rowOff>9525</xdr:rowOff>
        </xdr:from>
        <xdr:to>
          <xdr:col>10</xdr:col>
          <xdr:colOff>0</xdr:colOff>
          <xdr:row>74</xdr:row>
          <xdr:rowOff>266700</xdr:rowOff>
        </xdr:to>
        <xdr:sp macro="" textlink="">
          <xdr:nvSpPr>
            <xdr:cNvPr id="4509" name="Group Box 413" hidden="1">
              <a:extLst>
                <a:ext uri="{63B3BB69-23CF-44E3-9099-C40C66FF867C}">
                  <a14:compatExt spid="_x0000_s4509"/>
                </a:ext>
                <a:ext uri="{FF2B5EF4-FFF2-40B4-BE49-F238E27FC236}">
                  <a16:creationId xmlns:a16="http://schemas.microsoft.com/office/drawing/2014/main" id="{00000000-0008-0000-0400-0000C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75</xdr:row>
          <xdr:rowOff>0</xdr:rowOff>
        </xdr:from>
        <xdr:to>
          <xdr:col>10</xdr:col>
          <xdr:colOff>685800</xdr:colOff>
          <xdr:row>78</xdr:row>
          <xdr:rowOff>266700</xdr:rowOff>
        </xdr:to>
        <xdr:sp macro="" textlink="">
          <xdr:nvSpPr>
            <xdr:cNvPr id="4510" name="Group Box 414" hidden="1">
              <a:extLst>
                <a:ext uri="{63B3BB69-23CF-44E3-9099-C40C66FF867C}">
                  <a14:compatExt spid="_x0000_s4510"/>
                </a:ext>
                <a:ext uri="{FF2B5EF4-FFF2-40B4-BE49-F238E27FC236}">
                  <a16:creationId xmlns:a16="http://schemas.microsoft.com/office/drawing/2014/main" id="{00000000-0008-0000-0400-00007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75</xdr:row>
          <xdr:rowOff>28575</xdr:rowOff>
        </xdr:from>
        <xdr:to>
          <xdr:col>10</xdr:col>
          <xdr:colOff>28575</xdr:colOff>
          <xdr:row>78</xdr:row>
          <xdr:rowOff>266700</xdr:rowOff>
        </xdr:to>
        <xdr:sp macro="" textlink="">
          <xdr:nvSpPr>
            <xdr:cNvPr id="4511" name="Group Box 415" hidden="1">
              <a:extLst>
                <a:ext uri="{63B3BB69-23CF-44E3-9099-C40C66FF867C}">
                  <a14:compatExt spid="_x0000_s4511"/>
                </a:ext>
                <a:ext uri="{FF2B5EF4-FFF2-40B4-BE49-F238E27FC236}">
                  <a16:creationId xmlns:a16="http://schemas.microsoft.com/office/drawing/2014/main" id="{00000000-0008-0000-0400-0000C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74</xdr:row>
          <xdr:rowOff>285750</xdr:rowOff>
        </xdr:from>
        <xdr:to>
          <xdr:col>10</xdr:col>
          <xdr:colOff>685800</xdr:colOff>
          <xdr:row>79</xdr:row>
          <xdr:rowOff>0</xdr:rowOff>
        </xdr:to>
        <xdr:sp macro="" textlink="">
          <xdr:nvSpPr>
            <xdr:cNvPr id="4512" name="Group Box 416" hidden="1">
              <a:extLst>
                <a:ext uri="{63B3BB69-23CF-44E3-9099-C40C66FF867C}">
                  <a14:compatExt spid="_x0000_s4512"/>
                </a:ext>
                <a:ext uri="{FF2B5EF4-FFF2-40B4-BE49-F238E27FC236}">
                  <a16:creationId xmlns:a16="http://schemas.microsoft.com/office/drawing/2014/main" id="{00000000-0008-0000-0400-00006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75</xdr:row>
          <xdr:rowOff>0</xdr:rowOff>
        </xdr:from>
        <xdr:to>
          <xdr:col>10</xdr:col>
          <xdr:colOff>28575</xdr:colOff>
          <xdr:row>78</xdr:row>
          <xdr:rowOff>247650</xdr:rowOff>
        </xdr:to>
        <xdr:sp macro="" textlink="">
          <xdr:nvSpPr>
            <xdr:cNvPr id="4513" name="Group Box 417" hidden="1">
              <a:extLst>
                <a:ext uri="{63B3BB69-23CF-44E3-9099-C40C66FF867C}">
                  <a14:compatExt spid="_x0000_s4513"/>
                </a:ext>
                <a:ext uri="{FF2B5EF4-FFF2-40B4-BE49-F238E27FC236}">
                  <a16:creationId xmlns:a16="http://schemas.microsoft.com/office/drawing/2014/main" id="{00000000-0008-0000-0400-0000C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75</xdr:row>
          <xdr:rowOff>0</xdr:rowOff>
        </xdr:from>
        <xdr:to>
          <xdr:col>10</xdr:col>
          <xdr:colOff>685800</xdr:colOff>
          <xdr:row>78</xdr:row>
          <xdr:rowOff>266700</xdr:rowOff>
        </xdr:to>
        <xdr:sp macro="" textlink="">
          <xdr:nvSpPr>
            <xdr:cNvPr id="4514" name="Group Box 418" hidden="1">
              <a:extLst>
                <a:ext uri="{63B3BB69-23CF-44E3-9099-C40C66FF867C}">
                  <a14:compatExt spid="_x0000_s4514"/>
                </a:ext>
                <a:ext uri="{FF2B5EF4-FFF2-40B4-BE49-F238E27FC236}">
                  <a16:creationId xmlns:a16="http://schemas.microsoft.com/office/drawing/2014/main" id="{00000000-0008-0000-0400-00005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75</xdr:row>
          <xdr:rowOff>28575</xdr:rowOff>
        </xdr:from>
        <xdr:to>
          <xdr:col>10</xdr:col>
          <xdr:colOff>0</xdr:colOff>
          <xdr:row>78</xdr:row>
          <xdr:rowOff>266700</xdr:rowOff>
        </xdr:to>
        <xdr:sp macro="" textlink="">
          <xdr:nvSpPr>
            <xdr:cNvPr id="4515" name="Group Box 419" hidden="1">
              <a:extLst>
                <a:ext uri="{63B3BB69-23CF-44E3-9099-C40C66FF867C}">
                  <a14:compatExt spid="_x0000_s4515"/>
                </a:ext>
                <a:ext uri="{FF2B5EF4-FFF2-40B4-BE49-F238E27FC236}">
                  <a16:creationId xmlns:a16="http://schemas.microsoft.com/office/drawing/2014/main" id="{00000000-0008-0000-0400-0000C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75</xdr:row>
          <xdr:rowOff>0</xdr:rowOff>
        </xdr:from>
        <xdr:to>
          <xdr:col>10</xdr:col>
          <xdr:colOff>685800</xdr:colOff>
          <xdr:row>78</xdr:row>
          <xdr:rowOff>266700</xdr:rowOff>
        </xdr:to>
        <xdr:sp macro="" textlink="">
          <xdr:nvSpPr>
            <xdr:cNvPr id="4516" name="Group Box 420" hidden="1">
              <a:extLst>
                <a:ext uri="{63B3BB69-23CF-44E3-9099-C40C66FF867C}">
                  <a14:compatExt spid="_x0000_s4516"/>
                </a:ext>
                <a:ext uri="{FF2B5EF4-FFF2-40B4-BE49-F238E27FC236}">
                  <a16:creationId xmlns:a16="http://schemas.microsoft.com/office/drawing/2014/main" id="{00000000-0008-0000-0400-00005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75</xdr:row>
          <xdr:rowOff>28575</xdr:rowOff>
        </xdr:from>
        <xdr:to>
          <xdr:col>10</xdr:col>
          <xdr:colOff>9525</xdr:colOff>
          <xdr:row>78</xdr:row>
          <xdr:rowOff>266700</xdr:rowOff>
        </xdr:to>
        <xdr:sp macro="" textlink="">
          <xdr:nvSpPr>
            <xdr:cNvPr id="4517" name="Group Box 421" hidden="1">
              <a:extLst>
                <a:ext uri="{63B3BB69-23CF-44E3-9099-C40C66FF867C}">
                  <a14:compatExt spid="_x0000_s4517"/>
                </a:ext>
                <a:ext uri="{FF2B5EF4-FFF2-40B4-BE49-F238E27FC236}">
                  <a16:creationId xmlns:a16="http://schemas.microsoft.com/office/drawing/2014/main" id="{00000000-0008-0000-0400-0000C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75</xdr:row>
          <xdr:rowOff>0</xdr:rowOff>
        </xdr:from>
        <xdr:to>
          <xdr:col>10</xdr:col>
          <xdr:colOff>685800</xdr:colOff>
          <xdr:row>78</xdr:row>
          <xdr:rowOff>266700</xdr:rowOff>
        </xdr:to>
        <xdr:sp macro="" textlink="">
          <xdr:nvSpPr>
            <xdr:cNvPr id="4518" name="Group Box 422" hidden="1">
              <a:extLst>
                <a:ext uri="{63B3BB69-23CF-44E3-9099-C40C66FF867C}">
                  <a14:compatExt spid="_x0000_s4518"/>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75</xdr:row>
          <xdr:rowOff>28575</xdr:rowOff>
        </xdr:from>
        <xdr:to>
          <xdr:col>10</xdr:col>
          <xdr:colOff>0</xdr:colOff>
          <xdr:row>78</xdr:row>
          <xdr:rowOff>266700</xdr:rowOff>
        </xdr:to>
        <xdr:sp macro="" textlink="">
          <xdr:nvSpPr>
            <xdr:cNvPr id="4519" name="Group Box 423" hidden="1">
              <a:extLst>
                <a:ext uri="{63B3BB69-23CF-44E3-9099-C40C66FF867C}">
                  <a14:compatExt spid="_x0000_s4519"/>
                </a:ext>
                <a:ext uri="{FF2B5EF4-FFF2-40B4-BE49-F238E27FC236}">
                  <a16:creationId xmlns:a16="http://schemas.microsoft.com/office/drawing/2014/main" id="{00000000-0008-0000-0400-0000C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75</xdr:row>
          <xdr:rowOff>0</xdr:rowOff>
        </xdr:from>
        <xdr:to>
          <xdr:col>10</xdr:col>
          <xdr:colOff>685800</xdr:colOff>
          <xdr:row>78</xdr:row>
          <xdr:rowOff>266700</xdr:rowOff>
        </xdr:to>
        <xdr:sp macro="" textlink="">
          <xdr:nvSpPr>
            <xdr:cNvPr id="4520" name="Group Box 424" hidden="1">
              <a:extLst>
                <a:ext uri="{63B3BB69-23CF-44E3-9099-C40C66FF867C}">
                  <a14:compatExt spid="_x0000_s4520"/>
                </a:ext>
                <a:ext uri="{FF2B5EF4-FFF2-40B4-BE49-F238E27FC236}">
                  <a16:creationId xmlns:a16="http://schemas.microsoft.com/office/drawing/2014/main" id="{00000000-0008-0000-0400-00004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75</xdr:row>
          <xdr:rowOff>28575</xdr:rowOff>
        </xdr:from>
        <xdr:to>
          <xdr:col>10</xdr:col>
          <xdr:colOff>9525</xdr:colOff>
          <xdr:row>78</xdr:row>
          <xdr:rowOff>266700</xdr:rowOff>
        </xdr:to>
        <xdr:sp macro="" textlink="">
          <xdr:nvSpPr>
            <xdr:cNvPr id="4521" name="Group Box 425" hidden="1">
              <a:extLst>
                <a:ext uri="{63B3BB69-23CF-44E3-9099-C40C66FF867C}">
                  <a14:compatExt spid="_x0000_s4521"/>
                </a:ext>
                <a:ext uri="{FF2B5EF4-FFF2-40B4-BE49-F238E27FC236}">
                  <a16:creationId xmlns:a16="http://schemas.microsoft.com/office/drawing/2014/main" id="{00000000-0008-0000-0400-0000C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75</xdr:row>
          <xdr:rowOff>0</xdr:rowOff>
        </xdr:from>
        <xdr:to>
          <xdr:col>10</xdr:col>
          <xdr:colOff>685800</xdr:colOff>
          <xdr:row>78</xdr:row>
          <xdr:rowOff>266700</xdr:rowOff>
        </xdr:to>
        <xdr:sp macro="" textlink="">
          <xdr:nvSpPr>
            <xdr:cNvPr id="4522" name="Group Box 426" hidden="1">
              <a:extLst>
                <a:ext uri="{63B3BB69-23CF-44E3-9099-C40C66FF867C}">
                  <a14:compatExt spid="_x0000_s4522"/>
                </a:ext>
                <a:ext uri="{FF2B5EF4-FFF2-40B4-BE49-F238E27FC236}">
                  <a16:creationId xmlns:a16="http://schemas.microsoft.com/office/drawing/2014/main" id="{00000000-0008-0000-0400-00003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75</xdr:row>
          <xdr:rowOff>9525</xdr:rowOff>
        </xdr:from>
        <xdr:to>
          <xdr:col>10</xdr:col>
          <xdr:colOff>0</xdr:colOff>
          <xdr:row>78</xdr:row>
          <xdr:rowOff>266700</xdr:rowOff>
        </xdr:to>
        <xdr:sp macro="" textlink="">
          <xdr:nvSpPr>
            <xdr:cNvPr id="4523" name="Group Box 427" hidden="1">
              <a:extLst>
                <a:ext uri="{63B3BB69-23CF-44E3-9099-C40C66FF867C}">
                  <a14:compatExt spid="_x0000_s4523"/>
                </a:ext>
                <a:ext uri="{FF2B5EF4-FFF2-40B4-BE49-F238E27FC236}">
                  <a16:creationId xmlns:a16="http://schemas.microsoft.com/office/drawing/2014/main" id="{00000000-0008-0000-0400-0000C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79</xdr:row>
          <xdr:rowOff>0</xdr:rowOff>
        </xdr:from>
        <xdr:to>
          <xdr:col>10</xdr:col>
          <xdr:colOff>685800</xdr:colOff>
          <xdr:row>82</xdr:row>
          <xdr:rowOff>266700</xdr:rowOff>
        </xdr:to>
        <xdr:sp macro="" textlink="">
          <xdr:nvSpPr>
            <xdr:cNvPr id="4524" name="Group Box 428" hidden="1">
              <a:extLst>
                <a:ext uri="{63B3BB69-23CF-44E3-9099-C40C66FF867C}">
                  <a14:compatExt spid="_x0000_s4524"/>
                </a:ext>
                <a:ext uri="{FF2B5EF4-FFF2-40B4-BE49-F238E27FC236}">
                  <a16:creationId xmlns:a16="http://schemas.microsoft.com/office/drawing/2014/main" id="{00000000-0008-0000-0400-00009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0</xdr:rowOff>
        </xdr:from>
        <xdr:to>
          <xdr:col>10</xdr:col>
          <xdr:colOff>685800</xdr:colOff>
          <xdr:row>86</xdr:row>
          <xdr:rowOff>266700</xdr:rowOff>
        </xdr:to>
        <xdr:sp macro="" textlink="">
          <xdr:nvSpPr>
            <xdr:cNvPr id="4525" name="Group Box 429" hidden="1">
              <a:extLst>
                <a:ext uri="{63B3BB69-23CF-44E3-9099-C40C66FF867C}">
                  <a14:compatExt spid="_x0000_s4525"/>
                </a:ext>
                <a:ext uri="{FF2B5EF4-FFF2-40B4-BE49-F238E27FC236}">
                  <a16:creationId xmlns:a16="http://schemas.microsoft.com/office/drawing/2014/main" id="{00000000-0008-0000-0400-0000A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78</xdr:row>
          <xdr:rowOff>266700</xdr:rowOff>
        </xdr:from>
        <xdr:to>
          <xdr:col>10</xdr:col>
          <xdr:colOff>9525</xdr:colOff>
          <xdr:row>82</xdr:row>
          <xdr:rowOff>228600</xdr:rowOff>
        </xdr:to>
        <xdr:sp macro="" textlink="">
          <xdr:nvSpPr>
            <xdr:cNvPr id="4526" name="Group Box 430" hidden="1">
              <a:extLst>
                <a:ext uri="{63B3BB69-23CF-44E3-9099-C40C66FF867C}">
                  <a14:compatExt spid="_x0000_s4526"/>
                </a:ext>
                <a:ext uri="{FF2B5EF4-FFF2-40B4-BE49-F238E27FC236}">
                  <a16:creationId xmlns:a16="http://schemas.microsoft.com/office/drawing/2014/main" id="{00000000-0008-0000-0400-0000D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82</xdr:row>
          <xdr:rowOff>266700</xdr:rowOff>
        </xdr:from>
        <xdr:to>
          <xdr:col>10</xdr:col>
          <xdr:colOff>0</xdr:colOff>
          <xdr:row>86</xdr:row>
          <xdr:rowOff>228600</xdr:rowOff>
        </xdr:to>
        <xdr:sp macro="" textlink="">
          <xdr:nvSpPr>
            <xdr:cNvPr id="4527" name="Group Box 431" hidden="1">
              <a:extLst>
                <a:ext uri="{63B3BB69-23CF-44E3-9099-C40C66FF867C}">
                  <a14:compatExt spid="_x0000_s4527"/>
                </a:ext>
                <a:ext uri="{FF2B5EF4-FFF2-40B4-BE49-F238E27FC236}">
                  <a16:creationId xmlns:a16="http://schemas.microsoft.com/office/drawing/2014/main" id="{00000000-0008-0000-0400-0000D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79</xdr:row>
          <xdr:rowOff>0</xdr:rowOff>
        </xdr:from>
        <xdr:to>
          <xdr:col>10</xdr:col>
          <xdr:colOff>685800</xdr:colOff>
          <xdr:row>82</xdr:row>
          <xdr:rowOff>266700</xdr:rowOff>
        </xdr:to>
        <xdr:sp macro="" textlink="">
          <xdr:nvSpPr>
            <xdr:cNvPr id="4528" name="Group Box 432" hidden="1">
              <a:extLst>
                <a:ext uri="{63B3BB69-23CF-44E3-9099-C40C66FF867C}">
                  <a14:compatExt spid="_x0000_s4528"/>
                </a:ext>
                <a:ext uri="{FF2B5EF4-FFF2-40B4-BE49-F238E27FC236}">
                  <a16:creationId xmlns:a16="http://schemas.microsoft.com/office/drawing/2014/main" id="{00000000-0008-0000-0400-00007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0</xdr:rowOff>
        </xdr:from>
        <xdr:to>
          <xdr:col>10</xdr:col>
          <xdr:colOff>685800</xdr:colOff>
          <xdr:row>86</xdr:row>
          <xdr:rowOff>266700</xdr:rowOff>
        </xdr:to>
        <xdr:sp macro="" textlink="">
          <xdr:nvSpPr>
            <xdr:cNvPr id="4529" name="Group Box 433" hidden="1">
              <a:extLst>
                <a:ext uri="{63B3BB69-23CF-44E3-9099-C40C66FF867C}">
                  <a14:compatExt spid="_x0000_s4529"/>
                </a:ext>
                <a:ext uri="{FF2B5EF4-FFF2-40B4-BE49-F238E27FC236}">
                  <a16:creationId xmlns:a16="http://schemas.microsoft.com/office/drawing/2014/main" id="{00000000-0008-0000-0400-00008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83</xdr:row>
          <xdr:rowOff>9525</xdr:rowOff>
        </xdr:from>
        <xdr:to>
          <xdr:col>10</xdr:col>
          <xdr:colOff>9525</xdr:colOff>
          <xdr:row>86</xdr:row>
          <xdr:rowOff>266700</xdr:rowOff>
        </xdr:to>
        <xdr:sp macro="" textlink="">
          <xdr:nvSpPr>
            <xdr:cNvPr id="4530" name="Group Box 434" hidden="1">
              <a:extLst>
                <a:ext uri="{63B3BB69-23CF-44E3-9099-C40C66FF867C}">
                  <a14:compatExt spid="_x0000_s4530"/>
                </a:ext>
                <a:ext uri="{FF2B5EF4-FFF2-40B4-BE49-F238E27FC236}">
                  <a16:creationId xmlns:a16="http://schemas.microsoft.com/office/drawing/2014/main" id="{00000000-0008-0000-0400-0000C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79</xdr:row>
          <xdr:rowOff>28575</xdr:rowOff>
        </xdr:from>
        <xdr:to>
          <xdr:col>10</xdr:col>
          <xdr:colOff>28575</xdr:colOff>
          <xdr:row>82</xdr:row>
          <xdr:rowOff>266700</xdr:rowOff>
        </xdr:to>
        <xdr:sp macro="" textlink="">
          <xdr:nvSpPr>
            <xdr:cNvPr id="4531" name="Group Box 435" hidden="1">
              <a:extLst>
                <a:ext uri="{63B3BB69-23CF-44E3-9099-C40C66FF867C}">
                  <a14:compatExt spid="_x0000_s4531"/>
                </a:ext>
                <a:ext uri="{FF2B5EF4-FFF2-40B4-BE49-F238E27FC236}">
                  <a16:creationId xmlns:a16="http://schemas.microsoft.com/office/drawing/2014/main" id="{00000000-0008-0000-0400-0000C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78</xdr:row>
          <xdr:rowOff>285750</xdr:rowOff>
        </xdr:from>
        <xdr:to>
          <xdr:col>10</xdr:col>
          <xdr:colOff>685800</xdr:colOff>
          <xdr:row>83</xdr:row>
          <xdr:rowOff>0</xdr:rowOff>
        </xdr:to>
        <xdr:sp macro="" textlink="">
          <xdr:nvSpPr>
            <xdr:cNvPr id="4532" name="Group Box 436" hidden="1">
              <a:extLst>
                <a:ext uri="{63B3BB69-23CF-44E3-9099-C40C66FF867C}">
                  <a14:compatExt spid="_x0000_s4532"/>
                </a:ext>
                <a:ext uri="{FF2B5EF4-FFF2-40B4-BE49-F238E27FC236}">
                  <a16:creationId xmlns:a16="http://schemas.microsoft.com/office/drawing/2014/main" id="{00000000-0008-0000-0400-00006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79</xdr:row>
          <xdr:rowOff>0</xdr:rowOff>
        </xdr:from>
        <xdr:to>
          <xdr:col>10</xdr:col>
          <xdr:colOff>28575</xdr:colOff>
          <xdr:row>82</xdr:row>
          <xdr:rowOff>247650</xdr:rowOff>
        </xdr:to>
        <xdr:sp macro="" textlink="">
          <xdr:nvSpPr>
            <xdr:cNvPr id="4533" name="Group Box 437" hidden="1">
              <a:extLst>
                <a:ext uri="{63B3BB69-23CF-44E3-9099-C40C66FF867C}">
                  <a14:compatExt spid="_x0000_s4533"/>
                </a:ext>
                <a:ext uri="{FF2B5EF4-FFF2-40B4-BE49-F238E27FC236}">
                  <a16:creationId xmlns:a16="http://schemas.microsoft.com/office/drawing/2014/main" id="{00000000-0008-0000-0400-0000C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79</xdr:row>
          <xdr:rowOff>0</xdr:rowOff>
        </xdr:from>
        <xdr:to>
          <xdr:col>10</xdr:col>
          <xdr:colOff>685800</xdr:colOff>
          <xdr:row>82</xdr:row>
          <xdr:rowOff>266700</xdr:rowOff>
        </xdr:to>
        <xdr:sp macro="" textlink="">
          <xdr:nvSpPr>
            <xdr:cNvPr id="4534" name="Group Box 438" hidden="1">
              <a:extLst>
                <a:ext uri="{63B3BB69-23CF-44E3-9099-C40C66FF867C}">
                  <a14:compatExt spid="_x0000_s4534"/>
                </a:ext>
                <a:ext uri="{FF2B5EF4-FFF2-40B4-BE49-F238E27FC236}">
                  <a16:creationId xmlns:a16="http://schemas.microsoft.com/office/drawing/2014/main" id="{00000000-0008-0000-0400-00005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79</xdr:row>
          <xdr:rowOff>28575</xdr:rowOff>
        </xdr:from>
        <xdr:to>
          <xdr:col>10</xdr:col>
          <xdr:colOff>0</xdr:colOff>
          <xdr:row>82</xdr:row>
          <xdr:rowOff>266700</xdr:rowOff>
        </xdr:to>
        <xdr:sp macro="" textlink="">
          <xdr:nvSpPr>
            <xdr:cNvPr id="4535" name="Group Box 439" hidden="1">
              <a:extLst>
                <a:ext uri="{63B3BB69-23CF-44E3-9099-C40C66FF867C}">
                  <a14:compatExt spid="_x0000_s4535"/>
                </a:ext>
                <a:ext uri="{FF2B5EF4-FFF2-40B4-BE49-F238E27FC236}">
                  <a16:creationId xmlns:a16="http://schemas.microsoft.com/office/drawing/2014/main" id="{00000000-0008-0000-0400-0000C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79</xdr:row>
          <xdr:rowOff>0</xdr:rowOff>
        </xdr:from>
        <xdr:to>
          <xdr:col>10</xdr:col>
          <xdr:colOff>685800</xdr:colOff>
          <xdr:row>82</xdr:row>
          <xdr:rowOff>266700</xdr:rowOff>
        </xdr:to>
        <xdr:sp macro="" textlink="">
          <xdr:nvSpPr>
            <xdr:cNvPr id="4536" name="Group Box 440" hidden="1">
              <a:extLst>
                <a:ext uri="{63B3BB69-23CF-44E3-9099-C40C66FF867C}">
                  <a14:compatExt spid="_x0000_s4536"/>
                </a:ext>
                <a:ext uri="{FF2B5EF4-FFF2-40B4-BE49-F238E27FC236}">
                  <a16:creationId xmlns:a16="http://schemas.microsoft.com/office/drawing/2014/main" id="{00000000-0008-0000-0400-00005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79</xdr:row>
          <xdr:rowOff>28575</xdr:rowOff>
        </xdr:from>
        <xdr:to>
          <xdr:col>10</xdr:col>
          <xdr:colOff>9525</xdr:colOff>
          <xdr:row>82</xdr:row>
          <xdr:rowOff>266700</xdr:rowOff>
        </xdr:to>
        <xdr:sp macro="" textlink="">
          <xdr:nvSpPr>
            <xdr:cNvPr id="4537" name="Group Box 441" hidden="1">
              <a:extLst>
                <a:ext uri="{63B3BB69-23CF-44E3-9099-C40C66FF867C}">
                  <a14:compatExt spid="_x0000_s4537"/>
                </a:ext>
                <a:ext uri="{FF2B5EF4-FFF2-40B4-BE49-F238E27FC236}">
                  <a16:creationId xmlns:a16="http://schemas.microsoft.com/office/drawing/2014/main" id="{00000000-0008-0000-0400-0000C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79</xdr:row>
          <xdr:rowOff>0</xdr:rowOff>
        </xdr:from>
        <xdr:to>
          <xdr:col>10</xdr:col>
          <xdr:colOff>685800</xdr:colOff>
          <xdr:row>82</xdr:row>
          <xdr:rowOff>266700</xdr:rowOff>
        </xdr:to>
        <xdr:sp macro="" textlink="">
          <xdr:nvSpPr>
            <xdr:cNvPr id="4538" name="Group Box 442" hidden="1">
              <a:extLst>
                <a:ext uri="{63B3BB69-23CF-44E3-9099-C40C66FF867C}">
                  <a14:compatExt spid="_x0000_s4538"/>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79</xdr:row>
          <xdr:rowOff>28575</xdr:rowOff>
        </xdr:from>
        <xdr:to>
          <xdr:col>10</xdr:col>
          <xdr:colOff>0</xdr:colOff>
          <xdr:row>82</xdr:row>
          <xdr:rowOff>266700</xdr:rowOff>
        </xdr:to>
        <xdr:sp macro="" textlink="">
          <xdr:nvSpPr>
            <xdr:cNvPr id="4539" name="Group Box 443" hidden="1">
              <a:extLst>
                <a:ext uri="{63B3BB69-23CF-44E3-9099-C40C66FF867C}">
                  <a14:compatExt spid="_x0000_s4539"/>
                </a:ext>
                <a:ext uri="{FF2B5EF4-FFF2-40B4-BE49-F238E27FC236}">
                  <a16:creationId xmlns:a16="http://schemas.microsoft.com/office/drawing/2014/main" id="{00000000-0008-0000-0400-0000C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79</xdr:row>
          <xdr:rowOff>0</xdr:rowOff>
        </xdr:from>
        <xdr:to>
          <xdr:col>10</xdr:col>
          <xdr:colOff>685800</xdr:colOff>
          <xdr:row>82</xdr:row>
          <xdr:rowOff>266700</xdr:rowOff>
        </xdr:to>
        <xdr:sp macro="" textlink="">
          <xdr:nvSpPr>
            <xdr:cNvPr id="4540" name="Group Box 444" hidden="1">
              <a:extLst>
                <a:ext uri="{63B3BB69-23CF-44E3-9099-C40C66FF867C}">
                  <a14:compatExt spid="_x0000_s4540"/>
                </a:ext>
                <a:ext uri="{FF2B5EF4-FFF2-40B4-BE49-F238E27FC236}">
                  <a16:creationId xmlns:a16="http://schemas.microsoft.com/office/drawing/2014/main" id="{00000000-0008-0000-0400-00004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79</xdr:row>
          <xdr:rowOff>28575</xdr:rowOff>
        </xdr:from>
        <xdr:to>
          <xdr:col>10</xdr:col>
          <xdr:colOff>9525</xdr:colOff>
          <xdr:row>82</xdr:row>
          <xdr:rowOff>266700</xdr:rowOff>
        </xdr:to>
        <xdr:sp macro="" textlink="">
          <xdr:nvSpPr>
            <xdr:cNvPr id="4541" name="Group Box 445" hidden="1">
              <a:extLst>
                <a:ext uri="{63B3BB69-23CF-44E3-9099-C40C66FF867C}">
                  <a14:compatExt spid="_x0000_s4541"/>
                </a:ext>
                <a:ext uri="{FF2B5EF4-FFF2-40B4-BE49-F238E27FC236}">
                  <a16:creationId xmlns:a16="http://schemas.microsoft.com/office/drawing/2014/main" id="{00000000-0008-0000-0400-0000C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79</xdr:row>
          <xdr:rowOff>0</xdr:rowOff>
        </xdr:from>
        <xdr:to>
          <xdr:col>10</xdr:col>
          <xdr:colOff>685800</xdr:colOff>
          <xdr:row>82</xdr:row>
          <xdr:rowOff>266700</xdr:rowOff>
        </xdr:to>
        <xdr:sp macro="" textlink="">
          <xdr:nvSpPr>
            <xdr:cNvPr id="4542" name="Group Box 446" hidden="1">
              <a:extLst>
                <a:ext uri="{63B3BB69-23CF-44E3-9099-C40C66FF867C}">
                  <a14:compatExt spid="_x0000_s4542"/>
                </a:ext>
                <a:ext uri="{FF2B5EF4-FFF2-40B4-BE49-F238E27FC236}">
                  <a16:creationId xmlns:a16="http://schemas.microsoft.com/office/drawing/2014/main" id="{00000000-0008-0000-0400-00003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79</xdr:row>
          <xdr:rowOff>9525</xdr:rowOff>
        </xdr:from>
        <xdr:to>
          <xdr:col>10</xdr:col>
          <xdr:colOff>0</xdr:colOff>
          <xdr:row>82</xdr:row>
          <xdr:rowOff>266700</xdr:rowOff>
        </xdr:to>
        <xdr:sp macro="" textlink="">
          <xdr:nvSpPr>
            <xdr:cNvPr id="4543" name="Group Box 447" hidden="1">
              <a:extLst>
                <a:ext uri="{63B3BB69-23CF-44E3-9099-C40C66FF867C}">
                  <a14:compatExt spid="_x0000_s4543"/>
                </a:ext>
                <a:ext uri="{FF2B5EF4-FFF2-40B4-BE49-F238E27FC236}">
                  <a16:creationId xmlns:a16="http://schemas.microsoft.com/office/drawing/2014/main" id="{00000000-0008-0000-0400-0000C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0</xdr:rowOff>
        </xdr:from>
        <xdr:to>
          <xdr:col>10</xdr:col>
          <xdr:colOff>685800</xdr:colOff>
          <xdr:row>86</xdr:row>
          <xdr:rowOff>266700</xdr:rowOff>
        </xdr:to>
        <xdr:sp macro="" textlink="">
          <xdr:nvSpPr>
            <xdr:cNvPr id="4544" name="Group Box 448" hidden="1">
              <a:extLst>
                <a:ext uri="{63B3BB69-23CF-44E3-9099-C40C66FF867C}">
                  <a14:compatExt spid="_x0000_s4544"/>
                </a:ext>
                <a:ext uri="{FF2B5EF4-FFF2-40B4-BE49-F238E27FC236}">
                  <a16:creationId xmlns:a16="http://schemas.microsoft.com/office/drawing/2014/main" id="{00000000-0008-0000-0400-00007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83</xdr:row>
          <xdr:rowOff>28575</xdr:rowOff>
        </xdr:from>
        <xdr:to>
          <xdr:col>10</xdr:col>
          <xdr:colOff>28575</xdr:colOff>
          <xdr:row>86</xdr:row>
          <xdr:rowOff>266700</xdr:rowOff>
        </xdr:to>
        <xdr:sp macro="" textlink="">
          <xdr:nvSpPr>
            <xdr:cNvPr id="4545" name="Group Box 449" hidden="1">
              <a:extLst>
                <a:ext uri="{63B3BB69-23CF-44E3-9099-C40C66FF867C}">
                  <a14:compatExt spid="_x0000_s4545"/>
                </a:ext>
                <a:ext uri="{FF2B5EF4-FFF2-40B4-BE49-F238E27FC236}">
                  <a16:creationId xmlns:a16="http://schemas.microsoft.com/office/drawing/2014/main" id="{00000000-0008-0000-0400-0000C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82</xdr:row>
          <xdr:rowOff>285750</xdr:rowOff>
        </xdr:from>
        <xdr:to>
          <xdr:col>10</xdr:col>
          <xdr:colOff>685800</xdr:colOff>
          <xdr:row>87</xdr:row>
          <xdr:rowOff>0</xdr:rowOff>
        </xdr:to>
        <xdr:sp macro="" textlink="">
          <xdr:nvSpPr>
            <xdr:cNvPr id="4546" name="Group Box 450" hidden="1">
              <a:extLst>
                <a:ext uri="{63B3BB69-23CF-44E3-9099-C40C66FF867C}">
                  <a14:compatExt spid="_x0000_s4546"/>
                </a:ext>
                <a:ext uri="{FF2B5EF4-FFF2-40B4-BE49-F238E27FC236}">
                  <a16:creationId xmlns:a16="http://schemas.microsoft.com/office/drawing/2014/main" id="{00000000-0008-0000-0400-00006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83</xdr:row>
          <xdr:rowOff>0</xdr:rowOff>
        </xdr:from>
        <xdr:to>
          <xdr:col>10</xdr:col>
          <xdr:colOff>28575</xdr:colOff>
          <xdr:row>86</xdr:row>
          <xdr:rowOff>247650</xdr:rowOff>
        </xdr:to>
        <xdr:sp macro="" textlink="">
          <xdr:nvSpPr>
            <xdr:cNvPr id="4547" name="Group Box 451" hidden="1">
              <a:extLst>
                <a:ext uri="{63B3BB69-23CF-44E3-9099-C40C66FF867C}">
                  <a14:compatExt spid="_x0000_s4547"/>
                </a:ext>
                <a:ext uri="{FF2B5EF4-FFF2-40B4-BE49-F238E27FC236}">
                  <a16:creationId xmlns:a16="http://schemas.microsoft.com/office/drawing/2014/main" id="{00000000-0008-0000-0400-0000C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0</xdr:rowOff>
        </xdr:from>
        <xdr:to>
          <xdr:col>10</xdr:col>
          <xdr:colOff>685800</xdr:colOff>
          <xdr:row>86</xdr:row>
          <xdr:rowOff>266700</xdr:rowOff>
        </xdr:to>
        <xdr:sp macro="" textlink="">
          <xdr:nvSpPr>
            <xdr:cNvPr id="4548" name="Group Box 452" hidden="1">
              <a:extLst>
                <a:ext uri="{63B3BB69-23CF-44E3-9099-C40C66FF867C}">
                  <a14:compatExt spid="_x0000_s4548"/>
                </a:ext>
                <a:ext uri="{FF2B5EF4-FFF2-40B4-BE49-F238E27FC236}">
                  <a16:creationId xmlns:a16="http://schemas.microsoft.com/office/drawing/2014/main" id="{00000000-0008-0000-0400-00005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83</xdr:row>
          <xdr:rowOff>28575</xdr:rowOff>
        </xdr:from>
        <xdr:to>
          <xdr:col>10</xdr:col>
          <xdr:colOff>0</xdr:colOff>
          <xdr:row>86</xdr:row>
          <xdr:rowOff>266700</xdr:rowOff>
        </xdr:to>
        <xdr:sp macro="" textlink="">
          <xdr:nvSpPr>
            <xdr:cNvPr id="4549" name="Group Box 453" hidden="1">
              <a:extLst>
                <a:ext uri="{63B3BB69-23CF-44E3-9099-C40C66FF867C}">
                  <a14:compatExt spid="_x0000_s4549"/>
                </a:ext>
                <a:ext uri="{FF2B5EF4-FFF2-40B4-BE49-F238E27FC236}">
                  <a16:creationId xmlns:a16="http://schemas.microsoft.com/office/drawing/2014/main" id="{00000000-0008-0000-0400-0000C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0</xdr:rowOff>
        </xdr:from>
        <xdr:to>
          <xdr:col>10</xdr:col>
          <xdr:colOff>685800</xdr:colOff>
          <xdr:row>86</xdr:row>
          <xdr:rowOff>266700</xdr:rowOff>
        </xdr:to>
        <xdr:sp macro="" textlink="">
          <xdr:nvSpPr>
            <xdr:cNvPr id="4550" name="Group Box 454" hidden="1">
              <a:extLst>
                <a:ext uri="{63B3BB69-23CF-44E3-9099-C40C66FF867C}">
                  <a14:compatExt spid="_x0000_s4550"/>
                </a:ext>
                <a:ext uri="{FF2B5EF4-FFF2-40B4-BE49-F238E27FC236}">
                  <a16:creationId xmlns:a16="http://schemas.microsoft.com/office/drawing/2014/main" id="{00000000-0008-0000-0400-00005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83</xdr:row>
          <xdr:rowOff>28575</xdr:rowOff>
        </xdr:from>
        <xdr:to>
          <xdr:col>10</xdr:col>
          <xdr:colOff>9525</xdr:colOff>
          <xdr:row>86</xdr:row>
          <xdr:rowOff>266700</xdr:rowOff>
        </xdr:to>
        <xdr:sp macro="" textlink="">
          <xdr:nvSpPr>
            <xdr:cNvPr id="4551" name="Group Box 455" hidden="1">
              <a:extLst>
                <a:ext uri="{63B3BB69-23CF-44E3-9099-C40C66FF867C}">
                  <a14:compatExt spid="_x0000_s4551"/>
                </a:ext>
                <a:ext uri="{FF2B5EF4-FFF2-40B4-BE49-F238E27FC236}">
                  <a16:creationId xmlns:a16="http://schemas.microsoft.com/office/drawing/2014/main" id="{00000000-0008-0000-0400-0000C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0</xdr:rowOff>
        </xdr:from>
        <xdr:to>
          <xdr:col>10</xdr:col>
          <xdr:colOff>685800</xdr:colOff>
          <xdr:row>86</xdr:row>
          <xdr:rowOff>266700</xdr:rowOff>
        </xdr:to>
        <xdr:sp macro="" textlink="">
          <xdr:nvSpPr>
            <xdr:cNvPr id="4552" name="Group Box 456" hidden="1">
              <a:extLst>
                <a:ext uri="{63B3BB69-23CF-44E3-9099-C40C66FF867C}">
                  <a14:compatExt spid="_x0000_s4552"/>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83</xdr:row>
          <xdr:rowOff>28575</xdr:rowOff>
        </xdr:from>
        <xdr:to>
          <xdr:col>10</xdr:col>
          <xdr:colOff>0</xdr:colOff>
          <xdr:row>86</xdr:row>
          <xdr:rowOff>266700</xdr:rowOff>
        </xdr:to>
        <xdr:sp macro="" textlink="">
          <xdr:nvSpPr>
            <xdr:cNvPr id="4553" name="Group Box 457" hidden="1">
              <a:extLst>
                <a:ext uri="{63B3BB69-23CF-44E3-9099-C40C66FF867C}">
                  <a14:compatExt spid="_x0000_s4553"/>
                </a:ext>
                <a:ext uri="{FF2B5EF4-FFF2-40B4-BE49-F238E27FC236}">
                  <a16:creationId xmlns:a16="http://schemas.microsoft.com/office/drawing/2014/main" id="{00000000-0008-0000-0400-0000C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0</xdr:rowOff>
        </xdr:from>
        <xdr:to>
          <xdr:col>10</xdr:col>
          <xdr:colOff>685800</xdr:colOff>
          <xdr:row>86</xdr:row>
          <xdr:rowOff>266700</xdr:rowOff>
        </xdr:to>
        <xdr:sp macro="" textlink="">
          <xdr:nvSpPr>
            <xdr:cNvPr id="4554" name="Group Box 458" hidden="1">
              <a:extLst>
                <a:ext uri="{63B3BB69-23CF-44E3-9099-C40C66FF867C}">
                  <a14:compatExt spid="_x0000_s4554"/>
                </a:ext>
                <a:ext uri="{FF2B5EF4-FFF2-40B4-BE49-F238E27FC236}">
                  <a16:creationId xmlns:a16="http://schemas.microsoft.com/office/drawing/2014/main" id="{00000000-0008-0000-0400-00004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83</xdr:row>
          <xdr:rowOff>28575</xdr:rowOff>
        </xdr:from>
        <xdr:to>
          <xdr:col>10</xdr:col>
          <xdr:colOff>9525</xdr:colOff>
          <xdr:row>86</xdr:row>
          <xdr:rowOff>266700</xdr:rowOff>
        </xdr:to>
        <xdr:sp macro="" textlink="">
          <xdr:nvSpPr>
            <xdr:cNvPr id="4555" name="Group Box 459" hidden="1">
              <a:extLst>
                <a:ext uri="{63B3BB69-23CF-44E3-9099-C40C66FF867C}">
                  <a14:compatExt spid="_x0000_s4555"/>
                </a:ext>
                <a:ext uri="{FF2B5EF4-FFF2-40B4-BE49-F238E27FC236}">
                  <a16:creationId xmlns:a16="http://schemas.microsoft.com/office/drawing/2014/main" id="{00000000-0008-0000-0400-0000C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0</xdr:rowOff>
        </xdr:from>
        <xdr:to>
          <xdr:col>10</xdr:col>
          <xdr:colOff>685800</xdr:colOff>
          <xdr:row>86</xdr:row>
          <xdr:rowOff>266700</xdr:rowOff>
        </xdr:to>
        <xdr:sp macro="" textlink="">
          <xdr:nvSpPr>
            <xdr:cNvPr id="4556" name="Group Box 460" hidden="1">
              <a:extLst>
                <a:ext uri="{63B3BB69-23CF-44E3-9099-C40C66FF867C}">
                  <a14:compatExt spid="_x0000_s4556"/>
                </a:ext>
                <a:ext uri="{FF2B5EF4-FFF2-40B4-BE49-F238E27FC236}">
                  <a16:creationId xmlns:a16="http://schemas.microsoft.com/office/drawing/2014/main" id="{00000000-0008-0000-0400-00003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83</xdr:row>
          <xdr:rowOff>9525</xdr:rowOff>
        </xdr:from>
        <xdr:to>
          <xdr:col>10</xdr:col>
          <xdr:colOff>0</xdr:colOff>
          <xdr:row>86</xdr:row>
          <xdr:rowOff>266700</xdr:rowOff>
        </xdr:to>
        <xdr:sp macro="" textlink="">
          <xdr:nvSpPr>
            <xdr:cNvPr id="4557" name="Group Box 461" hidden="1">
              <a:extLst>
                <a:ext uri="{63B3BB69-23CF-44E3-9099-C40C66FF867C}">
                  <a14:compatExt spid="_x0000_s4557"/>
                </a:ext>
                <a:ext uri="{FF2B5EF4-FFF2-40B4-BE49-F238E27FC236}">
                  <a16:creationId xmlns:a16="http://schemas.microsoft.com/office/drawing/2014/main" id="{00000000-0008-0000-0400-0000C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285750</xdr:rowOff>
        </xdr:from>
        <xdr:to>
          <xdr:col>8</xdr:col>
          <xdr:colOff>685800</xdr:colOff>
          <xdr:row>70</xdr:row>
          <xdr:rowOff>266700</xdr:rowOff>
        </xdr:to>
        <xdr:sp macro="" textlink="">
          <xdr:nvSpPr>
            <xdr:cNvPr id="4558" name="Group Box 462" hidden="1">
              <a:extLst>
                <a:ext uri="{63B3BB69-23CF-44E3-9099-C40C66FF867C}">
                  <a14:compatExt spid="_x0000_s4558"/>
                </a:ext>
                <a:ext uri="{FF2B5EF4-FFF2-40B4-BE49-F238E27FC236}">
                  <a16:creationId xmlns:a16="http://schemas.microsoft.com/office/drawing/2014/main" id="{00000000-0008-0000-0400-00006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559" name="Group Box 463" hidden="1">
              <a:extLst>
                <a:ext uri="{63B3BB69-23CF-44E3-9099-C40C66FF867C}">
                  <a14:compatExt spid="_x0000_s4559"/>
                </a:ext>
                <a:ext uri="{FF2B5EF4-FFF2-40B4-BE49-F238E27FC236}">
                  <a16:creationId xmlns:a16="http://schemas.microsoft.com/office/drawing/2014/main" id="{00000000-0008-0000-0400-00007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560" name="Group Box 464" hidden="1">
              <a:extLst>
                <a:ext uri="{63B3BB69-23CF-44E3-9099-C40C66FF867C}">
                  <a14:compatExt spid="_x0000_s4560"/>
                </a:ext>
                <a:ext uri="{FF2B5EF4-FFF2-40B4-BE49-F238E27FC236}">
                  <a16:creationId xmlns:a16="http://schemas.microsoft.com/office/drawing/2014/main" id="{00000000-0008-0000-0400-00007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28575</xdr:rowOff>
        </xdr:from>
        <xdr:to>
          <xdr:col>8</xdr:col>
          <xdr:colOff>9525</xdr:colOff>
          <xdr:row>78</xdr:row>
          <xdr:rowOff>266700</xdr:rowOff>
        </xdr:to>
        <xdr:sp macro="" textlink="">
          <xdr:nvSpPr>
            <xdr:cNvPr id="4561" name="Group Box 465" hidden="1">
              <a:extLst>
                <a:ext uri="{63B3BB69-23CF-44E3-9099-C40C66FF867C}">
                  <a14:compatExt spid="_x0000_s4561"/>
                </a:ext>
                <a:ext uri="{FF2B5EF4-FFF2-40B4-BE49-F238E27FC236}">
                  <a16:creationId xmlns:a16="http://schemas.microsoft.com/office/drawing/2014/main" id="{00000000-0008-0000-0400-0000C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71</xdr:row>
          <xdr:rowOff>28575</xdr:rowOff>
        </xdr:from>
        <xdr:to>
          <xdr:col>8</xdr:col>
          <xdr:colOff>28575</xdr:colOff>
          <xdr:row>74</xdr:row>
          <xdr:rowOff>266700</xdr:rowOff>
        </xdr:to>
        <xdr:sp macro="" textlink="">
          <xdr:nvSpPr>
            <xdr:cNvPr id="4562" name="Group Box 466" hidden="1">
              <a:extLst>
                <a:ext uri="{63B3BB69-23CF-44E3-9099-C40C66FF867C}">
                  <a14:compatExt spid="_x0000_s4562"/>
                </a:ext>
                <a:ext uri="{FF2B5EF4-FFF2-40B4-BE49-F238E27FC236}">
                  <a16:creationId xmlns:a16="http://schemas.microsoft.com/office/drawing/2014/main" id="{00000000-0008-0000-0400-0000C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67</xdr:row>
          <xdr:rowOff>9525</xdr:rowOff>
        </xdr:from>
        <xdr:to>
          <xdr:col>8</xdr:col>
          <xdr:colOff>76200</xdr:colOff>
          <xdr:row>71</xdr:row>
          <xdr:rowOff>38100</xdr:rowOff>
        </xdr:to>
        <xdr:sp macro="" textlink="">
          <xdr:nvSpPr>
            <xdr:cNvPr id="4563" name="Group Box 467" hidden="1">
              <a:extLst>
                <a:ext uri="{63B3BB69-23CF-44E3-9099-C40C66FF867C}">
                  <a14:compatExt spid="_x0000_s4563"/>
                </a:ext>
                <a:ext uri="{FF2B5EF4-FFF2-40B4-BE49-F238E27FC236}">
                  <a16:creationId xmlns:a16="http://schemas.microsoft.com/office/drawing/2014/main" id="{00000000-0008-0000-0400-0000C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64" name="Group Box 468" hidden="1">
              <a:extLst>
                <a:ext uri="{63B3BB69-23CF-44E3-9099-C40C66FF867C}">
                  <a14:compatExt spid="_x0000_s4564"/>
                </a:ext>
                <a:ext uri="{FF2B5EF4-FFF2-40B4-BE49-F238E27FC236}">
                  <a16:creationId xmlns:a16="http://schemas.microsoft.com/office/drawing/2014/main" id="{00000000-0008-0000-0400-00006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67</xdr:row>
          <xdr:rowOff>38100</xdr:rowOff>
        </xdr:from>
        <xdr:to>
          <xdr:col>8</xdr:col>
          <xdr:colOff>28575</xdr:colOff>
          <xdr:row>70</xdr:row>
          <xdr:rowOff>266700</xdr:rowOff>
        </xdr:to>
        <xdr:sp macro="" textlink="">
          <xdr:nvSpPr>
            <xdr:cNvPr id="4565" name="Group Box 469" hidden="1">
              <a:extLst>
                <a:ext uri="{63B3BB69-23CF-44E3-9099-C40C66FF867C}">
                  <a14:compatExt spid="_x0000_s4565"/>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66" name="Group Box 470" hidden="1">
              <a:extLst>
                <a:ext uri="{63B3BB69-23CF-44E3-9099-C40C66FF867C}">
                  <a14:compatExt spid="_x0000_s4566"/>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28575</xdr:rowOff>
        </xdr:from>
        <xdr:to>
          <xdr:col>8</xdr:col>
          <xdr:colOff>9525</xdr:colOff>
          <xdr:row>70</xdr:row>
          <xdr:rowOff>266700</xdr:rowOff>
        </xdr:to>
        <xdr:sp macro="" textlink="">
          <xdr:nvSpPr>
            <xdr:cNvPr id="4567" name="Group Box 471" hidden="1">
              <a:extLst>
                <a:ext uri="{63B3BB69-23CF-44E3-9099-C40C66FF867C}">
                  <a14:compatExt spid="_x0000_s4567"/>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68" name="Group Box 472" hidden="1">
              <a:extLst>
                <a:ext uri="{63B3BB69-23CF-44E3-9099-C40C66FF867C}">
                  <a14:compatExt spid="_x0000_s4568"/>
                </a:ext>
                <a:ext uri="{FF2B5EF4-FFF2-40B4-BE49-F238E27FC236}">
                  <a16:creationId xmlns:a16="http://schemas.microsoft.com/office/drawing/2014/main" id="{00000000-0008-0000-0400-00006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67</xdr:row>
          <xdr:rowOff>38100</xdr:rowOff>
        </xdr:from>
        <xdr:to>
          <xdr:col>8</xdr:col>
          <xdr:colOff>28575</xdr:colOff>
          <xdr:row>70</xdr:row>
          <xdr:rowOff>266700</xdr:rowOff>
        </xdr:to>
        <xdr:sp macro="" textlink="">
          <xdr:nvSpPr>
            <xdr:cNvPr id="4569" name="Group Box 473" hidden="1">
              <a:extLst>
                <a:ext uri="{63B3BB69-23CF-44E3-9099-C40C66FF867C}">
                  <a14:compatExt spid="_x0000_s4569"/>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70" name="Group Box 474" hidden="1">
              <a:extLst>
                <a:ext uri="{63B3BB69-23CF-44E3-9099-C40C66FF867C}">
                  <a14:compatExt spid="_x0000_s4570"/>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28575</xdr:rowOff>
        </xdr:from>
        <xdr:to>
          <xdr:col>8</xdr:col>
          <xdr:colOff>9525</xdr:colOff>
          <xdr:row>70</xdr:row>
          <xdr:rowOff>266700</xdr:rowOff>
        </xdr:to>
        <xdr:sp macro="" textlink="">
          <xdr:nvSpPr>
            <xdr:cNvPr id="4571" name="Group Box 475" hidden="1">
              <a:extLst>
                <a:ext uri="{63B3BB69-23CF-44E3-9099-C40C66FF867C}">
                  <a14:compatExt spid="_x0000_s4571"/>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72" name="Group Box 476" hidden="1">
              <a:extLst>
                <a:ext uri="{63B3BB69-23CF-44E3-9099-C40C66FF867C}">
                  <a14:compatExt spid="_x0000_s4572"/>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28575</xdr:rowOff>
        </xdr:from>
        <xdr:to>
          <xdr:col>8</xdr:col>
          <xdr:colOff>9525</xdr:colOff>
          <xdr:row>70</xdr:row>
          <xdr:rowOff>266700</xdr:rowOff>
        </xdr:to>
        <xdr:sp macro="" textlink="">
          <xdr:nvSpPr>
            <xdr:cNvPr id="4573" name="Group Box 477" hidden="1">
              <a:extLst>
                <a:ext uri="{63B3BB69-23CF-44E3-9099-C40C66FF867C}">
                  <a14:compatExt spid="_x0000_s4573"/>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74" name="Group Box 478" hidden="1">
              <a:extLst>
                <a:ext uri="{63B3BB69-23CF-44E3-9099-C40C66FF867C}">
                  <a14:compatExt spid="_x0000_s4574"/>
                </a:ext>
                <a:ext uri="{FF2B5EF4-FFF2-40B4-BE49-F238E27FC236}">
                  <a16:creationId xmlns:a16="http://schemas.microsoft.com/office/drawing/2014/main" id="{00000000-0008-0000-0400-00004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67</xdr:row>
          <xdr:rowOff>47625</xdr:rowOff>
        </xdr:from>
        <xdr:to>
          <xdr:col>8</xdr:col>
          <xdr:colOff>28575</xdr:colOff>
          <xdr:row>70</xdr:row>
          <xdr:rowOff>266700</xdr:rowOff>
        </xdr:to>
        <xdr:sp macro="" textlink="">
          <xdr:nvSpPr>
            <xdr:cNvPr id="4575" name="Group Box 479" hidden="1">
              <a:extLst>
                <a:ext uri="{63B3BB69-23CF-44E3-9099-C40C66FF867C}">
                  <a14:compatExt spid="_x0000_s4575"/>
                </a:ext>
                <a:ext uri="{FF2B5EF4-FFF2-40B4-BE49-F238E27FC236}">
                  <a16:creationId xmlns:a16="http://schemas.microsoft.com/office/drawing/2014/main" id="{00000000-0008-0000-0400-0000B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76" name="Group Box 480" hidden="1">
              <a:extLst>
                <a:ext uri="{63B3BB69-23CF-44E3-9099-C40C66FF867C}">
                  <a14:compatExt spid="_x0000_s4576"/>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38100</xdr:rowOff>
        </xdr:from>
        <xdr:to>
          <xdr:col>8</xdr:col>
          <xdr:colOff>9525</xdr:colOff>
          <xdr:row>70</xdr:row>
          <xdr:rowOff>266700</xdr:rowOff>
        </xdr:to>
        <xdr:sp macro="" textlink="">
          <xdr:nvSpPr>
            <xdr:cNvPr id="4577" name="Group Box 481" hidden="1">
              <a:extLst>
                <a:ext uri="{63B3BB69-23CF-44E3-9099-C40C66FF867C}">
                  <a14:compatExt spid="_x0000_s4577"/>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xdr:rowOff>
        </xdr:from>
        <xdr:to>
          <xdr:col>8</xdr:col>
          <xdr:colOff>0</xdr:colOff>
          <xdr:row>70</xdr:row>
          <xdr:rowOff>266700</xdr:rowOff>
        </xdr:to>
        <xdr:sp macro="" textlink="">
          <xdr:nvSpPr>
            <xdr:cNvPr id="4578" name="Group Box 482" hidden="1">
              <a:extLst>
                <a:ext uri="{63B3BB69-23CF-44E3-9099-C40C66FF867C}">
                  <a14:compatExt spid="_x0000_s4578"/>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79" name="Group Box 483" hidden="1">
              <a:extLst>
                <a:ext uri="{63B3BB69-23CF-44E3-9099-C40C66FF867C}">
                  <a14:compatExt spid="_x0000_s4579"/>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67</xdr:row>
          <xdr:rowOff>28575</xdr:rowOff>
        </xdr:from>
        <xdr:to>
          <xdr:col>8</xdr:col>
          <xdr:colOff>28575</xdr:colOff>
          <xdr:row>70</xdr:row>
          <xdr:rowOff>247650</xdr:rowOff>
        </xdr:to>
        <xdr:sp macro="" textlink="">
          <xdr:nvSpPr>
            <xdr:cNvPr id="4580" name="Group Box 484" hidden="1">
              <a:extLst>
                <a:ext uri="{63B3BB69-23CF-44E3-9099-C40C66FF867C}">
                  <a14:compatExt spid="_x0000_s4580"/>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81" name="Group Box 485" hidden="1">
              <a:extLst>
                <a:ext uri="{63B3BB69-23CF-44E3-9099-C40C66FF867C}">
                  <a14:compatExt spid="_x0000_s4581"/>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38100</xdr:rowOff>
        </xdr:from>
        <xdr:to>
          <xdr:col>8</xdr:col>
          <xdr:colOff>9525</xdr:colOff>
          <xdr:row>70</xdr:row>
          <xdr:rowOff>266700</xdr:rowOff>
        </xdr:to>
        <xdr:sp macro="" textlink="">
          <xdr:nvSpPr>
            <xdr:cNvPr id="4582" name="Group Box 486" hidden="1">
              <a:extLst>
                <a:ext uri="{63B3BB69-23CF-44E3-9099-C40C66FF867C}">
                  <a14:compatExt spid="_x0000_s4582"/>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xdr:rowOff>
        </xdr:from>
        <xdr:to>
          <xdr:col>8</xdr:col>
          <xdr:colOff>0</xdr:colOff>
          <xdr:row>70</xdr:row>
          <xdr:rowOff>266700</xdr:rowOff>
        </xdr:to>
        <xdr:sp macro="" textlink="">
          <xdr:nvSpPr>
            <xdr:cNvPr id="4583" name="Group Box 487" hidden="1">
              <a:extLst>
                <a:ext uri="{63B3BB69-23CF-44E3-9099-C40C66FF867C}">
                  <a14:compatExt spid="_x0000_s4583"/>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84" name="Group Box 488" hidden="1">
              <a:extLst>
                <a:ext uri="{63B3BB69-23CF-44E3-9099-C40C66FF867C}">
                  <a14:compatExt spid="_x0000_s4584"/>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67</xdr:row>
          <xdr:rowOff>28575</xdr:rowOff>
        </xdr:from>
        <xdr:to>
          <xdr:col>8</xdr:col>
          <xdr:colOff>28575</xdr:colOff>
          <xdr:row>70</xdr:row>
          <xdr:rowOff>247650</xdr:rowOff>
        </xdr:to>
        <xdr:sp macro="" textlink="">
          <xdr:nvSpPr>
            <xdr:cNvPr id="4585" name="Group Box 489" hidden="1">
              <a:extLst>
                <a:ext uri="{63B3BB69-23CF-44E3-9099-C40C66FF867C}">
                  <a14:compatExt spid="_x0000_s4585"/>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285750</xdr:rowOff>
        </xdr:from>
        <xdr:to>
          <xdr:col>8</xdr:col>
          <xdr:colOff>685800</xdr:colOff>
          <xdr:row>75</xdr:row>
          <xdr:rowOff>0</xdr:rowOff>
        </xdr:to>
        <xdr:sp macro="" textlink="">
          <xdr:nvSpPr>
            <xdr:cNvPr id="4586" name="Group Box 490" hidden="1">
              <a:extLst>
                <a:ext uri="{63B3BB69-23CF-44E3-9099-C40C66FF867C}">
                  <a14:compatExt spid="_x0000_s4586"/>
                </a:ext>
                <a:ext uri="{FF2B5EF4-FFF2-40B4-BE49-F238E27FC236}">
                  <a16:creationId xmlns:a16="http://schemas.microsoft.com/office/drawing/2014/main" id="{00000000-0008-0000-0400-00006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71</xdr:row>
          <xdr:rowOff>9525</xdr:rowOff>
        </xdr:from>
        <xdr:to>
          <xdr:col>8</xdr:col>
          <xdr:colOff>76200</xdr:colOff>
          <xdr:row>75</xdr:row>
          <xdr:rowOff>38100</xdr:rowOff>
        </xdr:to>
        <xdr:sp macro="" textlink="">
          <xdr:nvSpPr>
            <xdr:cNvPr id="4587" name="Group Box 491" hidden="1">
              <a:extLst>
                <a:ext uri="{63B3BB69-23CF-44E3-9099-C40C66FF867C}">
                  <a14:compatExt spid="_x0000_s4587"/>
                </a:ext>
                <a:ext uri="{FF2B5EF4-FFF2-40B4-BE49-F238E27FC236}">
                  <a16:creationId xmlns:a16="http://schemas.microsoft.com/office/drawing/2014/main" id="{00000000-0008-0000-0400-0000C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588" name="Group Box 492" hidden="1">
              <a:extLst>
                <a:ext uri="{63B3BB69-23CF-44E3-9099-C40C66FF867C}">
                  <a14:compatExt spid="_x0000_s4588"/>
                </a:ext>
                <a:ext uri="{FF2B5EF4-FFF2-40B4-BE49-F238E27FC236}">
                  <a16:creationId xmlns:a16="http://schemas.microsoft.com/office/drawing/2014/main" id="{00000000-0008-0000-0400-00006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71</xdr:row>
          <xdr:rowOff>38100</xdr:rowOff>
        </xdr:from>
        <xdr:to>
          <xdr:col>8</xdr:col>
          <xdr:colOff>28575</xdr:colOff>
          <xdr:row>74</xdr:row>
          <xdr:rowOff>266700</xdr:rowOff>
        </xdr:to>
        <xdr:sp macro="" textlink="">
          <xdr:nvSpPr>
            <xdr:cNvPr id="4589" name="Group Box 493" hidden="1">
              <a:extLst>
                <a:ext uri="{63B3BB69-23CF-44E3-9099-C40C66FF867C}">
                  <a14:compatExt spid="_x0000_s4589"/>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590" name="Group Box 494" hidden="1">
              <a:extLst>
                <a:ext uri="{63B3BB69-23CF-44E3-9099-C40C66FF867C}">
                  <a14:compatExt spid="_x0000_s4590"/>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28575</xdr:rowOff>
        </xdr:from>
        <xdr:to>
          <xdr:col>8</xdr:col>
          <xdr:colOff>9525</xdr:colOff>
          <xdr:row>74</xdr:row>
          <xdr:rowOff>266700</xdr:rowOff>
        </xdr:to>
        <xdr:sp macro="" textlink="">
          <xdr:nvSpPr>
            <xdr:cNvPr id="4591" name="Group Box 495" hidden="1">
              <a:extLst>
                <a:ext uri="{63B3BB69-23CF-44E3-9099-C40C66FF867C}">
                  <a14:compatExt spid="_x0000_s4591"/>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592" name="Group Box 496" hidden="1">
              <a:extLst>
                <a:ext uri="{63B3BB69-23CF-44E3-9099-C40C66FF867C}">
                  <a14:compatExt spid="_x0000_s4592"/>
                </a:ext>
                <a:ext uri="{FF2B5EF4-FFF2-40B4-BE49-F238E27FC236}">
                  <a16:creationId xmlns:a16="http://schemas.microsoft.com/office/drawing/2014/main" id="{00000000-0008-0000-0400-00006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71</xdr:row>
          <xdr:rowOff>38100</xdr:rowOff>
        </xdr:from>
        <xdr:to>
          <xdr:col>8</xdr:col>
          <xdr:colOff>28575</xdr:colOff>
          <xdr:row>74</xdr:row>
          <xdr:rowOff>266700</xdr:rowOff>
        </xdr:to>
        <xdr:sp macro="" textlink="">
          <xdr:nvSpPr>
            <xdr:cNvPr id="4593" name="Group Box 497" hidden="1">
              <a:extLst>
                <a:ext uri="{63B3BB69-23CF-44E3-9099-C40C66FF867C}">
                  <a14:compatExt spid="_x0000_s4593"/>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594" name="Group Box 498" hidden="1">
              <a:extLst>
                <a:ext uri="{63B3BB69-23CF-44E3-9099-C40C66FF867C}">
                  <a14:compatExt spid="_x0000_s4594"/>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28575</xdr:rowOff>
        </xdr:from>
        <xdr:to>
          <xdr:col>8</xdr:col>
          <xdr:colOff>9525</xdr:colOff>
          <xdr:row>74</xdr:row>
          <xdr:rowOff>266700</xdr:rowOff>
        </xdr:to>
        <xdr:sp macro="" textlink="">
          <xdr:nvSpPr>
            <xdr:cNvPr id="4595" name="Group Box 499" hidden="1">
              <a:extLst>
                <a:ext uri="{63B3BB69-23CF-44E3-9099-C40C66FF867C}">
                  <a14:compatExt spid="_x0000_s4595"/>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596" name="Group Box 500" hidden="1">
              <a:extLst>
                <a:ext uri="{63B3BB69-23CF-44E3-9099-C40C66FF867C}">
                  <a14:compatExt spid="_x0000_s4596"/>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28575</xdr:rowOff>
        </xdr:from>
        <xdr:to>
          <xdr:col>8</xdr:col>
          <xdr:colOff>9525</xdr:colOff>
          <xdr:row>74</xdr:row>
          <xdr:rowOff>266700</xdr:rowOff>
        </xdr:to>
        <xdr:sp macro="" textlink="">
          <xdr:nvSpPr>
            <xdr:cNvPr id="4597" name="Group Box 501" hidden="1">
              <a:extLst>
                <a:ext uri="{63B3BB69-23CF-44E3-9099-C40C66FF867C}">
                  <a14:compatExt spid="_x0000_s4597"/>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598" name="Group Box 502" hidden="1">
              <a:extLst>
                <a:ext uri="{63B3BB69-23CF-44E3-9099-C40C66FF867C}">
                  <a14:compatExt spid="_x0000_s4598"/>
                </a:ext>
                <a:ext uri="{FF2B5EF4-FFF2-40B4-BE49-F238E27FC236}">
                  <a16:creationId xmlns:a16="http://schemas.microsoft.com/office/drawing/2014/main" id="{00000000-0008-0000-0400-00004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71</xdr:row>
          <xdr:rowOff>47625</xdr:rowOff>
        </xdr:from>
        <xdr:to>
          <xdr:col>8</xdr:col>
          <xdr:colOff>28575</xdr:colOff>
          <xdr:row>74</xdr:row>
          <xdr:rowOff>266700</xdr:rowOff>
        </xdr:to>
        <xdr:sp macro="" textlink="">
          <xdr:nvSpPr>
            <xdr:cNvPr id="4599" name="Group Box 503" hidden="1">
              <a:extLst>
                <a:ext uri="{63B3BB69-23CF-44E3-9099-C40C66FF867C}">
                  <a14:compatExt spid="_x0000_s4599"/>
                </a:ext>
                <a:ext uri="{FF2B5EF4-FFF2-40B4-BE49-F238E27FC236}">
                  <a16:creationId xmlns:a16="http://schemas.microsoft.com/office/drawing/2014/main" id="{00000000-0008-0000-0400-0000B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600" name="Group Box 504" hidden="1">
              <a:extLst>
                <a:ext uri="{63B3BB69-23CF-44E3-9099-C40C66FF867C}">
                  <a14:compatExt spid="_x0000_s4600"/>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38100</xdr:rowOff>
        </xdr:from>
        <xdr:to>
          <xdr:col>8</xdr:col>
          <xdr:colOff>9525</xdr:colOff>
          <xdr:row>74</xdr:row>
          <xdr:rowOff>266700</xdr:rowOff>
        </xdr:to>
        <xdr:sp macro="" textlink="">
          <xdr:nvSpPr>
            <xdr:cNvPr id="4601" name="Group Box 505" hidden="1">
              <a:extLst>
                <a:ext uri="{63B3BB69-23CF-44E3-9099-C40C66FF867C}">
                  <a14:compatExt spid="_x0000_s4601"/>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28575</xdr:rowOff>
        </xdr:from>
        <xdr:to>
          <xdr:col>8</xdr:col>
          <xdr:colOff>0</xdr:colOff>
          <xdr:row>74</xdr:row>
          <xdr:rowOff>266700</xdr:rowOff>
        </xdr:to>
        <xdr:sp macro="" textlink="">
          <xdr:nvSpPr>
            <xdr:cNvPr id="4602" name="Group Box 506" hidden="1">
              <a:extLst>
                <a:ext uri="{63B3BB69-23CF-44E3-9099-C40C66FF867C}">
                  <a14:compatExt spid="_x0000_s4602"/>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603" name="Group Box 507" hidden="1">
              <a:extLst>
                <a:ext uri="{63B3BB69-23CF-44E3-9099-C40C66FF867C}">
                  <a14:compatExt spid="_x0000_s4603"/>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71</xdr:row>
          <xdr:rowOff>28575</xdr:rowOff>
        </xdr:from>
        <xdr:to>
          <xdr:col>8</xdr:col>
          <xdr:colOff>28575</xdr:colOff>
          <xdr:row>74</xdr:row>
          <xdr:rowOff>247650</xdr:rowOff>
        </xdr:to>
        <xdr:sp macro="" textlink="">
          <xdr:nvSpPr>
            <xdr:cNvPr id="4604" name="Group Box 508" hidden="1">
              <a:extLst>
                <a:ext uri="{63B3BB69-23CF-44E3-9099-C40C66FF867C}">
                  <a14:compatExt spid="_x0000_s4604"/>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605" name="Group Box 509" hidden="1">
              <a:extLst>
                <a:ext uri="{63B3BB69-23CF-44E3-9099-C40C66FF867C}">
                  <a14:compatExt spid="_x0000_s4605"/>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38100</xdr:rowOff>
        </xdr:from>
        <xdr:to>
          <xdr:col>8</xdr:col>
          <xdr:colOff>9525</xdr:colOff>
          <xdr:row>74</xdr:row>
          <xdr:rowOff>266700</xdr:rowOff>
        </xdr:to>
        <xdr:sp macro="" textlink="">
          <xdr:nvSpPr>
            <xdr:cNvPr id="4606" name="Group Box 510" hidden="1">
              <a:extLst>
                <a:ext uri="{63B3BB69-23CF-44E3-9099-C40C66FF867C}">
                  <a14:compatExt spid="_x0000_s4606"/>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28575</xdr:rowOff>
        </xdr:from>
        <xdr:to>
          <xdr:col>8</xdr:col>
          <xdr:colOff>0</xdr:colOff>
          <xdr:row>74</xdr:row>
          <xdr:rowOff>266700</xdr:rowOff>
        </xdr:to>
        <xdr:sp macro="" textlink="">
          <xdr:nvSpPr>
            <xdr:cNvPr id="4607" name="Group Box 511" hidden="1">
              <a:extLst>
                <a:ext uri="{63B3BB69-23CF-44E3-9099-C40C66FF867C}">
                  <a14:compatExt spid="_x0000_s4607"/>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608" name="Group Box 512" hidden="1">
              <a:extLst>
                <a:ext uri="{63B3BB69-23CF-44E3-9099-C40C66FF867C}">
                  <a14:compatExt spid="_x0000_s4608"/>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71</xdr:row>
          <xdr:rowOff>28575</xdr:rowOff>
        </xdr:from>
        <xdr:to>
          <xdr:col>8</xdr:col>
          <xdr:colOff>28575</xdr:colOff>
          <xdr:row>74</xdr:row>
          <xdr:rowOff>247650</xdr:rowOff>
        </xdr:to>
        <xdr:sp macro="" textlink="">
          <xdr:nvSpPr>
            <xdr:cNvPr id="4609" name="Group Box 513" hidden="1">
              <a:extLst>
                <a:ext uri="{63B3BB69-23CF-44E3-9099-C40C66FF867C}">
                  <a14:compatExt spid="_x0000_s4609"/>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10" name="Group Box 514" hidden="1">
              <a:extLst>
                <a:ext uri="{63B3BB69-23CF-44E3-9099-C40C66FF867C}">
                  <a14:compatExt spid="_x0000_s4610"/>
                </a:ext>
                <a:ext uri="{FF2B5EF4-FFF2-40B4-BE49-F238E27FC236}">
                  <a16:creationId xmlns:a16="http://schemas.microsoft.com/office/drawing/2014/main" id="{00000000-0008-0000-0400-00007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28575</xdr:rowOff>
        </xdr:from>
        <xdr:to>
          <xdr:col>8</xdr:col>
          <xdr:colOff>28575</xdr:colOff>
          <xdr:row>78</xdr:row>
          <xdr:rowOff>266700</xdr:rowOff>
        </xdr:to>
        <xdr:sp macro="" textlink="">
          <xdr:nvSpPr>
            <xdr:cNvPr id="4611" name="Group Box 515" hidden="1">
              <a:extLst>
                <a:ext uri="{63B3BB69-23CF-44E3-9099-C40C66FF867C}">
                  <a14:compatExt spid="_x0000_s4611"/>
                </a:ext>
                <a:ext uri="{FF2B5EF4-FFF2-40B4-BE49-F238E27FC236}">
                  <a16:creationId xmlns:a16="http://schemas.microsoft.com/office/drawing/2014/main" id="{00000000-0008-0000-0400-0000C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285750</xdr:rowOff>
        </xdr:from>
        <xdr:to>
          <xdr:col>8</xdr:col>
          <xdr:colOff>685800</xdr:colOff>
          <xdr:row>79</xdr:row>
          <xdr:rowOff>0</xdr:rowOff>
        </xdr:to>
        <xdr:sp macro="" textlink="">
          <xdr:nvSpPr>
            <xdr:cNvPr id="4612" name="Group Box 516" hidden="1">
              <a:extLst>
                <a:ext uri="{63B3BB69-23CF-44E3-9099-C40C66FF867C}">
                  <a14:compatExt spid="_x0000_s4612"/>
                </a:ext>
                <a:ext uri="{FF2B5EF4-FFF2-40B4-BE49-F238E27FC236}">
                  <a16:creationId xmlns:a16="http://schemas.microsoft.com/office/drawing/2014/main" id="{00000000-0008-0000-0400-00006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9525</xdr:rowOff>
        </xdr:from>
        <xdr:to>
          <xdr:col>8</xdr:col>
          <xdr:colOff>76200</xdr:colOff>
          <xdr:row>79</xdr:row>
          <xdr:rowOff>38100</xdr:rowOff>
        </xdr:to>
        <xdr:sp macro="" textlink="">
          <xdr:nvSpPr>
            <xdr:cNvPr id="4613" name="Group Box 517" hidden="1">
              <a:extLst>
                <a:ext uri="{63B3BB69-23CF-44E3-9099-C40C66FF867C}">
                  <a14:compatExt spid="_x0000_s4613"/>
                </a:ext>
                <a:ext uri="{FF2B5EF4-FFF2-40B4-BE49-F238E27FC236}">
                  <a16:creationId xmlns:a16="http://schemas.microsoft.com/office/drawing/2014/main" id="{00000000-0008-0000-0400-0000C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14" name="Group Box 518" hidden="1">
              <a:extLst>
                <a:ext uri="{63B3BB69-23CF-44E3-9099-C40C66FF867C}">
                  <a14:compatExt spid="_x0000_s4614"/>
                </a:ext>
                <a:ext uri="{FF2B5EF4-FFF2-40B4-BE49-F238E27FC236}">
                  <a16:creationId xmlns:a16="http://schemas.microsoft.com/office/drawing/2014/main" id="{00000000-0008-0000-0400-00006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38100</xdr:rowOff>
        </xdr:from>
        <xdr:to>
          <xdr:col>8</xdr:col>
          <xdr:colOff>28575</xdr:colOff>
          <xdr:row>78</xdr:row>
          <xdr:rowOff>266700</xdr:rowOff>
        </xdr:to>
        <xdr:sp macro="" textlink="">
          <xdr:nvSpPr>
            <xdr:cNvPr id="4615" name="Group Box 519" hidden="1">
              <a:extLst>
                <a:ext uri="{63B3BB69-23CF-44E3-9099-C40C66FF867C}">
                  <a14:compatExt spid="_x0000_s4615"/>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16" name="Group Box 520" hidden="1">
              <a:extLst>
                <a:ext uri="{63B3BB69-23CF-44E3-9099-C40C66FF867C}">
                  <a14:compatExt spid="_x0000_s4616"/>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28575</xdr:rowOff>
        </xdr:from>
        <xdr:to>
          <xdr:col>8</xdr:col>
          <xdr:colOff>9525</xdr:colOff>
          <xdr:row>78</xdr:row>
          <xdr:rowOff>266700</xdr:rowOff>
        </xdr:to>
        <xdr:sp macro="" textlink="">
          <xdr:nvSpPr>
            <xdr:cNvPr id="4617" name="Group Box 521" hidden="1">
              <a:extLst>
                <a:ext uri="{63B3BB69-23CF-44E3-9099-C40C66FF867C}">
                  <a14:compatExt spid="_x0000_s4617"/>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18" name="Group Box 522" hidden="1">
              <a:extLst>
                <a:ext uri="{63B3BB69-23CF-44E3-9099-C40C66FF867C}">
                  <a14:compatExt spid="_x0000_s4618"/>
                </a:ext>
                <a:ext uri="{FF2B5EF4-FFF2-40B4-BE49-F238E27FC236}">
                  <a16:creationId xmlns:a16="http://schemas.microsoft.com/office/drawing/2014/main" id="{00000000-0008-0000-0400-00006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38100</xdr:rowOff>
        </xdr:from>
        <xdr:to>
          <xdr:col>8</xdr:col>
          <xdr:colOff>28575</xdr:colOff>
          <xdr:row>78</xdr:row>
          <xdr:rowOff>266700</xdr:rowOff>
        </xdr:to>
        <xdr:sp macro="" textlink="">
          <xdr:nvSpPr>
            <xdr:cNvPr id="4619" name="Group Box 523" hidden="1">
              <a:extLst>
                <a:ext uri="{63B3BB69-23CF-44E3-9099-C40C66FF867C}">
                  <a14:compatExt spid="_x0000_s4619"/>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20" name="Group Box 524" hidden="1">
              <a:extLst>
                <a:ext uri="{63B3BB69-23CF-44E3-9099-C40C66FF867C}">
                  <a14:compatExt spid="_x0000_s4620"/>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28575</xdr:rowOff>
        </xdr:from>
        <xdr:to>
          <xdr:col>8</xdr:col>
          <xdr:colOff>9525</xdr:colOff>
          <xdr:row>78</xdr:row>
          <xdr:rowOff>266700</xdr:rowOff>
        </xdr:to>
        <xdr:sp macro="" textlink="">
          <xdr:nvSpPr>
            <xdr:cNvPr id="4621" name="Group Box 525" hidden="1">
              <a:extLst>
                <a:ext uri="{63B3BB69-23CF-44E3-9099-C40C66FF867C}">
                  <a14:compatExt spid="_x0000_s4621"/>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22" name="Group Box 526" hidden="1">
              <a:extLst>
                <a:ext uri="{63B3BB69-23CF-44E3-9099-C40C66FF867C}">
                  <a14:compatExt spid="_x0000_s4622"/>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28575</xdr:rowOff>
        </xdr:from>
        <xdr:to>
          <xdr:col>8</xdr:col>
          <xdr:colOff>9525</xdr:colOff>
          <xdr:row>78</xdr:row>
          <xdr:rowOff>266700</xdr:rowOff>
        </xdr:to>
        <xdr:sp macro="" textlink="">
          <xdr:nvSpPr>
            <xdr:cNvPr id="4623" name="Group Box 527" hidden="1">
              <a:extLst>
                <a:ext uri="{63B3BB69-23CF-44E3-9099-C40C66FF867C}">
                  <a14:compatExt spid="_x0000_s4623"/>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24" name="Group Box 528" hidden="1">
              <a:extLst>
                <a:ext uri="{63B3BB69-23CF-44E3-9099-C40C66FF867C}">
                  <a14:compatExt spid="_x0000_s4624"/>
                </a:ext>
                <a:ext uri="{FF2B5EF4-FFF2-40B4-BE49-F238E27FC236}">
                  <a16:creationId xmlns:a16="http://schemas.microsoft.com/office/drawing/2014/main" id="{00000000-0008-0000-0400-00004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47625</xdr:rowOff>
        </xdr:from>
        <xdr:to>
          <xdr:col>8</xdr:col>
          <xdr:colOff>28575</xdr:colOff>
          <xdr:row>78</xdr:row>
          <xdr:rowOff>266700</xdr:rowOff>
        </xdr:to>
        <xdr:sp macro="" textlink="">
          <xdr:nvSpPr>
            <xdr:cNvPr id="4625" name="Group Box 529" hidden="1">
              <a:extLst>
                <a:ext uri="{63B3BB69-23CF-44E3-9099-C40C66FF867C}">
                  <a14:compatExt spid="_x0000_s4625"/>
                </a:ext>
                <a:ext uri="{FF2B5EF4-FFF2-40B4-BE49-F238E27FC236}">
                  <a16:creationId xmlns:a16="http://schemas.microsoft.com/office/drawing/2014/main" id="{00000000-0008-0000-0400-0000B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26" name="Group Box 530" hidden="1">
              <a:extLst>
                <a:ext uri="{63B3BB69-23CF-44E3-9099-C40C66FF867C}">
                  <a14:compatExt spid="_x0000_s4626"/>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38100</xdr:rowOff>
        </xdr:from>
        <xdr:to>
          <xdr:col>8</xdr:col>
          <xdr:colOff>9525</xdr:colOff>
          <xdr:row>78</xdr:row>
          <xdr:rowOff>266700</xdr:rowOff>
        </xdr:to>
        <xdr:sp macro="" textlink="">
          <xdr:nvSpPr>
            <xdr:cNvPr id="4627" name="Group Box 531" hidden="1">
              <a:extLst>
                <a:ext uri="{63B3BB69-23CF-44E3-9099-C40C66FF867C}">
                  <a14:compatExt spid="_x0000_s4627"/>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75</xdr:row>
          <xdr:rowOff>28575</xdr:rowOff>
        </xdr:from>
        <xdr:to>
          <xdr:col>8</xdr:col>
          <xdr:colOff>0</xdr:colOff>
          <xdr:row>78</xdr:row>
          <xdr:rowOff>266700</xdr:rowOff>
        </xdr:to>
        <xdr:sp macro="" textlink="">
          <xdr:nvSpPr>
            <xdr:cNvPr id="4628" name="Group Box 532" hidden="1">
              <a:extLst>
                <a:ext uri="{63B3BB69-23CF-44E3-9099-C40C66FF867C}">
                  <a14:compatExt spid="_x0000_s4628"/>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29" name="Group Box 533" hidden="1">
              <a:extLst>
                <a:ext uri="{63B3BB69-23CF-44E3-9099-C40C66FF867C}">
                  <a14:compatExt spid="_x0000_s4629"/>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28575</xdr:rowOff>
        </xdr:from>
        <xdr:to>
          <xdr:col>8</xdr:col>
          <xdr:colOff>28575</xdr:colOff>
          <xdr:row>78</xdr:row>
          <xdr:rowOff>247650</xdr:rowOff>
        </xdr:to>
        <xdr:sp macro="" textlink="">
          <xdr:nvSpPr>
            <xdr:cNvPr id="4630" name="Group Box 534" hidden="1">
              <a:extLst>
                <a:ext uri="{63B3BB69-23CF-44E3-9099-C40C66FF867C}">
                  <a14:compatExt spid="_x0000_s4630"/>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31" name="Group Box 535" hidden="1">
              <a:extLst>
                <a:ext uri="{63B3BB69-23CF-44E3-9099-C40C66FF867C}">
                  <a14:compatExt spid="_x0000_s4631"/>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38100</xdr:rowOff>
        </xdr:from>
        <xdr:to>
          <xdr:col>8</xdr:col>
          <xdr:colOff>9525</xdr:colOff>
          <xdr:row>78</xdr:row>
          <xdr:rowOff>266700</xdr:rowOff>
        </xdr:to>
        <xdr:sp macro="" textlink="">
          <xdr:nvSpPr>
            <xdr:cNvPr id="4632" name="Group Box 536" hidden="1">
              <a:extLst>
                <a:ext uri="{63B3BB69-23CF-44E3-9099-C40C66FF867C}">
                  <a14:compatExt spid="_x0000_s4632"/>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75</xdr:row>
          <xdr:rowOff>28575</xdr:rowOff>
        </xdr:from>
        <xdr:to>
          <xdr:col>8</xdr:col>
          <xdr:colOff>0</xdr:colOff>
          <xdr:row>78</xdr:row>
          <xdr:rowOff>266700</xdr:rowOff>
        </xdr:to>
        <xdr:sp macro="" textlink="">
          <xdr:nvSpPr>
            <xdr:cNvPr id="4633" name="Group Box 537" hidden="1">
              <a:extLst>
                <a:ext uri="{63B3BB69-23CF-44E3-9099-C40C66FF867C}">
                  <a14:compatExt spid="_x0000_s4633"/>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34" name="Group Box 538" hidden="1">
              <a:extLst>
                <a:ext uri="{63B3BB69-23CF-44E3-9099-C40C66FF867C}">
                  <a14:compatExt spid="_x0000_s4634"/>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28575</xdr:rowOff>
        </xdr:from>
        <xdr:to>
          <xdr:col>8</xdr:col>
          <xdr:colOff>28575</xdr:colOff>
          <xdr:row>78</xdr:row>
          <xdr:rowOff>247650</xdr:rowOff>
        </xdr:to>
        <xdr:sp macro="" textlink="">
          <xdr:nvSpPr>
            <xdr:cNvPr id="4635" name="Group Box 539" hidden="1">
              <a:extLst>
                <a:ext uri="{63B3BB69-23CF-44E3-9099-C40C66FF867C}">
                  <a14:compatExt spid="_x0000_s4635"/>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36" name="Group Box 540" hidden="1">
              <a:extLst>
                <a:ext uri="{63B3BB69-23CF-44E3-9099-C40C66FF867C}">
                  <a14:compatExt spid="_x0000_s4636"/>
                </a:ext>
                <a:ext uri="{FF2B5EF4-FFF2-40B4-BE49-F238E27FC236}">
                  <a16:creationId xmlns:a16="http://schemas.microsoft.com/office/drawing/2014/main" id="{00000000-0008-0000-0400-00009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37" name="Group Box 541" hidden="1">
              <a:extLst>
                <a:ext uri="{63B3BB69-23CF-44E3-9099-C40C66FF867C}">
                  <a14:compatExt spid="_x0000_s4637"/>
                </a:ext>
                <a:ext uri="{FF2B5EF4-FFF2-40B4-BE49-F238E27FC236}">
                  <a16:creationId xmlns:a16="http://schemas.microsoft.com/office/drawing/2014/main" id="{00000000-0008-0000-0400-00009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0</xdr:rowOff>
        </xdr:from>
        <xdr:to>
          <xdr:col>8</xdr:col>
          <xdr:colOff>9525</xdr:colOff>
          <xdr:row>82</xdr:row>
          <xdr:rowOff>228600</xdr:rowOff>
        </xdr:to>
        <xdr:sp macro="" textlink="">
          <xdr:nvSpPr>
            <xdr:cNvPr id="4638" name="Group Box 542" hidden="1">
              <a:extLst>
                <a:ext uri="{63B3BB69-23CF-44E3-9099-C40C66FF867C}">
                  <a14:compatExt spid="_x0000_s4638"/>
                </a:ext>
                <a:ext uri="{FF2B5EF4-FFF2-40B4-BE49-F238E27FC236}">
                  <a16:creationId xmlns:a16="http://schemas.microsoft.com/office/drawing/2014/main" id="{00000000-0008-0000-0400-0000D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9525</xdr:rowOff>
        </xdr:from>
        <xdr:to>
          <xdr:col>8</xdr:col>
          <xdr:colOff>28575</xdr:colOff>
          <xdr:row>86</xdr:row>
          <xdr:rowOff>219075</xdr:rowOff>
        </xdr:to>
        <xdr:sp macro="" textlink="">
          <xdr:nvSpPr>
            <xdr:cNvPr id="4639" name="Group Box 543" hidden="1">
              <a:extLst>
                <a:ext uri="{63B3BB69-23CF-44E3-9099-C40C66FF867C}">
                  <a14:compatExt spid="_x0000_s4639"/>
                </a:ext>
                <a:ext uri="{FF2B5EF4-FFF2-40B4-BE49-F238E27FC236}">
                  <a16:creationId xmlns:a16="http://schemas.microsoft.com/office/drawing/2014/main" id="{00000000-0008-0000-0400-0000D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40" name="Group Box 544" hidden="1">
              <a:extLst>
                <a:ext uri="{63B3BB69-23CF-44E3-9099-C40C66FF867C}">
                  <a14:compatExt spid="_x0000_s4640"/>
                </a:ext>
                <a:ext uri="{FF2B5EF4-FFF2-40B4-BE49-F238E27FC236}">
                  <a16:creationId xmlns:a16="http://schemas.microsoft.com/office/drawing/2014/main" id="{00000000-0008-0000-0400-00007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41" name="Group Box 545" hidden="1">
              <a:extLst>
                <a:ext uri="{63B3BB69-23CF-44E3-9099-C40C66FF867C}">
                  <a14:compatExt spid="_x0000_s4641"/>
                </a:ext>
                <a:ext uri="{FF2B5EF4-FFF2-40B4-BE49-F238E27FC236}">
                  <a16:creationId xmlns:a16="http://schemas.microsoft.com/office/drawing/2014/main" id="{00000000-0008-0000-0400-00007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28575</xdr:rowOff>
        </xdr:from>
        <xdr:to>
          <xdr:col>8</xdr:col>
          <xdr:colOff>9525</xdr:colOff>
          <xdr:row>86</xdr:row>
          <xdr:rowOff>266700</xdr:rowOff>
        </xdr:to>
        <xdr:sp macro="" textlink="">
          <xdr:nvSpPr>
            <xdr:cNvPr id="4642" name="Group Box 546" hidden="1">
              <a:extLst>
                <a:ext uri="{63B3BB69-23CF-44E3-9099-C40C66FF867C}">
                  <a14:compatExt spid="_x0000_s4642"/>
                </a:ext>
                <a:ext uri="{FF2B5EF4-FFF2-40B4-BE49-F238E27FC236}">
                  <a16:creationId xmlns:a16="http://schemas.microsoft.com/office/drawing/2014/main" id="{00000000-0008-0000-0400-0000C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28575</xdr:rowOff>
        </xdr:from>
        <xdr:to>
          <xdr:col>8</xdr:col>
          <xdr:colOff>28575</xdr:colOff>
          <xdr:row>82</xdr:row>
          <xdr:rowOff>266700</xdr:rowOff>
        </xdr:to>
        <xdr:sp macro="" textlink="">
          <xdr:nvSpPr>
            <xdr:cNvPr id="4643" name="Group Box 547" hidden="1">
              <a:extLst>
                <a:ext uri="{63B3BB69-23CF-44E3-9099-C40C66FF867C}">
                  <a14:compatExt spid="_x0000_s4643"/>
                </a:ext>
                <a:ext uri="{FF2B5EF4-FFF2-40B4-BE49-F238E27FC236}">
                  <a16:creationId xmlns:a16="http://schemas.microsoft.com/office/drawing/2014/main" id="{00000000-0008-0000-0400-0000C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285750</xdr:rowOff>
        </xdr:from>
        <xdr:to>
          <xdr:col>8</xdr:col>
          <xdr:colOff>685800</xdr:colOff>
          <xdr:row>83</xdr:row>
          <xdr:rowOff>0</xdr:rowOff>
        </xdr:to>
        <xdr:sp macro="" textlink="">
          <xdr:nvSpPr>
            <xdr:cNvPr id="4644" name="Group Box 548" hidden="1">
              <a:extLst>
                <a:ext uri="{63B3BB69-23CF-44E3-9099-C40C66FF867C}">
                  <a14:compatExt spid="_x0000_s4644"/>
                </a:ext>
                <a:ext uri="{FF2B5EF4-FFF2-40B4-BE49-F238E27FC236}">
                  <a16:creationId xmlns:a16="http://schemas.microsoft.com/office/drawing/2014/main" id="{00000000-0008-0000-0400-00006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9525</xdr:rowOff>
        </xdr:from>
        <xdr:to>
          <xdr:col>8</xdr:col>
          <xdr:colOff>76200</xdr:colOff>
          <xdr:row>83</xdr:row>
          <xdr:rowOff>38100</xdr:rowOff>
        </xdr:to>
        <xdr:sp macro="" textlink="">
          <xdr:nvSpPr>
            <xdr:cNvPr id="4645" name="Group Box 549" hidden="1">
              <a:extLst>
                <a:ext uri="{63B3BB69-23CF-44E3-9099-C40C66FF867C}">
                  <a14:compatExt spid="_x0000_s4645"/>
                </a:ext>
                <a:ext uri="{FF2B5EF4-FFF2-40B4-BE49-F238E27FC236}">
                  <a16:creationId xmlns:a16="http://schemas.microsoft.com/office/drawing/2014/main" id="{00000000-0008-0000-0400-0000C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46" name="Group Box 550" hidden="1">
              <a:extLst>
                <a:ext uri="{63B3BB69-23CF-44E3-9099-C40C66FF867C}">
                  <a14:compatExt spid="_x0000_s4646"/>
                </a:ext>
                <a:ext uri="{FF2B5EF4-FFF2-40B4-BE49-F238E27FC236}">
                  <a16:creationId xmlns:a16="http://schemas.microsoft.com/office/drawing/2014/main" id="{00000000-0008-0000-0400-00006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38100</xdr:rowOff>
        </xdr:from>
        <xdr:to>
          <xdr:col>8</xdr:col>
          <xdr:colOff>28575</xdr:colOff>
          <xdr:row>82</xdr:row>
          <xdr:rowOff>266700</xdr:rowOff>
        </xdr:to>
        <xdr:sp macro="" textlink="">
          <xdr:nvSpPr>
            <xdr:cNvPr id="4647" name="Group Box 551" hidden="1">
              <a:extLst>
                <a:ext uri="{63B3BB69-23CF-44E3-9099-C40C66FF867C}">
                  <a14:compatExt spid="_x0000_s4647"/>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48" name="Group Box 552" hidden="1">
              <a:extLst>
                <a:ext uri="{63B3BB69-23CF-44E3-9099-C40C66FF867C}">
                  <a14:compatExt spid="_x0000_s4648"/>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28575</xdr:rowOff>
        </xdr:from>
        <xdr:to>
          <xdr:col>8</xdr:col>
          <xdr:colOff>9525</xdr:colOff>
          <xdr:row>82</xdr:row>
          <xdr:rowOff>266700</xdr:rowOff>
        </xdr:to>
        <xdr:sp macro="" textlink="">
          <xdr:nvSpPr>
            <xdr:cNvPr id="4649" name="Group Box 553" hidden="1">
              <a:extLst>
                <a:ext uri="{63B3BB69-23CF-44E3-9099-C40C66FF867C}">
                  <a14:compatExt spid="_x0000_s4649"/>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50" name="Group Box 554" hidden="1">
              <a:extLst>
                <a:ext uri="{63B3BB69-23CF-44E3-9099-C40C66FF867C}">
                  <a14:compatExt spid="_x0000_s4650"/>
                </a:ext>
                <a:ext uri="{FF2B5EF4-FFF2-40B4-BE49-F238E27FC236}">
                  <a16:creationId xmlns:a16="http://schemas.microsoft.com/office/drawing/2014/main" id="{00000000-0008-0000-0400-00006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38100</xdr:rowOff>
        </xdr:from>
        <xdr:to>
          <xdr:col>8</xdr:col>
          <xdr:colOff>28575</xdr:colOff>
          <xdr:row>82</xdr:row>
          <xdr:rowOff>266700</xdr:rowOff>
        </xdr:to>
        <xdr:sp macro="" textlink="">
          <xdr:nvSpPr>
            <xdr:cNvPr id="4651" name="Group Box 555" hidden="1">
              <a:extLst>
                <a:ext uri="{63B3BB69-23CF-44E3-9099-C40C66FF867C}">
                  <a14:compatExt spid="_x0000_s4651"/>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52" name="Group Box 556" hidden="1">
              <a:extLst>
                <a:ext uri="{63B3BB69-23CF-44E3-9099-C40C66FF867C}">
                  <a14:compatExt spid="_x0000_s4652"/>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28575</xdr:rowOff>
        </xdr:from>
        <xdr:to>
          <xdr:col>8</xdr:col>
          <xdr:colOff>9525</xdr:colOff>
          <xdr:row>82</xdr:row>
          <xdr:rowOff>266700</xdr:rowOff>
        </xdr:to>
        <xdr:sp macro="" textlink="">
          <xdr:nvSpPr>
            <xdr:cNvPr id="4653" name="Group Box 557" hidden="1">
              <a:extLst>
                <a:ext uri="{63B3BB69-23CF-44E3-9099-C40C66FF867C}">
                  <a14:compatExt spid="_x0000_s4653"/>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54" name="Group Box 558" hidden="1">
              <a:extLst>
                <a:ext uri="{63B3BB69-23CF-44E3-9099-C40C66FF867C}">
                  <a14:compatExt spid="_x0000_s4654"/>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28575</xdr:rowOff>
        </xdr:from>
        <xdr:to>
          <xdr:col>8</xdr:col>
          <xdr:colOff>9525</xdr:colOff>
          <xdr:row>82</xdr:row>
          <xdr:rowOff>266700</xdr:rowOff>
        </xdr:to>
        <xdr:sp macro="" textlink="">
          <xdr:nvSpPr>
            <xdr:cNvPr id="4655" name="Group Box 559" hidden="1">
              <a:extLst>
                <a:ext uri="{63B3BB69-23CF-44E3-9099-C40C66FF867C}">
                  <a14:compatExt spid="_x0000_s4655"/>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56" name="Group Box 560" hidden="1">
              <a:extLst>
                <a:ext uri="{63B3BB69-23CF-44E3-9099-C40C66FF867C}">
                  <a14:compatExt spid="_x0000_s4656"/>
                </a:ext>
                <a:ext uri="{FF2B5EF4-FFF2-40B4-BE49-F238E27FC236}">
                  <a16:creationId xmlns:a16="http://schemas.microsoft.com/office/drawing/2014/main" id="{00000000-0008-0000-0400-00004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47625</xdr:rowOff>
        </xdr:from>
        <xdr:to>
          <xdr:col>8</xdr:col>
          <xdr:colOff>28575</xdr:colOff>
          <xdr:row>82</xdr:row>
          <xdr:rowOff>266700</xdr:rowOff>
        </xdr:to>
        <xdr:sp macro="" textlink="">
          <xdr:nvSpPr>
            <xdr:cNvPr id="4657" name="Group Box 561" hidden="1">
              <a:extLst>
                <a:ext uri="{63B3BB69-23CF-44E3-9099-C40C66FF867C}">
                  <a14:compatExt spid="_x0000_s4657"/>
                </a:ext>
                <a:ext uri="{FF2B5EF4-FFF2-40B4-BE49-F238E27FC236}">
                  <a16:creationId xmlns:a16="http://schemas.microsoft.com/office/drawing/2014/main" id="{00000000-0008-0000-0400-0000B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58" name="Group Box 562" hidden="1">
              <a:extLst>
                <a:ext uri="{63B3BB69-23CF-44E3-9099-C40C66FF867C}">
                  <a14:compatExt spid="_x0000_s4658"/>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38100</xdr:rowOff>
        </xdr:from>
        <xdr:to>
          <xdr:col>8</xdr:col>
          <xdr:colOff>9525</xdr:colOff>
          <xdr:row>82</xdr:row>
          <xdr:rowOff>266700</xdr:rowOff>
        </xdr:to>
        <xdr:sp macro="" textlink="">
          <xdr:nvSpPr>
            <xdr:cNvPr id="4659" name="Group Box 563" hidden="1">
              <a:extLst>
                <a:ext uri="{63B3BB69-23CF-44E3-9099-C40C66FF867C}">
                  <a14:compatExt spid="_x0000_s4659"/>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79</xdr:row>
          <xdr:rowOff>28575</xdr:rowOff>
        </xdr:from>
        <xdr:to>
          <xdr:col>8</xdr:col>
          <xdr:colOff>0</xdr:colOff>
          <xdr:row>82</xdr:row>
          <xdr:rowOff>266700</xdr:rowOff>
        </xdr:to>
        <xdr:sp macro="" textlink="">
          <xdr:nvSpPr>
            <xdr:cNvPr id="4660" name="Group Box 564" hidden="1">
              <a:extLst>
                <a:ext uri="{63B3BB69-23CF-44E3-9099-C40C66FF867C}">
                  <a14:compatExt spid="_x0000_s4660"/>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61" name="Group Box 565" hidden="1">
              <a:extLst>
                <a:ext uri="{63B3BB69-23CF-44E3-9099-C40C66FF867C}">
                  <a14:compatExt spid="_x0000_s4661"/>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28575</xdr:rowOff>
        </xdr:from>
        <xdr:to>
          <xdr:col>8</xdr:col>
          <xdr:colOff>28575</xdr:colOff>
          <xdr:row>82</xdr:row>
          <xdr:rowOff>247650</xdr:rowOff>
        </xdr:to>
        <xdr:sp macro="" textlink="">
          <xdr:nvSpPr>
            <xdr:cNvPr id="4662" name="Group Box 566" hidden="1">
              <a:extLst>
                <a:ext uri="{63B3BB69-23CF-44E3-9099-C40C66FF867C}">
                  <a14:compatExt spid="_x0000_s4662"/>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63" name="Group Box 567" hidden="1">
              <a:extLst>
                <a:ext uri="{63B3BB69-23CF-44E3-9099-C40C66FF867C}">
                  <a14:compatExt spid="_x0000_s4663"/>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38100</xdr:rowOff>
        </xdr:from>
        <xdr:to>
          <xdr:col>8</xdr:col>
          <xdr:colOff>9525</xdr:colOff>
          <xdr:row>82</xdr:row>
          <xdr:rowOff>266700</xdr:rowOff>
        </xdr:to>
        <xdr:sp macro="" textlink="">
          <xdr:nvSpPr>
            <xdr:cNvPr id="4664" name="Group Box 568" hidden="1">
              <a:extLst>
                <a:ext uri="{63B3BB69-23CF-44E3-9099-C40C66FF867C}">
                  <a14:compatExt spid="_x0000_s4664"/>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79</xdr:row>
          <xdr:rowOff>28575</xdr:rowOff>
        </xdr:from>
        <xdr:to>
          <xdr:col>8</xdr:col>
          <xdr:colOff>0</xdr:colOff>
          <xdr:row>82</xdr:row>
          <xdr:rowOff>266700</xdr:rowOff>
        </xdr:to>
        <xdr:sp macro="" textlink="">
          <xdr:nvSpPr>
            <xdr:cNvPr id="4665" name="Group Box 569" hidden="1">
              <a:extLst>
                <a:ext uri="{63B3BB69-23CF-44E3-9099-C40C66FF867C}">
                  <a14:compatExt spid="_x0000_s4665"/>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66" name="Group Box 570" hidden="1">
              <a:extLst>
                <a:ext uri="{63B3BB69-23CF-44E3-9099-C40C66FF867C}">
                  <a14:compatExt spid="_x0000_s4666"/>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28575</xdr:rowOff>
        </xdr:from>
        <xdr:to>
          <xdr:col>8</xdr:col>
          <xdr:colOff>28575</xdr:colOff>
          <xdr:row>82</xdr:row>
          <xdr:rowOff>247650</xdr:rowOff>
        </xdr:to>
        <xdr:sp macro="" textlink="">
          <xdr:nvSpPr>
            <xdr:cNvPr id="4667" name="Group Box 571" hidden="1">
              <a:extLst>
                <a:ext uri="{63B3BB69-23CF-44E3-9099-C40C66FF867C}">
                  <a14:compatExt spid="_x0000_s4667"/>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68" name="Group Box 572" hidden="1">
              <a:extLst>
                <a:ext uri="{63B3BB69-23CF-44E3-9099-C40C66FF867C}">
                  <a14:compatExt spid="_x0000_s4668"/>
                </a:ext>
                <a:ext uri="{FF2B5EF4-FFF2-40B4-BE49-F238E27FC236}">
                  <a16:creationId xmlns:a16="http://schemas.microsoft.com/office/drawing/2014/main" id="{00000000-0008-0000-0400-00007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28575</xdr:rowOff>
        </xdr:from>
        <xdr:to>
          <xdr:col>8</xdr:col>
          <xdr:colOff>28575</xdr:colOff>
          <xdr:row>86</xdr:row>
          <xdr:rowOff>266700</xdr:rowOff>
        </xdr:to>
        <xdr:sp macro="" textlink="">
          <xdr:nvSpPr>
            <xdr:cNvPr id="4669" name="Group Box 573" hidden="1">
              <a:extLst>
                <a:ext uri="{63B3BB69-23CF-44E3-9099-C40C66FF867C}">
                  <a14:compatExt spid="_x0000_s4669"/>
                </a:ext>
                <a:ext uri="{FF2B5EF4-FFF2-40B4-BE49-F238E27FC236}">
                  <a16:creationId xmlns:a16="http://schemas.microsoft.com/office/drawing/2014/main" id="{00000000-0008-0000-0400-0000C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285750</xdr:rowOff>
        </xdr:from>
        <xdr:to>
          <xdr:col>8</xdr:col>
          <xdr:colOff>685800</xdr:colOff>
          <xdr:row>87</xdr:row>
          <xdr:rowOff>0</xdr:rowOff>
        </xdr:to>
        <xdr:sp macro="" textlink="">
          <xdr:nvSpPr>
            <xdr:cNvPr id="4670" name="Group Box 574" hidden="1">
              <a:extLst>
                <a:ext uri="{63B3BB69-23CF-44E3-9099-C40C66FF867C}">
                  <a14:compatExt spid="_x0000_s4670"/>
                </a:ext>
                <a:ext uri="{FF2B5EF4-FFF2-40B4-BE49-F238E27FC236}">
                  <a16:creationId xmlns:a16="http://schemas.microsoft.com/office/drawing/2014/main" id="{00000000-0008-0000-0400-00006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9525</xdr:rowOff>
        </xdr:from>
        <xdr:to>
          <xdr:col>8</xdr:col>
          <xdr:colOff>76200</xdr:colOff>
          <xdr:row>87</xdr:row>
          <xdr:rowOff>38100</xdr:rowOff>
        </xdr:to>
        <xdr:sp macro="" textlink="">
          <xdr:nvSpPr>
            <xdr:cNvPr id="4671" name="Group Box 575" hidden="1">
              <a:extLst>
                <a:ext uri="{63B3BB69-23CF-44E3-9099-C40C66FF867C}">
                  <a14:compatExt spid="_x0000_s4671"/>
                </a:ext>
                <a:ext uri="{FF2B5EF4-FFF2-40B4-BE49-F238E27FC236}">
                  <a16:creationId xmlns:a16="http://schemas.microsoft.com/office/drawing/2014/main" id="{00000000-0008-0000-0400-0000C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72" name="Group Box 576" hidden="1">
              <a:extLst>
                <a:ext uri="{63B3BB69-23CF-44E3-9099-C40C66FF867C}">
                  <a14:compatExt spid="_x0000_s4672"/>
                </a:ext>
                <a:ext uri="{FF2B5EF4-FFF2-40B4-BE49-F238E27FC236}">
                  <a16:creationId xmlns:a16="http://schemas.microsoft.com/office/drawing/2014/main" id="{00000000-0008-0000-0400-00006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38100</xdr:rowOff>
        </xdr:from>
        <xdr:to>
          <xdr:col>8</xdr:col>
          <xdr:colOff>28575</xdr:colOff>
          <xdr:row>86</xdr:row>
          <xdr:rowOff>266700</xdr:rowOff>
        </xdr:to>
        <xdr:sp macro="" textlink="">
          <xdr:nvSpPr>
            <xdr:cNvPr id="4673" name="Group Box 577" hidden="1">
              <a:extLst>
                <a:ext uri="{63B3BB69-23CF-44E3-9099-C40C66FF867C}">
                  <a14:compatExt spid="_x0000_s4673"/>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74" name="Group Box 578" hidden="1">
              <a:extLst>
                <a:ext uri="{63B3BB69-23CF-44E3-9099-C40C66FF867C}">
                  <a14:compatExt spid="_x0000_s4674"/>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28575</xdr:rowOff>
        </xdr:from>
        <xdr:to>
          <xdr:col>8</xdr:col>
          <xdr:colOff>9525</xdr:colOff>
          <xdr:row>86</xdr:row>
          <xdr:rowOff>266700</xdr:rowOff>
        </xdr:to>
        <xdr:sp macro="" textlink="">
          <xdr:nvSpPr>
            <xdr:cNvPr id="4675" name="Group Box 579" hidden="1">
              <a:extLst>
                <a:ext uri="{63B3BB69-23CF-44E3-9099-C40C66FF867C}">
                  <a14:compatExt spid="_x0000_s4675"/>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76" name="Group Box 580" hidden="1">
              <a:extLst>
                <a:ext uri="{63B3BB69-23CF-44E3-9099-C40C66FF867C}">
                  <a14:compatExt spid="_x0000_s4676"/>
                </a:ext>
                <a:ext uri="{FF2B5EF4-FFF2-40B4-BE49-F238E27FC236}">
                  <a16:creationId xmlns:a16="http://schemas.microsoft.com/office/drawing/2014/main" id="{00000000-0008-0000-0400-00006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38100</xdr:rowOff>
        </xdr:from>
        <xdr:to>
          <xdr:col>8</xdr:col>
          <xdr:colOff>28575</xdr:colOff>
          <xdr:row>86</xdr:row>
          <xdr:rowOff>266700</xdr:rowOff>
        </xdr:to>
        <xdr:sp macro="" textlink="">
          <xdr:nvSpPr>
            <xdr:cNvPr id="4677" name="Group Box 581" hidden="1">
              <a:extLst>
                <a:ext uri="{63B3BB69-23CF-44E3-9099-C40C66FF867C}">
                  <a14:compatExt spid="_x0000_s4677"/>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78" name="Group Box 582" hidden="1">
              <a:extLst>
                <a:ext uri="{63B3BB69-23CF-44E3-9099-C40C66FF867C}">
                  <a14:compatExt spid="_x0000_s4678"/>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28575</xdr:rowOff>
        </xdr:from>
        <xdr:to>
          <xdr:col>8</xdr:col>
          <xdr:colOff>9525</xdr:colOff>
          <xdr:row>86</xdr:row>
          <xdr:rowOff>266700</xdr:rowOff>
        </xdr:to>
        <xdr:sp macro="" textlink="">
          <xdr:nvSpPr>
            <xdr:cNvPr id="4679" name="Group Box 583" hidden="1">
              <a:extLst>
                <a:ext uri="{63B3BB69-23CF-44E3-9099-C40C66FF867C}">
                  <a14:compatExt spid="_x0000_s4679"/>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80" name="Group Box 584" hidden="1">
              <a:extLst>
                <a:ext uri="{63B3BB69-23CF-44E3-9099-C40C66FF867C}">
                  <a14:compatExt spid="_x0000_s4680"/>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28575</xdr:rowOff>
        </xdr:from>
        <xdr:to>
          <xdr:col>8</xdr:col>
          <xdr:colOff>9525</xdr:colOff>
          <xdr:row>86</xdr:row>
          <xdr:rowOff>266700</xdr:rowOff>
        </xdr:to>
        <xdr:sp macro="" textlink="">
          <xdr:nvSpPr>
            <xdr:cNvPr id="4681" name="Group Box 585" hidden="1">
              <a:extLst>
                <a:ext uri="{63B3BB69-23CF-44E3-9099-C40C66FF867C}">
                  <a14:compatExt spid="_x0000_s4681"/>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82" name="Group Box 586" hidden="1">
              <a:extLst>
                <a:ext uri="{63B3BB69-23CF-44E3-9099-C40C66FF867C}">
                  <a14:compatExt spid="_x0000_s4682"/>
                </a:ext>
                <a:ext uri="{FF2B5EF4-FFF2-40B4-BE49-F238E27FC236}">
                  <a16:creationId xmlns:a16="http://schemas.microsoft.com/office/drawing/2014/main" id="{00000000-0008-0000-0400-00004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47625</xdr:rowOff>
        </xdr:from>
        <xdr:to>
          <xdr:col>8</xdr:col>
          <xdr:colOff>28575</xdr:colOff>
          <xdr:row>86</xdr:row>
          <xdr:rowOff>266700</xdr:rowOff>
        </xdr:to>
        <xdr:sp macro="" textlink="">
          <xdr:nvSpPr>
            <xdr:cNvPr id="4683" name="Group Box 587" hidden="1">
              <a:extLst>
                <a:ext uri="{63B3BB69-23CF-44E3-9099-C40C66FF867C}">
                  <a14:compatExt spid="_x0000_s4683"/>
                </a:ext>
                <a:ext uri="{FF2B5EF4-FFF2-40B4-BE49-F238E27FC236}">
                  <a16:creationId xmlns:a16="http://schemas.microsoft.com/office/drawing/2014/main" id="{00000000-0008-0000-0400-0000B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84" name="Group Box 588" hidden="1">
              <a:extLst>
                <a:ext uri="{63B3BB69-23CF-44E3-9099-C40C66FF867C}">
                  <a14:compatExt spid="_x0000_s4684"/>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38100</xdr:rowOff>
        </xdr:from>
        <xdr:to>
          <xdr:col>8</xdr:col>
          <xdr:colOff>9525</xdr:colOff>
          <xdr:row>86</xdr:row>
          <xdr:rowOff>266700</xdr:rowOff>
        </xdr:to>
        <xdr:sp macro="" textlink="">
          <xdr:nvSpPr>
            <xdr:cNvPr id="4685" name="Group Box 589" hidden="1">
              <a:extLst>
                <a:ext uri="{63B3BB69-23CF-44E3-9099-C40C66FF867C}">
                  <a14:compatExt spid="_x0000_s4685"/>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83</xdr:row>
          <xdr:rowOff>28575</xdr:rowOff>
        </xdr:from>
        <xdr:to>
          <xdr:col>8</xdr:col>
          <xdr:colOff>0</xdr:colOff>
          <xdr:row>86</xdr:row>
          <xdr:rowOff>266700</xdr:rowOff>
        </xdr:to>
        <xdr:sp macro="" textlink="">
          <xdr:nvSpPr>
            <xdr:cNvPr id="4686" name="Group Box 590" hidden="1">
              <a:extLst>
                <a:ext uri="{63B3BB69-23CF-44E3-9099-C40C66FF867C}">
                  <a14:compatExt spid="_x0000_s4686"/>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87" name="Group Box 591" hidden="1">
              <a:extLst>
                <a:ext uri="{63B3BB69-23CF-44E3-9099-C40C66FF867C}">
                  <a14:compatExt spid="_x0000_s4687"/>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28575</xdr:rowOff>
        </xdr:from>
        <xdr:to>
          <xdr:col>8</xdr:col>
          <xdr:colOff>28575</xdr:colOff>
          <xdr:row>86</xdr:row>
          <xdr:rowOff>247650</xdr:rowOff>
        </xdr:to>
        <xdr:sp macro="" textlink="">
          <xdr:nvSpPr>
            <xdr:cNvPr id="4688" name="Group Box 592" hidden="1">
              <a:extLst>
                <a:ext uri="{63B3BB69-23CF-44E3-9099-C40C66FF867C}">
                  <a14:compatExt spid="_x0000_s4688"/>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89" name="Group Box 593" hidden="1">
              <a:extLst>
                <a:ext uri="{63B3BB69-23CF-44E3-9099-C40C66FF867C}">
                  <a14:compatExt spid="_x0000_s4689"/>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38100</xdr:rowOff>
        </xdr:from>
        <xdr:to>
          <xdr:col>8</xdr:col>
          <xdr:colOff>9525</xdr:colOff>
          <xdr:row>86</xdr:row>
          <xdr:rowOff>266700</xdr:rowOff>
        </xdr:to>
        <xdr:sp macro="" textlink="">
          <xdr:nvSpPr>
            <xdr:cNvPr id="4690" name="Group Box 594" hidden="1">
              <a:extLst>
                <a:ext uri="{63B3BB69-23CF-44E3-9099-C40C66FF867C}">
                  <a14:compatExt spid="_x0000_s4690"/>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83</xdr:row>
          <xdr:rowOff>28575</xdr:rowOff>
        </xdr:from>
        <xdr:to>
          <xdr:col>8</xdr:col>
          <xdr:colOff>0</xdr:colOff>
          <xdr:row>86</xdr:row>
          <xdr:rowOff>266700</xdr:rowOff>
        </xdr:to>
        <xdr:sp macro="" textlink="">
          <xdr:nvSpPr>
            <xdr:cNvPr id="4691" name="Group Box 595" hidden="1">
              <a:extLst>
                <a:ext uri="{63B3BB69-23CF-44E3-9099-C40C66FF867C}">
                  <a14:compatExt spid="_x0000_s4691"/>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92" name="Group Box 596" hidden="1">
              <a:extLst>
                <a:ext uri="{63B3BB69-23CF-44E3-9099-C40C66FF867C}">
                  <a14:compatExt spid="_x0000_s4692"/>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28575</xdr:rowOff>
        </xdr:from>
        <xdr:to>
          <xdr:col>8</xdr:col>
          <xdr:colOff>28575</xdr:colOff>
          <xdr:row>86</xdr:row>
          <xdr:rowOff>247650</xdr:rowOff>
        </xdr:to>
        <xdr:sp macro="" textlink="">
          <xdr:nvSpPr>
            <xdr:cNvPr id="4693" name="Group Box 597" hidden="1">
              <a:extLst>
                <a:ext uri="{63B3BB69-23CF-44E3-9099-C40C66FF867C}">
                  <a14:compatExt spid="_x0000_s4693"/>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156</xdr:col>
      <xdr:colOff>3741</xdr:colOff>
      <xdr:row>0</xdr:row>
      <xdr:rowOff>222818</xdr:rowOff>
    </xdr:from>
    <xdr:to>
      <xdr:col>158</xdr:col>
      <xdr:colOff>409348</xdr:colOff>
      <xdr:row>1</xdr:row>
      <xdr:rowOff>885</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63998134" y="222818"/>
          <a:ext cx="1344500" cy="145460"/>
          <a:chOff x="55768875" y="921883"/>
          <a:chExt cx="1567656" cy="166687"/>
        </a:xfrm>
      </xdr:grpSpPr>
      <xdr:sp macro="[1]!Sort_Num" textlink="">
        <xdr:nvSpPr>
          <xdr:cNvPr id="3" name="角丸四角形 2">
            <a:extLst>
              <a:ext uri="{FF2B5EF4-FFF2-40B4-BE49-F238E27FC236}">
                <a16:creationId xmlns:a16="http://schemas.microsoft.com/office/drawing/2014/main" id="{00000000-0008-0000-0500-000003000000}"/>
              </a:ext>
            </a:extLst>
          </xdr:cNvPr>
          <xdr:cNvSpPr/>
        </xdr:nvSpPr>
        <xdr:spPr>
          <a:xfrm>
            <a:off x="56627372" y="921883"/>
            <a:ext cx="709159"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連番順</a:t>
            </a:r>
          </a:p>
        </xdr:txBody>
      </xdr:sp>
      <xdr:sp macro="[1]!Sort_Plan_Evaluation" textlink="">
        <xdr:nvSpPr>
          <xdr:cNvPr id="4" name="角丸四角形 3">
            <a:extLst>
              <a:ext uri="{FF2B5EF4-FFF2-40B4-BE49-F238E27FC236}">
                <a16:creationId xmlns:a16="http://schemas.microsoft.com/office/drawing/2014/main" id="{00000000-0008-0000-0500-000004000000}"/>
              </a:ext>
            </a:extLst>
          </xdr:cNvPr>
          <xdr:cNvSpPr/>
        </xdr:nvSpPr>
        <xdr:spPr>
          <a:xfrm>
            <a:off x="55768875" y="921883"/>
            <a:ext cx="720612"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評価順</a:t>
            </a:r>
          </a:p>
        </xdr:txBody>
      </xdr:sp>
    </xdr:grpSp>
    <xdr:clientData fPrintsWithSheet="0"/>
  </xdr:twoCellAnchor>
  <xdr:twoCellAnchor>
    <xdr:from>
      <xdr:col>154</xdr:col>
      <xdr:colOff>29090</xdr:colOff>
      <xdr:row>1</xdr:row>
      <xdr:rowOff>1399</xdr:rowOff>
    </xdr:from>
    <xdr:to>
      <xdr:col>157</xdr:col>
      <xdr:colOff>68845</xdr:colOff>
      <xdr:row>2</xdr:row>
      <xdr:rowOff>269747</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61329269" y="368792"/>
          <a:ext cx="3196612" cy="472455"/>
          <a:chOff x="53931911" y="86745"/>
          <a:chExt cx="3163226" cy="611248"/>
        </a:xfrm>
      </xdr:grpSpPr>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53931911" y="86745"/>
            <a:ext cx="384721"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削減率</a:t>
            </a:r>
          </a:p>
        </xdr:txBody>
      </xdr:sp>
      <xdr:grpSp>
        <xdr:nvGrpSpPr>
          <xdr:cNvPr id="7" name="グループ化 6">
            <a:extLst>
              <a:ext uri="{FF2B5EF4-FFF2-40B4-BE49-F238E27FC236}">
                <a16:creationId xmlns:a16="http://schemas.microsoft.com/office/drawing/2014/main" id="{00000000-0008-0000-0500-000007000000}"/>
              </a:ext>
            </a:extLst>
          </xdr:cNvPr>
          <xdr:cNvGrpSpPr/>
        </xdr:nvGrpSpPr>
        <xdr:grpSpPr>
          <a:xfrm>
            <a:off x="54501608" y="86745"/>
            <a:ext cx="616663" cy="166712"/>
            <a:chOff x="53875054" y="45923"/>
            <a:chExt cx="616663" cy="166712"/>
          </a:xfrm>
        </xdr:grpSpPr>
        <xdr:sp macro="" textlink="">
          <xdr:nvSpPr>
            <xdr:cNvPr id="33" name="正方形/長方形 32">
              <a:extLst>
                <a:ext uri="{FF2B5EF4-FFF2-40B4-BE49-F238E27FC236}">
                  <a16:creationId xmlns:a16="http://schemas.microsoft.com/office/drawing/2014/main" id="{00000000-0008-0000-0500-000021000000}"/>
                </a:ext>
              </a:extLst>
            </xdr:cNvPr>
            <xdr:cNvSpPr/>
          </xdr:nvSpPr>
          <xdr:spPr>
            <a:xfrm>
              <a:off x="53875054" y="71437"/>
              <a:ext cx="119062" cy="119063"/>
            </a:xfrm>
            <a:prstGeom prst="rect">
              <a:avLst/>
            </a:prstGeom>
            <a:solidFill>
              <a:srgbClr val="B0EAD4"/>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54085965" y="45923"/>
              <a:ext cx="405752"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以上</a:t>
              </a:r>
            </a:p>
          </xdr:txBody>
        </xdr:sp>
      </xdr:grpSp>
      <xdr:grpSp>
        <xdr:nvGrpSpPr>
          <xdr:cNvPr id="8" name="グループ化 7">
            <a:extLst>
              <a:ext uri="{FF2B5EF4-FFF2-40B4-BE49-F238E27FC236}">
                <a16:creationId xmlns:a16="http://schemas.microsoft.com/office/drawing/2014/main" id="{00000000-0008-0000-0500-000008000000}"/>
              </a:ext>
            </a:extLst>
          </xdr:cNvPr>
          <xdr:cNvGrpSpPr/>
        </xdr:nvGrpSpPr>
        <xdr:grpSpPr>
          <a:xfrm>
            <a:off x="55346239" y="86745"/>
            <a:ext cx="885558" cy="175648"/>
            <a:chOff x="53801498" y="45923"/>
            <a:chExt cx="885558" cy="175648"/>
          </a:xfrm>
        </xdr:grpSpPr>
        <xdr:sp macro="" textlink="">
          <xdr:nvSpPr>
            <xdr:cNvPr id="31" name="正方形/長方形 30">
              <a:extLst>
                <a:ext uri="{FF2B5EF4-FFF2-40B4-BE49-F238E27FC236}">
                  <a16:creationId xmlns:a16="http://schemas.microsoft.com/office/drawing/2014/main" id="{00000000-0008-0000-0500-00001F000000}"/>
                </a:ext>
              </a:extLst>
            </xdr:cNvPr>
            <xdr:cNvSpPr/>
          </xdr:nvSpPr>
          <xdr:spPr>
            <a:xfrm>
              <a:off x="53801498" y="71437"/>
              <a:ext cx="119062" cy="119063"/>
            </a:xfrm>
            <a:prstGeom prst="rect">
              <a:avLst/>
            </a:prstGeom>
            <a:solidFill>
              <a:srgbClr val="D7F5E6"/>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54012409" y="45923"/>
              <a:ext cx="674647" cy="175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2.95</a:t>
              </a:r>
              <a:r>
                <a:rPr lang="en-US" altLang="ja-JP" sz="1100" b="0" i="0" u="none" strike="noStrike">
                  <a:solidFill>
                    <a:schemeClr val="tx1"/>
                  </a:solidFill>
                  <a:effectLst/>
                  <a:latin typeface="+mn-lt"/>
                  <a:ea typeface="+mn-ea"/>
                  <a:cs typeface="+mn-cs"/>
                </a:rPr>
                <a:t>%</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9" name="グループ化 8">
            <a:extLst>
              <a:ext uri="{FF2B5EF4-FFF2-40B4-BE49-F238E27FC236}">
                <a16:creationId xmlns:a16="http://schemas.microsoft.com/office/drawing/2014/main" id="{00000000-0008-0000-0500-000009000000}"/>
              </a:ext>
            </a:extLst>
          </xdr:cNvPr>
          <xdr:cNvGrpSpPr/>
        </xdr:nvGrpSpPr>
        <xdr:grpSpPr>
          <a:xfrm>
            <a:off x="56339460" y="86745"/>
            <a:ext cx="730976" cy="170024"/>
            <a:chOff x="53842617" y="45923"/>
            <a:chExt cx="736744" cy="170024"/>
          </a:xfrm>
        </xdr:grpSpPr>
        <xdr:sp macro="" textlink="">
          <xdr:nvSpPr>
            <xdr:cNvPr id="29" name="正方形/長方形 28">
              <a:extLst>
                <a:ext uri="{FF2B5EF4-FFF2-40B4-BE49-F238E27FC236}">
                  <a16:creationId xmlns:a16="http://schemas.microsoft.com/office/drawing/2014/main" id="{00000000-0008-0000-0500-00001D000000}"/>
                </a:ext>
              </a:extLst>
            </xdr:cNvPr>
            <xdr:cNvSpPr/>
          </xdr:nvSpPr>
          <xdr:spPr>
            <a:xfrm>
              <a:off x="53842617" y="71437"/>
              <a:ext cx="119062" cy="119064"/>
            </a:xfrm>
            <a:prstGeom prst="rect">
              <a:avLst/>
            </a:prstGeom>
            <a:solidFill>
              <a:srgbClr val="ECFAF3"/>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テキスト ボックス 29">
              <a:extLst>
                <a:ext uri="{FF2B5EF4-FFF2-40B4-BE49-F238E27FC236}">
                  <a16:creationId xmlns:a16="http://schemas.microsoft.com/office/drawing/2014/main" id="{00000000-0008-0000-0500-00001E000000}"/>
                </a:ext>
              </a:extLst>
            </xdr:cNvPr>
            <xdr:cNvSpPr txBox="1"/>
          </xdr:nvSpPr>
          <xdr:spPr>
            <a:xfrm>
              <a:off x="54053531" y="45923"/>
              <a:ext cx="525830" cy="1700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2.95%</a:t>
              </a:r>
              <a:endParaRPr kumimoji="1" lang="ja-JP" altLang="en-US" sz="1000">
                <a:latin typeface="HGPｺﾞｼｯｸM" panose="020B0600000000000000" pitchFamily="50" charset="-128"/>
                <a:ea typeface="HGPｺﾞｼｯｸM" panose="020B0600000000000000" pitchFamily="50" charset="-128"/>
              </a:endParaRPr>
            </a:p>
          </xdr:txBody>
        </xdr:sp>
      </xdr:grpSp>
      <xdr:grpSp>
        <xdr:nvGrpSpPr>
          <xdr:cNvPr id="10" name="グループ化 9">
            <a:extLst>
              <a:ext uri="{FF2B5EF4-FFF2-40B4-BE49-F238E27FC236}">
                <a16:creationId xmlns:a16="http://schemas.microsoft.com/office/drawing/2014/main" id="{00000000-0008-0000-0500-00000A000000}"/>
              </a:ext>
            </a:extLst>
          </xdr:cNvPr>
          <xdr:cNvGrpSpPr/>
        </xdr:nvGrpSpPr>
        <xdr:grpSpPr>
          <a:xfrm>
            <a:off x="56339385" y="277245"/>
            <a:ext cx="755752" cy="168413"/>
            <a:chOff x="53841968" y="45923"/>
            <a:chExt cx="765957" cy="166712"/>
          </a:xfrm>
        </xdr:grpSpPr>
        <xdr:sp macro="" textlink="">
          <xdr:nvSpPr>
            <xdr:cNvPr id="27" name="正方形/長方形 26">
              <a:extLst>
                <a:ext uri="{FF2B5EF4-FFF2-40B4-BE49-F238E27FC236}">
                  <a16:creationId xmlns:a16="http://schemas.microsoft.com/office/drawing/2014/main" id="{00000000-0008-0000-0500-00001B000000}"/>
                </a:ext>
              </a:extLst>
            </xdr:cNvPr>
            <xdr:cNvSpPr/>
          </xdr:nvSpPr>
          <xdr:spPr>
            <a:xfrm>
              <a:off x="53841968" y="71437"/>
              <a:ext cx="119062" cy="119063"/>
            </a:xfrm>
            <a:prstGeom prst="rect">
              <a:avLst/>
            </a:prstGeom>
            <a:solidFill>
              <a:srgbClr val="F1E1CB"/>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54052901" y="45923"/>
              <a:ext cx="555024"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-10%</a:t>
              </a:r>
              <a:r>
                <a:rPr kumimoji="1" lang="ja-JP" altLang="en-US" sz="1000">
                  <a:latin typeface="HGPｺﾞｼｯｸM" panose="020B0600000000000000" pitchFamily="50" charset="-128"/>
                  <a:ea typeface="HGPｺﾞｼｯｸM" panose="020B0600000000000000" pitchFamily="50" charset="-128"/>
                </a:rPr>
                <a:t>以下</a:t>
              </a:r>
              <a:endParaRPr kumimoji="1" lang="en-US" altLang="ja-JP" sz="1000">
                <a:latin typeface="HGPｺﾞｼｯｸM" panose="020B0600000000000000" pitchFamily="50" charset="-128"/>
                <a:ea typeface="HGPｺﾞｼｯｸM" panose="020B0600000000000000" pitchFamily="50" charset="-128"/>
              </a:endParaRPr>
            </a:p>
          </xdr:txBody>
        </xdr:sp>
      </xdr:grpSp>
      <xdr:grpSp>
        <xdr:nvGrpSpPr>
          <xdr:cNvPr id="11" name="グループ化 10">
            <a:extLst>
              <a:ext uri="{FF2B5EF4-FFF2-40B4-BE49-F238E27FC236}">
                <a16:creationId xmlns:a16="http://schemas.microsoft.com/office/drawing/2014/main" id="{00000000-0008-0000-0500-00000B000000}"/>
              </a:ext>
            </a:extLst>
          </xdr:cNvPr>
          <xdr:cNvGrpSpPr/>
        </xdr:nvGrpSpPr>
        <xdr:grpSpPr>
          <a:xfrm>
            <a:off x="55346238" y="277245"/>
            <a:ext cx="840573" cy="168413"/>
            <a:chOff x="53801497" y="45923"/>
            <a:chExt cx="840573" cy="166785"/>
          </a:xfrm>
        </xdr:grpSpPr>
        <xdr:sp macro="" textlink="">
          <xdr:nvSpPr>
            <xdr:cNvPr id="25" name="正方形/長方形 24">
              <a:extLst>
                <a:ext uri="{FF2B5EF4-FFF2-40B4-BE49-F238E27FC236}">
                  <a16:creationId xmlns:a16="http://schemas.microsoft.com/office/drawing/2014/main" id="{00000000-0008-0000-0500-000019000000}"/>
                </a:ext>
              </a:extLst>
            </xdr:cNvPr>
            <xdr:cNvSpPr/>
          </xdr:nvSpPr>
          <xdr:spPr>
            <a:xfrm>
              <a:off x="53801497" y="71437"/>
              <a:ext cx="119062" cy="119063"/>
            </a:xfrm>
            <a:prstGeom prst="rect">
              <a:avLst/>
            </a:prstGeom>
            <a:solidFill>
              <a:srgbClr val="F4E8D8"/>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54012410" y="45923"/>
              <a:ext cx="629660" cy="1667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-10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12" name="グループ化 11">
            <a:extLst>
              <a:ext uri="{FF2B5EF4-FFF2-40B4-BE49-F238E27FC236}">
                <a16:creationId xmlns:a16="http://schemas.microsoft.com/office/drawing/2014/main" id="{00000000-0008-0000-0500-00000C000000}"/>
              </a:ext>
            </a:extLst>
          </xdr:cNvPr>
          <xdr:cNvGrpSpPr/>
        </xdr:nvGrpSpPr>
        <xdr:grpSpPr>
          <a:xfrm>
            <a:off x="54501596" y="277245"/>
            <a:ext cx="692939" cy="168413"/>
            <a:chOff x="53875703" y="45923"/>
            <a:chExt cx="687592" cy="166795"/>
          </a:xfrm>
        </xdr:grpSpPr>
        <xdr:sp macro="" textlink="">
          <xdr:nvSpPr>
            <xdr:cNvPr id="23" name="正方形/長方形 22">
              <a:extLst>
                <a:ext uri="{FF2B5EF4-FFF2-40B4-BE49-F238E27FC236}">
                  <a16:creationId xmlns:a16="http://schemas.microsoft.com/office/drawing/2014/main" id="{00000000-0008-0000-0500-000017000000}"/>
                </a:ext>
              </a:extLst>
            </xdr:cNvPr>
            <xdr:cNvSpPr/>
          </xdr:nvSpPr>
          <xdr:spPr>
            <a:xfrm>
              <a:off x="53875703" y="71437"/>
              <a:ext cx="116912" cy="119063"/>
            </a:xfrm>
            <a:prstGeom prst="rect">
              <a:avLst/>
            </a:prstGeom>
            <a:solidFill>
              <a:srgbClr val="F8F1E4"/>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54086614" y="45923"/>
              <a:ext cx="476681" cy="166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0</a:t>
              </a:r>
              <a:r>
                <a:rPr kumimoji="1" lang="ja-JP" altLang="en-US" sz="1000">
                  <a:latin typeface="HGPｺﾞｼｯｸM" panose="020B0600000000000000" pitchFamily="50" charset="-128"/>
                  <a:ea typeface="HGPｺﾞｼｯｸM" panose="020B0600000000000000" pitchFamily="50" charset="-128"/>
                </a:rPr>
                <a:t>％</a:t>
              </a:r>
            </a:p>
          </xdr:txBody>
        </xdr:sp>
      </xdr:grpSp>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53931911" y="522319"/>
            <a:ext cx="512961"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重点対策</a:t>
            </a:r>
          </a:p>
        </xdr:txBody>
      </xdr:sp>
      <xdr:grpSp>
        <xdr:nvGrpSpPr>
          <xdr:cNvPr id="14" name="グループ化 13">
            <a:extLst>
              <a:ext uri="{FF2B5EF4-FFF2-40B4-BE49-F238E27FC236}">
                <a16:creationId xmlns:a16="http://schemas.microsoft.com/office/drawing/2014/main" id="{00000000-0008-0000-0500-00000E000000}"/>
              </a:ext>
            </a:extLst>
          </xdr:cNvPr>
          <xdr:cNvGrpSpPr/>
        </xdr:nvGrpSpPr>
        <xdr:grpSpPr>
          <a:xfrm>
            <a:off x="54501608" y="525392"/>
            <a:ext cx="563059" cy="165981"/>
            <a:chOff x="53875054" y="45923"/>
            <a:chExt cx="563059" cy="166712"/>
          </a:xfrm>
        </xdr:grpSpPr>
        <xdr:sp macro="" textlink="">
          <xdr:nvSpPr>
            <xdr:cNvPr id="21" name="正方形/長方形 20">
              <a:extLst>
                <a:ext uri="{FF2B5EF4-FFF2-40B4-BE49-F238E27FC236}">
                  <a16:creationId xmlns:a16="http://schemas.microsoft.com/office/drawing/2014/main" id="{00000000-0008-0000-0500-000015000000}"/>
                </a:ext>
              </a:extLst>
            </xdr:cNvPr>
            <xdr:cNvSpPr/>
          </xdr:nvSpPr>
          <xdr:spPr>
            <a:xfrm>
              <a:off x="53875054" y="71437"/>
              <a:ext cx="119062" cy="119063"/>
            </a:xfrm>
            <a:prstGeom prst="rect">
              <a:avLst/>
            </a:prstGeom>
            <a:solidFill>
              <a:srgbClr val="D4F4E8"/>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54085965" y="45923"/>
              <a:ext cx="352148"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100</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15" name="グループ化 14">
            <a:extLst>
              <a:ext uri="{FF2B5EF4-FFF2-40B4-BE49-F238E27FC236}">
                <a16:creationId xmlns:a16="http://schemas.microsoft.com/office/drawing/2014/main" id="{00000000-0008-0000-0500-00000F000000}"/>
              </a:ext>
            </a:extLst>
          </xdr:cNvPr>
          <xdr:cNvGrpSpPr/>
        </xdr:nvGrpSpPr>
        <xdr:grpSpPr>
          <a:xfrm>
            <a:off x="55346238" y="525392"/>
            <a:ext cx="840573" cy="165981"/>
            <a:chOff x="53801497" y="45923"/>
            <a:chExt cx="840573" cy="170499"/>
          </a:xfrm>
        </xdr:grpSpPr>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53801497" y="71437"/>
              <a:ext cx="119062" cy="123787"/>
            </a:xfrm>
            <a:prstGeom prst="rect">
              <a:avLst/>
            </a:prstGeom>
            <a:solidFill>
              <a:srgbClr val="F4E8D8"/>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54012410" y="45923"/>
              <a:ext cx="629660" cy="170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50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100</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16" name="グループ化 15">
            <a:extLst>
              <a:ext uri="{FF2B5EF4-FFF2-40B4-BE49-F238E27FC236}">
                <a16:creationId xmlns:a16="http://schemas.microsoft.com/office/drawing/2014/main" id="{00000000-0008-0000-0500-000010000000}"/>
              </a:ext>
            </a:extLst>
          </xdr:cNvPr>
          <xdr:cNvGrpSpPr/>
        </xdr:nvGrpSpPr>
        <xdr:grpSpPr>
          <a:xfrm>
            <a:off x="56339370" y="532011"/>
            <a:ext cx="632900" cy="165982"/>
            <a:chOff x="53842627" y="45922"/>
            <a:chExt cx="637729" cy="181092"/>
          </a:xfrm>
        </xdr:grpSpPr>
        <xdr:sp macro="" textlink="">
          <xdr:nvSpPr>
            <xdr:cNvPr id="17" name="正方形/長方形 16">
              <a:extLst>
                <a:ext uri="{FF2B5EF4-FFF2-40B4-BE49-F238E27FC236}">
                  <a16:creationId xmlns:a16="http://schemas.microsoft.com/office/drawing/2014/main" id="{00000000-0008-0000-0500-000011000000}"/>
                </a:ext>
              </a:extLst>
            </xdr:cNvPr>
            <xdr:cNvSpPr/>
          </xdr:nvSpPr>
          <xdr:spPr>
            <a:xfrm>
              <a:off x="53842627" y="71435"/>
              <a:ext cx="119062" cy="131477"/>
            </a:xfrm>
            <a:prstGeom prst="rect">
              <a:avLst/>
            </a:prstGeom>
            <a:solidFill>
              <a:srgbClr val="F1E1CB"/>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54053572" y="45922"/>
              <a:ext cx="426784" cy="1810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50%</a:t>
              </a:r>
            </a:p>
          </xdr:txBody>
        </xdr:sp>
      </xdr:grpSp>
    </xdr:grpSp>
    <xdr:clientData/>
  </xdr:twoCellAnchor>
  <xdr:oneCellAnchor>
    <xdr:from>
      <xdr:col>164</xdr:col>
      <xdr:colOff>548708</xdr:colOff>
      <xdr:row>0</xdr:row>
      <xdr:rowOff>203427</xdr:rowOff>
    </xdr:from>
    <xdr:ext cx="1750287" cy="166712"/>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65280608" y="203427"/>
          <a:ext cx="1750287"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（四捨五入し少数１桁として判定）</a:t>
          </a:r>
        </a:p>
      </xdr:txBody>
    </xdr:sp>
    <xdr:clientData/>
  </xdr:oneCellAnchor>
  <xdr:oneCellAnchor>
    <xdr:from>
      <xdr:col>174</xdr:col>
      <xdr:colOff>548708</xdr:colOff>
      <xdr:row>0</xdr:row>
      <xdr:rowOff>203427</xdr:rowOff>
    </xdr:from>
    <xdr:ext cx="1750287" cy="166712"/>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70205033" y="203427"/>
          <a:ext cx="1750287"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（四捨五入し少数１桁として判定）</a:t>
          </a:r>
        </a:p>
      </xdr:txBody>
    </xdr:sp>
    <xdr:clientData/>
  </xdr:oneCellAnchor>
  <xdr:twoCellAnchor>
    <xdr:from>
      <xdr:col>89</xdr:col>
      <xdr:colOff>204108</xdr:colOff>
      <xdr:row>1</xdr:row>
      <xdr:rowOff>0</xdr:rowOff>
    </xdr:from>
    <xdr:to>
      <xdr:col>98</xdr:col>
      <xdr:colOff>149678</xdr:colOff>
      <xdr:row>2</xdr:row>
      <xdr:rowOff>68036</xdr:rowOff>
    </xdr:to>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41202429" y="367393"/>
          <a:ext cx="2843892" cy="2721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旧ツールでは、保有台数・導入予定の順</a:t>
          </a:r>
        </a:p>
      </xdr:txBody>
    </xdr:sp>
    <xdr:clientData/>
  </xdr:twoCellAnchor>
  <xdr:twoCellAnchor>
    <xdr:from>
      <xdr:col>104</xdr:col>
      <xdr:colOff>95250</xdr:colOff>
      <xdr:row>1</xdr:row>
      <xdr:rowOff>54428</xdr:rowOff>
    </xdr:from>
    <xdr:to>
      <xdr:col>136</xdr:col>
      <xdr:colOff>40821</xdr:colOff>
      <xdr:row>2</xdr:row>
      <xdr:rowOff>108857</xdr:rowOff>
    </xdr:to>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45597536" y="421821"/>
          <a:ext cx="8218714" cy="2585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重点対策凡例</a:t>
          </a:r>
          <a:r>
            <a:rPr kumimoji="1" lang="en-US" altLang="ja-JP" sz="1100"/>
            <a:t>】1</a:t>
          </a:r>
          <a:r>
            <a:rPr kumimoji="1" lang="ja-JP" altLang="en-US" sz="1100"/>
            <a:t>：整備済 </a:t>
          </a:r>
          <a:r>
            <a:rPr kumimoji="1" lang="en-US" altLang="ja-JP" sz="1100"/>
            <a:t>or </a:t>
          </a:r>
          <a:r>
            <a:rPr kumimoji="1" lang="ja-JP" altLang="en-US" sz="1100"/>
            <a:t>実施済 </a:t>
          </a:r>
          <a:r>
            <a:rPr kumimoji="1" lang="en-US" altLang="ja-JP" sz="1100"/>
            <a:t>or </a:t>
          </a:r>
          <a:r>
            <a:rPr kumimoji="1" lang="ja-JP" altLang="en-US" sz="1100"/>
            <a:t>設定済、</a:t>
          </a:r>
          <a:r>
            <a:rPr kumimoji="1" lang="en-US" altLang="ja-JP" sz="1100"/>
            <a:t>2</a:t>
          </a:r>
          <a:r>
            <a:rPr kumimoji="1" lang="ja-JP" altLang="en-US" sz="1100"/>
            <a:t>：一部整備済 </a:t>
          </a:r>
          <a:r>
            <a:rPr kumimoji="1" lang="en-US" altLang="ja-JP" sz="1100"/>
            <a:t>or </a:t>
          </a:r>
          <a:r>
            <a:rPr kumimoji="1" lang="ja-JP" altLang="en-US" sz="1100"/>
            <a:t>一部実施済 </a:t>
          </a:r>
          <a:r>
            <a:rPr kumimoji="1" lang="en-US" altLang="ja-JP" sz="1100"/>
            <a:t>or </a:t>
          </a:r>
          <a:r>
            <a:rPr kumimoji="1" lang="ja-JP" altLang="en-US" sz="1100"/>
            <a:t>一部設定済、</a:t>
          </a:r>
          <a:r>
            <a:rPr kumimoji="1" lang="en-US" altLang="ja-JP" sz="1100"/>
            <a:t>3</a:t>
          </a:r>
          <a:r>
            <a:rPr kumimoji="1" lang="ja-JP" altLang="en-US" sz="1100"/>
            <a:t>：未整備 </a:t>
          </a:r>
          <a:r>
            <a:rPr kumimoji="1" lang="en-US" altLang="ja-JP" sz="1100"/>
            <a:t>or </a:t>
          </a:r>
          <a:r>
            <a:rPr kumimoji="1" lang="ja-JP" altLang="en-US" sz="1100"/>
            <a:t>未実施 </a:t>
          </a:r>
          <a:r>
            <a:rPr kumimoji="1" lang="en-US" altLang="ja-JP" sz="1100"/>
            <a:t>or </a:t>
          </a:r>
          <a:r>
            <a:rPr kumimoji="1" lang="ja-JP" altLang="en-US" sz="1100"/>
            <a:t>未設定</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gashira/Dropbox%20(&#12456;&#12492;&#12456;&#12473;&#29872;&#22659;)/01000_03_&#26412;&#31038;_&#25216;&#34899;&#37096;/&#25216;&#34899;&#37096;/3.&#21463;&#27880;&#26989;&#21209;&#23550;&#24540;/&#29872;&#22659;&#35336;&#30011;22-18%20&#27178;&#27996;&#24066;_R4&#22320;&#29699;&#28201;&#26262;&#21270;&#35336;&#30011;&#26360;&#21046;&#24230;/&#20316;&#26989;/01_&#25552;&#20986;&#12501;&#12449;&#12452;&#12523;&#12539;&#24773;&#22577;&#20966;&#29702;&#12484;&#12540;&#12523;_R04_2023.03.15&#38598;&#35336;03.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2200357/Desktop/&#19968;&#26178;&#12501;&#12449;&#12452;&#12523;/01_&#25552;&#20986;&#12501;&#12449;&#12452;&#12523;&#12539;&#24773;&#22577;&#20966;&#29702;&#12484;&#12540;&#12523;_R04_2022.11.10-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esktop/NS&#29872;&#22659;_2023.03.17/HP&#26356;&#26032;/&#25522;&#36617;&#29992;/R4&#24180;&#22577;&#21578;&#26360;_&#12499;&#12517;&#12450;_R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3&#29872;&#22659;&#31649;&#29702;&#35506;/&#35336;&#30011;&#26360;/14&#20196;&#21644;04&#24180;&#24230;/00_&#12510;&#12491;&#12517;&#12450;&#12523;&#12289;&#27096;&#24335;&#31561;/01_&#35336;&#30011;&#12539;&#22577;&#21578;&#26360;/02_&#20107;&#26989;&#32773;&#21029;&#22577;&#21578;&#26360;/&#35336;&#30011;&#65295;&#22577;&#21578;_R04_v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画書2"/>
      <sheetName val="報告書2"/>
      <sheetName val="旧様式2"/>
      <sheetName val="操作シート"/>
      <sheetName val="事業者一覧"/>
      <sheetName val="集計表"/>
      <sheetName val="計画書提出数"/>
      <sheetName val="3-2"/>
      <sheetName val="3-6"/>
      <sheetName val="経年変化"/>
      <sheetName val="基準年度比較"/>
      <sheetName val="基準年度比削減率"/>
      <sheetName val="基準年度比年平均削減率"/>
      <sheetName val="クレジット"/>
      <sheetName val="次世代自動車"/>
      <sheetName val="計画書重点対策"/>
      <sheetName val="報告書重点対策"/>
      <sheetName val="報告書提出数"/>
      <sheetName val="業種別割合"/>
      <sheetName val="集計自主個別"/>
      <sheetName val="設備分類別割合"/>
      <sheetName val="対策分類別割合"/>
      <sheetName val="集計自主事業者別"/>
      <sheetName val="特記事項企業間連携"/>
      <sheetName val="旧様式"/>
      <sheetName val="目標対策"/>
      <sheetName val="自主項目"/>
      <sheetName val="計画書"/>
      <sheetName val="報告書"/>
      <sheetName val="計画個別"/>
      <sheetName val="報告個別"/>
      <sheetName val="旧報個別"/>
      <sheetName val="評価公表"/>
      <sheetName val="通知計画"/>
      <sheetName val="通知報告"/>
      <sheetName val="File情報"/>
      <sheetName val="エラー"/>
      <sheetName val="VBA(暫定)"/>
      <sheetName val="01_提出ファイル・情報処理ツール_R04_2023.03"/>
    </sheetNames>
    <definedNames>
      <definedName name="Sort_Num"/>
      <definedName name="Sort_Plan_Evaluation"/>
    </definedNames>
    <sheetDataSet>
      <sheetData sheetId="0"/>
      <sheetData sheetId="1"/>
      <sheetData sheetId="2"/>
      <sheetData sheetId="3">
        <row r="7">
          <cell r="Z7">
            <v>2021</v>
          </cell>
        </row>
        <row r="22">
          <cell r="AF22" t="str">
            <v>シートセット名</v>
          </cell>
        </row>
        <row r="29">
          <cell r="G29">
            <v>44974</v>
          </cell>
        </row>
      </sheetData>
      <sheetData sheetId="4">
        <row r="2">
          <cell r="P2">
            <v>44974</v>
          </cell>
        </row>
        <row r="4">
          <cell r="K4" t="str">
            <v>計画書</v>
          </cell>
          <cell r="S4" t="str">
            <v>265件</v>
          </cell>
        </row>
        <row r="5">
          <cell r="K5" t="str">
            <v>連番</v>
          </cell>
          <cell r="L5" t="str">
            <v>事業者名称</v>
          </cell>
          <cell r="M5" t="str">
            <v>事業者
名カナ</v>
          </cell>
          <cell r="N5" t="str">
            <v>計画開始
年度</v>
          </cell>
          <cell r="O5" t="str">
            <v>事業者ID</v>
          </cell>
          <cell r="P5" t="str">
            <v>審査担当</v>
          </cell>
          <cell r="Q5" t="str">
            <v>形式審査完了</v>
          </cell>
          <cell r="R5" t="str">
            <v>内容審査完了</v>
          </cell>
          <cell r="S5" t="str">
            <v>職員審査完了</v>
          </cell>
        </row>
        <row r="7">
          <cell r="K7" t="str">
            <v>001</v>
          </cell>
          <cell r="L7" t="str">
            <v>株式会社レインズインターナショナル</v>
          </cell>
          <cell r="M7" t="str">
            <v>ﾚｲﾝｽﾞｲﾝﾀｰﾅｼｮﾅﾙ</v>
          </cell>
          <cell r="N7">
            <v>2022</v>
          </cell>
          <cell r="O7" t="str">
            <v>2076001</v>
          </cell>
          <cell r="P7" t="str">
            <v>野呂</v>
          </cell>
          <cell r="Q7">
            <v>44799</v>
          </cell>
          <cell r="R7">
            <v>44890</v>
          </cell>
          <cell r="S7">
            <v>44895</v>
          </cell>
        </row>
        <row r="8">
          <cell r="K8" t="str">
            <v>004</v>
          </cell>
          <cell r="L8" t="str">
            <v>ウエルシア薬局株式会社</v>
          </cell>
          <cell r="M8" t="str">
            <v>ｳｴﾙｼｱﾔｯｷｮｸ</v>
          </cell>
          <cell r="N8">
            <v>2022</v>
          </cell>
          <cell r="O8" t="str">
            <v>1060004</v>
          </cell>
          <cell r="P8" t="str">
            <v>飯岡</v>
          </cell>
          <cell r="Q8">
            <v>44804</v>
          </cell>
          <cell r="R8">
            <v>44851</v>
          </cell>
          <cell r="S8">
            <v>44851</v>
          </cell>
        </row>
        <row r="9">
          <cell r="K9" t="str">
            <v>005</v>
          </cell>
          <cell r="L9" t="str">
            <v>株式会社ホテル、ニューグランド</v>
          </cell>
          <cell r="M9" t="str">
            <v>ﾎﾃﾙ、ﾆｭｰｸﾞﾗﾝﾄﾞ</v>
          </cell>
          <cell r="N9">
            <v>2022</v>
          </cell>
          <cell r="O9" t="str">
            <v>1075005</v>
          </cell>
          <cell r="P9" t="str">
            <v>飯岡</v>
          </cell>
          <cell r="Q9">
            <v>44791</v>
          </cell>
          <cell r="R9">
            <v>44907</v>
          </cell>
          <cell r="S9">
            <v>44907</v>
          </cell>
        </row>
        <row r="10">
          <cell r="K10" t="str">
            <v>006</v>
          </cell>
          <cell r="L10" t="str">
            <v>富士シティオ株式会社</v>
          </cell>
          <cell r="M10" t="str">
            <v>ﾌｼﾞｼﾃｨｵ</v>
          </cell>
          <cell r="N10">
            <v>2022</v>
          </cell>
          <cell r="O10" t="str">
            <v>1058006</v>
          </cell>
          <cell r="P10" t="str">
            <v>飯岡</v>
          </cell>
          <cell r="Q10">
            <v>44791</v>
          </cell>
          <cell r="R10">
            <v>44825</v>
          </cell>
          <cell r="S10">
            <v>44851</v>
          </cell>
        </row>
        <row r="11">
          <cell r="K11" t="str">
            <v>007</v>
          </cell>
          <cell r="L11" t="str">
            <v>株式会社インテック</v>
          </cell>
          <cell r="M11" t="str">
            <v>ｲﾝﾃｯｸ</v>
          </cell>
          <cell r="N11">
            <v>2022</v>
          </cell>
          <cell r="O11" t="str">
            <v>1039007</v>
          </cell>
          <cell r="P11" t="str">
            <v>飯岡</v>
          </cell>
          <cell r="Q11">
            <v>44778</v>
          </cell>
          <cell r="R11">
            <v>44851</v>
          </cell>
          <cell r="S11">
            <v>44851</v>
          </cell>
        </row>
        <row r="12">
          <cell r="K12" t="str">
            <v>008</v>
          </cell>
          <cell r="L12" t="str">
            <v>三和交通株式会社</v>
          </cell>
          <cell r="M12" t="str">
            <v>ｻﾝﾜｺｳﾂｳ</v>
          </cell>
          <cell r="N12">
            <v>2022</v>
          </cell>
          <cell r="O12" t="str">
            <v>3043008</v>
          </cell>
          <cell r="P12" t="str">
            <v>飯岡</v>
          </cell>
          <cell r="Q12">
            <v>44804</v>
          </cell>
          <cell r="R12">
            <v>44851</v>
          </cell>
          <cell r="S12">
            <v>44851</v>
          </cell>
        </row>
        <row r="13">
          <cell r="K13" t="str">
            <v>010</v>
          </cell>
          <cell r="L13" t="str">
            <v>株式会社アズマ</v>
          </cell>
          <cell r="M13" t="str">
            <v>ｱｽﾞﾏ</v>
          </cell>
          <cell r="N13">
            <v>2022</v>
          </cell>
          <cell r="O13" t="str">
            <v>1024010</v>
          </cell>
          <cell r="P13" t="str">
            <v>飯岡</v>
          </cell>
          <cell r="Q13">
            <v>44791</v>
          </cell>
          <cell r="R13">
            <v>44907</v>
          </cell>
          <cell r="S13">
            <v>44908</v>
          </cell>
        </row>
        <row r="14">
          <cell r="K14" t="str">
            <v>012</v>
          </cell>
          <cell r="L14" t="str">
            <v>メトロ自動車株式会社</v>
          </cell>
          <cell r="M14" t="str">
            <v>ﾒﾄﾛｼﾞﾄﾞｳｼｬ</v>
          </cell>
          <cell r="N14">
            <v>2022</v>
          </cell>
          <cell r="O14" t="str">
            <v>3043012</v>
          </cell>
          <cell r="P14" t="str">
            <v>野呂</v>
          </cell>
          <cell r="Q14">
            <v>44735</v>
          </cell>
          <cell r="R14">
            <v>44883</v>
          </cell>
          <cell r="S14">
            <v>44887</v>
          </cell>
        </row>
        <row r="15">
          <cell r="K15" t="str">
            <v>013</v>
          </cell>
          <cell r="L15" t="str">
            <v>前田道路株式会社</v>
          </cell>
          <cell r="M15" t="str">
            <v>ﾏｴﾀﾞﾄﾞｳﾛ</v>
          </cell>
          <cell r="N15">
            <v>2022</v>
          </cell>
          <cell r="O15" t="str">
            <v>1006013</v>
          </cell>
          <cell r="P15" t="str">
            <v>飯岡</v>
          </cell>
          <cell r="Q15">
            <v>44771</v>
          </cell>
          <cell r="R15">
            <v>44851</v>
          </cell>
          <cell r="S15">
            <v>44851</v>
          </cell>
        </row>
        <row r="16">
          <cell r="K16" t="str">
            <v>014</v>
          </cell>
          <cell r="L16" t="str">
            <v>高梨販売株式会社</v>
          </cell>
          <cell r="M16" t="str">
            <v>ﾀｶﾅｼﾊﾝﾊﾞｲ</v>
          </cell>
          <cell r="N16">
            <v>2022</v>
          </cell>
          <cell r="O16" t="str">
            <v>3052014</v>
          </cell>
          <cell r="P16" t="str">
            <v>飯岡</v>
          </cell>
          <cell r="Q16">
            <v>44853</v>
          </cell>
          <cell r="R16">
            <v>44853</v>
          </cell>
          <cell r="S16">
            <v>44876</v>
          </cell>
        </row>
        <row r="17">
          <cell r="K17" t="str">
            <v>015</v>
          </cell>
          <cell r="L17" t="str">
            <v>コカ・コーラボトラーズジャパン株式会社</v>
          </cell>
          <cell r="M17" t="str">
            <v>ｺｶ･ｺｰﾗﾎﾞﾄﾗｰｽﾞｼﾞｬﾊﾟﾝ</v>
          </cell>
          <cell r="N17">
            <v>2022</v>
          </cell>
          <cell r="O17" t="str">
            <v>3052015</v>
          </cell>
          <cell r="P17" t="str">
            <v>飯岡</v>
          </cell>
        </row>
        <row r="18">
          <cell r="K18" t="str">
            <v>016</v>
          </cell>
          <cell r="L18" t="str">
            <v>神奈川都市交通株式会社</v>
          </cell>
          <cell r="M18" t="str">
            <v>ｶﾅｶﾞﾜﾄｼｺｳﾂｳ</v>
          </cell>
          <cell r="N18">
            <v>2022</v>
          </cell>
          <cell r="O18" t="str">
            <v>3043016</v>
          </cell>
          <cell r="P18" t="str">
            <v>野呂</v>
          </cell>
          <cell r="Q18">
            <v>44782</v>
          </cell>
          <cell r="R18">
            <v>44816</v>
          </cell>
          <cell r="S18">
            <v>44817</v>
          </cell>
        </row>
        <row r="19">
          <cell r="K19" t="str">
            <v>017</v>
          </cell>
          <cell r="L19" t="str">
            <v>学校法人昭和大学</v>
          </cell>
          <cell r="M19" t="str">
            <v>ｼｮｳﾜﾀﾞｲｶﾞｸ</v>
          </cell>
          <cell r="N19">
            <v>2022</v>
          </cell>
          <cell r="O19" t="str">
            <v>1081017</v>
          </cell>
          <cell r="P19" t="str">
            <v>飯岡</v>
          </cell>
          <cell r="Q19">
            <v>44785</v>
          </cell>
          <cell r="R19">
            <v>44851</v>
          </cell>
          <cell r="S19">
            <v>44851</v>
          </cell>
        </row>
        <row r="20">
          <cell r="K20" t="str">
            <v>018</v>
          </cell>
          <cell r="L20" t="str">
            <v>横浜熱供給株式会社</v>
          </cell>
          <cell r="M20" t="str">
            <v>ﾖｺﾊﾏﾈﾂｷｮｳｷｭｳ</v>
          </cell>
          <cell r="N20">
            <v>2022</v>
          </cell>
          <cell r="O20" t="str">
            <v>1035018</v>
          </cell>
          <cell r="P20" t="str">
            <v>飯岡</v>
          </cell>
          <cell r="Q20">
            <v>44761</v>
          </cell>
          <cell r="R20">
            <v>44907</v>
          </cell>
          <cell r="S20">
            <v>44908</v>
          </cell>
        </row>
        <row r="21">
          <cell r="K21" t="str">
            <v>020</v>
          </cell>
          <cell r="L21" t="str">
            <v>株式会社Olympic</v>
          </cell>
          <cell r="M21" t="str">
            <v>ｵﾘﾝﾋﾟｯｸ</v>
          </cell>
          <cell r="N21">
            <v>2022</v>
          </cell>
          <cell r="O21" t="str">
            <v>1056020</v>
          </cell>
          <cell r="P21" t="str">
            <v>飯岡</v>
          </cell>
          <cell r="Q21">
            <v>44783</v>
          </cell>
          <cell r="R21">
            <v>44851</v>
          </cell>
          <cell r="S21">
            <v>44887</v>
          </cell>
        </row>
        <row r="22">
          <cell r="K22" t="str">
            <v>022</v>
          </cell>
          <cell r="L22" t="str">
            <v>丸全昭和運輸株式会社</v>
          </cell>
          <cell r="M22" t="str">
            <v>ﾏﾙｾﾞﾝｼｮｳﾜｳﾝﾕ</v>
          </cell>
          <cell r="N22">
            <v>2022</v>
          </cell>
          <cell r="O22" t="str">
            <v>1044022</v>
          </cell>
          <cell r="P22" t="str">
            <v>飯岡</v>
          </cell>
          <cell r="Q22">
            <v>44761</v>
          </cell>
          <cell r="R22">
            <v>44830</v>
          </cell>
          <cell r="S22">
            <v>44907</v>
          </cell>
        </row>
        <row r="23">
          <cell r="K23" t="str">
            <v>024</v>
          </cell>
          <cell r="L23" t="str">
            <v>千代田化工建設株式会社</v>
          </cell>
          <cell r="M23" t="str">
            <v>ﾁﾖﾀﾞｶｺｳｹﾝｾﾂ</v>
          </cell>
          <cell r="N23">
            <v>2022</v>
          </cell>
          <cell r="O23" t="str">
            <v>1006024</v>
          </cell>
          <cell r="P23" t="str">
            <v>飯岡</v>
          </cell>
          <cell r="Q23">
            <v>44900</v>
          </cell>
          <cell r="R23">
            <v>44900</v>
          </cell>
          <cell r="S23">
            <v>44907</v>
          </cell>
        </row>
        <row r="24">
          <cell r="K24" t="str">
            <v>025</v>
          </cell>
          <cell r="L24" t="str">
            <v>京浜急行バス株式会社</v>
          </cell>
          <cell r="M24" t="str">
            <v>ｹｲﾋﾝｷｭｳｺｳﾊﾞｽ</v>
          </cell>
          <cell r="N24">
            <v>2022</v>
          </cell>
          <cell r="O24" t="str">
            <v>3043025</v>
          </cell>
          <cell r="P24" t="str">
            <v>飯岡</v>
          </cell>
          <cell r="Q24">
            <v>44771</v>
          </cell>
          <cell r="R24">
            <v>44851</v>
          </cell>
          <cell r="S24">
            <v>44852</v>
          </cell>
        </row>
        <row r="25">
          <cell r="K25" t="str">
            <v>026</v>
          </cell>
          <cell r="L25" t="str">
            <v>太平洋製糖株式会社</v>
          </cell>
          <cell r="M25" t="str">
            <v>ﾀｲﾍｲﾖｳｾｲﾄｳ</v>
          </cell>
          <cell r="N25">
            <v>2022</v>
          </cell>
          <cell r="O25" t="str">
            <v>1009026</v>
          </cell>
          <cell r="P25" t="str">
            <v>飯岡</v>
          </cell>
          <cell r="Q25">
            <v>44783</v>
          </cell>
          <cell r="R25">
            <v>44896</v>
          </cell>
          <cell r="S25">
            <v>44896</v>
          </cell>
        </row>
        <row r="26">
          <cell r="K26" t="str">
            <v>027</v>
          </cell>
          <cell r="L26" t="str">
            <v>田辺三菱製薬株式会社</v>
          </cell>
          <cell r="M26" t="str">
            <v>ﾀﾅﾍﾞﾐﾂﾋﾞｼｾｲﾔｸ</v>
          </cell>
          <cell r="N26">
            <v>2022</v>
          </cell>
          <cell r="O26" t="str">
            <v>1016027</v>
          </cell>
          <cell r="P26" t="str">
            <v>岩田</v>
          </cell>
          <cell r="Q26">
            <v>44764</v>
          </cell>
          <cell r="R26">
            <v>44873</v>
          </cell>
          <cell r="S26">
            <v>44915</v>
          </cell>
        </row>
        <row r="27">
          <cell r="K27" t="str">
            <v>028</v>
          </cell>
          <cell r="L27" t="str">
            <v>東京レンタル株式会社</v>
          </cell>
          <cell r="M27" t="str">
            <v>ﾄｳｷｮｳﾚﾝﾀﾙ</v>
          </cell>
          <cell r="N27">
            <v>2022</v>
          </cell>
          <cell r="O27" t="str">
            <v>3070028</v>
          </cell>
          <cell r="P27" t="str">
            <v>飯岡</v>
          </cell>
          <cell r="Q27">
            <v>44788</v>
          </cell>
          <cell r="R27">
            <v>45212</v>
          </cell>
          <cell r="S27">
            <v>44896</v>
          </cell>
        </row>
        <row r="28">
          <cell r="K28" t="str">
            <v>029</v>
          </cell>
          <cell r="L28" t="str">
            <v>株式会社浅川製作所</v>
          </cell>
          <cell r="M28" t="str">
            <v>ｱｻｶﾜｾｲｻｸｼｮ</v>
          </cell>
          <cell r="N28">
            <v>2022</v>
          </cell>
          <cell r="O28" t="str">
            <v>1024029</v>
          </cell>
          <cell r="P28" t="str">
            <v>飯岡</v>
          </cell>
          <cell r="Q28">
            <v>44847</v>
          </cell>
          <cell r="R28">
            <v>44907</v>
          </cell>
          <cell r="S28">
            <v>44907</v>
          </cell>
        </row>
        <row r="29">
          <cell r="K29" t="str">
            <v>030</v>
          </cell>
          <cell r="L29" t="str">
            <v>三菱地所株式会社</v>
          </cell>
          <cell r="M29" t="str">
            <v>ﾐﾂﾋﾞｼｼﾞｼｮ</v>
          </cell>
          <cell r="N29">
            <v>2022</v>
          </cell>
          <cell r="O29" t="str">
            <v>1069030</v>
          </cell>
          <cell r="P29" t="str">
            <v>飯岡</v>
          </cell>
          <cell r="Q29">
            <v>44763</v>
          </cell>
          <cell r="R29">
            <v>44851</v>
          </cell>
          <cell r="S29">
            <v>44855</v>
          </cell>
        </row>
        <row r="30">
          <cell r="K30" t="str">
            <v>031</v>
          </cell>
          <cell r="L30" t="str">
            <v>日本発条株式会社</v>
          </cell>
          <cell r="M30" t="str">
            <v>ﾆﾎﾝﾊﾂｼﾞｮｳ</v>
          </cell>
          <cell r="N30">
            <v>2022</v>
          </cell>
          <cell r="O30" t="str">
            <v>1024031</v>
          </cell>
          <cell r="P30" t="str">
            <v>飯岡</v>
          </cell>
          <cell r="Q30">
            <v>44770</v>
          </cell>
          <cell r="R30">
            <v>44907</v>
          </cell>
          <cell r="S30">
            <v>44908</v>
          </cell>
        </row>
        <row r="31">
          <cell r="K31" t="str">
            <v>034</v>
          </cell>
          <cell r="L31" t="str">
            <v>京浜ハイヤー株式会社</v>
          </cell>
          <cell r="M31" t="str">
            <v>ｹｲﾋﾝﾊｲﾔｰ</v>
          </cell>
          <cell r="N31">
            <v>2022</v>
          </cell>
          <cell r="O31" t="str">
            <v>3043034</v>
          </cell>
          <cell r="P31" t="str">
            <v>飯岡</v>
          </cell>
          <cell r="Q31">
            <v>44893</v>
          </cell>
          <cell r="R31">
            <v>44951</v>
          </cell>
          <cell r="S31">
            <v>44951</v>
          </cell>
        </row>
        <row r="32">
          <cell r="K32" t="str">
            <v>036</v>
          </cell>
          <cell r="L32" t="str">
            <v>株式会社Ｊ-オイルミルズ</v>
          </cell>
          <cell r="M32" t="str">
            <v>ｼﾞｪｲ-ｵｲﾙﾐﾙｽﾞ</v>
          </cell>
          <cell r="N32">
            <v>2022</v>
          </cell>
          <cell r="O32" t="str">
            <v>1009036</v>
          </cell>
          <cell r="P32" t="str">
            <v>飯岡</v>
          </cell>
          <cell r="Q32">
            <v>44783</v>
          </cell>
          <cell r="R32">
            <v>44851</v>
          </cell>
          <cell r="S32">
            <v>44852</v>
          </cell>
        </row>
        <row r="33">
          <cell r="K33" t="str">
            <v>037</v>
          </cell>
          <cell r="L33" t="str">
            <v>株式会社セブン＆アイ・フードシステムズ</v>
          </cell>
          <cell r="M33" t="str">
            <v>ｾﾌﾞﾝ&amp;ｱｲ･ﾌｰﾄﾞｼｽﾃﾑｽﾞ</v>
          </cell>
          <cell r="N33">
            <v>2022</v>
          </cell>
          <cell r="O33" t="str">
            <v>2076037</v>
          </cell>
          <cell r="P33" t="str">
            <v/>
          </cell>
        </row>
        <row r="34">
          <cell r="K34" t="str">
            <v>038</v>
          </cell>
          <cell r="L34" t="str">
            <v>藤森工業株式会社</v>
          </cell>
          <cell r="M34" t="str">
            <v>ﾌｼﾞﾓﾘｺｳｷﾞｮｳ</v>
          </cell>
          <cell r="N34">
            <v>2022</v>
          </cell>
          <cell r="O34" t="str">
            <v>1018038</v>
          </cell>
          <cell r="P34" t="str">
            <v>飯岡</v>
          </cell>
          <cell r="Q34">
            <v>44783</v>
          </cell>
          <cell r="R34">
            <v>44851</v>
          </cell>
          <cell r="S34">
            <v>44852</v>
          </cell>
        </row>
        <row r="35">
          <cell r="K35" t="str">
            <v>039</v>
          </cell>
          <cell r="L35" t="str">
            <v>株式会社みずほ銀行</v>
          </cell>
          <cell r="M35" t="str">
            <v>ﾐｽﾞﾎｷﾞﾝｺｳ</v>
          </cell>
          <cell r="N35">
            <v>2022</v>
          </cell>
          <cell r="O35" t="str">
            <v>1062039</v>
          </cell>
          <cell r="P35" t="str">
            <v>飯岡</v>
          </cell>
          <cell r="Q35">
            <v>44769</v>
          </cell>
          <cell r="R35">
            <v>44896</v>
          </cell>
          <cell r="S35">
            <v>44896</v>
          </cell>
        </row>
        <row r="36">
          <cell r="K36" t="str">
            <v>040</v>
          </cell>
          <cell r="L36" t="str">
            <v>社会福祉法人親善福祉協会</v>
          </cell>
          <cell r="M36" t="str">
            <v>ｼﾝｾﾞﾝﾌｸｼｷｮｳｶｲ</v>
          </cell>
          <cell r="N36">
            <v>2022</v>
          </cell>
          <cell r="O36" t="str">
            <v>1085040</v>
          </cell>
          <cell r="P36" t="str">
            <v>野呂</v>
          </cell>
          <cell r="Q36">
            <v>44768</v>
          </cell>
          <cell r="R36">
            <v>44826</v>
          </cell>
          <cell r="S36">
            <v>44855</v>
          </cell>
        </row>
        <row r="37">
          <cell r="K37" t="str">
            <v>041</v>
          </cell>
          <cell r="L37" t="str">
            <v>昭和電工株式会社</v>
          </cell>
          <cell r="M37" t="str">
            <v>ｼｮｳﾜﾃﾞﾝｺｳ</v>
          </cell>
          <cell r="N37">
            <v>2022</v>
          </cell>
          <cell r="O37" t="str">
            <v>1016041</v>
          </cell>
          <cell r="P37" t="str">
            <v>飯岡</v>
          </cell>
          <cell r="Q37">
            <v>44792</v>
          </cell>
          <cell r="R37">
            <v>44893</v>
          </cell>
          <cell r="S37">
            <v>44908</v>
          </cell>
        </row>
        <row r="38">
          <cell r="K38" t="str">
            <v>042</v>
          </cell>
          <cell r="L38" t="str">
            <v>大和証券オフィス投資法人</v>
          </cell>
          <cell r="M38" t="str">
            <v>ﾔﾏﾄｼｮｳｹﾝｵﾌｨｽ</v>
          </cell>
          <cell r="N38">
            <v>2022</v>
          </cell>
          <cell r="O38" t="str">
            <v>1069042</v>
          </cell>
          <cell r="P38" t="str">
            <v>飯岡</v>
          </cell>
          <cell r="Q38">
            <v>44785</v>
          </cell>
          <cell r="R38">
            <v>44851</v>
          </cell>
          <cell r="S38">
            <v>44908</v>
          </cell>
        </row>
        <row r="39">
          <cell r="K39" t="str">
            <v>043</v>
          </cell>
          <cell r="L39" t="str">
            <v>公立大学法人横浜市立大学</v>
          </cell>
          <cell r="M39" t="str">
            <v>ﾖｺﾊﾏｼﾘﾂﾀﾞｲｶﾞｸ</v>
          </cell>
          <cell r="N39">
            <v>2022</v>
          </cell>
          <cell r="O39" t="str">
            <v>1081043</v>
          </cell>
          <cell r="P39" t="str">
            <v>岩田</v>
          </cell>
          <cell r="Q39">
            <v>44770</v>
          </cell>
          <cell r="R39">
            <v>44859</v>
          </cell>
          <cell r="S39">
            <v>44886</v>
          </cell>
        </row>
        <row r="40">
          <cell r="K40" t="str">
            <v>044</v>
          </cell>
          <cell r="L40" t="str">
            <v>Ｊ＆Ｔ環境株式会社</v>
          </cell>
          <cell r="M40" t="str">
            <v>ｼﾞｪｲアンドテｰｶﾝｷｮｳ</v>
          </cell>
          <cell r="N40">
            <v>2022</v>
          </cell>
          <cell r="O40" t="str">
            <v>1388044</v>
          </cell>
          <cell r="P40" t="str">
            <v>飯岡</v>
          </cell>
          <cell r="Q40">
            <v>44791</v>
          </cell>
          <cell r="R40">
            <v>44853</v>
          </cell>
          <cell r="S40">
            <v>44855</v>
          </cell>
        </row>
        <row r="41">
          <cell r="K41" t="str">
            <v>045</v>
          </cell>
          <cell r="L41" t="str">
            <v>株式会社東芝</v>
          </cell>
          <cell r="M41" t="str">
            <v>ﾄｳｼﾊﾞ</v>
          </cell>
          <cell r="N41">
            <v>2022</v>
          </cell>
          <cell r="O41" t="str">
            <v>1028045</v>
          </cell>
          <cell r="P41" t="str">
            <v>岩田</v>
          </cell>
          <cell r="Q41">
            <v>44782</v>
          </cell>
          <cell r="R41">
            <v>44859</v>
          </cell>
          <cell r="S41">
            <v>44915</v>
          </cell>
        </row>
        <row r="42">
          <cell r="K42" t="str">
            <v>046</v>
          </cell>
          <cell r="L42" t="str">
            <v>芝浦メカトロニクス株式会社</v>
          </cell>
          <cell r="M42" t="str">
            <v>ｼﾊﾞｳﾗﾒｶﾄﾛﾆｸｽ</v>
          </cell>
          <cell r="N42">
            <v>2022</v>
          </cell>
          <cell r="O42" t="str">
            <v>1029046</v>
          </cell>
          <cell r="P42" t="str">
            <v>岩田</v>
          </cell>
          <cell r="Q42">
            <v>44770</v>
          </cell>
          <cell r="R42">
            <v>44859</v>
          </cell>
          <cell r="S42">
            <v>44890</v>
          </cell>
        </row>
        <row r="43">
          <cell r="K43" t="str">
            <v>047</v>
          </cell>
          <cell r="L43" t="str">
            <v>第一屋製パン株式会社</v>
          </cell>
          <cell r="M43" t="str">
            <v>ﾀﾞｲｲﾁﾔｾｲﾊﾟﾝ</v>
          </cell>
          <cell r="N43">
            <v>2022</v>
          </cell>
          <cell r="O43" t="str">
            <v>1009047</v>
          </cell>
          <cell r="P43" t="str">
            <v>飯岡</v>
          </cell>
          <cell r="Q43">
            <v>44791</v>
          </cell>
          <cell r="R43">
            <v>44896</v>
          </cell>
          <cell r="S43">
            <v>44917</v>
          </cell>
        </row>
        <row r="44">
          <cell r="K44" t="str">
            <v>050</v>
          </cell>
          <cell r="L44" t="str">
            <v>新横浜ステーション開発株式会社</v>
          </cell>
          <cell r="M44" t="str">
            <v>ｼﾝﾖｺﾊﾏｽﾃｰｼｮﾝｶｲﾊﾂ</v>
          </cell>
          <cell r="N44">
            <v>2022</v>
          </cell>
          <cell r="O44" t="str">
            <v>1069050</v>
          </cell>
          <cell r="P44" t="str">
            <v>飯岡</v>
          </cell>
          <cell r="Q44">
            <v>44798</v>
          </cell>
          <cell r="R44">
            <v>45218</v>
          </cell>
          <cell r="S44">
            <v>44917</v>
          </cell>
        </row>
        <row r="45">
          <cell r="K45" t="str">
            <v>051</v>
          </cell>
          <cell r="L45" t="str">
            <v>ライフカード株式会社</v>
          </cell>
          <cell r="M45" t="str">
            <v>ﾗｲﾌｶｰﾄﾞ</v>
          </cell>
          <cell r="N45">
            <v>2022</v>
          </cell>
          <cell r="O45" t="str">
            <v>1064051</v>
          </cell>
          <cell r="P45" t="str">
            <v>飯岡</v>
          </cell>
          <cell r="Q45">
            <v>44785</v>
          </cell>
          <cell r="R45">
            <v>44930</v>
          </cell>
          <cell r="S45">
            <v>44931</v>
          </cell>
        </row>
        <row r="46">
          <cell r="K46" t="str">
            <v>053</v>
          </cell>
          <cell r="L46" t="str">
            <v>株式会社京急百貨店</v>
          </cell>
          <cell r="M46" t="str">
            <v>ｹｲｷｭｳﾋｬｯｶﾃﾝ</v>
          </cell>
          <cell r="N46">
            <v>2022</v>
          </cell>
          <cell r="O46" t="str">
            <v>1056053</v>
          </cell>
          <cell r="P46" t="str">
            <v>飯岡</v>
          </cell>
          <cell r="Q46">
            <v>44781</v>
          </cell>
          <cell r="R46">
            <v>44853</v>
          </cell>
          <cell r="S46">
            <v>44855</v>
          </cell>
        </row>
        <row r="47">
          <cell r="K47" t="str">
            <v>054</v>
          </cell>
          <cell r="L47" t="str">
            <v>三菱重工業株式会社</v>
          </cell>
          <cell r="M47" t="str">
            <v>ﾐﾂﾋﾞｼｼﾞｭｳｺｳｷﾞｮｳ</v>
          </cell>
          <cell r="N47">
            <v>2022</v>
          </cell>
          <cell r="O47" t="str">
            <v>1025054</v>
          </cell>
          <cell r="P47" t="str">
            <v>飯岡</v>
          </cell>
          <cell r="Q47">
            <v>44769</v>
          </cell>
          <cell r="R47">
            <v>44853</v>
          </cell>
          <cell r="S47">
            <v>44855</v>
          </cell>
        </row>
        <row r="48">
          <cell r="K48" t="str">
            <v>055</v>
          </cell>
          <cell r="L48" t="str">
            <v>みなとみらい二十一熱供給株式会社</v>
          </cell>
          <cell r="M48" t="str">
            <v>ﾐﾅﾄﾐﾗｲ21ﾈﾂｷｮｳｷｭｳ</v>
          </cell>
          <cell r="N48">
            <v>2022</v>
          </cell>
          <cell r="O48" t="str">
            <v>1035055</v>
          </cell>
          <cell r="P48" t="str">
            <v>野呂</v>
          </cell>
          <cell r="Q48">
            <v>44781</v>
          </cell>
          <cell r="R48">
            <v>44817</v>
          </cell>
          <cell r="S48">
            <v>44852</v>
          </cell>
        </row>
        <row r="49">
          <cell r="K49" t="str">
            <v>056</v>
          </cell>
          <cell r="L49" t="str">
            <v>平和交通株式会社</v>
          </cell>
          <cell r="M49" t="str">
            <v>ﾍｲﾜｺｳﾂｳ</v>
          </cell>
          <cell r="N49">
            <v>2022</v>
          </cell>
          <cell r="O49" t="str">
            <v>3043056</v>
          </cell>
          <cell r="P49" t="str">
            <v>野呂</v>
          </cell>
        </row>
        <row r="50">
          <cell r="K50" t="str">
            <v>060</v>
          </cell>
          <cell r="L50" t="str">
            <v>Meiji Seika ファルマ株式会社</v>
          </cell>
          <cell r="M50" t="str">
            <v>ﾒｲｼﾞｾｲｶﾌｧﾙﾏ</v>
          </cell>
          <cell r="N50">
            <v>2022</v>
          </cell>
          <cell r="O50" t="str">
            <v>1009060</v>
          </cell>
          <cell r="P50" t="str">
            <v>野呂</v>
          </cell>
        </row>
        <row r="51">
          <cell r="K51" t="str">
            <v>061</v>
          </cell>
          <cell r="L51" t="str">
            <v>一般財団法人神奈川県警友会</v>
          </cell>
          <cell r="M51" t="str">
            <v>ｶﾅｶﾞﾜｹﾝｹｲﾕｳｶｲ</v>
          </cell>
          <cell r="N51">
            <v>2022</v>
          </cell>
          <cell r="O51" t="str">
            <v>1083061</v>
          </cell>
          <cell r="P51" t="str">
            <v>飯岡</v>
          </cell>
          <cell r="Q51">
            <v>44783</v>
          </cell>
          <cell r="R51">
            <v>44855</v>
          </cell>
          <cell r="S51">
            <v>44855</v>
          </cell>
        </row>
        <row r="52">
          <cell r="K52" t="str">
            <v>062</v>
          </cell>
          <cell r="L52" t="str">
            <v>湘南交通株式会社</v>
          </cell>
          <cell r="M52" t="str">
            <v>ｼｮｳﾅﾝｺｳﾂｳ</v>
          </cell>
          <cell r="N52">
            <v>2022</v>
          </cell>
          <cell r="O52" t="str">
            <v>3043062</v>
          </cell>
          <cell r="P52" t="str">
            <v>野呂</v>
          </cell>
          <cell r="Q52">
            <v>44749</v>
          </cell>
          <cell r="R52">
            <v>44890</v>
          </cell>
          <cell r="S52">
            <v>44901</v>
          </cell>
        </row>
        <row r="53">
          <cell r="K53" t="str">
            <v>063</v>
          </cell>
          <cell r="L53" t="str">
            <v>ＢＡＳＦジャパン株式会社</v>
          </cell>
          <cell r="M53" t="str">
            <v>ﾋﾞｰｴｲｴｽｴﾌｼﾞｬﾊﾟﾝ</v>
          </cell>
          <cell r="N53">
            <v>2022</v>
          </cell>
          <cell r="O53" t="str">
            <v>1016063</v>
          </cell>
          <cell r="P53" t="str">
            <v>飯岡</v>
          </cell>
          <cell r="Q53">
            <v>44742</v>
          </cell>
          <cell r="R53">
            <v>44930</v>
          </cell>
          <cell r="S53">
            <v>44931</v>
          </cell>
        </row>
        <row r="54">
          <cell r="K54" t="str">
            <v>064</v>
          </cell>
          <cell r="L54" t="str">
            <v>学校法人関東学院</v>
          </cell>
          <cell r="M54" t="str">
            <v>ｶﾝﾄｳｶﾞｸｲﾝ</v>
          </cell>
          <cell r="N54">
            <v>2022</v>
          </cell>
          <cell r="O54" t="str">
            <v>1081064</v>
          </cell>
          <cell r="P54" t="str">
            <v>野呂</v>
          </cell>
          <cell r="Q54">
            <v>44812</v>
          </cell>
          <cell r="R54">
            <v>44901</v>
          </cell>
          <cell r="S54">
            <v>44901</v>
          </cell>
        </row>
        <row r="55">
          <cell r="K55" t="str">
            <v>065</v>
          </cell>
          <cell r="L55" t="str">
            <v>森永製菓株式会社</v>
          </cell>
          <cell r="M55" t="str">
            <v>ﾓﾘﾅｶﾞｾｲｶ</v>
          </cell>
          <cell r="N55">
            <v>2022</v>
          </cell>
          <cell r="O55" t="str">
            <v>1009065</v>
          </cell>
          <cell r="P55" t="str">
            <v>飯岡</v>
          </cell>
          <cell r="Q55">
            <v>44802</v>
          </cell>
          <cell r="R55">
            <v>44855</v>
          </cell>
          <cell r="S55">
            <v>44855</v>
          </cell>
        </row>
        <row r="56">
          <cell r="K56" t="str">
            <v>066</v>
          </cell>
          <cell r="L56" t="str">
            <v>株式会社三菱ＵＦＪ銀行</v>
          </cell>
          <cell r="M56" t="str">
            <v>ﾐﾂﾋﾞｼUFJｷﾞﾝｺｳ</v>
          </cell>
          <cell r="N56">
            <v>2022</v>
          </cell>
          <cell r="O56" t="str">
            <v>1062066</v>
          </cell>
          <cell r="P56" t="str">
            <v>飯岡</v>
          </cell>
          <cell r="Q56">
            <v>44769</v>
          </cell>
          <cell r="R56">
            <v>44930</v>
          </cell>
          <cell r="S56">
            <v>44937</v>
          </cell>
        </row>
        <row r="57">
          <cell r="K57" t="str">
            <v>067</v>
          </cell>
          <cell r="L57" t="str">
            <v>田村工業株式会社</v>
          </cell>
          <cell r="M57" t="str">
            <v>ﾀﾑﾗｺｳｷﾞｮｳ</v>
          </cell>
          <cell r="N57">
            <v>2022</v>
          </cell>
          <cell r="O57" t="str">
            <v>1024067</v>
          </cell>
          <cell r="P57" t="str">
            <v>飯岡</v>
          </cell>
          <cell r="Q57">
            <v>44903</v>
          </cell>
          <cell r="R57">
            <v>44930</v>
          </cell>
          <cell r="S57">
            <v>44931</v>
          </cell>
        </row>
        <row r="58">
          <cell r="K58" t="str">
            <v>068</v>
          </cell>
          <cell r="L58" t="str">
            <v>金港交通株式会社</v>
          </cell>
          <cell r="M58" t="str">
            <v>ｷﾝｺｳｺｳﾂｳ</v>
          </cell>
          <cell r="N58">
            <v>2022</v>
          </cell>
          <cell r="O58" t="str">
            <v>3043068</v>
          </cell>
          <cell r="P58" t="str">
            <v>飯岡</v>
          </cell>
          <cell r="Q58">
            <v>44769</v>
          </cell>
          <cell r="R58">
            <v>44896</v>
          </cell>
          <cell r="S58">
            <v>44896</v>
          </cell>
        </row>
        <row r="59">
          <cell r="K59" t="str">
            <v>069</v>
          </cell>
          <cell r="L59" t="str">
            <v>株式会社日新</v>
          </cell>
          <cell r="M59" t="str">
            <v>ﾆｯｼﾝ</v>
          </cell>
          <cell r="N59">
            <v>2022</v>
          </cell>
          <cell r="O59" t="str">
            <v>1048069</v>
          </cell>
          <cell r="P59" t="str">
            <v>野呂</v>
          </cell>
          <cell r="Q59">
            <v>44791</v>
          </cell>
          <cell r="R59">
            <v>44889</v>
          </cell>
          <cell r="S59">
            <v>44890</v>
          </cell>
        </row>
        <row r="60">
          <cell r="K60" t="str">
            <v>070</v>
          </cell>
          <cell r="L60" t="str">
            <v>ＡＧＣ株式会社</v>
          </cell>
          <cell r="M60" t="str">
            <v>ｴｰｼﾞｰｼｰ</v>
          </cell>
          <cell r="N60">
            <v>2022</v>
          </cell>
          <cell r="O60" t="str">
            <v>1021070</v>
          </cell>
          <cell r="P60" t="str">
            <v>飯岡</v>
          </cell>
          <cell r="Q60">
            <v>44788</v>
          </cell>
          <cell r="R60">
            <v>44931</v>
          </cell>
          <cell r="S60">
            <v>44932</v>
          </cell>
        </row>
        <row r="61">
          <cell r="K61" t="str">
            <v>071</v>
          </cell>
          <cell r="L61" t="str">
            <v>株式会社横浜インポートマート</v>
          </cell>
          <cell r="M61" t="str">
            <v>ﾖｺﾊﾏｲﾝﾎﾟｰﾄﾏｰﾄ</v>
          </cell>
          <cell r="N61">
            <v>2022</v>
          </cell>
          <cell r="O61" t="str">
            <v>1056071</v>
          </cell>
          <cell r="P61" t="str">
            <v>飯岡</v>
          </cell>
          <cell r="Q61">
            <v>44893</v>
          </cell>
          <cell r="R61">
            <v>44893</v>
          </cell>
          <cell r="S61">
            <v>44894</v>
          </cell>
        </row>
        <row r="62">
          <cell r="K62" t="str">
            <v>072</v>
          </cell>
          <cell r="L62" t="str">
            <v>学校法人神奈川大学</v>
          </cell>
          <cell r="M62" t="str">
            <v>ｶﾅｶﾞﾜﾀﾞｲｶﾞｸ</v>
          </cell>
          <cell r="N62">
            <v>2022</v>
          </cell>
          <cell r="O62" t="str">
            <v>1081072</v>
          </cell>
          <cell r="P62" t="str">
            <v>野呂</v>
          </cell>
          <cell r="Q62">
            <v>44782</v>
          </cell>
          <cell r="R62">
            <v>44831</v>
          </cell>
          <cell r="S62">
            <v>44852</v>
          </cell>
        </row>
        <row r="63">
          <cell r="K63" t="str">
            <v>073</v>
          </cell>
          <cell r="L63" t="str">
            <v>日本たばこ産業株式会社</v>
          </cell>
          <cell r="M63" t="str">
            <v>ﾆﾎﾝﾀﾊﾞｺｻﾝｷﾞｮｳ</v>
          </cell>
          <cell r="N63">
            <v>2022</v>
          </cell>
          <cell r="O63" t="str">
            <v>1010073</v>
          </cell>
          <cell r="P63" t="str">
            <v>野呂</v>
          </cell>
          <cell r="Q63">
            <v>44782</v>
          </cell>
          <cell r="R63">
            <v>44890</v>
          </cell>
          <cell r="S63">
            <v>44915</v>
          </cell>
        </row>
        <row r="64">
          <cell r="K64" t="str">
            <v>074</v>
          </cell>
          <cell r="L64" t="str">
            <v>スタジアム交通株式会社</v>
          </cell>
          <cell r="M64" t="str">
            <v>ｽﾀｼﾞｱﾑｺｳﾂｳ</v>
          </cell>
          <cell r="N64">
            <v>2022</v>
          </cell>
          <cell r="O64" t="str">
            <v>3043074</v>
          </cell>
          <cell r="P64" t="str">
            <v>野呂</v>
          </cell>
          <cell r="Q64">
            <v>44817</v>
          </cell>
          <cell r="R64">
            <v>44817</v>
          </cell>
          <cell r="S64">
            <v>44852</v>
          </cell>
        </row>
        <row r="65">
          <cell r="K65" t="str">
            <v>075</v>
          </cell>
          <cell r="L65" t="str">
            <v>住友電気工業株式会社</v>
          </cell>
          <cell r="M65" t="str">
            <v>ｽﾐﾄﾓﾃﾞﾝｷｺｳｷﾞｮｳ</v>
          </cell>
          <cell r="N65">
            <v>2022</v>
          </cell>
          <cell r="O65" t="str">
            <v>1023075</v>
          </cell>
          <cell r="P65" t="str">
            <v>飯岡</v>
          </cell>
          <cell r="Q65">
            <v>44783</v>
          </cell>
          <cell r="R65">
            <v>44882</v>
          </cell>
          <cell r="S65">
            <v>44907</v>
          </cell>
        </row>
        <row r="66">
          <cell r="K66" t="str">
            <v>076</v>
          </cell>
          <cell r="L66" t="str">
            <v>オルトヨコハマビジネスセンター管理組合</v>
          </cell>
          <cell r="M66" t="str">
            <v>ｵﾙﾄﾖｺﾊﾏﾋﾞｼﾞﾈｽｾﾝﾀｰｶﾝﾘｸﾐｱｲ</v>
          </cell>
          <cell r="N66">
            <v>2022</v>
          </cell>
          <cell r="O66" t="str">
            <v>1069076</v>
          </cell>
          <cell r="P66" t="str">
            <v>飯岡</v>
          </cell>
          <cell r="Q66">
            <v>44853</v>
          </cell>
          <cell r="R66">
            <v>44853</v>
          </cell>
          <cell r="S66">
            <v>44855</v>
          </cell>
        </row>
        <row r="67">
          <cell r="K67" t="str">
            <v>077</v>
          </cell>
          <cell r="L67" t="str">
            <v>株式会社ニコン</v>
          </cell>
          <cell r="M67" t="str">
            <v>ﾆｺﾝ</v>
          </cell>
          <cell r="N67">
            <v>2022</v>
          </cell>
          <cell r="O67" t="str">
            <v>1026077</v>
          </cell>
          <cell r="P67" t="str">
            <v>野呂</v>
          </cell>
          <cell r="Q67">
            <v>44768</v>
          </cell>
          <cell r="R67">
            <v>44889</v>
          </cell>
          <cell r="S67">
            <v>44890</v>
          </cell>
        </row>
        <row r="68">
          <cell r="K68" t="str">
            <v>078</v>
          </cell>
          <cell r="L68" t="str">
            <v>東亞合成株式会社</v>
          </cell>
          <cell r="M68" t="str">
            <v>ﾄｰｱｺﾞｳｾｲ</v>
          </cell>
          <cell r="N68">
            <v>2022</v>
          </cell>
          <cell r="O68" t="str">
            <v>1016078</v>
          </cell>
          <cell r="P68" t="str">
            <v>飯岡</v>
          </cell>
          <cell r="Q68">
            <v>44788</v>
          </cell>
          <cell r="R68">
            <v>44858</v>
          </cell>
          <cell r="S68">
            <v>44916</v>
          </cell>
        </row>
        <row r="69">
          <cell r="K69" t="str">
            <v>080</v>
          </cell>
          <cell r="L69" t="str">
            <v>パナソニック株式会社</v>
          </cell>
          <cell r="M69" t="str">
            <v>ﾊﾟﾅｿﾆｯｸ</v>
          </cell>
          <cell r="N69">
            <v>2022</v>
          </cell>
          <cell r="O69" t="str">
            <v>1029080</v>
          </cell>
          <cell r="P69" t="str">
            <v>野呂</v>
          </cell>
        </row>
        <row r="70">
          <cell r="K70" t="str">
            <v>082</v>
          </cell>
          <cell r="L70" t="str">
            <v>ジャパンマリンユナイテッド株式会社</v>
          </cell>
          <cell r="M70" t="str">
            <v>ｼﾞｬﾊﾟﾝﾏﾘﾝﾕﾅｲﾃｯﾄﾞ</v>
          </cell>
          <cell r="N70">
            <v>2022</v>
          </cell>
          <cell r="O70" t="str">
            <v>1031082</v>
          </cell>
          <cell r="P70" t="str">
            <v>野呂</v>
          </cell>
          <cell r="Q70">
            <v>44781</v>
          </cell>
          <cell r="R70">
            <v>44889</v>
          </cell>
          <cell r="S70">
            <v>44890</v>
          </cell>
        </row>
        <row r="71">
          <cell r="K71" t="str">
            <v>083</v>
          </cell>
          <cell r="L71" t="str">
            <v>株式会社ブリヂストン</v>
          </cell>
          <cell r="M71" t="str">
            <v>ﾌﾞﾘﾁﾞｽﾄﾝ</v>
          </cell>
          <cell r="N71">
            <v>2022</v>
          </cell>
          <cell r="O71" t="str">
            <v>1019083</v>
          </cell>
          <cell r="P71" t="str">
            <v>飯岡</v>
          </cell>
          <cell r="Q71">
            <v>44778</v>
          </cell>
          <cell r="R71">
            <v>44858</v>
          </cell>
          <cell r="S71">
            <v>44874</v>
          </cell>
        </row>
        <row r="72">
          <cell r="K72" t="str">
            <v>084</v>
          </cell>
          <cell r="L72" t="str">
            <v>イオンリテール株式会社</v>
          </cell>
          <cell r="M72" t="str">
            <v>ｲｵﾝﾘﾃｰﾙ</v>
          </cell>
          <cell r="N72">
            <v>2022</v>
          </cell>
          <cell r="O72" t="str">
            <v>1056084</v>
          </cell>
          <cell r="P72" t="str">
            <v>飯岡</v>
          </cell>
          <cell r="Q72">
            <v>44757</v>
          </cell>
          <cell r="R72">
            <v>44921</v>
          </cell>
          <cell r="S72">
            <v>44930</v>
          </cell>
        </row>
        <row r="73">
          <cell r="K73" t="str">
            <v>085</v>
          </cell>
          <cell r="L73" t="str">
            <v>オリックス自動車株式会社</v>
          </cell>
          <cell r="M73" t="str">
            <v>ｵﾘｯｸｽｼﾞﾄﾞｳｼｬ</v>
          </cell>
          <cell r="N73">
            <v>2022</v>
          </cell>
          <cell r="O73" t="str">
            <v>3070085</v>
          </cell>
          <cell r="P73" t="str">
            <v>飯岡</v>
          </cell>
          <cell r="Q73">
            <v>44763</v>
          </cell>
          <cell r="R73">
            <v>44910</v>
          </cell>
          <cell r="S73">
            <v>44917</v>
          </cell>
        </row>
        <row r="74">
          <cell r="K74" t="str">
            <v>086</v>
          </cell>
          <cell r="L74" t="str">
            <v>川崎鶴見臨港バス株式会社</v>
          </cell>
          <cell r="M74" t="str">
            <v>ｶﾜｻｷﾂﾙﾐﾘﾝｺｳﾊﾞｽ</v>
          </cell>
          <cell r="N74">
            <v>2022</v>
          </cell>
          <cell r="O74" t="str">
            <v>3043086</v>
          </cell>
          <cell r="P74" t="str">
            <v/>
          </cell>
        </row>
        <row r="75">
          <cell r="K75" t="str">
            <v>088</v>
          </cell>
          <cell r="L75" t="str">
            <v>わらべや日洋株式会社</v>
          </cell>
          <cell r="M75" t="str">
            <v>ﾜﾗﾍﾞﾔﾆﾁﾖｳ</v>
          </cell>
          <cell r="N75">
            <v>2022</v>
          </cell>
          <cell r="O75" t="str">
            <v>1009088</v>
          </cell>
          <cell r="P75" t="str">
            <v>飯岡</v>
          </cell>
          <cell r="Q75">
            <v>44785</v>
          </cell>
          <cell r="R75">
            <v>44923</v>
          </cell>
          <cell r="S75">
            <v>44923</v>
          </cell>
        </row>
        <row r="76">
          <cell r="K76" t="str">
            <v>089</v>
          </cell>
          <cell r="L76" t="str">
            <v>トヨタカローラ神奈川株式会社</v>
          </cell>
          <cell r="M76" t="str">
            <v xml:space="preserve">ﾄﾖﾀｶﾛｰﾗｶﾅｶﾞﾜ </v>
          </cell>
          <cell r="N76">
            <v>2022</v>
          </cell>
          <cell r="O76" t="str">
            <v>3059089</v>
          </cell>
          <cell r="P76" t="str">
            <v>飯岡</v>
          </cell>
          <cell r="Q76">
            <v>44823</v>
          </cell>
          <cell r="R76">
            <v>44910</v>
          </cell>
          <cell r="S76">
            <v>44917</v>
          </cell>
        </row>
        <row r="77">
          <cell r="K77" t="str">
            <v>090</v>
          </cell>
          <cell r="L77" t="str">
            <v>株式会社相鉄アーバンクリエイツ</v>
          </cell>
          <cell r="M77" t="str">
            <v>ｿｳﾃﾂｱｰﾊﾞﾝｸﾘｴｲﾂ</v>
          </cell>
          <cell r="N77">
            <v>2022</v>
          </cell>
          <cell r="O77" t="str">
            <v>1069090</v>
          </cell>
          <cell r="P77" t="str">
            <v>野呂</v>
          </cell>
          <cell r="Q77">
            <v>44783</v>
          </cell>
          <cell r="R77">
            <v>44971</v>
          </cell>
          <cell r="S77">
            <v>44972</v>
          </cell>
        </row>
        <row r="78">
          <cell r="K78" t="str">
            <v>091</v>
          </cell>
          <cell r="L78" t="str">
            <v>株式会社ロイヤルパークホテルズアンドリゾーツ</v>
          </cell>
          <cell r="M78" t="str">
            <v>ﾛｲﾔﾙﾊﾟｰｸﾎﾃﾙｽﾞｱﾝﾄﾞﾘｿﾞｰﾂ</v>
          </cell>
          <cell r="N78">
            <v>2022</v>
          </cell>
          <cell r="O78" t="str">
            <v>1075091</v>
          </cell>
          <cell r="P78" t="str">
            <v>野呂</v>
          </cell>
          <cell r="Q78">
            <v>44770</v>
          </cell>
          <cell r="R78">
            <v>44890</v>
          </cell>
          <cell r="S78">
            <v>44894</v>
          </cell>
        </row>
        <row r="79">
          <cell r="K79" t="str">
            <v>092</v>
          </cell>
          <cell r="L79" t="str">
            <v>国立研究開発法人水産研究・教育機構</v>
          </cell>
          <cell r="M79" t="str">
            <v>ｽｲｻﾝｹﾝｷｭｳｷｮｳｲｸｷｺｳ</v>
          </cell>
          <cell r="N79">
            <v>2022</v>
          </cell>
          <cell r="O79" t="str">
            <v>1071092</v>
          </cell>
          <cell r="P79" t="str">
            <v>野呂</v>
          </cell>
          <cell r="Q79">
            <v>44770</v>
          </cell>
          <cell r="R79">
            <v>44894</v>
          </cell>
          <cell r="S79">
            <v>44895</v>
          </cell>
        </row>
        <row r="80">
          <cell r="K80" t="str">
            <v>093</v>
          </cell>
          <cell r="L80" t="str">
            <v>ボッシュ株式会社</v>
          </cell>
          <cell r="M80" t="str">
            <v>ﾎﾞｯｼｭ</v>
          </cell>
          <cell r="N80">
            <v>2022</v>
          </cell>
          <cell r="O80" t="str">
            <v>1031093</v>
          </cell>
          <cell r="P80" t="str">
            <v>飯岡</v>
          </cell>
          <cell r="Q80">
            <v>44769</v>
          </cell>
          <cell r="R80">
            <v>44861</v>
          </cell>
          <cell r="S80">
            <v>44907</v>
          </cell>
        </row>
        <row r="81">
          <cell r="K81" t="str">
            <v>094</v>
          </cell>
          <cell r="L81" t="str">
            <v>株式会社野村総合研究所</v>
          </cell>
          <cell r="M81" t="str">
            <v>ﾉﾑﾗｿｳｺﾞｳｹﾝｷｭｳｼｮ</v>
          </cell>
          <cell r="N81">
            <v>2022</v>
          </cell>
          <cell r="O81" t="str">
            <v>1039094</v>
          </cell>
          <cell r="P81" t="str">
            <v>飯岡</v>
          </cell>
          <cell r="Q81">
            <v>44804</v>
          </cell>
          <cell r="R81">
            <v>44895</v>
          </cell>
          <cell r="S81">
            <v>44932</v>
          </cell>
        </row>
        <row r="82">
          <cell r="K82" t="str">
            <v>095</v>
          </cell>
          <cell r="L82" t="str">
            <v>野村不動産熱供給株式会社</v>
          </cell>
          <cell r="M82" t="str">
            <v>ﾉﾑﾗﾌﾄﾞｳｻﾝﾈﾂｷｮｳｷｭｳ</v>
          </cell>
          <cell r="N82">
            <v>2022</v>
          </cell>
          <cell r="O82" t="str">
            <v>1035095</v>
          </cell>
          <cell r="P82" t="str">
            <v>野呂</v>
          </cell>
          <cell r="Q82">
            <v>44788</v>
          </cell>
          <cell r="R82">
            <v>44894</v>
          </cell>
          <cell r="S82">
            <v>44901</v>
          </cell>
        </row>
        <row r="83">
          <cell r="K83" t="str">
            <v>096</v>
          </cell>
          <cell r="L83" t="str">
            <v>学校法人総持学園</v>
          </cell>
          <cell r="M83" t="str">
            <v>ｿｳｼﾞｶﾞｸｴﾝ</v>
          </cell>
          <cell r="N83">
            <v>2022</v>
          </cell>
          <cell r="O83" t="str">
            <v>1081096</v>
          </cell>
          <cell r="P83" t="str">
            <v>飯岡</v>
          </cell>
          <cell r="Q83">
            <v>44788</v>
          </cell>
          <cell r="R83">
            <v>44861</v>
          </cell>
          <cell r="S83">
            <v>44874</v>
          </cell>
        </row>
        <row r="84">
          <cell r="K84" t="str">
            <v>097</v>
          </cell>
          <cell r="L84" t="str">
            <v>ニチアス株式会社</v>
          </cell>
          <cell r="M84" t="str">
            <v>ﾆﾁｱｽ</v>
          </cell>
          <cell r="N84">
            <v>2022</v>
          </cell>
          <cell r="O84" t="str">
            <v>1021097</v>
          </cell>
          <cell r="P84" t="str">
            <v>飯岡</v>
          </cell>
          <cell r="Q84">
            <v>44907</v>
          </cell>
          <cell r="R84">
            <v>44931</v>
          </cell>
          <cell r="S84">
            <v>44932</v>
          </cell>
        </row>
        <row r="85">
          <cell r="K85" t="str">
            <v>099</v>
          </cell>
          <cell r="L85" t="str">
            <v>株式会社東急百貨店</v>
          </cell>
          <cell r="M85" t="str">
            <v>ﾄｳｷｭｳﾋｬｯｶﾃﾝ</v>
          </cell>
          <cell r="N85">
            <v>2022</v>
          </cell>
          <cell r="O85" t="str">
            <v>1056099</v>
          </cell>
          <cell r="P85" t="str">
            <v>飯岡</v>
          </cell>
          <cell r="Q85">
            <v>44785</v>
          </cell>
          <cell r="R85">
            <v>44952</v>
          </cell>
          <cell r="S85">
            <v>44952</v>
          </cell>
        </row>
        <row r="86">
          <cell r="K86" t="str">
            <v>100</v>
          </cell>
          <cell r="L86" t="str">
            <v>太陽油脂株式会社</v>
          </cell>
          <cell r="M86" t="str">
            <v>ﾀｲﾖｳﾕｼ</v>
          </cell>
          <cell r="N86">
            <v>2022</v>
          </cell>
          <cell r="O86" t="str">
            <v>1009100</v>
          </cell>
          <cell r="P86" t="str">
            <v>飯岡</v>
          </cell>
          <cell r="Q86">
            <v>44958</v>
          </cell>
          <cell r="R86">
            <v>44958</v>
          </cell>
          <cell r="S86">
            <v>44958</v>
          </cell>
        </row>
        <row r="87">
          <cell r="K87" t="str">
            <v>101</v>
          </cell>
          <cell r="L87" t="str">
            <v>国際埠頭株式会社</v>
          </cell>
          <cell r="M87" t="str">
            <v>ｺｸｻｲﾌﾄｳ</v>
          </cell>
          <cell r="N87">
            <v>2022</v>
          </cell>
          <cell r="O87" t="str">
            <v>1048101</v>
          </cell>
          <cell r="P87" t="str">
            <v>飯岡</v>
          </cell>
          <cell r="Q87">
            <v>44769</v>
          </cell>
          <cell r="R87">
            <v>44830</v>
          </cell>
          <cell r="S87">
            <v>44846</v>
          </cell>
        </row>
        <row r="88">
          <cell r="K88" t="str">
            <v>102</v>
          </cell>
          <cell r="L88" t="str">
            <v>株式会社トヨタレンタリース横浜</v>
          </cell>
          <cell r="M88" t="str">
            <v>ﾄﾖﾀﾚﾝﾀﾘｰｽﾖｺﾊﾏ</v>
          </cell>
          <cell r="N88">
            <v>2022</v>
          </cell>
          <cell r="O88" t="str">
            <v>3070102</v>
          </cell>
          <cell r="P88" t="str">
            <v>飯岡</v>
          </cell>
          <cell r="Q88">
            <v>44769</v>
          </cell>
          <cell r="R88">
            <v>44910</v>
          </cell>
          <cell r="S88">
            <v>44919</v>
          </cell>
        </row>
        <row r="89">
          <cell r="K89" t="str">
            <v>103</v>
          </cell>
          <cell r="L89" t="str">
            <v>株式会社 みなとみらい東急スクエア</v>
          </cell>
          <cell r="M89" t="str">
            <v>ﾐﾅﾄﾐﾗｲﾄｳｷｭｳｽｸｴｱ</v>
          </cell>
          <cell r="N89">
            <v>2022</v>
          </cell>
          <cell r="O89" t="str">
            <v>1056103</v>
          </cell>
          <cell r="P89" t="str">
            <v>飯岡</v>
          </cell>
        </row>
        <row r="90">
          <cell r="K90" t="str">
            <v>104</v>
          </cell>
          <cell r="L90" t="str">
            <v>株式会社モンテローザ</v>
          </cell>
          <cell r="M90" t="str">
            <v>ﾓﾝﾃﾛｰｻﾞ</v>
          </cell>
          <cell r="N90">
            <v>2022</v>
          </cell>
          <cell r="O90" t="str">
            <v>1076104</v>
          </cell>
        </row>
        <row r="91">
          <cell r="K91" t="str">
            <v>105</v>
          </cell>
          <cell r="L91" t="str">
            <v>株式会社キョクレイ</v>
          </cell>
          <cell r="M91" t="str">
            <v>ｷｮｸﾚｲ</v>
          </cell>
          <cell r="N91">
            <v>2022</v>
          </cell>
          <cell r="O91" t="str">
            <v>1047105</v>
          </cell>
          <cell r="P91" t="str">
            <v>飯岡</v>
          </cell>
          <cell r="Q91">
            <v>44771</v>
          </cell>
          <cell r="R91">
            <v>44930</v>
          </cell>
          <cell r="S91">
            <v>44938</v>
          </cell>
        </row>
        <row r="92">
          <cell r="K92" t="str">
            <v>107</v>
          </cell>
          <cell r="L92" t="str">
            <v>学校法人玉川学園</v>
          </cell>
          <cell r="M92" t="str">
            <v>ﾀﾏｶﾞﾜｶﾞｸｴﾝ</v>
          </cell>
          <cell r="N92">
            <v>2022</v>
          </cell>
          <cell r="O92" t="str">
            <v>1081107</v>
          </cell>
          <cell r="P92" t="str">
            <v>飯岡</v>
          </cell>
          <cell r="Q92">
            <v>44781</v>
          </cell>
          <cell r="R92">
            <v>44864</v>
          </cell>
          <cell r="S92">
            <v>44875</v>
          </cell>
        </row>
        <row r="93">
          <cell r="K93" t="str">
            <v>109</v>
          </cell>
          <cell r="L93" t="str">
            <v>ゆめおおおか管理組合</v>
          </cell>
          <cell r="M93" t="str">
            <v>ﾕﾒｵｵｵｶｶﾝﾘｸﾐｱｲ</v>
          </cell>
          <cell r="N93">
            <v>2022</v>
          </cell>
          <cell r="O93" t="str">
            <v>1069109</v>
          </cell>
          <cell r="P93" t="str">
            <v>飯岡</v>
          </cell>
          <cell r="Q93">
            <v>44769</v>
          </cell>
          <cell r="R93">
            <v>44881</v>
          </cell>
          <cell r="S93">
            <v>44881</v>
          </cell>
        </row>
        <row r="94">
          <cell r="K94" t="str">
            <v>112</v>
          </cell>
          <cell r="L94" t="str">
            <v>オリックス不動産投資法人</v>
          </cell>
          <cell r="M94" t="str">
            <v>ｵﾘｯｸｽﾌﾄﾞｳｻﾝﾄｳｼﾎｳｼﾞﾝ</v>
          </cell>
          <cell r="N94">
            <v>2022</v>
          </cell>
          <cell r="O94" t="str">
            <v>1069112</v>
          </cell>
          <cell r="P94" t="str">
            <v>飯岡</v>
          </cell>
          <cell r="Q94">
            <v>44797</v>
          </cell>
          <cell r="R94">
            <v>44937</v>
          </cell>
          <cell r="S94">
            <v>44939</v>
          </cell>
        </row>
        <row r="95">
          <cell r="K95" t="str">
            <v>113</v>
          </cell>
          <cell r="L95" t="str">
            <v>東洋電機製造株式会社</v>
          </cell>
          <cell r="M95" t="str">
            <v>ﾄｳﾖｳﾃﾞﾝｷｾｲｿﾞｳ</v>
          </cell>
          <cell r="N95">
            <v>2022</v>
          </cell>
          <cell r="O95" t="str">
            <v>1031113</v>
          </cell>
          <cell r="P95" t="str">
            <v>野呂</v>
          </cell>
          <cell r="Q95">
            <v>44910</v>
          </cell>
          <cell r="R95">
            <v>44964</v>
          </cell>
          <cell r="S95">
            <v>44965</v>
          </cell>
        </row>
        <row r="96">
          <cell r="K96" t="str">
            <v>115</v>
          </cell>
          <cell r="L96" t="str">
            <v>富士通株式会社</v>
          </cell>
          <cell r="M96" t="str">
            <v>ﾌｼﾞﾂｳ</v>
          </cell>
          <cell r="N96">
            <v>2022</v>
          </cell>
          <cell r="O96" t="str">
            <v>1030115</v>
          </cell>
          <cell r="P96" t="str">
            <v>飯岡</v>
          </cell>
          <cell r="Q96">
            <v>44771</v>
          </cell>
          <cell r="R96">
            <v>44865</v>
          </cell>
          <cell r="S96">
            <v>44875</v>
          </cell>
        </row>
        <row r="97">
          <cell r="K97" t="str">
            <v>116</v>
          </cell>
          <cell r="L97" t="str">
            <v>トヨタモビリティパーツ株式会社</v>
          </cell>
          <cell r="M97" t="str">
            <v>ﾄﾖﾀﾓﾋﾞﾘﾃｨﾊﾟｰﾂ</v>
          </cell>
          <cell r="N97">
            <v>2022</v>
          </cell>
          <cell r="O97" t="str">
            <v>3055116</v>
          </cell>
        </row>
        <row r="98">
          <cell r="K98" t="str">
            <v>117</v>
          </cell>
          <cell r="L98" t="str">
            <v>株式会社京三製作所</v>
          </cell>
          <cell r="M98" t="str">
            <v>ｷｮｳｻﾝｾｲｻｸｼｮ</v>
          </cell>
          <cell r="N98">
            <v>2022</v>
          </cell>
          <cell r="O98" t="str">
            <v>1030117</v>
          </cell>
          <cell r="P98" t="str">
            <v>飯岡</v>
          </cell>
          <cell r="Q98">
            <v>44770</v>
          </cell>
          <cell r="R98">
            <v>44914</v>
          </cell>
          <cell r="S98">
            <v>44917</v>
          </cell>
        </row>
        <row r="99">
          <cell r="K99" t="str">
            <v>118</v>
          </cell>
          <cell r="L99" t="str">
            <v>ジャパンリアルエステイト投資法人</v>
          </cell>
          <cell r="M99" t="str">
            <v>ｼﾞｬﾊﾟﾝﾘｱﾙｴｽﾃｲﾄﾄｳｼﾎｳｼﾞﾝ</v>
          </cell>
          <cell r="N99">
            <v>2022</v>
          </cell>
          <cell r="O99" t="str">
            <v>1069118</v>
          </cell>
          <cell r="P99" t="str">
            <v>飯岡</v>
          </cell>
          <cell r="Q99">
            <v>44771</v>
          </cell>
          <cell r="R99">
            <v>44865</v>
          </cell>
          <cell r="S99">
            <v>44876</v>
          </cell>
        </row>
        <row r="100">
          <cell r="K100" t="str">
            <v>119</v>
          </cell>
          <cell r="L100" t="str">
            <v>株式会社ニップン</v>
          </cell>
          <cell r="M100" t="str">
            <v>ニップン</v>
          </cell>
          <cell r="N100">
            <v>2022</v>
          </cell>
          <cell r="O100" t="str">
            <v>1009119</v>
          </cell>
          <cell r="P100" t="str">
            <v>飯岡</v>
          </cell>
          <cell r="Q100">
            <v>44785</v>
          </cell>
          <cell r="R100">
            <v>44865</v>
          </cell>
          <cell r="S100">
            <v>44876</v>
          </cell>
        </row>
        <row r="101">
          <cell r="K101" t="str">
            <v>120</v>
          </cell>
          <cell r="L101" t="str">
            <v>相鉄ローゼン株式会社</v>
          </cell>
          <cell r="M101" t="str">
            <v>ｿｳﾃﾂﾛｰｾﾞﾝ</v>
          </cell>
          <cell r="N101">
            <v>2022</v>
          </cell>
          <cell r="O101" t="str">
            <v>1056120</v>
          </cell>
          <cell r="P101" t="str">
            <v>飯岡</v>
          </cell>
          <cell r="Q101">
            <v>44783</v>
          </cell>
          <cell r="R101">
            <v>44865</v>
          </cell>
          <cell r="S101">
            <v>44876</v>
          </cell>
        </row>
        <row r="102">
          <cell r="K102" t="str">
            <v>122</v>
          </cell>
          <cell r="L102" t="str">
            <v>横浜市場冷蔵株式会社</v>
          </cell>
          <cell r="M102" t="str">
            <v>ﾖｺﾊﾏｼｼﾞｮｳﾚｲｿﾞｳ</v>
          </cell>
          <cell r="N102">
            <v>2022</v>
          </cell>
          <cell r="O102" t="str">
            <v>1047122</v>
          </cell>
          <cell r="P102" t="str">
            <v>飯岡</v>
          </cell>
          <cell r="Q102">
            <v>44767</v>
          </cell>
          <cell r="R102">
            <v>44853</v>
          </cell>
          <cell r="S102">
            <v>44855</v>
          </cell>
        </row>
        <row r="103">
          <cell r="K103" t="str">
            <v>123</v>
          </cell>
          <cell r="L103" t="str">
            <v>株式会社IHI</v>
          </cell>
          <cell r="M103" t="str">
            <v>ｱｲ･ｴｲﾁ･ｱｲ</v>
          </cell>
          <cell r="N103">
            <v>2022</v>
          </cell>
          <cell r="O103" t="str">
            <v>1024123</v>
          </cell>
          <cell r="P103" t="str">
            <v>飯岡</v>
          </cell>
          <cell r="Q103">
            <v>44771</v>
          </cell>
          <cell r="R103">
            <v>44951</v>
          </cell>
          <cell r="S103">
            <v>44953</v>
          </cell>
        </row>
        <row r="104">
          <cell r="K104" t="str">
            <v>124</v>
          </cell>
          <cell r="L104" t="str">
            <v>株式会社ダスキン</v>
          </cell>
          <cell r="M104" t="str">
            <v>ﾀﾞｽｷﾝ</v>
          </cell>
          <cell r="N104">
            <v>2022</v>
          </cell>
          <cell r="O104" t="str">
            <v>2095124</v>
          </cell>
          <cell r="P104" t="str">
            <v>野呂</v>
          </cell>
          <cell r="Q104">
            <v>44770</v>
          </cell>
          <cell r="R104">
            <v>44838</v>
          </cell>
          <cell r="S104">
            <v>44855</v>
          </cell>
        </row>
        <row r="105">
          <cell r="K105" t="str">
            <v>125</v>
          </cell>
          <cell r="L105" t="str">
            <v>高梨乳業株式会社</v>
          </cell>
          <cell r="M105" t="str">
            <v>ﾀｶﾅｼﾆｭｳｷﾞｮｳ</v>
          </cell>
          <cell r="N105">
            <v>2022</v>
          </cell>
          <cell r="O105" t="str">
            <v>1009125</v>
          </cell>
          <cell r="P105" t="str">
            <v>飯岡</v>
          </cell>
          <cell r="Q105">
            <v>44847</v>
          </cell>
          <cell r="R105">
            <v>44952</v>
          </cell>
          <cell r="S105">
            <v>44953</v>
          </cell>
        </row>
        <row r="106">
          <cell r="K106" t="str">
            <v>126</v>
          </cell>
          <cell r="L106" t="str">
            <v>社会福祉法人恩賜財団済生会</v>
          </cell>
          <cell r="M106" t="str">
            <v>ｵﾝｼｻﾞｲﾀﾞﾝｻｲｾｲｶｲｼﾌﾞｶﾅｶﾞﾜｹﾝｻｲｾｲｶｲ</v>
          </cell>
          <cell r="N106">
            <v>2022</v>
          </cell>
          <cell r="O106" t="str">
            <v>1083126</v>
          </cell>
          <cell r="P106" t="str">
            <v>飯岡</v>
          </cell>
          <cell r="Q106">
            <v>44785</v>
          </cell>
          <cell r="R106">
            <v>44865</v>
          </cell>
          <cell r="S106">
            <v>44876</v>
          </cell>
        </row>
        <row r="107">
          <cell r="K107" t="str">
            <v>129</v>
          </cell>
          <cell r="L107" t="str">
            <v>ＪＦＥスチール株式会社</v>
          </cell>
          <cell r="M107" t="str">
            <v>ｼﾞｪｲｴﾌｲｰｽﾁｰﾙ</v>
          </cell>
          <cell r="N107">
            <v>2022</v>
          </cell>
          <cell r="O107" t="str">
            <v>1022129</v>
          </cell>
          <cell r="P107" t="str">
            <v>野呂</v>
          </cell>
          <cell r="Q107">
            <v>44785</v>
          </cell>
          <cell r="R107">
            <v>44964</v>
          </cell>
          <cell r="S107">
            <v>44964</v>
          </cell>
        </row>
        <row r="108">
          <cell r="K108" t="str">
            <v>130</v>
          </cell>
          <cell r="L108" t="str">
            <v>株式会社横浜ベイホテル東急</v>
          </cell>
          <cell r="M108" t="str">
            <v>ﾖｺﾊﾏﾍﾞｲﾎﾃﾙﾄｳｷｭｳ</v>
          </cell>
          <cell r="N108">
            <v>2022</v>
          </cell>
          <cell r="O108" t="str">
            <v>1075130</v>
          </cell>
          <cell r="P108" t="str">
            <v>野呂</v>
          </cell>
          <cell r="Q108">
            <v>44781</v>
          </cell>
          <cell r="R108">
            <v>44838</v>
          </cell>
          <cell r="S108">
            <v>44855</v>
          </cell>
        </row>
        <row r="109">
          <cell r="K109" t="str">
            <v>133</v>
          </cell>
          <cell r="L109" t="str">
            <v>株式会社ＤＮＰテクノパック</v>
          </cell>
          <cell r="M109" t="str">
            <v>ﾃﾞｨｰｴﾇﾋﾟｰﾃｸﾉﾊﾟｯｸ</v>
          </cell>
          <cell r="N109">
            <v>2022</v>
          </cell>
          <cell r="O109" t="str">
            <v>1014133</v>
          </cell>
          <cell r="P109" t="str">
            <v>飯岡</v>
          </cell>
          <cell r="Q109">
            <v>44769</v>
          </cell>
          <cell r="R109">
            <v>44865</v>
          </cell>
          <cell r="S109">
            <v>44879</v>
          </cell>
        </row>
        <row r="110">
          <cell r="K110" t="str">
            <v>134</v>
          </cell>
          <cell r="L110" t="str">
            <v>J-POWER ジェネレーションサービス株式会社</v>
          </cell>
          <cell r="M110" t="str">
            <v>ｼﾞｪｲﾊﾟﾜｰ ｼﾞｪﾈﾚｰｼｮﾝｻｰﾋﾞｽ</v>
          </cell>
          <cell r="N110">
            <v>2022</v>
          </cell>
          <cell r="O110" t="str">
            <v>1033134</v>
          </cell>
          <cell r="P110" t="str">
            <v>飯岡</v>
          </cell>
          <cell r="Q110">
            <v>44770</v>
          </cell>
          <cell r="R110">
            <v>44865</v>
          </cell>
          <cell r="S110">
            <v>44879</v>
          </cell>
        </row>
        <row r="111">
          <cell r="K111" t="str">
            <v>135</v>
          </cell>
          <cell r="L111" t="str">
            <v>伊藤忠テクノソリューションズ株式会社</v>
          </cell>
          <cell r="M111" t="str">
            <v>ｲﾄﾁｭｳﾃｸﾉｿﾘｭｰｼｮﾝｽﾞ</v>
          </cell>
          <cell r="N111">
            <v>2022</v>
          </cell>
          <cell r="O111" t="str">
            <v>1039135</v>
          </cell>
          <cell r="P111" t="str">
            <v>飯岡</v>
          </cell>
        </row>
        <row r="112">
          <cell r="K112" t="str">
            <v>136</v>
          </cell>
          <cell r="L112" t="str">
            <v>国立大学法人東京工業大学</v>
          </cell>
          <cell r="M112" t="str">
            <v>ﾄｳｷｮｳｺｳｷﾞｮｳﾀﾞｲｶﾞｸ</v>
          </cell>
          <cell r="N112">
            <v>2022</v>
          </cell>
          <cell r="O112" t="str">
            <v>1081136</v>
          </cell>
          <cell r="P112" t="str">
            <v>野呂</v>
          </cell>
          <cell r="Q112">
            <v>44782</v>
          </cell>
          <cell r="R112">
            <v>44838</v>
          </cell>
          <cell r="S112">
            <v>44855</v>
          </cell>
        </row>
        <row r="113">
          <cell r="K113" t="str">
            <v>137</v>
          </cell>
          <cell r="L113" t="str">
            <v>株式会社横浜都市みらい</v>
          </cell>
          <cell r="M113" t="str">
            <v>ﾖｺﾊﾏﾄｼﾐﾗｲ</v>
          </cell>
          <cell r="N113">
            <v>2022</v>
          </cell>
          <cell r="O113" t="str">
            <v>1035137</v>
          </cell>
          <cell r="P113" t="str">
            <v>飯岡</v>
          </cell>
          <cell r="Q113">
            <v>44778</v>
          </cell>
          <cell r="R113">
            <v>44865</v>
          </cell>
          <cell r="S113">
            <v>44918</v>
          </cell>
        </row>
        <row r="114">
          <cell r="K114" t="str">
            <v>139</v>
          </cell>
          <cell r="L114" t="str">
            <v>学校法人聖マリアンナ医科大学</v>
          </cell>
          <cell r="M114" t="str">
            <v>ｾｲﾏﾘｱﾝﾅｲｶﾀﾞｲｶﾞｸ</v>
          </cell>
          <cell r="N114">
            <v>2022</v>
          </cell>
          <cell r="O114" t="str">
            <v>1081139</v>
          </cell>
          <cell r="P114" t="str">
            <v>飯岡</v>
          </cell>
          <cell r="Q114">
            <v>44788</v>
          </cell>
          <cell r="R114">
            <v>44865</v>
          </cell>
          <cell r="S114">
            <v>44879</v>
          </cell>
        </row>
        <row r="115">
          <cell r="K115" t="str">
            <v>140</v>
          </cell>
          <cell r="L115" t="str">
            <v>学校法人慶應義塾</v>
          </cell>
          <cell r="M115" t="str">
            <v>ｹｲｵｳｷﾞｼﾞｭｸ</v>
          </cell>
          <cell r="N115">
            <v>2022</v>
          </cell>
          <cell r="O115" t="str">
            <v>1081140</v>
          </cell>
          <cell r="P115" t="str">
            <v>飯岡</v>
          </cell>
          <cell r="Q115">
            <v>44783</v>
          </cell>
          <cell r="R115">
            <v>44900</v>
          </cell>
          <cell r="S115">
            <v>44900</v>
          </cell>
        </row>
        <row r="116">
          <cell r="K116" t="str">
            <v>141</v>
          </cell>
          <cell r="L116" t="str">
            <v>ＪＦＥエンジニアリング株式会社</v>
          </cell>
          <cell r="M116" t="str">
            <v xml:space="preserve">ｼﾞｪｲｴﾌｲｰｴﾝｼﾞﾆｱﾘﾝｸﾞ </v>
          </cell>
          <cell r="N116">
            <v>2022</v>
          </cell>
          <cell r="O116" t="str">
            <v>1306141</v>
          </cell>
          <cell r="P116" t="str">
            <v>飯岡</v>
          </cell>
          <cell r="Q116">
            <v>44769</v>
          </cell>
          <cell r="R116">
            <v>44869</v>
          </cell>
          <cell r="S116">
            <v>44879</v>
          </cell>
        </row>
        <row r="117">
          <cell r="K117" t="str">
            <v>143</v>
          </cell>
          <cell r="L117" t="str">
            <v>相鉄ホテル株式会社</v>
          </cell>
          <cell r="M117" t="str">
            <v>ｿｳﾃﾂﾎﾃﾙ</v>
          </cell>
          <cell r="N117">
            <v>2022</v>
          </cell>
          <cell r="O117" t="str">
            <v>1075143</v>
          </cell>
          <cell r="P117" t="str">
            <v>野呂</v>
          </cell>
          <cell r="Q117">
            <v>44788</v>
          </cell>
          <cell r="R117">
            <v>44838</v>
          </cell>
          <cell r="S117">
            <v>44855</v>
          </cell>
        </row>
        <row r="118">
          <cell r="K118" t="str">
            <v>144</v>
          </cell>
          <cell r="L118" t="str">
            <v>東急バス株式会社</v>
          </cell>
          <cell r="M118" t="str">
            <v>ﾄｳｷｭｳﾊﾞｽ</v>
          </cell>
          <cell r="N118">
            <v>2022</v>
          </cell>
          <cell r="O118" t="str">
            <v>3043144</v>
          </cell>
          <cell r="P118" t="str">
            <v>飯岡</v>
          </cell>
          <cell r="Q118">
            <v>44771</v>
          </cell>
          <cell r="R118">
            <v>44952</v>
          </cell>
          <cell r="S118">
            <v>44952</v>
          </cell>
        </row>
        <row r="119">
          <cell r="K119" t="str">
            <v>147</v>
          </cell>
          <cell r="L119" t="str">
            <v>東京液化酸素株式会社</v>
          </cell>
          <cell r="M119" t="str">
            <v>ﾄｳｷｮｳｴｷｶｻﾝｿ</v>
          </cell>
          <cell r="N119">
            <v>2022</v>
          </cell>
          <cell r="O119" t="str">
            <v>1016147</v>
          </cell>
          <cell r="P119" t="str">
            <v>飯岡</v>
          </cell>
          <cell r="Q119">
            <v>44778</v>
          </cell>
          <cell r="R119">
            <v>44869</v>
          </cell>
          <cell r="S119">
            <v>44916</v>
          </cell>
        </row>
        <row r="120">
          <cell r="K120" t="str">
            <v>148</v>
          </cell>
          <cell r="L120" t="str">
            <v>日揮ホールディングス株式会社</v>
          </cell>
          <cell r="M120" t="str">
            <v>ﾆｯｷﾎｰﾙﾃﾞｨﾝｸﾞｽ</v>
          </cell>
          <cell r="N120">
            <v>2022</v>
          </cell>
          <cell r="O120" t="str">
            <v>1006148</v>
          </cell>
          <cell r="P120" t="str">
            <v>飯岡</v>
          </cell>
          <cell r="Q120">
            <v>44769</v>
          </cell>
          <cell r="R120">
            <v>44958</v>
          </cell>
          <cell r="S120">
            <v>44958</v>
          </cell>
        </row>
        <row r="121">
          <cell r="K121" t="str">
            <v>149</v>
          </cell>
          <cell r="L121" t="str">
            <v>株式会社トヨタオートモールクリエイト</v>
          </cell>
          <cell r="M121" t="str">
            <v>ﾄﾖﾀｵｰﾄﾓｰﾙｸﾘｴｲﾄ</v>
          </cell>
          <cell r="N121">
            <v>2022</v>
          </cell>
          <cell r="O121" t="str">
            <v>1069149</v>
          </cell>
          <cell r="P121" t="str">
            <v>野呂</v>
          </cell>
          <cell r="Q121">
            <v>44788</v>
          </cell>
          <cell r="R121">
            <v>44971</v>
          </cell>
          <cell r="S121">
            <v>44972</v>
          </cell>
        </row>
        <row r="122">
          <cell r="K122" t="str">
            <v>150</v>
          </cell>
          <cell r="L122" t="str">
            <v>東京ガス株式会社</v>
          </cell>
          <cell r="M122" t="str">
            <v>ﾄｳｷｮｳｶﾞｽ</v>
          </cell>
          <cell r="N122">
            <v>2022</v>
          </cell>
          <cell r="O122" t="str">
            <v>1334150</v>
          </cell>
          <cell r="P122" t="str">
            <v>野呂</v>
          </cell>
          <cell r="Q122">
            <v>44798</v>
          </cell>
          <cell r="R122">
            <v>44959</v>
          </cell>
          <cell r="S122">
            <v>44972</v>
          </cell>
        </row>
        <row r="123">
          <cell r="K123" t="str">
            <v>151</v>
          </cell>
          <cell r="L123" t="str">
            <v>イッツ・コミュニケーションズ株式会社</v>
          </cell>
          <cell r="M123" t="str">
            <v>ｲｯﾂ･ｺﾐｭﾆｹｰｼｮﾝｽﾞ</v>
          </cell>
          <cell r="N123">
            <v>2022</v>
          </cell>
          <cell r="O123" t="str">
            <v>1038151</v>
          </cell>
          <cell r="P123" t="str">
            <v>飯岡</v>
          </cell>
          <cell r="Q123">
            <v>44763</v>
          </cell>
          <cell r="R123">
            <v>44869</v>
          </cell>
          <cell r="S123">
            <v>44881</v>
          </cell>
        </row>
        <row r="124">
          <cell r="K124" t="str">
            <v>153</v>
          </cell>
          <cell r="L124" t="str">
            <v>横浜新都市センター株式会社</v>
          </cell>
          <cell r="M124" t="str">
            <v>ﾖｺﾊﾏｼﾝﾄｼｾﾝﾀｰ</v>
          </cell>
          <cell r="N124">
            <v>2022</v>
          </cell>
          <cell r="O124" t="str">
            <v>1069153</v>
          </cell>
          <cell r="P124" t="str">
            <v>飯岡</v>
          </cell>
          <cell r="Q124">
            <v>44783</v>
          </cell>
          <cell r="R124">
            <v>44869</v>
          </cell>
          <cell r="S124">
            <v>44880</v>
          </cell>
        </row>
        <row r="125">
          <cell r="K125" t="str">
            <v>155</v>
          </cell>
          <cell r="L125" t="str">
            <v>鈴江コーポレーション株式会社</v>
          </cell>
          <cell r="M125" t="str">
            <v>ｽｽﾞｴｺｰﾎﾟﾚｰｼｮﾝ</v>
          </cell>
          <cell r="N125">
            <v>2022</v>
          </cell>
          <cell r="O125" t="str">
            <v>1047155</v>
          </cell>
          <cell r="P125" t="str">
            <v>飯岡</v>
          </cell>
          <cell r="Q125">
            <v>44771</v>
          </cell>
          <cell r="R125">
            <v>44916</v>
          </cell>
          <cell r="S125">
            <v>44917</v>
          </cell>
        </row>
        <row r="126">
          <cell r="K126" t="str">
            <v>157</v>
          </cell>
          <cell r="L126" t="str">
            <v>国立大学法人横浜国立大学</v>
          </cell>
          <cell r="M126" t="str">
            <v>ﾖｺﾊﾏｺｸﾘﾂﾀﾞｲｶﾞｸ</v>
          </cell>
          <cell r="N126">
            <v>2022</v>
          </cell>
          <cell r="O126" t="str">
            <v>1081157</v>
          </cell>
          <cell r="P126" t="str">
            <v>野呂</v>
          </cell>
          <cell r="Q126">
            <v>44767</v>
          </cell>
          <cell r="R126">
            <v>44889</v>
          </cell>
          <cell r="S126">
            <v>44890</v>
          </cell>
        </row>
        <row r="127">
          <cell r="K127" t="str">
            <v>159</v>
          </cell>
          <cell r="L127" t="str">
            <v>SMBC日興証券株式会社</v>
          </cell>
          <cell r="M127" t="str">
            <v>ｴｽｴﾑﾋﾞｰｼｰﾆｯｺｳｼｮｳｹﾝ</v>
          </cell>
          <cell r="N127">
            <v>2022</v>
          </cell>
          <cell r="O127" t="str">
            <v>1069159</v>
          </cell>
          <cell r="P127" t="str">
            <v>飯岡</v>
          </cell>
          <cell r="Q127">
            <v>44869</v>
          </cell>
          <cell r="R127">
            <v>44916</v>
          </cell>
          <cell r="S127">
            <v>44917</v>
          </cell>
        </row>
        <row r="128">
          <cell r="K128" t="str">
            <v>160</v>
          </cell>
          <cell r="L128" t="str">
            <v>日興システムソリューションズ株式会社</v>
          </cell>
          <cell r="M128" t="str">
            <v>ﾆｯｺｳｼｽﾃﾑｿﾘｭｰｼｮﾝｽﾞ</v>
          </cell>
          <cell r="N128">
            <v>2022</v>
          </cell>
          <cell r="O128" t="str">
            <v>1039160</v>
          </cell>
          <cell r="P128" t="str">
            <v>野呂</v>
          </cell>
          <cell r="Q128">
            <v>44865</v>
          </cell>
          <cell r="R128">
            <v>44971</v>
          </cell>
          <cell r="S128">
            <v>44972</v>
          </cell>
        </row>
        <row r="129">
          <cell r="K129" t="str">
            <v>161</v>
          </cell>
          <cell r="L129" t="str">
            <v>生活協同組合ユーコープ</v>
          </cell>
          <cell r="M129" t="str">
            <v>ｾｲｶﾂｷｮｳﾄﾞｳｸﾐｱｲﾕｰｺｰﾌﾟ</v>
          </cell>
          <cell r="N129">
            <v>2022</v>
          </cell>
          <cell r="O129" t="str">
            <v>2050161</v>
          </cell>
          <cell r="P129" t="str">
            <v>飯岡</v>
          </cell>
          <cell r="Q129">
            <v>44785</v>
          </cell>
          <cell r="R129">
            <v>44939</v>
          </cell>
          <cell r="S129">
            <v>44939</v>
          </cell>
        </row>
        <row r="130">
          <cell r="K130" t="str">
            <v>163</v>
          </cell>
          <cell r="L130" t="str">
            <v>横浜市交通局</v>
          </cell>
          <cell r="M130" t="str">
            <v>ﾖｺﾊﾏｼｺｳﾂｳｷｮｸ</v>
          </cell>
          <cell r="N130">
            <v>2022</v>
          </cell>
          <cell r="O130" t="str">
            <v>1343163</v>
          </cell>
          <cell r="P130" t="str">
            <v>飯岡</v>
          </cell>
          <cell r="Q130">
            <v>44802</v>
          </cell>
          <cell r="R130">
            <v>44916</v>
          </cell>
          <cell r="S130">
            <v>44917</v>
          </cell>
        </row>
        <row r="131">
          <cell r="K131" t="str">
            <v>164</v>
          </cell>
          <cell r="L131" t="str">
            <v>オニキス・リアルティ有限会社</v>
          </cell>
          <cell r="M131" t="str">
            <v>ｵﾆｷｽ･ﾘｱﾙﾃｨ</v>
          </cell>
          <cell r="N131">
            <v>2022</v>
          </cell>
          <cell r="O131" t="str">
            <v>1056164</v>
          </cell>
          <cell r="P131" t="str">
            <v>飯岡</v>
          </cell>
          <cell r="Q131">
            <v>44757</v>
          </cell>
          <cell r="R131">
            <v>44826</v>
          </cell>
          <cell r="S131">
            <v>44917</v>
          </cell>
        </row>
        <row r="132">
          <cell r="K132" t="str">
            <v>165</v>
          </cell>
          <cell r="L132" t="str">
            <v>ユニー株式会社</v>
          </cell>
          <cell r="M132" t="str">
            <v>ﾕﾆ-</v>
          </cell>
          <cell r="N132">
            <v>2022</v>
          </cell>
          <cell r="O132" t="str">
            <v>1056165</v>
          </cell>
          <cell r="P132" t="str">
            <v>野呂</v>
          </cell>
          <cell r="Q132">
            <v>44781</v>
          </cell>
          <cell r="R132">
            <v>44838</v>
          </cell>
          <cell r="S132">
            <v>44883</v>
          </cell>
        </row>
        <row r="133">
          <cell r="K133" t="str">
            <v>166</v>
          </cell>
          <cell r="L133" t="str">
            <v>髙田工業株式会社</v>
          </cell>
          <cell r="M133" t="str">
            <v>ﾀｶﾀﾞｺｳｷﾞｮｳ</v>
          </cell>
          <cell r="N133">
            <v>2022</v>
          </cell>
          <cell r="O133" t="str">
            <v>1031166</v>
          </cell>
          <cell r="P133" t="str">
            <v>野呂</v>
          </cell>
          <cell r="Q133">
            <v>44781</v>
          </cell>
          <cell r="R133">
            <v>44900</v>
          </cell>
          <cell r="S133">
            <v>44901</v>
          </cell>
        </row>
        <row r="134">
          <cell r="K134" t="str">
            <v>167</v>
          </cell>
          <cell r="L134" t="str">
            <v>株式会社ルネサンス</v>
          </cell>
          <cell r="M134" t="str">
            <v>ﾙﾈｻﾝｽ</v>
          </cell>
          <cell r="N134">
            <v>2022</v>
          </cell>
          <cell r="O134" t="str">
            <v>1080167</v>
          </cell>
          <cell r="P134" t="str">
            <v>飯岡</v>
          </cell>
          <cell r="Q134">
            <v>44785</v>
          </cell>
          <cell r="R134">
            <v>44869</v>
          </cell>
          <cell r="S134">
            <v>44883</v>
          </cell>
        </row>
        <row r="135">
          <cell r="K135" t="str">
            <v>168</v>
          </cell>
          <cell r="L135" t="str">
            <v>富士ソフト株式会社</v>
          </cell>
          <cell r="M135" t="str">
            <v>ﾌｼﾞｿﾌﾄ</v>
          </cell>
          <cell r="N135">
            <v>2022</v>
          </cell>
          <cell r="O135" t="str">
            <v>1039168</v>
          </cell>
          <cell r="P135" t="str">
            <v>野呂</v>
          </cell>
          <cell r="Q135">
            <v>44782</v>
          </cell>
          <cell r="R135">
            <v>44893</v>
          </cell>
          <cell r="S135">
            <v>44894</v>
          </cell>
        </row>
        <row r="136">
          <cell r="K136" t="str">
            <v>169</v>
          </cell>
          <cell r="L136" t="str">
            <v>株式会社アイネット</v>
          </cell>
          <cell r="M136" t="str">
            <v>ｱｲﾈｯﾄ</v>
          </cell>
          <cell r="N136">
            <v>2022</v>
          </cell>
          <cell r="O136" t="str">
            <v>1039169</v>
          </cell>
          <cell r="P136" t="str">
            <v>飯岡</v>
          </cell>
          <cell r="Q136">
            <v>44805</v>
          </cell>
          <cell r="R136">
            <v>44958</v>
          </cell>
          <cell r="S136">
            <v>44958</v>
          </cell>
        </row>
        <row r="137">
          <cell r="K137" t="str">
            <v>170</v>
          </cell>
          <cell r="L137" t="str">
            <v>林精鋼株式会社</v>
          </cell>
          <cell r="M137" t="str">
            <v>ﾊﾔｼｾｲｺｳ</v>
          </cell>
          <cell r="N137">
            <v>2022</v>
          </cell>
          <cell r="O137" t="str">
            <v>1022170</v>
          </cell>
          <cell r="P137" t="str">
            <v>野呂</v>
          </cell>
          <cell r="Q137">
            <v>44782</v>
          </cell>
          <cell r="R137">
            <v>44893</v>
          </cell>
          <cell r="S137">
            <v>44894</v>
          </cell>
        </row>
        <row r="138">
          <cell r="K138" t="str">
            <v>171</v>
          </cell>
          <cell r="L138" t="str">
            <v>株式会社プリンスホテル</v>
          </cell>
          <cell r="M138" t="str">
            <v>ﾌﾟﾘﾝｽﾎﾃﾙ</v>
          </cell>
          <cell r="N138">
            <v>2022</v>
          </cell>
          <cell r="O138" t="str">
            <v>1075171</v>
          </cell>
          <cell r="P138" t="str">
            <v>野呂</v>
          </cell>
          <cell r="Q138">
            <v>44788</v>
          </cell>
          <cell r="R138">
            <v>44946</v>
          </cell>
          <cell r="S138">
            <v>44946</v>
          </cell>
        </row>
        <row r="139">
          <cell r="K139" t="str">
            <v>174</v>
          </cell>
          <cell r="L139" t="str">
            <v>株式会社横浜八景島</v>
          </cell>
          <cell r="M139" t="str">
            <v>ﾖｺﾊﾏﾊｯｹｲｼﾞﾏ</v>
          </cell>
          <cell r="N139">
            <v>2022</v>
          </cell>
          <cell r="O139" t="str">
            <v>1080174</v>
          </cell>
          <cell r="P139" t="str">
            <v>野呂</v>
          </cell>
          <cell r="Q139">
            <v>44770</v>
          </cell>
          <cell r="R139">
            <v>44893</v>
          </cell>
          <cell r="S139">
            <v>44894</v>
          </cell>
        </row>
        <row r="140">
          <cell r="K140" t="str">
            <v>175</v>
          </cell>
          <cell r="L140" t="str">
            <v>株式会社日立製作所</v>
          </cell>
          <cell r="M140" t="str">
            <v>ﾋﾀﾁｾｲｻｸｼｮ</v>
          </cell>
          <cell r="N140">
            <v>2022</v>
          </cell>
          <cell r="O140" t="str">
            <v>1029175</v>
          </cell>
          <cell r="P140" t="str">
            <v>野呂</v>
          </cell>
          <cell r="Q140">
            <v>44781</v>
          </cell>
          <cell r="R140">
            <v>44918</v>
          </cell>
          <cell r="S140">
            <v>44918</v>
          </cell>
        </row>
        <row r="141">
          <cell r="K141" t="str">
            <v>176</v>
          </cell>
          <cell r="L141" t="str">
            <v>日本生命保険相互会社</v>
          </cell>
          <cell r="M141" t="str">
            <v>ﾆﾎﾝｾｲﾒｲﾎｹﾝ</v>
          </cell>
          <cell r="N141">
            <v>2022</v>
          </cell>
          <cell r="O141" t="str">
            <v>1067176</v>
          </cell>
          <cell r="P141" t="str">
            <v>野呂</v>
          </cell>
          <cell r="Q141">
            <v>44788</v>
          </cell>
          <cell r="R141">
            <v>44845</v>
          </cell>
          <cell r="S141">
            <v>44877</v>
          </cell>
        </row>
        <row r="142">
          <cell r="K142" t="str">
            <v>177</v>
          </cell>
          <cell r="L142" t="str">
            <v>相鉄バス株式会社</v>
          </cell>
          <cell r="M142" t="str">
            <v>ｿｳﾃﾂﾊﾞｽ</v>
          </cell>
          <cell r="N142">
            <v>2022</v>
          </cell>
          <cell r="O142" t="str">
            <v>3043177</v>
          </cell>
          <cell r="P142" t="str">
            <v>飯岡</v>
          </cell>
          <cell r="Q142">
            <v>44785</v>
          </cell>
          <cell r="R142">
            <v>44916</v>
          </cell>
          <cell r="S142">
            <v>44921</v>
          </cell>
        </row>
        <row r="143">
          <cell r="K143" t="str">
            <v>178</v>
          </cell>
          <cell r="L143" t="str">
            <v>三菱ケミカル株式会社</v>
          </cell>
          <cell r="M143" t="str">
            <v>ﾐﾂﾋﾞｼｹﾐｶﾙ</v>
          </cell>
          <cell r="N143">
            <v>2022</v>
          </cell>
          <cell r="O143" t="str">
            <v>1016178</v>
          </cell>
          <cell r="P143" t="str">
            <v>野呂</v>
          </cell>
          <cell r="Q143">
            <v>44782</v>
          </cell>
          <cell r="R143">
            <v>44893</v>
          </cell>
          <cell r="S143">
            <v>44894</v>
          </cell>
        </row>
        <row r="144">
          <cell r="K144" t="str">
            <v>179</v>
          </cell>
          <cell r="L144" t="str">
            <v>日清オイリオグループ株式会社</v>
          </cell>
          <cell r="M144" t="str">
            <v>ﾆｯｼﾝｵｲﾘｵｸﾞﾙｰﾌﾟ</v>
          </cell>
          <cell r="N144">
            <v>2022</v>
          </cell>
          <cell r="O144" t="str">
            <v>1009179</v>
          </cell>
          <cell r="P144" t="str">
            <v>飯岡</v>
          </cell>
          <cell r="Q144">
            <v>44804</v>
          </cell>
          <cell r="R144">
            <v>45268</v>
          </cell>
          <cell r="S144">
            <v>44909</v>
          </cell>
        </row>
        <row r="145">
          <cell r="K145" t="str">
            <v>181</v>
          </cell>
          <cell r="L145" t="str">
            <v>株式会社ルミネ</v>
          </cell>
          <cell r="M145" t="str">
            <v>ﾙﾐﾈ</v>
          </cell>
          <cell r="N145">
            <v>2022</v>
          </cell>
          <cell r="O145" t="str">
            <v>1069181</v>
          </cell>
          <cell r="P145" t="str">
            <v>飯岡</v>
          </cell>
          <cell r="Q145">
            <v>44769</v>
          </cell>
          <cell r="R145">
            <v>44916</v>
          </cell>
          <cell r="S145">
            <v>44921</v>
          </cell>
        </row>
        <row r="146">
          <cell r="K146" t="str">
            <v>183</v>
          </cell>
          <cell r="L146" t="str">
            <v>株式会社ヨーク</v>
          </cell>
          <cell r="M146" t="str">
            <v>ﾖｰｸ</v>
          </cell>
          <cell r="N146">
            <v>2022</v>
          </cell>
          <cell r="O146" t="str">
            <v>1056183</v>
          </cell>
          <cell r="P146" t="str">
            <v>野呂</v>
          </cell>
          <cell r="Q146">
            <v>44775</v>
          </cell>
          <cell r="R146">
            <v>44893</v>
          </cell>
          <cell r="S146">
            <v>44894</v>
          </cell>
        </row>
        <row r="147">
          <cell r="K147" t="str">
            <v>184</v>
          </cell>
          <cell r="L147" t="str">
            <v>フジパン株式会社</v>
          </cell>
          <cell r="M147" t="str">
            <v>ﾌｼﾞﾊﾟﾝ</v>
          </cell>
          <cell r="N147">
            <v>2022</v>
          </cell>
          <cell r="O147" t="str">
            <v>1009184</v>
          </cell>
          <cell r="P147" t="str">
            <v>野呂</v>
          </cell>
          <cell r="Q147">
            <v>44796</v>
          </cell>
          <cell r="R147">
            <v>44949</v>
          </cell>
          <cell r="S147">
            <v>44949</v>
          </cell>
        </row>
        <row r="148">
          <cell r="K148" t="str">
            <v>185</v>
          </cell>
          <cell r="L148" t="str">
            <v>山崎製パン株式会社</v>
          </cell>
          <cell r="M148" t="str">
            <v>ﾔﾏｻﾞｷｾｲﾊﾟﾝ</v>
          </cell>
          <cell r="N148">
            <v>2022</v>
          </cell>
          <cell r="O148" t="str">
            <v>1309185</v>
          </cell>
          <cell r="P148" t="str">
            <v>野呂</v>
          </cell>
          <cell r="Q148">
            <v>44791</v>
          </cell>
          <cell r="R148">
            <v>44894</v>
          </cell>
          <cell r="S148">
            <v>44915</v>
          </cell>
        </row>
        <row r="149">
          <cell r="K149" t="str">
            <v>186</v>
          </cell>
          <cell r="L149" t="str">
            <v>株式会社そごう・西武</v>
          </cell>
          <cell r="M149" t="str">
            <v>ｿｺﾞｳ･ｾｲﾌﾞ</v>
          </cell>
          <cell r="N149">
            <v>2022</v>
          </cell>
          <cell r="O149" t="str">
            <v>1056186</v>
          </cell>
          <cell r="P149" t="str">
            <v>野呂</v>
          </cell>
          <cell r="Q149">
            <v>44781</v>
          </cell>
          <cell r="R149">
            <v>44897</v>
          </cell>
          <cell r="S149">
            <v>44901</v>
          </cell>
        </row>
        <row r="150">
          <cell r="K150" t="str">
            <v>187</v>
          </cell>
          <cell r="L150" t="str">
            <v>株式会社資生堂</v>
          </cell>
          <cell r="M150" t="str">
            <v>ｼｾｲﾄﾞｳ</v>
          </cell>
          <cell r="N150">
            <v>2022</v>
          </cell>
          <cell r="O150" t="str">
            <v>1016187</v>
          </cell>
          <cell r="P150" t="str">
            <v>野呂</v>
          </cell>
          <cell r="Q150">
            <v>44782</v>
          </cell>
          <cell r="R150">
            <v>44894</v>
          </cell>
          <cell r="S150">
            <v>44895</v>
          </cell>
        </row>
        <row r="151">
          <cell r="K151" t="str">
            <v>190</v>
          </cell>
          <cell r="L151" t="str">
            <v>横浜市教育委員会</v>
          </cell>
          <cell r="M151" t="str">
            <v>ﾖｺﾊﾏｼｷｮｳｲｸｲｲﾝｶｲ</v>
          </cell>
          <cell r="N151">
            <v>2022</v>
          </cell>
          <cell r="O151" t="str">
            <v>1081190</v>
          </cell>
          <cell r="P151" t="str">
            <v>飯岡</v>
          </cell>
          <cell r="Q151">
            <v>44791</v>
          </cell>
          <cell r="R151">
            <v>44952</v>
          </cell>
          <cell r="S151">
            <v>44958</v>
          </cell>
        </row>
        <row r="152">
          <cell r="K152" t="str">
            <v>191</v>
          </cell>
          <cell r="L152" t="str">
            <v>横浜市水道局</v>
          </cell>
          <cell r="M152" t="str">
            <v>ﾖｺﾊﾏｼｽｲﾄﾞｳｷｮｸ</v>
          </cell>
          <cell r="N152">
            <v>2022</v>
          </cell>
          <cell r="O152" t="str">
            <v>1336191</v>
          </cell>
          <cell r="P152" t="str">
            <v>飯岡</v>
          </cell>
          <cell r="Q152">
            <v>44874</v>
          </cell>
          <cell r="R152">
            <v>44952</v>
          </cell>
          <cell r="S152">
            <v>44957</v>
          </cell>
        </row>
        <row r="153">
          <cell r="K153" t="str">
            <v>192</v>
          </cell>
          <cell r="L153" t="str">
            <v>横浜市医療局病院経営本部</v>
          </cell>
          <cell r="M153" t="str">
            <v>ﾖｺﾊﾏｼｲﾘｮｳｷｮｸﾋﾞｮｳｲﾝｹｲｴｲﾎﾝﾌﾞ</v>
          </cell>
          <cell r="N153">
            <v>2022</v>
          </cell>
          <cell r="O153" t="str">
            <v>1083192</v>
          </cell>
          <cell r="P153" t="str">
            <v>飯岡</v>
          </cell>
          <cell r="Q153">
            <v>44788</v>
          </cell>
          <cell r="R153">
            <v>45237</v>
          </cell>
          <cell r="S153">
            <v>44894</v>
          </cell>
        </row>
        <row r="154">
          <cell r="K154" t="str">
            <v>193</v>
          </cell>
          <cell r="L154" t="str">
            <v>三井不動産株式会社</v>
          </cell>
          <cell r="M154" t="str">
            <v>ﾐﾂｲﾌﾄﾞｳｻﾝ</v>
          </cell>
          <cell r="N154">
            <v>2022</v>
          </cell>
          <cell r="O154" t="str">
            <v>1069193</v>
          </cell>
          <cell r="P154" t="str">
            <v>野呂</v>
          </cell>
          <cell r="Q154">
            <v>44788</v>
          </cell>
          <cell r="R154">
            <v>44894</v>
          </cell>
          <cell r="S154">
            <v>44894</v>
          </cell>
        </row>
        <row r="155">
          <cell r="K155" t="str">
            <v>194</v>
          </cell>
          <cell r="L155" t="str">
            <v>株式会社髙島屋</v>
          </cell>
          <cell r="M155" t="str">
            <v>ﾀｶｼﾏﾔ</v>
          </cell>
          <cell r="N155">
            <v>2022</v>
          </cell>
          <cell r="O155" t="str">
            <v>1056194</v>
          </cell>
          <cell r="P155" t="str">
            <v>野呂</v>
          </cell>
          <cell r="Q155">
            <v>44788</v>
          </cell>
          <cell r="R155">
            <v>44931</v>
          </cell>
          <cell r="S155">
            <v>44931</v>
          </cell>
        </row>
        <row r="156">
          <cell r="K156" t="str">
            <v>196</v>
          </cell>
          <cell r="L156" t="str">
            <v>ヤマト運輸株式会社</v>
          </cell>
          <cell r="M156" t="str">
            <v>ﾔﾏﾄｳﾝﾕ</v>
          </cell>
          <cell r="N156">
            <v>2022</v>
          </cell>
          <cell r="O156" t="str">
            <v>1344196</v>
          </cell>
          <cell r="P156" t="str">
            <v>野呂</v>
          </cell>
          <cell r="Q156">
            <v>44775</v>
          </cell>
          <cell r="R156">
            <v>44917</v>
          </cell>
          <cell r="S156">
            <v>44921</v>
          </cell>
        </row>
        <row r="157">
          <cell r="K157" t="str">
            <v>200</v>
          </cell>
          <cell r="L157" t="str">
            <v>株式会社ホンダカーズ横浜</v>
          </cell>
          <cell r="M157" t="str">
            <v>ﾎﾝﾀﾞｶｰｽﾞﾖｺﾊﾏ</v>
          </cell>
          <cell r="N157">
            <v>2022</v>
          </cell>
          <cell r="O157" t="str">
            <v>3060200</v>
          </cell>
          <cell r="P157" t="str">
            <v>飯岡</v>
          </cell>
          <cell r="Q157">
            <v>44805</v>
          </cell>
          <cell r="R157">
            <v>44952</v>
          </cell>
          <cell r="S157">
            <v>44957</v>
          </cell>
        </row>
        <row r="158">
          <cell r="K158" t="str">
            <v>202</v>
          </cell>
          <cell r="L158" t="str">
            <v>野村不動産株式会社</v>
          </cell>
          <cell r="M158" t="str">
            <v>ﾉﾑﾗﾌﾄﾞｳｻﾝ</v>
          </cell>
          <cell r="N158">
            <v>2022</v>
          </cell>
          <cell r="O158" t="str">
            <v>1069202</v>
          </cell>
          <cell r="P158" t="str">
            <v>飯岡</v>
          </cell>
          <cell r="Q158">
            <v>44799</v>
          </cell>
          <cell r="R158">
            <v>44952</v>
          </cell>
          <cell r="S158">
            <v>44957</v>
          </cell>
        </row>
        <row r="159">
          <cell r="K159" t="str">
            <v>203</v>
          </cell>
          <cell r="L159" t="str">
            <v>日産自動車株式会社</v>
          </cell>
          <cell r="M159" t="str">
            <v>ﾆｯｻﾝｼﾞﾄﾞｳｼｬ</v>
          </cell>
          <cell r="N159">
            <v>2022</v>
          </cell>
          <cell r="O159" t="str">
            <v>1331203</v>
          </cell>
          <cell r="P159" t="str">
            <v>野呂</v>
          </cell>
          <cell r="Q159">
            <v>44782</v>
          </cell>
          <cell r="R159">
            <v>44917</v>
          </cell>
          <cell r="S159">
            <v>44923</v>
          </cell>
        </row>
        <row r="160">
          <cell r="K160" t="str">
            <v>204</v>
          </cell>
          <cell r="L160" t="str">
            <v>株式会社メディセオ</v>
          </cell>
          <cell r="M160" t="str">
            <v>ﾒﾃﾞｨｾｵ</v>
          </cell>
          <cell r="N160">
            <v>2022</v>
          </cell>
          <cell r="O160" t="str">
            <v>3055204</v>
          </cell>
          <cell r="P160" t="str">
            <v>野呂</v>
          </cell>
          <cell r="Q160">
            <v>44788</v>
          </cell>
          <cell r="R160">
            <v>44896</v>
          </cell>
          <cell r="S160">
            <v>44897</v>
          </cell>
        </row>
        <row r="161">
          <cell r="K161" t="str">
            <v>205</v>
          </cell>
          <cell r="L161" t="str">
            <v>神奈川中央交通株式会社</v>
          </cell>
          <cell r="M161" t="str">
            <v>ｶﾅｶﾞﾜﾁｭｳｵｳｺｳﾂｳ</v>
          </cell>
          <cell r="N161">
            <v>2022</v>
          </cell>
          <cell r="O161" t="str">
            <v>1343205</v>
          </cell>
          <cell r="P161" t="str">
            <v>野呂</v>
          </cell>
          <cell r="Q161">
            <v>44782</v>
          </cell>
          <cell r="R161">
            <v>44896</v>
          </cell>
          <cell r="S161">
            <v>44897</v>
          </cell>
        </row>
        <row r="162">
          <cell r="K162" t="str">
            <v>206</v>
          </cell>
          <cell r="L162" t="str">
            <v>株式会社ニトリ</v>
          </cell>
          <cell r="M162" t="str">
            <v>ﾆﾄﾘ</v>
          </cell>
          <cell r="N162">
            <v>2022</v>
          </cell>
          <cell r="O162" t="str">
            <v>1060206</v>
          </cell>
          <cell r="P162" t="str">
            <v>野呂</v>
          </cell>
          <cell r="Q162">
            <v>44782</v>
          </cell>
          <cell r="R162">
            <v>44897</v>
          </cell>
          <cell r="S162">
            <v>44897</v>
          </cell>
        </row>
        <row r="163">
          <cell r="K163" t="str">
            <v>207</v>
          </cell>
          <cell r="L163" t="str">
            <v>スタンレー電気株式会社</v>
          </cell>
          <cell r="M163" t="str">
            <v>ｽﾀﾝﾚｰﾃﾞﾝｷ</v>
          </cell>
          <cell r="N163">
            <v>2022</v>
          </cell>
          <cell r="O163" t="str">
            <v>1029207</v>
          </cell>
          <cell r="P163" t="str">
            <v>野呂</v>
          </cell>
          <cell r="Q163">
            <v>44768</v>
          </cell>
          <cell r="R163">
            <v>44882</v>
          </cell>
          <cell r="S163">
            <v>44894</v>
          </cell>
        </row>
        <row r="164">
          <cell r="K164" t="str">
            <v>208</v>
          </cell>
          <cell r="L164" t="str">
            <v>日本飛行機株式会社</v>
          </cell>
          <cell r="M164" t="str">
            <v>ﾆﾎﾝﾋｺｳｷ</v>
          </cell>
          <cell r="N164">
            <v>2022</v>
          </cell>
          <cell r="O164" t="str">
            <v>1031208</v>
          </cell>
          <cell r="P164" t="str">
            <v>野呂</v>
          </cell>
          <cell r="Q164">
            <v>44782</v>
          </cell>
          <cell r="R164">
            <v>44922</v>
          </cell>
          <cell r="S164">
            <v>44942</v>
          </cell>
        </row>
        <row r="165">
          <cell r="K165" t="str">
            <v>209</v>
          </cell>
          <cell r="L165" t="str">
            <v>株式会社二葉</v>
          </cell>
          <cell r="M165" t="str">
            <v>ﾌﾀﾊﾞ</v>
          </cell>
          <cell r="N165">
            <v>2022</v>
          </cell>
          <cell r="O165" t="str">
            <v>1047209</v>
          </cell>
          <cell r="P165" t="str">
            <v>野呂</v>
          </cell>
          <cell r="Q165">
            <v>44767</v>
          </cell>
          <cell r="R165">
            <v>44900</v>
          </cell>
          <cell r="S165">
            <v>44900</v>
          </cell>
        </row>
        <row r="166">
          <cell r="K166" t="str">
            <v>213</v>
          </cell>
          <cell r="L166" t="str">
            <v>株式会社すかいらーくホールディングス</v>
          </cell>
          <cell r="M166" t="str">
            <v>ｽｶｲﾗｰｸホールディングス</v>
          </cell>
          <cell r="N166">
            <v>2022</v>
          </cell>
          <cell r="O166" t="str">
            <v>1078213</v>
          </cell>
          <cell r="P166" t="str">
            <v>野呂</v>
          </cell>
          <cell r="Q166">
            <v>44757</v>
          </cell>
          <cell r="R166">
            <v>44900</v>
          </cell>
          <cell r="S166">
            <v>44900</v>
          </cell>
        </row>
        <row r="167">
          <cell r="K167" t="str">
            <v>214</v>
          </cell>
          <cell r="L167" t="str">
            <v>野村不動産ライフ＆スポーツ株式会社</v>
          </cell>
          <cell r="M167" t="str">
            <v>ノムラフドウサンライフアンドスポーツ</v>
          </cell>
          <cell r="N167">
            <v>2022</v>
          </cell>
          <cell r="O167" t="str">
            <v>1080214</v>
          </cell>
          <cell r="P167" t="str">
            <v>飯岡</v>
          </cell>
          <cell r="Q167">
            <v>44798</v>
          </cell>
          <cell r="R167">
            <v>44853</v>
          </cell>
          <cell r="S167">
            <v>44886</v>
          </cell>
        </row>
        <row r="168">
          <cell r="K168" t="str">
            <v>215</v>
          </cell>
          <cell r="L168" t="str">
            <v>株式会社ファミリーマート</v>
          </cell>
          <cell r="M168" t="str">
            <v>ファミリーマート</v>
          </cell>
          <cell r="N168">
            <v>2022</v>
          </cell>
          <cell r="O168" t="str">
            <v>2058215</v>
          </cell>
          <cell r="P168" t="str">
            <v>飯岡</v>
          </cell>
          <cell r="Q168">
            <v>44771</v>
          </cell>
          <cell r="R168">
            <v>44958</v>
          </cell>
          <cell r="S168">
            <v>44959</v>
          </cell>
        </row>
        <row r="169">
          <cell r="K169" t="str">
            <v>216</v>
          </cell>
          <cell r="L169" t="str">
            <v>株式会社クリエイトエス・ディー</v>
          </cell>
          <cell r="M169" t="str">
            <v>ｸﾘｴｲﾄｴｽ･ﾃﾞｨｰ</v>
          </cell>
          <cell r="N169">
            <v>2022</v>
          </cell>
          <cell r="O169" t="str">
            <v>1060216</v>
          </cell>
          <cell r="P169" t="str">
            <v>野呂</v>
          </cell>
          <cell r="Q169">
            <v>44767</v>
          </cell>
          <cell r="R169">
            <v>44900</v>
          </cell>
          <cell r="S169">
            <v>44900</v>
          </cell>
        </row>
        <row r="170">
          <cell r="K170" t="str">
            <v>218</v>
          </cell>
          <cell r="L170" t="str">
            <v>国家公務員共済組合連合会</v>
          </cell>
          <cell r="M170" t="str">
            <v>ｺｯｶｺｳﾑｲﾝｷｮｳｻｲｸﾐｱｲﾚﾝｺﾞｳｶｲ</v>
          </cell>
          <cell r="N170">
            <v>2022</v>
          </cell>
          <cell r="O170" t="str">
            <v>1065218</v>
          </cell>
          <cell r="P170" t="str">
            <v>野呂</v>
          </cell>
          <cell r="Q170">
            <v>44788</v>
          </cell>
          <cell r="R170">
            <v>44900</v>
          </cell>
          <cell r="S170">
            <v>44901</v>
          </cell>
        </row>
        <row r="171">
          <cell r="K171" t="str">
            <v>219</v>
          </cell>
          <cell r="L171" t="str">
            <v>ローム株式会社</v>
          </cell>
          <cell r="M171" t="str">
            <v>ﾛｰﾑ</v>
          </cell>
          <cell r="N171">
            <v>2022</v>
          </cell>
          <cell r="O171" t="str">
            <v>1028219</v>
          </cell>
          <cell r="P171" t="str">
            <v/>
          </cell>
        </row>
        <row r="172">
          <cell r="K172" t="str">
            <v>220</v>
          </cell>
          <cell r="L172" t="str">
            <v>日産プリンス神奈川販売株式会社</v>
          </cell>
          <cell r="M172" t="str">
            <v>ﾆｯｻﾝﾌﾟﾘﾝｽｶﾅｶﾞﾜﾊﾝﾊﾞｲ</v>
          </cell>
          <cell r="N172">
            <v>2022</v>
          </cell>
          <cell r="O172" t="str">
            <v>3059220</v>
          </cell>
          <cell r="P172" t="str">
            <v>野呂</v>
          </cell>
          <cell r="Q172">
            <v>44767</v>
          </cell>
          <cell r="R172">
            <v>44901</v>
          </cell>
          <cell r="S172">
            <v>44902</v>
          </cell>
        </row>
        <row r="173">
          <cell r="K173" t="str">
            <v>221</v>
          </cell>
          <cell r="L173" t="str">
            <v>京浜急行電鉄株式会社</v>
          </cell>
          <cell r="M173" t="str">
            <v>ｹｲﾋﾝｷｭｳｺｳﾃﾞﾝﾃﾂ</v>
          </cell>
          <cell r="N173">
            <v>2022</v>
          </cell>
          <cell r="O173" t="str">
            <v>1042221</v>
          </cell>
          <cell r="P173" t="str">
            <v>飯岡</v>
          </cell>
          <cell r="Q173">
            <v>44783</v>
          </cell>
          <cell r="R173">
            <v>44916</v>
          </cell>
          <cell r="S173">
            <v>44930</v>
          </cell>
        </row>
        <row r="174">
          <cell r="K174" t="str">
            <v>222</v>
          </cell>
          <cell r="L174" t="str">
            <v>エヌ・ティ・ティ・コミュニケーションズ株式会社</v>
          </cell>
          <cell r="M174" t="str">
            <v>ｴﾇ･ﾃｨ･ﾃｨ･ｺﾐｭﾆｹｰｼｮﾝｽﾞ</v>
          </cell>
          <cell r="N174">
            <v>2022</v>
          </cell>
          <cell r="O174" t="str">
            <v>1037222</v>
          </cell>
          <cell r="P174" t="str">
            <v>野呂</v>
          </cell>
          <cell r="Q174">
            <v>44781</v>
          </cell>
          <cell r="R174">
            <v>44901</v>
          </cell>
          <cell r="S174">
            <v>44902</v>
          </cell>
        </row>
        <row r="175">
          <cell r="K175" t="str">
            <v>223</v>
          </cell>
          <cell r="L175" t="str">
            <v>神奈川県内広域水道企業団</v>
          </cell>
          <cell r="M175" t="str">
            <v>ｶﾅｶﾞﾜｹﾝﾅｲｺｳｲｷｽｲﾄﾞｳｷｷﾞｮｳﾀﾞﾝ</v>
          </cell>
          <cell r="N175">
            <v>2022</v>
          </cell>
          <cell r="O175" t="str">
            <v>1036223</v>
          </cell>
          <cell r="P175" t="str">
            <v>飯岡</v>
          </cell>
          <cell r="Q175">
            <v>44804</v>
          </cell>
          <cell r="R175">
            <v>44959</v>
          </cell>
          <cell r="S175">
            <v>44959</v>
          </cell>
        </row>
        <row r="176">
          <cell r="K176" t="str">
            <v>224</v>
          </cell>
          <cell r="L176" t="str">
            <v>麒麟麦酒株式会社</v>
          </cell>
          <cell r="M176" t="str">
            <v>ｷﾘﾝﾋﾞｰﾙ</v>
          </cell>
          <cell r="N176">
            <v>2022</v>
          </cell>
          <cell r="O176" t="str">
            <v>1010224</v>
          </cell>
          <cell r="P176" t="str">
            <v>野呂</v>
          </cell>
          <cell r="Q176">
            <v>44768</v>
          </cell>
          <cell r="R176">
            <v>44901</v>
          </cell>
          <cell r="S176">
            <v>44903</v>
          </cell>
        </row>
        <row r="177">
          <cell r="K177" t="str">
            <v>226</v>
          </cell>
          <cell r="L177" t="str">
            <v>横浜トヨペット株式会社</v>
          </cell>
          <cell r="M177" t="str">
            <v>ﾖｺﾊﾏﾄﾖﾍﾟｯﾄ</v>
          </cell>
          <cell r="N177">
            <v>2022</v>
          </cell>
          <cell r="O177" t="str">
            <v>1359226</v>
          </cell>
          <cell r="P177" t="str">
            <v>野呂</v>
          </cell>
          <cell r="Q177">
            <v>44782</v>
          </cell>
          <cell r="R177">
            <v>44901</v>
          </cell>
          <cell r="S177">
            <v>44903</v>
          </cell>
        </row>
        <row r="178">
          <cell r="K178" t="str">
            <v>227</v>
          </cell>
          <cell r="L178" t="str">
            <v>万葉倶楽部株式会社</v>
          </cell>
          <cell r="M178" t="str">
            <v>ﾏﾝﾖｳｸﾗﾌﾞ</v>
          </cell>
          <cell r="N178">
            <v>2022</v>
          </cell>
          <cell r="O178" t="str">
            <v>1078227</v>
          </cell>
          <cell r="P178" t="str">
            <v>野呂</v>
          </cell>
          <cell r="Q178">
            <v>44791</v>
          </cell>
          <cell r="R178">
            <v>44901</v>
          </cell>
          <cell r="S178">
            <v>44901</v>
          </cell>
        </row>
        <row r="179">
          <cell r="K179" t="str">
            <v>229</v>
          </cell>
          <cell r="L179" t="str">
            <v>株式会社東京リアルティ・インベストメント・マネジメント</v>
          </cell>
          <cell r="M179" t="str">
            <v>ﾄｳｷｮｳﾘｱﾙﾃｨ･ｲﾝﾍﾞｽﾄﾒﾝﾄ･ﾏﾈｼﾞﾒﾝﾄ</v>
          </cell>
          <cell r="N179">
            <v>2022</v>
          </cell>
          <cell r="O179" t="str">
            <v>1065229</v>
          </cell>
          <cell r="P179" t="str">
            <v/>
          </cell>
        </row>
        <row r="180">
          <cell r="K180" t="str">
            <v>230</v>
          </cell>
          <cell r="L180" t="str">
            <v>株式会社横浜銀行</v>
          </cell>
          <cell r="M180" t="str">
            <v>ﾖｺﾊﾏｷﾞﾝｺｳ</v>
          </cell>
          <cell r="N180">
            <v>2022</v>
          </cell>
          <cell r="O180" t="str">
            <v>1062230</v>
          </cell>
          <cell r="P180" t="str">
            <v>野呂</v>
          </cell>
          <cell r="Q180">
            <v>44782</v>
          </cell>
          <cell r="R180">
            <v>44901</v>
          </cell>
          <cell r="S180">
            <v>44901</v>
          </cell>
        </row>
        <row r="181">
          <cell r="K181" t="str">
            <v>231</v>
          </cell>
          <cell r="L181" t="str">
            <v>株式会社阪急商業開発</v>
          </cell>
          <cell r="M181" t="str">
            <v>ﾊﾝｷｭｳｼｮｳｷﾞｮｳｶｲﾊﾂ</v>
          </cell>
          <cell r="N181">
            <v>2022</v>
          </cell>
          <cell r="O181" t="str">
            <v>1069231</v>
          </cell>
          <cell r="P181" t="str">
            <v>野呂</v>
          </cell>
          <cell r="Q181">
            <v>44768</v>
          </cell>
          <cell r="R181">
            <v>44918</v>
          </cell>
          <cell r="S181">
            <v>44921</v>
          </cell>
        </row>
        <row r="182">
          <cell r="K182" t="str">
            <v>232</v>
          </cell>
          <cell r="L182" t="str">
            <v>西武鉄道株式会社</v>
          </cell>
          <cell r="M182" t="str">
            <v>ｾｲﾌﾞﾃﾂﾄﾞｳ</v>
          </cell>
          <cell r="N182">
            <v>2022</v>
          </cell>
          <cell r="O182" t="str">
            <v>1042232</v>
          </cell>
          <cell r="P182" t="str">
            <v>野呂</v>
          </cell>
        </row>
        <row r="183">
          <cell r="K183" t="str">
            <v>233</v>
          </cell>
          <cell r="L183" t="str">
            <v>横浜市</v>
          </cell>
          <cell r="M183" t="str">
            <v>ﾖｺﾊﾏｼ</v>
          </cell>
          <cell r="N183">
            <v>2022</v>
          </cell>
          <cell r="O183" t="str">
            <v>1398233</v>
          </cell>
          <cell r="P183" t="str">
            <v>野呂</v>
          </cell>
          <cell r="Q183">
            <v>44782</v>
          </cell>
          <cell r="R183">
            <v>44949</v>
          </cell>
          <cell r="S183">
            <v>44952</v>
          </cell>
        </row>
        <row r="184">
          <cell r="K184" t="str">
            <v>234</v>
          </cell>
          <cell r="L184" t="str">
            <v>株式会社JVCケンウッド</v>
          </cell>
          <cell r="M184" t="str">
            <v>ｼﾞｪｲﾌﾞｲｼｰｹﾝｳｯﾄﾞ</v>
          </cell>
          <cell r="N184">
            <v>2022</v>
          </cell>
          <cell r="O184" t="str">
            <v>1030234</v>
          </cell>
          <cell r="P184" t="str">
            <v>野呂</v>
          </cell>
          <cell r="Q184">
            <v>44768</v>
          </cell>
          <cell r="R184">
            <v>44813</v>
          </cell>
          <cell r="S184">
            <v>44886</v>
          </cell>
        </row>
        <row r="185">
          <cell r="K185" t="str">
            <v>235</v>
          </cell>
          <cell r="L185" t="str">
            <v>国立研究開発法人理化学研究所</v>
          </cell>
          <cell r="M185" t="str">
            <v>ﾘｶｶﾞｸｹﾝｷｭｳｼｮ</v>
          </cell>
          <cell r="N185">
            <v>2022</v>
          </cell>
          <cell r="O185" t="str">
            <v>1071235</v>
          </cell>
          <cell r="P185" t="str">
            <v>野呂</v>
          </cell>
          <cell r="Q185">
            <v>44771</v>
          </cell>
          <cell r="R185">
            <v>44918</v>
          </cell>
          <cell r="S185">
            <v>44921</v>
          </cell>
        </row>
        <row r="186">
          <cell r="K186" t="str">
            <v>236</v>
          </cell>
          <cell r="L186" t="str">
            <v>株式会社関電工</v>
          </cell>
          <cell r="M186" t="str">
            <v>ｶﾝﾃﾞﾝｺｳ</v>
          </cell>
          <cell r="N186">
            <v>2022</v>
          </cell>
          <cell r="O186" t="str">
            <v>3008236</v>
          </cell>
          <cell r="P186" t="str">
            <v>飯岡</v>
          </cell>
          <cell r="Q186">
            <v>44769</v>
          </cell>
          <cell r="R186">
            <v>44916</v>
          </cell>
          <cell r="S186">
            <v>44921</v>
          </cell>
        </row>
        <row r="187">
          <cell r="K187" t="str">
            <v>237</v>
          </cell>
          <cell r="L187" t="str">
            <v>神奈川県</v>
          </cell>
          <cell r="M187" t="str">
            <v>ｶﾅｶﾞﾜｹﾝ</v>
          </cell>
          <cell r="N187">
            <v>2022</v>
          </cell>
          <cell r="O187" t="str">
            <v>1098237</v>
          </cell>
          <cell r="P187" t="str">
            <v>飯岡</v>
          </cell>
          <cell r="Q187">
            <v>44788</v>
          </cell>
          <cell r="R187">
            <v>44942</v>
          </cell>
          <cell r="S187">
            <v>44943</v>
          </cell>
        </row>
        <row r="188">
          <cell r="K188" t="str">
            <v>239</v>
          </cell>
          <cell r="L188" t="str">
            <v>株式会社緑山スタジオ・シティ</v>
          </cell>
          <cell r="M188" t="str">
            <v>ﾐﾄﾞﾘﾔﾏｽﾀｼﾞｵ･ｼﾃｨ</v>
          </cell>
          <cell r="N188">
            <v>2022</v>
          </cell>
          <cell r="O188" t="str">
            <v>1069239</v>
          </cell>
          <cell r="P188" t="str">
            <v>野呂</v>
          </cell>
          <cell r="Q188">
            <v>44782</v>
          </cell>
          <cell r="R188">
            <v>44939</v>
          </cell>
          <cell r="S188">
            <v>44942</v>
          </cell>
        </row>
        <row r="189">
          <cell r="K189" t="str">
            <v>240</v>
          </cell>
          <cell r="L189" t="str">
            <v>株式会社島忠</v>
          </cell>
          <cell r="M189" t="str">
            <v>ｼﾏﾁｭｳ</v>
          </cell>
          <cell r="N189">
            <v>2022</v>
          </cell>
          <cell r="O189" t="str">
            <v>1056240</v>
          </cell>
          <cell r="P189" t="str">
            <v>野呂</v>
          </cell>
          <cell r="Q189">
            <v>44782</v>
          </cell>
          <cell r="R189">
            <v>44901</v>
          </cell>
          <cell r="S189">
            <v>44903</v>
          </cell>
        </row>
        <row r="190">
          <cell r="K190" t="str">
            <v>241</v>
          </cell>
          <cell r="L190" t="str">
            <v>株式会社武蔵野</v>
          </cell>
          <cell r="M190" t="str">
            <v>ﾑｻｼﾉ</v>
          </cell>
          <cell r="N190">
            <v>2022</v>
          </cell>
          <cell r="O190" t="str">
            <v>1009241</v>
          </cell>
          <cell r="P190" t="str">
            <v>野呂</v>
          </cell>
          <cell r="Q190">
            <v>44770</v>
          </cell>
          <cell r="R190">
            <v>44903</v>
          </cell>
          <cell r="S190">
            <v>44903</v>
          </cell>
        </row>
        <row r="191">
          <cell r="K191" t="str">
            <v>242</v>
          </cell>
          <cell r="L191" t="str">
            <v>株式会社横浜スカイビル</v>
          </cell>
          <cell r="M191" t="str">
            <v>ﾖｺﾊﾏｽｶｲﾋﾞﾙ</v>
          </cell>
          <cell r="N191">
            <v>2022</v>
          </cell>
          <cell r="O191" t="str">
            <v>1069242</v>
          </cell>
          <cell r="P191" t="str">
            <v>野呂</v>
          </cell>
          <cell r="Q191">
            <v>44788</v>
          </cell>
          <cell r="R191">
            <v>44903</v>
          </cell>
          <cell r="S191">
            <v>44903</v>
          </cell>
        </row>
        <row r="192">
          <cell r="K192" t="str">
            <v>244</v>
          </cell>
          <cell r="L192" t="str">
            <v>株式会社丸井</v>
          </cell>
          <cell r="M192" t="str">
            <v>ﾏﾙｲ</v>
          </cell>
          <cell r="N192">
            <v>2022</v>
          </cell>
          <cell r="O192" t="str">
            <v>1056244</v>
          </cell>
          <cell r="P192" t="str">
            <v>野呂</v>
          </cell>
          <cell r="Q192">
            <v>44771</v>
          </cell>
          <cell r="R192">
            <v>44903</v>
          </cell>
          <cell r="S192">
            <v>44903</v>
          </cell>
        </row>
        <row r="193">
          <cell r="K193" t="str">
            <v>245</v>
          </cell>
          <cell r="L193" t="str">
            <v>サミット株式会社</v>
          </cell>
          <cell r="M193" t="str">
            <v>ｻﾐｯﾄ</v>
          </cell>
          <cell r="N193">
            <v>2022</v>
          </cell>
          <cell r="O193" t="str">
            <v>1058245</v>
          </cell>
          <cell r="P193" t="str">
            <v>野呂</v>
          </cell>
          <cell r="Q193">
            <v>44768</v>
          </cell>
          <cell r="R193">
            <v>44903</v>
          </cell>
          <cell r="S193">
            <v>44903</v>
          </cell>
        </row>
        <row r="194">
          <cell r="K194" t="str">
            <v>246</v>
          </cell>
          <cell r="L194" t="str">
            <v>株式会社紀文食品</v>
          </cell>
          <cell r="M194" t="str">
            <v>ｷﾌﾞﾝｼｮｸﾋﾝ</v>
          </cell>
          <cell r="N194">
            <v>2022</v>
          </cell>
          <cell r="O194" t="str">
            <v>1009246</v>
          </cell>
          <cell r="P194" t="str">
            <v>野呂</v>
          </cell>
          <cell r="Q194">
            <v>44781</v>
          </cell>
          <cell r="R194">
            <v>44917</v>
          </cell>
          <cell r="S194">
            <v>44921</v>
          </cell>
        </row>
        <row r="195">
          <cell r="K195" t="str">
            <v>248</v>
          </cell>
          <cell r="L195" t="str">
            <v>株式会社ヨドバシカメラ</v>
          </cell>
          <cell r="M195" t="str">
            <v>ﾖﾄﾞﾊﾞｼｶﾒﾗ</v>
          </cell>
          <cell r="N195">
            <v>2022</v>
          </cell>
          <cell r="O195" t="str">
            <v>1056248</v>
          </cell>
          <cell r="P195" t="str">
            <v>飯岡</v>
          </cell>
          <cell r="Q195">
            <v>44771</v>
          </cell>
          <cell r="R195">
            <v>44907</v>
          </cell>
          <cell r="S195">
            <v>44921</v>
          </cell>
        </row>
        <row r="196">
          <cell r="K196" t="str">
            <v>249</v>
          </cell>
          <cell r="L196" t="str">
            <v>富士フイルムビジネスイノベーションジャパン株式会社</v>
          </cell>
          <cell r="M196" t="str">
            <v>ﾌｼﾞﾌｲﾙﾑﾋﾞｼﾞﾈｽｲﾉﾍﾞｰｼｮﾝｼﾞｬﾊﾟﾝ</v>
          </cell>
          <cell r="N196">
            <v>2022</v>
          </cell>
          <cell r="O196" t="str">
            <v>3054249</v>
          </cell>
          <cell r="P196" t="str">
            <v>野呂</v>
          </cell>
          <cell r="Q196">
            <v>44782</v>
          </cell>
          <cell r="R196">
            <v>44903</v>
          </cell>
          <cell r="S196">
            <v>44903</v>
          </cell>
        </row>
        <row r="197">
          <cell r="K197" t="str">
            <v>251</v>
          </cell>
          <cell r="L197" t="str">
            <v>株式会社トーエル</v>
          </cell>
          <cell r="M197" t="str">
            <v>ﾄｰｴﾙ</v>
          </cell>
          <cell r="N197">
            <v>2022</v>
          </cell>
          <cell r="O197" t="str">
            <v>3034251</v>
          </cell>
          <cell r="P197" t="str">
            <v>野呂</v>
          </cell>
        </row>
        <row r="198">
          <cell r="K198" t="str">
            <v>254</v>
          </cell>
          <cell r="L198" t="str">
            <v>株式会社NTTドコモ</v>
          </cell>
          <cell r="M198" t="str">
            <v>ｴﾇ･ﾃｨ･ﾃｨ･ﾄﾞｺﾓ</v>
          </cell>
          <cell r="N198">
            <v>2022</v>
          </cell>
          <cell r="O198" t="str">
            <v>1037254</v>
          </cell>
          <cell r="P198" t="str">
            <v>野呂</v>
          </cell>
          <cell r="Q198">
            <v>44781</v>
          </cell>
          <cell r="R198">
            <v>44903</v>
          </cell>
          <cell r="S198">
            <v>44904</v>
          </cell>
        </row>
        <row r="199">
          <cell r="K199" t="str">
            <v>255</v>
          </cell>
          <cell r="L199" t="str">
            <v>ＥＮＥＯＳ株式会社</v>
          </cell>
          <cell r="M199" t="str">
            <v>ｴﾈｵｽ</v>
          </cell>
          <cell r="N199">
            <v>2022</v>
          </cell>
          <cell r="O199" t="str">
            <v>1017255</v>
          </cell>
          <cell r="P199" t="str">
            <v>野呂</v>
          </cell>
          <cell r="Q199">
            <v>44771</v>
          </cell>
          <cell r="R199">
            <v>44904</v>
          </cell>
          <cell r="S199">
            <v>44904</v>
          </cell>
        </row>
        <row r="200">
          <cell r="K200" t="str">
            <v>256</v>
          </cell>
          <cell r="L200" t="str">
            <v>株式会社ミツハシ</v>
          </cell>
          <cell r="M200" t="str">
            <v>ﾐﾂﾊｼ</v>
          </cell>
          <cell r="N200">
            <v>2022</v>
          </cell>
          <cell r="O200" t="str">
            <v>1009256</v>
          </cell>
          <cell r="P200" t="str">
            <v>野呂</v>
          </cell>
          <cell r="Q200">
            <v>44782</v>
          </cell>
          <cell r="R200">
            <v>44918</v>
          </cell>
          <cell r="S200">
            <v>44922</v>
          </cell>
        </row>
        <row r="201">
          <cell r="K201" t="str">
            <v>257</v>
          </cell>
          <cell r="L201" t="str">
            <v>株式会社いなげや</v>
          </cell>
          <cell r="M201" t="str">
            <v>ｲﾅｹﾞﾔ</v>
          </cell>
          <cell r="N201">
            <v>2022</v>
          </cell>
          <cell r="O201" t="str">
            <v>1058257</v>
          </cell>
          <cell r="P201" t="str">
            <v>野呂</v>
          </cell>
          <cell r="Q201">
            <v>44788</v>
          </cell>
          <cell r="R201">
            <v>44904</v>
          </cell>
          <cell r="S201">
            <v>44903</v>
          </cell>
        </row>
        <row r="202">
          <cell r="K202" t="str">
            <v>258</v>
          </cell>
          <cell r="L202" t="str">
            <v>神奈川県警察</v>
          </cell>
          <cell r="M202" t="str">
            <v>ｶﾅｶﾞﾜｹﾝｹｲｻﾂ</v>
          </cell>
          <cell r="N202">
            <v>2022</v>
          </cell>
          <cell r="O202" t="str">
            <v>1398258</v>
          </cell>
          <cell r="P202" t="str">
            <v>酒井</v>
          </cell>
          <cell r="Q202">
            <v>44806</v>
          </cell>
          <cell r="R202">
            <v>44970</v>
          </cell>
          <cell r="S202">
            <v>44970</v>
          </cell>
        </row>
        <row r="203">
          <cell r="K203" t="str">
            <v>260</v>
          </cell>
          <cell r="L203" t="str">
            <v>株式会社東急ストア</v>
          </cell>
          <cell r="M203" t="str">
            <v>ﾄｳｷｭｳｽﾄｱ</v>
          </cell>
          <cell r="N203">
            <v>2022</v>
          </cell>
          <cell r="O203" t="str">
            <v>1056260</v>
          </cell>
          <cell r="P203" t="str">
            <v>野呂</v>
          </cell>
          <cell r="Q203">
            <v>44782</v>
          </cell>
          <cell r="R203">
            <v>44917</v>
          </cell>
          <cell r="S203">
            <v>44930</v>
          </cell>
        </row>
        <row r="204">
          <cell r="K204" t="str">
            <v>261</v>
          </cell>
          <cell r="L204" t="str">
            <v>東京海上日動火災保険株式会社</v>
          </cell>
          <cell r="M204" t="str">
            <v>ﾄｳｷｮｳｶｲｼﾞｮｳﾆﾁﾄﾞｳｶｻｲﾎｹﾝ</v>
          </cell>
          <cell r="N204">
            <v>2022</v>
          </cell>
          <cell r="O204" t="str">
            <v>3067261</v>
          </cell>
          <cell r="P204" t="str">
            <v>野呂</v>
          </cell>
          <cell r="Q204">
            <v>44768</v>
          </cell>
          <cell r="R204">
            <v>44904</v>
          </cell>
          <cell r="S204">
            <v>44904</v>
          </cell>
        </row>
        <row r="205">
          <cell r="K205" t="str">
            <v>262</v>
          </cell>
          <cell r="L205" t="str">
            <v>国立研究開発法人海洋研究開発機構</v>
          </cell>
          <cell r="M205" t="str">
            <v>ｶｲﾖｳｹﾝｷｭｳｶｲﾊﾂｷｺｳ</v>
          </cell>
          <cell r="N205">
            <v>2022</v>
          </cell>
          <cell r="O205" t="str">
            <v>1071262</v>
          </cell>
          <cell r="P205" t="str">
            <v>野呂</v>
          </cell>
          <cell r="Q205">
            <v>44782</v>
          </cell>
          <cell r="R205">
            <v>44904</v>
          </cell>
          <cell r="S205">
            <v>44904</v>
          </cell>
        </row>
        <row r="206">
          <cell r="K206" t="str">
            <v>263</v>
          </cell>
          <cell r="L206" t="str">
            <v>株式会社イトーヨーカ堂</v>
          </cell>
          <cell r="M206" t="str">
            <v>ｲﾄｰﾖｰｶﾄﾞｳ</v>
          </cell>
          <cell r="N206">
            <v>2022</v>
          </cell>
          <cell r="O206" t="str">
            <v>1056263</v>
          </cell>
          <cell r="P206" t="str">
            <v>野呂</v>
          </cell>
          <cell r="Q206">
            <v>44782</v>
          </cell>
          <cell r="R206">
            <v>44903</v>
          </cell>
          <cell r="S206">
            <v>44903</v>
          </cell>
        </row>
        <row r="207">
          <cell r="K207" t="str">
            <v>264</v>
          </cell>
          <cell r="L207" t="str">
            <v>株式会社セブン-イレブン・ジャパン</v>
          </cell>
          <cell r="M207" t="str">
            <v>ｾﾌﾞﾝ-ｲﾚﾌﾞﾝ･ｼﾞｬﾊﾟﾝ</v>
          </cell>
          <cell r="N207">
            <v>2022</v>
          </cell>
          <cell r="O207" t="str">
            <v>2058264</v>
          </cell>
          <cell r="P207" t="str">
            <v>飯岡</v>
          </cell>
          <cell r="Q207">
            <v>44788</v>
          </cell>
          <cell r="R207">
            <v>44903</v>
          </cell>
          <cell r="S207">
            <v>44909</v>
          </cell>
        </row>
        <row r="208">
          <cell r="K208" t="str">
            <v>265</v>
          </cell>
          <cell r="L208" t="str">
            <v>住友生命保険相互会社</v>
          </cell>
          <cell r="M208" t="str">
            <v>ｽﾐﾄﾓｾｲﾒｲﾎｹﾝ</v>
          </cell>
          <cell r="N208">
            <v>2022</v>
          </cell>
          <cell r="O208" t="str">
            <v>1067265</v>
          </cell>
          <cell r="P208" t="str">
            <v>野呂</v>
          </cell>
          <cell r="Q208">
            <v>44796</v>
          </cell>
          <cell r="R208">
            <v>44903</v>
          </cell>
          <cell r="S208">
            <v>44903</v>
          </cell>
        </row>
        <row r="209">
          <cell r="K209" t="str">
            <v>269</v>
          </cell>
          <cell r="L209" t="str">
            <v>武松商事株式会社</v>
          </cell>
          <cell r="M209" t="str">
            <v>ﾀｹﾏﾂｼｮｳｼﾞ</v>
          </cell>
          <cell r="N209">
            <v>2022</v>
          </cell>
          <cell r="O209" t="str">
            <v>3088269</v>
          </cell>
          <cell r="P209" t="str">
            <v>野呂</v>
          </cell>
          <cell r="Q209">
            <v>44782</v>
          </cell>
          <cell r="R209">
            <v>44866</v>
          </cell>
          <cell r="S209">
            <v>44894</v>
          </cell>
        </row>
        <row r="210">
          <cell r="K210" t="str">
            <v>270</v>
          </cell>
          <cell r="L210" t="str">
            <v>安田倉庫株式会社</v>
          </cell>
          <cell r="M210" t="str">
            <v>ﾔｽﾀﾞｿｳｺ</v>
          </cell>
          <cell r="N210">
            <v>2022</v>
          </cell>
          <cell r="O210" t="str">
            <v>1047270</v>
          </cell>
          <cell r="P210" t="str">
            <v>野呂</v>
          </cell>
          <cell r="Q210">
            <v>44782</v>
          </cell>
          <cell r="R210">
            <v>44942</v>
          </cell>
          <cell r="S210">
            <v>44942</v>
          </cell>
        </row>
        <row r="211">
          <cell r="K211" t="str">
            <v>271</v>
          </cell>
          <cell r="L211" t="str">
            <v>三菱倉庫株式会社</v>
          </cell>
          <cell r="M211" t="str">
            <v>ﾐﾂﾋﾞｼｿｳｺ</v>
          </cell>
          <cell r="N211">
            <v>2022</v>
          </cell>
          <cell r="O211" t="str">
            <v>1002271</v>
          </cell>
          <cell r="P211" t="str">
            <v>飯岡</v>
          </cell>
          <cell r="Q211">
            <v>44782</v>
          </cell>
          <cell r="R211">
            <v>44944</v>
          </cell>
          <cell r="S211">
            <v>44945</v>
          </cell>
        </row>
        <row r="212">
          <cell r="K212" t="str">
            <v>272</v>
          </cell>
          <cell r="L212" t="str">
            <v>第一生命保険株式会社</v>
          </cell>
          <cell r="M212" t="str">
            <v>ﾀﾞｲｲﾁｾｲﾒｲﾎｹﾝ</v>
          </cell>
          <cell r="N212">
            <v>2022</v>
          </cell>
          <cell r="O212" t="str">
            <v>1067272</v>
          </cell>
          <cell r="P212" t="str">
            <v>野呂</v>
          </cell>
          <cell r="Q212">
            <v>44791</v>
          </cell>
          <cell r="R212">
            <v>44904</v>
          </cell>
          <cell r="S212">
            <v>44904</v>
          </cell>
        </row>
        <row r="213">
          <cell r="K213" t="str">
            <v>273</v>
          </cell>
          <cell r="L213" t="str">
            <v>ミニストップ株式会社</v>
          </cell>
          <cell r="M213" t="str">
            <v>ﾐﾆｽﾄｯﾌﾟ</v>
          </cell>
          <cell r="N213">
            <v>2022</v>
          </cell>
          <cell r="O213" t="str">
            <v>2058273</v>
          </cell>
        </row>
        <row r="214">
          <cell r="K214" t="str">
            <v>275</v>
          </cell>
          <cell r="L214" t="str">
            <v>株式会社横浜グランドインターコンチネンタルホテル</v>
          </cell>
          <cell r="M214" t="str">
            <v>ﾖｺﾊﾏｸﾞﾗﾝﾄﾞｲﾝﾀｰｺﾝﾁﾈﾝﾀﾙﾎﾃﾙ</v>
          </cell>
          <cell r="N214">
            <v>2022</v>
          </cell>
          <cell r="O214" t="str">
            <v>1075275</v>
          </cell>
          <cell r="P214" t="str">
            <v>野呂</v>
          </cell>
          <cell r="Q214">
            <v>44753</v>
          </cell>
          <cell r="R214">
            <v>44858</v>
          </cell>
          <cell r="S214">
            <v>44886</v>
          </cell>
        </row>
        <row r="215">
          <cell r="K215" t="str">
            <v>276</v>
          </cell>
          <cell r="L215" t="str">
            <v>株式会社アクティオ</v>
          </cell>
          <cell r="M215" t="str">
            <v>ｱｸﾃｨｵ</v>
          </cell>
          <cell r="N215">
            <v>2022</v>
          </cell>
          <cell r="O215" t="str">
            <v>3070276</v>
          </cell>
          <cell r="P215" t="str">
            <v>野呂</v>
          </cell>
          <cell r="Q215">
            <v>44742</v>
          </cell>
          <cell r="R215">
            <v>44859</v>
          </cell>
          <cell r="S215">
            <v>44859</v>
          </cell>
        </row>
        <row r="216">
          <cell r="K216" t="str">
            <v>277</v>
          </cell>
          <cell r="L216" t="str">
            <v>オリジン東秀株式会社</v>
          </cell>
          <cell r="M216" t="str">
            <v>ｵﾘｼﾞﾝﾄｳｼｭｳ</v>
          </cell>
          <cell r="N216">
            <v>2022</v>
          </cell>
          <cell r="O216" t="str">
            <v>2058277</v>
          </cell>
          <cell r="P216" t="str">
            <v>野呂</v>
          </cell>
          <cell r="Q216">
            <v>44767</v>
          </cell>
          <cell r="R216">
            <v>44914</v>
          </cell>
          <cell r="S216">
            <v>44915</v>
          </cell>
        </row>
        <row r="217">
          <cell r="K217" t="str">
            <v>279</v>
          </cell>
          <cell r="L217" t="str">
            <v>株式会社マルエツ</v>
          </cell>
          <cell r="M217" t="str">
            <v>ﾏﾙｴﾂ</v>
          </cell>
          <cell r="N217">
            <v>2022</v>
          </cell>
          <cell r="O217" t="str">
            <v>1056279</v>
          </cell>
          <cell r="P217" t="str">
            <v>野呂</v>
          </cell>
          <cell r="Q217">
            <v>44782</v>
          </cell>
          <cell r="R217">
            <v>44904</v>
          </cell>
          <cell r="S217">
            <v>44904</v>
          </cell>
        </row>
        <row r="218">
          <cell r="K218" t="str">
            <v>280</v>
          </cell>
          <cell r="L218" t="str">
            <v>株式会社　西　友     （旧：合同会社西友）</v>
          </cell>
          <cell r="M218" t="str">
            <v>ｾｲﾕｳ</v>
          </cell>
          <cell r="N218">
            <v>2022</v>
          </cell>
          <cell r="O218" t="str">
            <v>1056280</v>
          </cell>
          <cell r="P218" t="str">
            <v>野呂</v>
          </cell>
          <cell r="Q218">
            <v>44770</v>
          </cell>
          <cell r="R218">
            <v>44907</v>
          </cell>
          <cell r="S218">
            <v>44915</v>
          </cell>
        </row>
        <row r="219">
          <cell r="K219" t="str">
            <v>281</v>
          </cell>
          <cell r="L219" t="str">
            <v>株式会社ダイエー</v>
          </cell>
          <cell r="M219" t="str">
            <v>ﾀﾞｲｴｰ</v>
          </cell>
          <cell r="N219">
            <v>2022</v>
          </cell>
          <cell r="O219" t="str">
            <v>1056281</v>
          </cell>
          <cell r="P219" t="str">
            <v>野呂</v>
          </cell>
          <cell r="Q219">
            <v>44782</v>
          </cell>
          <cell r="R219">
            <v>44907</v>
          </cell>
          <cell r="S219">
            <v>44908</v>
          </cell>
        </row>
        <row r="220">
          <cell r="K220" t="str">
            <v>282</v>
          </cell>
          <cell r="L220" t="str">
            <v>横浜信用金庫</v>
          </cell>
          <cell r="M220" t="str">
            <v>ﾖｺﾊﾏｼﾝﾖｳｷﾝｺ</v>
          </cell>
          <cell r="N220">
            <v>2022</v>
          </cell>
          <cell r="O220" t="str">
            <v>1063282</v>
          </cell>
          <cell r="P220" t="str">
            <v>野呂</v>
          </cell>
        </row>
        <row r="221">
          <cell r="K221" t="str">
            <v>283</v>
          </cell>
          <cell r="L221" t="str">
            <v>森紙業株式会社</v>
          </cell>
          <cell r="M221" t="str">
            <v>ﾓﾘｼｷﾞｮｳ</v>
          </cell>
          <cell r="N221">
            <v>2022</v>
          </cell>
          <cell r="O221" t="str">
            <v>1014283</v>
          </cell>
          <cell r="P221" t="str">
            <v>飯岡</v>
          </cell>
          <cell r="Q221">
            <v>44783</v>
          </cell>
          <cell r="R221">
            <v>44939</v>
          </cell>
          <cell r="S221">
            <v>44950</v>
          </cell>
        </row>
        <row r="222">
          <cell r="K222" t="str">
            <v>284</v>
          </cell>
          <cell r="L222" t="str">
            <v>株式会社横浜国際平和会議場</v>
          </cell>
          <cell r="M222" t="str">
            <v>ﾖｺﾊﾏｺｸｻｲﾍｲﾜｶｲｷﾞｼﾞｮｳ</v>
          </cell>
          <cell r="N222">
            <v>2022</v>
          </cell>
          <cell r="O222" t="str">
            <v>1069284</v>
          </cell>
          <cell r="P222" t="str">
            <v>野呂</v>
          </cell>
          <cell r="Q222">
            <v>44782</v>
          </cell>
          <cell r="R222">
            <v>44907</v>
          </cell>
          <cell r="S222">
            <v>44908</v>
          </cell>
        </row>
        <row r="223">
          <cell r="K223" t="str">
            <v>285</v>
          </cell>
          <cell r="L223" t="str">
            <v>神奈川県教育委員会</v>
          </cell>
          <cell r="M223" t="str">
            <v>ｶﾅｶﾞﾜｹﾝｷｮｳｲｸｲｲﾝｶｲ</v>
          </cell>
          <cell r="N223">
            <v>2022</v>
          </cell>
          <cell r="O223" t="str">
            <v>1081285</v>
          </cell>
          <cell r="P223" t="str">
            <v>飯岡</v>
          </cell>
          <cell r="Q223">
            <v>44785</v>
          </cell>
          <cell r="R223">
            <v>44882</v>
          </cell>
          <cell r="S223">
            <v>44909</v>
          </cell>
        </row>
        <row r="224">
          <cell r="K224" t="str">
            <v>288</v>
          </cell>
          <cell r="L224" t="str">
            <v>株式会社崎陽軒</v>
          </cell>
          <cell r="M224" t="str">
            <v>ｷﾖｳｹﾝ</v>
          </cell>
          <cell r="N224">
            <v>2022</v>
          </cell>
          <cell r="O224" t="str">
            <v>1009288</v>
          </cell>
          <cell r="P224" t="str">
            <v>野呂</v>
          </cell>
          <cell r="Q224">
            <v>44768</v>
          </cell>
          <cell r="R224">
            <v>44911</v>
          </cell>
          <cell r="S224">
            <v>44915</v>
          </cell>
        </row>
        <row r="225">
          <cell r="K225" t="str">
            <v>290</v>
          </cell>
          <cell r="L225" t="str">
            <v>株式会社ライフコーポレーション</v>
          </cell>
          <cell r="M225" t="str">
            <v>ﾗｲﾌｺｰﾎﾟﾚｰｼｮﾝ</v>
          </cell>
          <cell r="N225">
            <v>2022</v>
          </cell>
          <cell r="O225" t="str">
            <v>1058290</v>
          </cell>
          <cell r="P225" t="str">
            <v>野呂</v>
          </cell>
          <cell r="Q225">
            <v>44781</v>
          </cell>
          <cell r="R225">
            <v>44908</v>
          </cell>
          <cell r="S225">
            <v>44908</v>
          </cell>
        </row>
        <row r="226">
          <cell r="K226" t="str">
            <v>292</v>
          </cell>
          <cell r="L226" t="str">
            <v>公益財団法人横浜企業経営支援財団</v>
          </cell>
          <cell r="M226" t="str">
            <v>ﾖｺﾊﾏｷｷﾞｮｳｹｲｴｲｼｴﾝｻﾞｲﾀﾞﾝ</v>
          </cell>
          <cell r="N226">
            <v>2022</v>
          </cell>
          <cell r="O226" t="str">
            <v>1072292</v>
          </cell>
          <cell r="P226" t="str">
            <v>野呂</v>
          </cell>
        </row>
        <row r="227">
          <cell r="K227" t="str">
            <v>293</v>
          </cell>
          <cell r="L227" t="str">
            <v>株式会社ローソン</v>
          </cell>
          <cell r="M227" t="str">
            <v>ﾛｰｿﾝ</v>
          </cell>
          <cell r="N227">
            <v>2022</v>
          </cell>
          <cell r="O227" t="str">
            <v>2058293</v>
          </cell>
          <cell r="P227" t="str">
            <v>野呂</v>
          </cell>
          <cell r="Q227">
            <v>44770</v>
          </cell>
          <cell r="R227">
            <v>44908</v>
          </cell>
          <cell r="S227">
            <v>44908</v>
          </cell>
        </row>
        <row r="228">
          <cell r="K228" t="str">
            <v>294</v>
          </cell>
          <cell r="L228" t="str">
            <v>有限会社鴨居プロパティーズ</v>
          </cell>
          <cell r="M228" t="str">
            <v>ｶﾓｲﾌﾟﾛﾊﾟﾃｨｰｽﾞ</v>
          </cell>
          <cell r="N228">
            <v>2022</v>
          </cell>
          <cell r="O228" t="str">
            <v>1069294</v>
          </cell>
          <cell r="P228" t="str">
            <v>野呂</v>
          </cell>
          <cell r="Q228">
            <v>44781</v>
          </cell>
          <cell r="R228">
            <v>44861</v>
          </cell>
          <cell r="S228">
            <v>44889</v>
          </cell>
        </row>
        <row r="229">
          <cell r="K229" t="str">
            <v>295</v>
          </cell>
          <cell r="L229" t="str">
            <v>株式会社インターネットイニシアティブ</v>
          </cell>
          <cell r="M229" t="str">
            <v>ｲﾝﾀｰﾈｯﾄｲﾆｼｱﾃｨﾌﾞ</v>
          </cell>
          <cell r="N229">
            <v>2022</v>
          </cell>
          <cell r="O229" t="str">
            <v>1040295</v>
          </cell>
          <cell r="P229" t="str">
            <v>野呂</v>
          </cell>
          <cell r="Q229">
            <v>44782</v>
          </cell>
          <cell r="R229">
            <v>44861</v>
          </cell>
          <cell r="S229">
            <v>44889</v>
          </cell>
        </row>
        <row r="230">
          <cell r="K230" t="str">
            <v>296</v>
          </cell>
          <cell r="L230" t="str">
            <v>横浜冷凍株式会社</v>
          </cell>
          <cell r="M230" t="str">
            <v>ﾖｺﾊﾏﾚｲﾄｳ</v>
          </cell>
          <cell r="N230">
            <v>2022</v>
          </cell>
          <cell r="O230" t="str">
            <v>1047296</v>
          </cell>
          <cell r="P230" t="str">
            <v>野呂</v>
          </cell>
          <cell r="Q230">
            <v>44782</v>
          </cell>
          <cell r="R230">
            <v>44908</v>
          </cell>
          <cell r="S230">
            <v>44908</v>
          </cell>
        </row>
        <row r="231">
          <cell r="K231" t="str">
            <v>297</v>
          </cell>
          <cell r="L231" t="str">
            <v>株式会社読売新聞東京本社</v>
          </cell>
          <cell r="M231" t="str">
            <v>ﾖﾐｳﾘｼﾝﾌﾞﾝﾄｳｷｮｳﾎﾝｼｬ</v>
          </cell>
          <cell r="N231">
            <v>2022</v>
          </cell>
          <cell r="O231" t="str">
            <v>1041297</v>
          </cell>
          <cell r="P231" t="str">
            <v>野呂</v>
          </cell>
          <cell r="Q231">
            <v>44764</v>
          </cell>
          <cell r="R231">
            <v>44861</v>
          </cell>
          <cell r="S231">
            <v>44889</v>
          </cell>
        </row>
        <row r="232">
          <cell r="K232" t="str">
            <v>300</v>
          </cell>
          <cell r="L232" t="str">
            <v>神奈川日産自動車株式会社</v>
          </cell>
          <cell r="M232" t="str">
            <v>ｶﾅｶﾞﾜﾆｯｻﾝｼﾞﾄﾞｳｼｬ</v>
          </cell>
          <cell r="N232">
            <v>2022</v>
          </cell>
          <cell r="O232" t="str">
            <v>3059300</v>
          </cell>
          <cell r="P232" t="str">
            <v>野呂</v>
          </cell>
          <cell r="Q232">
            <v>44770</v>
          </cell>
          <cell r="R232">
            <v>44922</v>
          </cell>
          <cell r="S232">
            <v>44930</v>
          </cell>
        </row>
        <row r="233">
          <cell r="K233" t="str">
            <v>302</v>
          </cell>
          <cell r="L233" t="str">
            <v>東洋製罐株式会社</v>
          </cell>
          <cell r="M233" t="str">
            <v>ﾄｳﾖｳｾｲｶﾝ</v>
          </cell>
          <cell r="N233">
            <v>2022</v>
          </cell>
          <cell r="O233" t="str">
            <v>1024302</v>
          </cell>
          <cell r="P233" t="str">
            <v>野呂</v>
          </cell>
          <cell r="Q233">
            <v>44782</v>
          </cell>
          <cell r="R233">
            <v>44908</v>
          </cell>
          <cell r="S233">
            <v>44908</v>
          </cell>
        </row>
        <row r="234">
          <cell r="K234" t="str">
            <v>304</v>
          </cell>
          <cell r="L234" t="str">
            <v>日本郵便株式会社</v>
          </cell>
          <cell r="M234" t="str">
            <v>ﾆﾎﾝﾕｳﾋﾞﾝｷｮｸ</v>
          </cell>
          <cell r="N234">
            <v>2022</v>
          </cell>
          <cell r="O234" t="str">
            <v>1086304</v>
          </cell>
          <cell r="P234" t="str">
            <v>野呂</v>
          </cell>
          <cell r="Q234">
            <v>44782</v>
          </cell>
          <cell r="R234">
            <v>44908</v>
          </cell>
          <cell r="S234">
            <v>44908</v>
          </cell>
        </row>
        <row r="235">
          <cell r="K235" t="str">
            <v>305</v>
          </cell>
          <cell r="L235" t="str">
            <v>東日本電信電話株式会社</v>
          </cell>
          <cell r="M235" t="str">
            <v>ﾋｶﾞｼﾆﾎﾝﾃﾞﾝｼﾝﾃﾞﾝﾜ</v>
          </cell>
          <cell r="N235">
            <v>2022</v>
          </cell>
          <cell r="O235" t="str">
            <v>1037305</v>
          </cell>
          <cell r="P235" t="str">
            <v>飯岡</v>
          </cell>
          <cell r="Q235">
            <v>44788</v>
          </cell>
          <cell r="R235">
            <v>44958</v>
          </cell>
          <cell r="S235">
            <v>44959</v>
          </cell>
        </row>
        <row r="236">
          <cell r="K236" t="str">
            <v>306</v>
          </cell>
          <cell r="L236" t="str">
            <v>学校法人桐蔭学園</v>
          </cell>
          <cell r="M236" t="str">
            <v>ﾄｳｲﾝｶﾞｸｴﾝ</v>
          </cell>
          <cell r="N236">
            <v>2022</v>
          </cell>
          <cell r="O236" t="str">
            <v>1081306</v>
          </cell>
          <cell r="P236" t="str">
            <v>野呂</v>
          </cell>
          <cell r="Q236">
            <v>44887</v>
          </cell>
          <cell r="R236">
            <v>44908</v>
          </cell>
          <cell r="S236">
            <v>44908</v>
          </cell>
        </row>
        <row r="237">
          <cell r="K237" t="str">
            <v>307</v>
          </cell>
          <cell r="L237" t="str">
            <v>EMGルブリカンツ合同会社</v>
          </cell>
          <cell r="M237" t="str">
            <v>ｲｰｴﾑｼﾞｰﾙﾌﾞﾘｶﾝﾂ</v>
          </cell>
          <cell r="N237">
            <v>2022</v>
          </cell>
          <cell r="O237" t="str">
            <v>1017307</v>
          </cell>
          <cell r="P237" t="str">
            <v>野呂</v>
          </cell>
          <cell r="Q237">
            <v>44781</v>
          </cell>
          <cell r="R237">
            <v>44914</v>
          </cell>
          <cell r="S237">
            <v>44915</v>
          </cell>
        </row>
        <row r="238">
          <cell r="K238" t="str">
            <v>310</v>
          </cell>
          <cell r="L238" t="str">
            <v>財務省</v>
          </cell>
          <cell r="M238" t="str">
            <v>ｻﾞｲﾑｼｮｳ</v>
          </cell>
          <cell r="N238">
            <v>2022</v>
          </cell>
          <cell r="O238" t="str">
            <v>1097310</v>
          </cell>
          <cell r="P238" t="str">
            <v>野呂</v>
          </cell>
          <cell r="Q238">
            <v>44767</v>
          </cell>
          <cell r="R238">
            <v>44910</v>
          </cell>
          <cell r="S238">
            <v>44915</v>
          </cell>
        </row>
        <row r="239">
          <cell r="K239" t="str">
            <v>311</v>
          </cell>
          <cell r="L239" t="str">
            <v>法務省</v>
          </cell>
          <cell r="M239" t="str">
            <v>ﾎｳﾑｼｮｳ</v>
          </cell>
          <cell r="N239">
            <v>2022</v>
          </cell>
          <cell r="O239" t="str">
            <v>1097311</v>
          </cell>
          <cell r="P239" t="str">
            <v>野呂</v>
          </cell>
          <cell r="Q239">
            <v>44770</v>
          </cell>
          <cell r="R239">
            <v>44862</v>
          </cell>
          <cell r="S239">
            <v>44889</v>
          </cell>
        </row>
        <row r="240">
          <cell r="K240" t="str">
            <v>313</v>
          </cell>
          <cell r="L240" t="str">
            <v>株式会社京急ストア</v>
          </cell>
          <cell r="M240" t="str">
            <v>ｹｲｷｭｳｽﾄｱ</v>
          </cell>
          <cell r="N240">
            <v>2022</v>
          </cell>
          <cell r="O240" t="str">
            <v>1056313</v>
          </cell>
          <cell r="P240" t="str">
            <v>飯岡</v>
          </cell>
          <cell r="Q240">
            <v>44769</v>
          </cell>
          <cell r="R240">
            <v>44917</v>
          </cell>
          <cell r="S240">
            <v>44918</v>
          </cell>
        </row>
        <row r="241">
          <cell r="K241" t="str">
            <v>342</v>
          </cell>
          <cell r="L241" t="str">
            <v>医療法人社団明芳会</v>
          </cell>
          <cell r="M241" t="str">
            <v>ﾒｲﾎｳｶｲ</v>
          </cell>
          <cell r="N241">
            <v>2022</v>
          </cell>
          <cell r="O241" t="str">
            <v>1083342</v>
          </cell>
          <cell r="P241" t="str">
            <v>野呂</v>
          </cell>
          <cell r="Q241">
            <v>44782</v>
          </cell>
          <cell r="R241">
            <v>44931</v>
          </cell>
          <cell r="S241">
            <v>44932</v>
          </cell>
        </row>
        <row r="242">
          <cell r="K242" t="str">
            <v>345</v>
          </cell>
          <cell r="L242" t="str">
            <v>株式会社西武プロパティーズ</v>
          </cell>
          <cell r="M242" t="str">
            <v>ｾｲﾌﾞﾌﾟﾛﾊﾟﾃｨｰｽﾞ</v>
          </cell>
          <cell r="N242">
            <v>2022</v>
          </cell>
          <cell r="O242" t="str">
            <v>1069345</v>
          </cell>
          <cell r="P242" t="str">
            <v>野呂</v>
          </cell>
        </row>
        <row r="243">
          <cell r="K243" t="str">
            <v>346</v>
          </cell>
          <cell r="L243" t="str">
            <v>まいばすけっと株式会社</v>
          </cell>
          <cell r="M243" t="str">
            <v>ﾏｲﾊﾞｽｹｯﾄ</v>
          </cell>
          <cell r="N243">
            <v>2022</v>
          </cell>
          <cell r="O243" t="str">
            <v>1058346</v>
          </cell>
          <cell r="P243" t="str">
            <v>酒井</v>
          </cell>
          <cell r="Q243">
            <v>44805</v>
          </cell>
          <cell r="R243">
            <v>44960</v>
          </cell>
          <cell r="S243">
            <v>44960</v>
          </cell>
        </row>
        <row r="244">
          <cell r="K244" t="str">
            <v>348</v>
          </cell>
          <cell r="L244" t="str">
            <v>株式会社総合車両製作所</v>
          </cell>
          <cell r="M244" t="str">
            <v>ｿｳｺﾞｳｼｬﾘｮｳｾｲｻｸｼｮ</v>
          </cell>
          <cell r="N244">
            <v>2022</v>
          </cell>
          <cell r="O244" t="str">
            <v>1031348</v>
          </cell>
          <cell r="P244" t="str">
            <v>野呂</v>
          </cell>
          <cell r="Q244">
            <v>44767</v>
          </cell>
          <cell r="R244">
            <v>44866</v>
          </cell>
          <cell r="S244">
            <v>44889</v>
          </cell>
        </row>
        <row r="245">
          <cell r="K245" t="str">
            <v>349</v>
          </cell>
          <cell r="L245" t="str">
            <v>株式会社光洲産業</v>
          </cell>
          <cell r="M245" t="str">
            <v>ｺｳｼｭｳｻﾝｷﾞｮｳ</v>
          </cell>
          <cell r="N245">
            <v>2022</v>
          </cell>
          <cell r="O245" t="str">
            <v>1088349</v>
          </cell>
          <cell r="P245" t="str">
            <v>野呂</v>
          </cell>
          <cell r="Q245">
            <v>44782</v>
          </cell>
          <cell r="R245">
            <v>44911</v>
          </cell>
          <cell r="S245">
            <v>44915</v>
          </cell>
        </row>
        <row r="246">
          <cell r="K246" t="str">
            <v>350</v>
          </cell>
          <cell r="L246" t="str">
            <v>トオカツフーズ株式会社</v>
          </cell>
          <cell r="M246" t="str">
            <v>ﾄｵｶﾂﾌｰｽﾞ</v>
          </cell>
          <cell r="N246">
            <v>2022</v>
          </cell>
          <cell r="O246" t="str">
            <v>1009350</v>
          </cell>
          <cell r="P246" t="str">
            <v>野呂</v>
          </cell>
          <cell r="Q246">
            <v>44763</v>
          </cell>
          <cell r="R246">
            <v>44911</v>
          </cell>
          <cell r="S246">
            <v>44915</v>
          </cell>
        </row>
        <row r="247">
          <cell r="K247" t="str">
            <v>360</v>
          </cell>
          <cell r="L247" t="str">
            <v>株式会社JERA</v>
          </cell>
          <cell r="M247" t="str">
            <v>ジェラ</v>
          </cell>
          <cell r="N247">
            <v>2022</v>
          </cell>
          <cell r="O247" t="str">
            <v>1033360</v>
          </cell>
          <cell r="P247" t="str">
            <v>野呂</v>
          </cell>
          <cell r="Q247">
            <v>44770</v>
          </cell>
          <cell r="R247">
            <v>44911</v>
          </cell>
          <cell r="S247">
            <v>44915</v>
          </cell>
        </row>
        <row r="248">
          <cell r="K248" t="str">
            <v>361</v>
          </cell>
          <cell r="L248" t="str">
            <v>東京電力パワーグリッド株式会社</v>
          </cell>
          <cell r="M248" t="str">
            <v>ﾄｳｷｮｳﾃﾞﾝﾘｮｸﾊﾟﾜｰｸﾞﾘｯﾄﾞ</v>
          </cell>
          <cell r="N248">
            <v>2022</v>
          </cell>
          <cell r="O248" t="str">
            <v>1033361</v>
          </cell>
          <cell r="P248" t="str">
            <v>野呂</v>
          </cell>
          <cell r="Q248">
            <v>44775</v>
          </cell>
          <cell r="R248">
            <v>44911</v>
          </cell>
          <cell r="S248">
            <v>44915</v>
          </cell>
        </row>
        <row r="249">
          <cell r="K249" t="str">
            <v>363</v>
          </cell>
          <cell r="L249" t="str">
            <v>丸紅プライベートリート投資法人</v>
          </cell>
          <cell r="M249" t="str">
            <v>ﾏﾙﾍﾞﾆﾌﾟﾗｲﾍﾞｰﾄﾘｰﾄﾄｳｼﾎｳｼﾞﾝ</v>
          </cell>
          <cell r="N249">
            <v>2022</v>
          </cell>
          <cell r="O249" t="str">
            <v>1068363</v>
          </cell>
          <cell r="P249" t="str">
            <v>野呂</v>
          </cell>
          <cell r="Q249">
            <v>44782</v>
          </cell>
          <cell r="R249">
            <v>44911</v>
          </cell>
          <cell r="S249">
            <v>44916</v>
          </cell>
        </row>
        <row r="250">
          <cell r="K250" t="str">
            <v>364</v>
          </cell>
          <cell r="L250" t="str">
            <v>株式会社上組</v>
          </cell>
          <cell r="M250" t="str">
            <v>カミグミ</v>
          </cell>
          <cell r="N250">
            <v>2022</v>
          </cell>
          <cell r="O250" t="str">
            <v>1048364</v>
          </cell>
          <cell r="P250" t="str">
            <v>野呂</v>
          </cell>
          <cell r="Q250">
            <v>44782</v>
          </cell>
          <cell r="R250">
            <v>44911</v>
          </cell>
          <cell r="S250">
            <v>44916</v>
          </cell>
        </row>
        <row r="251">
          <cell r="K251" t="str">
            <v>365</v>
          </cell>
          <cell r="L251" t="str">
            <v>ＳＣリアルティプライベート投資法人</v>
          </cell>
          <cell r="M251" t="str">
            <v>エスシーリアルティプライベートトウシホウジン</v>
          </cell>
          <cell r="N251">
            <v>2022</v>
          </cell>
          <cell r="O251" t="str">
            <v>1069365</v>
          </cell>
          <cell r="P251" t="str">
            <v>野呂</v>
          </cell>
          <cell r="Q251">
            <v>44750</v>
          </cell>
          <cell r="R251">
            <v>44911</v>
          </cell>
          <cell r="S251">
            <v>44916</v>
          </cell>
        </row>
        <row r="252">
          <cell r="K252" t="str">
            <v>366</v>
          </cell>
          <cell r="L252" t="str">
            <v>株式会社松屋フーズ</v>
          </cell>
          <cell r="M252" t="str">
            <v>マツヤフーズ</v>
          </cell>
          <cell r="N252">
            <v>2022</v>
          </cell>
          <cell r="O252" t="str">
            <v>2076366</v>
          </cell>
          <cell r="P252" t="str">
            <v>野呂</v>
          </cell>
          <cell r="Q252">
            <v>44855</v>
          </cell>
          <cell r="R252">
            <v>44911</v>
          </cell>
          <cell r="S252">
            <v>44916</v>
          </cell>
        </row>
        <row r="253">
          <cell r="K253" t="str">
            <v>367</v>
          </cell>
          <cell r="L253" t="str">
            <v>ＳＢＳロジコム関東株式会社</v>
          </cell>
          <cell r="M253" t="str">
            <v>エスビーエスロジコムカントウ</v>
          </cell>
          <cell r="N253">
            <v>2022</v>
          </cell>
          <cell r="O253" t="str">
            <v>3044367</v>
          </cell>
          <cell r="P253" t="str">
            <v>野呂</v>
          </cell>
          <cell r="Q253">
            <v>44782</v>
          </cell>
          <cell r="R253">
            <v>44911</v>
          </cell>
          <cell r="S253">
            <v>44916</v>
          </cell>
        </row>
        <row r="254">
          <cell r="K254" t="str">
            <v>368</v>
          </cell>
          <cell r="L254" t="str">
            <v>フタムラ化学株式会社</v>
          </cell>
          <cell r="M254" t="str">
            <v>フタムラカガク</v>
          </cell>
          <cell r="N254">
            <v>2022</v>
          </cell>
          <cell r="O254" t="str">
            <v>1016368</v>
          </cell>
          <cell r="P254" t="str">
            <v>野呂</v>
          </cell>
          <cell r="Q254">
            <v>44788</v>
          </cell>
          <cell r="R254">
            <v>44939</v>
          </cell>
          <cell r="S254">
            <v>44939</v>
          </cell>
        </row>
        <row r="255">
          <cell r="K255" t="str">
            <v>369</v>
          </cell>
          <cell r="L255" t="str">
            <v>ジャパンエクセレント投資法人</v>
          </cell>
          <cell r="M255" t="str">
            <v>ジャパンエクセレントトウシホウジン</v>
          </cell>
          <cell r="N255">
            <v>2022</v>
          </cell>
          <cell r="O255" t="str">
            <v>1069369</v>
          </cell>
          <cell r="P255" t="str">
            <v>野呂</v>
          </cell>
          <cell r="Q255">
            <v>44770</v>
          </cell>
          <cell r="R255">
            <v>44918</v>
          </cell>
          <cell r="S255">
            <v>44921</v>
          </cell>
        </row>
        <row r="256">
          <cell r="K256" t="str">
            <v>388</v>
          </cell>
          <cell r="L256" t="str">
            <v>NS Yokohama ML 合同会社       ( 旧：合同会社NSY　ML)</v>
          </cell>
          <cell r="M256" t="str">
            <v>エヌエスヨコハマエムエル</v>
          </cell>
          <cell r="N256">
            <v>2022</v>
          </cell>
          <cell r="O256" t="str">
            <v>1069388</v>
          </cell>
          <cell r="P256" t="str">
            <v>野呂</v>
          </cell>
          <cell r="Q256">
            <v>44768</v>
          </cell>
          <cell r="R256">
            <v>44911</v>
          </cell>
          <cell r="S256">
            <v>44916</v>
          </cell>
        </row>
        <row r="257">
          <cell r="K257" t="str">
            <v>389</v>
          </cell>
          <cell r="L257" t="str">
            <v>京浜交通株式会社</v>
          </cell>
          <cell r="M257" t="str">
            <v>ケイヒンコウツウ</v>
          </cell>
          <cell r="N257">
            <v>2022</v>
          </cell>
          <cell r="O257" t="str">
            <v>3043389</v>
          </cell>
          <cell r="P257" t="str">
            <v>野呂</v>
          </cell>
          <cell r="Q257">
            <v>44791</v>
          </cell>
          <cell r="R257">
            <v>44875</v>
          </cell>
          <cell r="S257">
            <v>44889</v>
          </cell>
        </row>
        <row r="258">
          <cell r="K258" t="str">
            <v>390</v>
          </cell>
          <cell r="L258" t="str">
            <v>京セラＳＯＣ株式会社</v>
          </cell>
          <cell r="M258" t="str">
            <v>キョウセラエスオーシー</v>
          </cell>
          <cell r="N258">
            <v>2022</v>
          </cell>
          <cell r="O258" t="str">
            <v>1027390</v>
          </cell>
          <cell r="P258" t="str">
            <v>飯岡</v>
          </cell>
          <cell r="Q258">
            <v>44770</v>
          </cell>
          <cell r="R258">
            <v>45247</v>
          </cell>
          <cell r="S258">
            <v>44909</v>
          </cell>
        </row>
        <row r="259">
          <cell r="K259" t="str">
            <v>391</v>
          </cell>
          <cell r="L259" t="str">
            <v>横浜ベイアスコン株式会社</v>
          </cell>
          <cell r="M259" t="str">
            <v>ヨコハマベイアスコン</v>
          </cell>
          <cell r="N259">
            <v>2022</v>
          </cell>
          <cell r="O259" t="str">
            <v>1017391</v>
          </cell>
          <cell r="P259" t="str">
            <v>酒井</v>
          </cell>
          <cell r="Q259">
            <v>44769</v>
          </cell>
          <cell r="R259">
            <v>44963</v>
          </cell>
          <cell r="S259">
            <v>44964</v>
          </cell>
        </row>
        <row r="260">
          <cell r="K260" t="str">
            <v>392</v>
          </cell>
          <cell r="L260" t="str">
            <v>株式会社東急モールズデベロップメント</v>
          </cell>
          <cell r="M260" t="str">
            <v>トウキュウモールズデベロップメント</v>
          </cell>
          <cell r="N260">
            <v>2022</v>
          </cell>
          <cell r="O260" t="str">
            <v>1069392</v>
          </cell>
          <cell r="P260" t="str">
            <v>飯岡</v>
          </cell>
          <cell r="Q260">
            <v>44813</v>
          </cell>
          <cell r="R260">
            <v>44853</v>
          </cell>
          <cell r="S260">
            <v>44859</v>
          </cell>
        </row>
        <row r="261">
          <cell r="K261" t="str">
            <v>393</v>
          </cell>
          <cell r="L261" t="str">
            <v>株式会社ミツウロコ</v>
          </cell>
          <cell r="M261" t="str">
            <v>ミツウロコ</v>
          </cell>
          <cell r="N261">
            <v>2022</v>
          </cell>
          <cell r="O261" t="str">
            <v>1069393</v>
          </cell>
          <cell r="P261" t="str">
            <v>飯岡</v>
          </cell>
          <cell r="Q261">
            <v>44783</v>
          </cell>
          <cell r="R261">
            <v>45248</v>
          </cell>
          <cell r="S261">
            <v>44894</v>
          </cell>
        </row>
        <row r="262">
          <cell r="K262" t="str">
            <v>394</v>
          </cell>
          <cell r="L262" t="str">
            <v>株式会社アイネス</v>
          </cell>
          <cell r="M262" t="str">
            <v>アイネス</v>
          </cell>
          <cell r="N262">
            <v>2022</v>
          </cell>
          <cell r="O262" t="str">
            <v>1039394</v>
          </cell>
          <cell r="P262" t="str">
            <v>野呂</v>
          </cell>
        </row>
        <row r="263">
          <cell r="K263" t="str">
            <v>408</v>
          </cell>
          <cell r="L263" t="str">
            <v>デジタルエッジ・ジャパン合同会社</v>
          </cell>
          <cell r="M263" t="str">
            <v>デジタルエッジ・ジャパン ゴウドウカイシャ</v>
          </cell>
          <cell r="N263">
            <v>2022</v>
          </cell>
          <cell r="O263" t="str">
            <v>1037408</v>
          </cell>
          <cell r="P263" t="str">
            <v>野呂</v>
          </cell>
          <cell r="Q263">
            <v>44781</v>
          </cell>
          <cell r="R263">
            <v>44910</v>
          </cell>
          <cell r="S263">
            <v>44915</v>
          </cell>
        </row>
        <row r="264">
          <cell r="K264" t="str">
            <v>409</v>
          </cell>
          <cell r="L264" t="str">
            <v>パナソニック オートモーティブシステムズ株式会社</v>
          </cell>
          <cell r="M264" t="str">
            <v>パナソニック オートモーティブシステムズ カブシキカイシャ</v>
          </cell>
          <cell r="N264">
            <v>2022</v>
          </cell>
          <cell r="O264" t="str">
            <v>1029409</v>
          </cell>
          <cell r="P264" t="str">
            <v>野呂</v>
          </cell>
          <cell r="Q264">
            <v>44796</v>
          </cell>
          <cell r="R264">
            <v>44918</v>
          </cell>
          <cell r="S264">
            <v>44921</v>
          </cell>
        </row>
        <row r="265">
          <cell r="K265" t="str">
            <v>410</v>
          </cell>
          <cell r="L265" t="str">
            <v>ピーピーエフエー・ジャパン・シックス特定目的会社</v>
          </cell>
          <cell r="N265">
            <v>2022</v>
          </cell>
          <cell r="O265" t="str">
            <v>1065410</v>
          </cell>
          <cell r="P265" t="str">
            <v>飯岡</v>
          </cell>
          <cell r="Q265">
            <v>44797</v>
          </cell>
          <cell r="R265">
            <v>45248</v>
          </cell>
          <cell r="S265">
            <v>44897</v>
          </cell>
        </row>
        <row r="266">
          <cell r="K266" t="str">
            <v>411</v>
          </cell>
          <cell r="L266" t="str">
            <v>ソニーグループ株式会社</v>
          </cell>
          <cell r="N266">
            <v>2022</v>
          </cell>
          <cell r="O266" t="str">
            <v>1028411</v>
          </cell>
          <cell r="P266" t="str">
            <v>飯岡</v>
          </cell>
          <cell r="Q266">
            <v>44797</v>
          </cell>
          <cell r="R266">
            <v>45248</v>
          </cell>
          <cell r="S266">
            <v>44897</v>
          </cell>
        </row>
        <row r="267">
          <cell r="K267" t="str">
            <v>412</v>
          </cell>
          <cell r="L267" t="str">
            <v>パナソニック コネクト株式会社</v>
          </cell>
          <cell r="M267" t="str">
            <v>パナソニック コネクト カブシキカイシャ</v>
          </cell>
          <cell r="N267">
            <v>2022</v>
          </cell>
          <cell r="O267" t="str">
            <v>1029412</v>
          </cell>
          <cell r="P267" t="str">
            <v>野呂</v>
          </cell>
          <cell r="Q267">
            <v>44796</v>
          </cell>
          <cell r="R267">
            <v>44914</v>
          </cell>
          <cell r="S267">
            <v>44937</v>
          </cell>
        </row>
        <row r="268">
          <cell r="K268" t="str">
            <v>413</v>
          </cell>
          <cell r="L268" t="str">
            <v>SOSiLA物流リート投資法人</v>
          </cell>
          <cell r="M268" t="str">
            <v>ソシラブツリュウリートトウシホウジン</v>
          </cell>
          <cell r="N268">
            <v>2022</v>
          </cell>
          <cell r="O268" t="str">
            <v>1065413</v>
          </cell>
          <cell r="P268" t="str">
            <v>野呂</v>
          </cell>
          <cell r="Q268">
            <v>44796</v>
          </cell>
          <cell r="R268">
            <v>44910</v>
          </cell>
          <cell r="S268">
            <v>44915</v>
          </cell>
        </row>
        <row r="269">
          <cell r="K269" t="str">
            <v>414</v>
          </cell>
          <cell r="L269" t="str">
            <v>株式会社村田製作所</v>
          </cell>
          <cell r="N269">
            <v>2022</v>
          </cell>
          <cell r="O269" t="str">
            <v>1028414</v>
          </cell>
          <cell r="P269" t="str">
            <v>飯岡</v>
          </cell>
          <cell r="Q269">
            <v>44797</v>
          </cell>
          <cell r="R269">
            <v>44917</v>
          </cell>
          <cell r="S269">
            <v>44918</v>
          </cell>
        </row>
        <row r="270">
          <cell r="K270" t="str">
            <v>415</v>
          </cell>
          <cell r="L270" t="str">
            <v>株式会社JR東日本クロスステーション</v>
          </cell>
          <cell r="N270">
            <v>2022</v>
          </cell>
          <cell r="O270" t="str">
            <v>1056415</v>
          </cell>
          <cell r="P270" t="str">
            <v>飯岡</v>
          </cell>
          <cell r="Q270">
            <v>44897</v>
          </cell>
          <cell r="R270">
            <v>44897</v>
          </cell>
          <cell r="S270">
            <v>44900</v>
          </cell>
        </row>
        <row r="271">
          <cell r="K271" t="str">
            <v>416</v>
          </cell>
          <cell r="L271" t="str">
            <v>株式会社ニューフレアテクノロジー</v>
          </cell>
          <cell r="N271">
            <v>2022</v>
          </cell>
          <cell r="O271" t="str">
            <v>1028416</v>
          </cell>
          <cell r="P271" t="str">
            <v>野呂</v>
          </cell>
          <cell r="Q271">
            <v>44907</v>
          </cell>
          <cell r="R271">
            <v>44907</v>
          </cell>
          <cell r="S271">
            <v>44915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C2" t="str">
            <v>報告書（新様式）　総括表基本記載一覧</v>
          </cell>
        </row>
      </sheetData>
      <sheetData sheetId="29"/>
      <sheetData sheetId="30"/>
      <sheetData sheetId="31"/>
      <sheetData sheetId="32"/>
      <sheetData sheetId="33">
        <row r="4">
          <cell r="P4" t="str">
            <v>416</v>
          </cell>
        </row>
      </sheetData>
      <sheetData sheetId="34"/>
      <sheetData sheetId="35"/>
      <sheetData sheetId="36"/>
      <sheetData sheetId="37"/>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画書2"/>
      <sheetName val="報告書2"/>
      <sheetName val="旧様式2"/>
      <sheetName val="操作シート"/>
      <sheetName val="事業者一覧"/>
      <sheetName val="集計表"/>
      <sheetName val="3-1"/>
      <sheetName val="3-2"/>
      <sheetName val="3-6"/>
      <sheetName val="図3-3,4"/>
      <sheetName val="3-9"/>
      <sheetName val="3-10"/>
      <sheetName val="集計自主個別"/>
      <sheetName val="集計自主事業者別"/>
      <sheetName val="特記事項企業間連携"/>
      <sheetName val="計画書"/>
      <sheetName val="報告書"/>
      <sheetName val="旧様式"/>
      <sheetName val="自主項目"/>
      <sheetName val="目標対策"/>
      <sheetName val="計画個別"/>
      <sheetName val="報告個別"/>
      <sheetName val="旧報個別"/>
      <sheetName val="評価公表"/>
      <sheetName val="通知計画"/>
      <sheetName val="通知報告"/>
      <sheetName val="File情報"/>
      <sheetName val="エラー"/>
      <sheetName val="VBA(暫定)"/>
      <sheetName val="01_提出ファイル・情報処理ツール_R04_2022.11"/>
    </sheetNames>
    <sheetDataSet>
      <sheetData sheetId="0"/>
      <sheetData sheetId="1"/>
      <sheetData sheetId="2"/>
      <sheetData sheetId="3">
        <row r="7">
          <cell r="Z7">
            <v>2021</v>
          </cell>
        </row>
        <row r="22">
          <cell r="AF22" t="str">
            <v>シートセット名</v>
          </cell>
        </row>
        <row r="29">
          <cell r="G29">
            <v>44873</v>
          </cell>
        </row>
      </sheetData>
      <sheetData sheetId="4">
        <row r="2">
          <cell r="P2">
            <v>44855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4">
          <cell r="P4" t="str">
            <v>407</v>
          </cell>
        </row>
      </sheetData>
      <sheetData sheetId="25"/>
      <sheetData sheetId="26"/>
      <sheetData sheetId="27"/>
      <sheetData sheetId="28"/>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報告【１】"/>
      <sheetName val="報告【２】"/>
      <sheetName val="報告【３】"/>
      <sheetName val="報告【４】"/>
      <sheetName val="報告【５】"/>
      <sheetName val="報告【６】"/>
      <sheetName val="報告書"/>
      <sheetName val="自主項目"/>
      <sheetName val="変更点"/>
    </sheetNames>
    <sheetDataSet>
      <sheetData sheetId="0" refreshError="1"/>
      <sheetData sheetId="1" refreshError="1"/>
      <sheetData sheetId="2" refreshError="1"/>
      <sheetData sheetId="3" refreshError="1"/>
      <sheetData sheetId="4" refreshError="1"/>
      <sheetData sheetId="5">
        <row r="10">
          <cell r="BH10" t="str">
            <v>原油(コンデンセートを除く)</v>
          </cell>
        </row>
        <row r="11">
          <cell r="BH11" t="str">
            <v>原油のうちコンデンセート(NGL)</v>
          </cell>
        </row>
        <row r="12">
          <cell r="BH12" t="str">
            <v>揮発油（ガソリン）</v>
          </cell>
        </row>
        <row r="13">
          <cell r="BH13" t="str">
            <v>ナフサ</v>
          </cell>
        </row>
        <row r="14">
          <cell r="BH14" t="str">
            <v>灯油</v>
          </cell>
        </row>
        <row r="15">
          <cell r="BH15" t="str">
            <v>軽油</v>
          </cell>
        </row>
        <row r="16">
          <cell r="BH16" t="str">
            <v>Ａ重油</v>
          </cell>
        </row>
        <row r="17">
          <cell r="BH17" t="str">
            <v>Ｂ・Ｃ重油</v>
          </cell>
        </row>
        <row r="18">
          <cell r="BH18" t="str">
            <v>石油アスファルト</v>
          </cell>
        </row>
        <row r="19">
          <cell r="BH19" t="str">
            <v>石油コークス</v>
          </cell>
        </row>
        <row r="20">
          <cell r="BH20" t="str">
            <v>液化石油ガス(ＬＰＧ)</v>
          </cell>
        </row>
        <row r="21">
          <cell r="BH21" t="str">
            <v>石油系炭化水素ガス</v>
          </cell>
        </row>
        <row r="22">
          <cell r="BH22" t="str">
            <v>液化天然ガス（ＬＮＧ）</v>
          </cell>
        </row>
        <row r="23">
          <cell r="BH23" t="str">
            <v>その他可燃性天然ガス</v>
          </cell>
        </row>
        <row r="24">
          <cell r="BH24" t="str">
            <v>原料炭</v>
          </cell>
        </row>
        <row r="25">
          <cell r="BH25" t="str">
            <v>一般炭</v>
          </cell>
        </row>
        <row r="26">
          <cell r="BH26" t="str">
            <v>無煙炭</v>
          </cell>
        </row>
        <row r="27">
          <cell r="BH27" t="str">
            <v>石炭コークス</v>
          </cell>
        </row>
        <row r="28">
          <cell r="BH28" t="str">
            <v>コールタール</v>
          </cell>
        </row>
        <row r="29">
          <cell r="BH29" t="str">
            <v>コークス炉ガス</v>
          </cell>
        </row>
        <row r="30">
          <cell r="BH30" t="str">
            <v>高炉ガス</v>
          </cell>
        </row>
        <row r="31">
          <cell r="BH31" t="str">
            <v>転炉ガス</v>
          </cell>
        </row>
        <row r="32">
          <cell r="BH32" t="str">
            <v>都市ガス</v>
          </cell>
        </row>
        <row r="33">
          <cell r="BH33" t="str">
            <v>産業用蒸気</v>
          </cell>
        </row>
        <row r="34">
          <cell r="BH34" t="str">
            <v>産業用以外の蒸気</v>
          </cell>
        </row>
        <row r="35">
          <cell r="BH35" t="str">
            <v>温水</v>
          </cell>
        </row>
        <row r="36">
          <cell r="BH36" t="str">
            <v>冷水</v>
          </cell>
        </row>
        <row r="37">
          <cell r="BH37" t="str">
            <v>昼間買電</v>
          </cell>
        </row>
        <row r="38">
          <cell r="BH38" t="str">
            <v>夜間買電</v>
          </cell>
        </row>
        <row r="39">
          <cell r="BH39" t="str">
            <v>上記以外の買電</v>
          </cell>
        </row>
        <row r="40">
          <cell r="BH40" t="str">
            <v>その他の燃料１</v>
          </cell>
        </row>
        <row r="41">
          <cell r="BH41" t="str">
            <v>その他の燃料２</v>
          </cell>
        </row>
        <row r="42">
          <cell r="BH42" t="str">
            <v>その他の燃料３</v>
          </cell>
        </row>
      </sheetData>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１】"/>
      <sheetName val="報告【２】"/>
      <sheetName val="報告【３】"/>
      <sheetName val="報告【４】"/>
      <sheetName val="報告【５】"/>
      <sheetName val="報告【６】"/>
      <sheetName val="報告【個別票】"/>
      <sheetName val="計画【１】"/>
      <sheetName val="計画【２】"/>
      <sheetName val="計画【３】"/>
      <sheetName val="計画【４】"/>
      <sheetName val="計画【個別票】"/>
      <sheetName val="R4年版変更点"/>
    </sheetNames>
    <sheetDataSet>
      <sheetData sheetId="0">
        <row r="7">
          <cell r="I7" t="str">
            <v/>
          </cell>
        </row>
      </sheetData>
      <sheetData sheetId="1" refreshError="1"/>
      <sheetData sheetId="2"/>
      <sheetData sheetId="3" refreshError="1"/>
      <sheetData sheetId="4">
        <row r="10">
          <cell r="BH10" t="str">
            <v>原油(コンデンセートを除く)</v>
          </cell>
        </row>
        <row r="11">
          <cell r="BH11" t="str">
            <v>原油のうちコンデンセート(NGL)</v>
          </cell>
        </row>
        <row r="12">
          <cell r="BH12" t="str">
            <v>揮発油（ガソリン）</v>
          </cell>
        </row>
        <row r="13">
          <cell r="BH13" t="str">
            <v>ナフサ</v>
          </cell>
        </row>
        <row r="14">
          <cell r="BH14" t="str">
            <v>灯油</v>
          </cell>
        </row>
        <row r="15">
          <cell r="BH15" t="str">
            <v>軽油</v>
          </cell>
        </row>
        <row r="16">
          <cell r="BH16" t="str">
            <v>Ａ重油</v>
          </cell>
        </row>
        <row r="17">
          <cell r="BH17" t="str">
            <v>Ｂ・Ｃ重油</v>
          </cell>
        </row>
        <row r="18">
          <cell r="BH18" t="str">
            <v>石油アスファルト</v>
          </cell>
        </row>
        <row r="19">
          <cell r="BH19" t="str">
            <v>石油コークス</v>
          </cell>
        </row>
        <row r="20">
          <cell r="BH20" t="str">
            <v>液化石油ガス(ＬＰＧ)</v>
          </cell>
        </row>
        <row r="21">
          <cell r="BH21" t="str">
            <v>石油系炭化水素ガス</v>
          </cell>
        </row>
        <row r="22">
          <cell r="BH22" t="str">
            <v>液化天然ガス（ＬＮＧ）</v>
          </cell>
        </row>
        <row r="23">
          <cell r="BH23" t="str">
            <v>その他可燃性天然ガス</v>
          </cell>
        </row>
        <row r="24">
          <cell r="BH24" t="str">
            <v>原料炭</v>
          </cell>
        </row>
        <row r="25">
          <cell r="BH25" t="str">
            <v>一般炭</v>
          </cell>
        </row>
        <row r="26">
          <cell r="BH26" t="str">
            <v>無煙炭</v>
          </cell>
        </row>
        <row r="27">
          <cell r="BH27" t="str">
            <v>石炭コークス</v>
          </cell>
        </row>
        <row r="28">
          <cell r="BH28" t="str">
            <v>コールタール</v>
          </cell>
        </row>
        <row r="29">
          <cell r="BH29" t="str">
            <v>コークス炉ガス</v>
          </cell>
        </row>
        <row r="30">
          <cell r="BH30" t="str">
            <v>高炉ガス</v>
          </cell>
        </row>
        <row r="31">
          <cell r="BH31" t="str">
            <v>転炉ガス</v>
          </cell>
        </row>
        <row r="32">
          <cell r="BH32" t="str">
            <v>都市ガス</v>
          </cell>
        </row>
        <row r="33">
          <cell r="BH33" t="str">
            <v>産業用蒸気</v>
          </cell>
        </row>
        <row r="34">
          <cell r="BH34" t="str">
            <v>産業用以外の蒸気</v>
          </cell>
        </row>
        <row r="35">
          <cell r="BH35" t="str">
            <v>温水</v>
          </cell>
        </row>
        <row r="36">
          <cell r="BH36" t="str">
            <v>冷水</v>
          </cell>
        </row>
        <row r="37">
          <cell r="BH37" t="str">
            <v>昼間買電</v>
          </cell>
        </row>
        <row r="38">
          <cell r="BH38" t="str">
            <v>夜間買電</v>
          </cell>
        </row>
        <row r="39">
          <cell r="BH39" t="str">
            <v>上記以外の買電</v>
          </cell>
        </row>
        <row r="40">
          <cell r="BH40" t="str">
            <v>その他の燃料１</v>
          </cell>
        </row>
        <row r="41">
          <cell r="BH41" t="str">
            <v>その他の燃料２</v>
          </cell>
        </row>
        <row r="42">
          <cell r="BH42" t="str">
            <v>その他の燃料３</v>
          </cell>
        </row>
      </sheetData>
      <sheetData sheetId="5" refreshError="1"/>
      <sheetData sheetId="6" refreshError="1"/>
      <sheetData sheetId="7"/>
      <sheetData sheetId="8"/>
      <sheetData sheetId="9"/>
      <sheetData sheetId="10"/>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1.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25.xml"/><Relationship Id="rId299" Type="http://schemas.openxmlformats.org/officeDocument/2006/relationships/ctrlProp" Target="../ctrlProps/ctrlProp307.xml"/><Relationship Id="rId21" Type="http://schemas.openxmlformats.org/officeDocument/2006/relationships/ctrlProp" Target="../ctrlProps/ctrlProp29.xml"/><Relationship Id="rId63" Type="http://schemas.openxmlformats.org/officeDocument/2006/relationships/ctrlProp" Target="../ctrlProps/ctrlProp71.xml"/><Relationship Id="rId159" Type="http://schemas.openxmlformats.org/officeDocument/2006/relationships/ctrlProp" Target="../ctrlProps/ctrlProp167.xml"/><Relationship Id="rId324" Type="http://schemas.openxmlformats.org/officeDocument/2006/relationships/ctrlProp" Target="../ctrlProps/ctrlProp332.xml"/><Relationship Id="rId366" Type="http://schemas.openxmlformats.org/officeDocument/2006/relationships/ctrlProp" Target="../ctrlProps/ctrlProp374.xml"/><Relationship Id="rId170" Type="http://schemas.openxmlformats.org/officeDocument/2006/relationships/ctrlProp" Target="../ctrlProps/ctrlProp178.xml"/><Relationship Id="rId226" Type="http://schemas.openxmlformats.org/officeDocument/2006/relationships/ctrlProp" Target="../ctrlProps/ctrlProp234.xml"/><Relationship Id="rId433" Type="http://schemas.openxmlformats.org/officeDocument/2006/relationships/ctrlProp" Target="../ctrlProps/ctrlProp441.xml"/><Relationship Id="rId268" Type="http://schemas.openxmlformats.org/officeDocument/2006/relationships/ctrlProp" Target="../ctrlProps/ctrlProp276.xml"/><Relationship Id="rId32" Type="http://schemas.openxmlformats.org/officeDocument/2006/relationships/ctrlProp" Target="../ctrlProps/ctrlProp40.xml"/><Relationship Id="rId74" Type="http://schemas.openxmlformats.org/officeDocument/2006/relationships/ctrlProp" Target="../ctrlProps/ctrlProp82.xml"/><Relationship Id="rId128" Type="http://schemas.openxmlformats.org/officeDocument/2006/relationships/ctrlProp" Target="../ctrlProps/ctrlProp136.xml"/><Relationship Id="rId335" Type="http://schemas.openxmlformats.org/officeDocument/2006/relationships/ctrlProp" Target="../ctrlProps/ctrlProp343.xml"/><Relationship Id="rId377" Type="http://schemas.openxmlformats.org/officeDocument/2006/relationships/ctrlProp" Target="../ctrlProps/ctrlProp385.xml"/><Relationship Id="rId5" Type="http://schemas.openxmlformats.org/officeDocument/2006/relationships/ctrlProp" Target="../ctrlProps/ctrlProp13.xml"/><Relationship Id="rId181" Type="http://schemas.openxmlformats.org/officeDocument/2006/relationships/ctrlProp" Target="../ctrlProps/ctrlProp189.xml"/><Relationship Id="rId237" Type="http://schemas.openxmlformats.org/officeDocument/2006/relationships/ctrlProp" Target="../ctrlProps/ctrlProp245.xml"/><Relationship Id="rId402" Type="http://schemas.openxmlformats.org/officeDocument/2006/relationships/ctrlProp" Target="../ctrlProps/ctrlProp410.xml"/><Relationship Id="rId279" Type="http://schemas.openxmlformats.org/officeDocument/2006/relationships/ctrlProp" Target="../ctrlProps/ctrlProp287.xml"/><Relationship Id="rId444" Type="http://schemas.openxmlformats.org/officeDocument/2006/relationships/ctrlProp" Target="../ctrlProps/ctrlProp452.xml"/><Relationship Id="rId43" Type="http://schemas.openxmlformats.org/officeDocument/2006/relationships/ctrlProp" Target="../ctrlProps/ctrlProp51.xml"/><Relationship Id="rId139" Type="http://schemas.openxmlformats.org/officeDocument/2006/relationships/ctrlProp" Target="../ctrlProps/ctrlProp147.xml"/><Relationship Id="rId290" Type="http://schemas.openxmlformats.org/officeDocument/2006/relationships/ctrlProp" Target="../ctrlProps/ctrlProp298.xml"/><Relationship Id="rId304" Type="http://schemas.openxmlformats.org/officeDocument/2006/relationships/ctrlProp" Target="../ctrlProps/ctrlProp312.xml"/><Relationship Id="rId346" Type="http://schemas.openxmlformats.org/officeDocument/2006/relationships/ctrlProp" Target="../ctrlProps/ctrlProp354.xml"/><Relationship Id="rId388" Type="http://schemas.openxmlformats.org/officeDocument/2006/relationships/ctrlProp" Target="../ctrlProps/ctrlProp396.xml"/><Relationship Id="rId85" Type="http://schemas.openxmlformats.org/officeDocument/2006/relationships/ctrlProp" Target="../ctrlProps/ctrlProp93.xml"/><Relationship Id="rId150" Type="http://schemas.openxmlformats.org/officeDocument/2006/relationships/ctrlProp" Target="../ctrlProps/ctrlProp158.xml"/><Relationship Id="rId192" Type="http://schemas.openxmlformats.org/officeDocument/2006/relationships/ctrlProp" Target="../ctrlProps/ctrlProp200.xml"/><Relationship Id="rId206" Type="http://schemas.openxmlformats.org/officeDocument/2006/relationships/ctrlProp" Target="../ctrlProps/ctrlProp214.xml"/><Relationship Id="rId413" Type="http://schemas.openxmlformats.org/officeDocument/2006/relationships/ctrlProp" Target="../ctrlProps/ctrlProp421.xml"/><Relationship Id="rId248" Type="http://schemas.openxmlformats.org/officeDocument/2006/relationships/ctrlProp" Target="../ctrlProps/ctrlProp256.xml"/><Relationship Id="rId455" Type="http://schemas.openxmlformats.org/officeDocument/2006/relationships/ctrlProp" Target="../ctrlProps/ctrlProp463.xml"/><Relationship Id="rId12" Type="http://schemas.openxmlformats.org/officeDocument/2006/relationships/ctrlProp" Target="../ctrlProps/ctrlProp20.xml"/><Relationship Id="rId108" Type="http://schemas.openxmlformats.org/officeDocument/2006/relationships/ctrlProp" Target="../ctrlProps/ctrlProp116.xml"/><Relationship Id="rId315" Type="http://schemas.openxmlformats.org/officeDocument/2006/relationships/ctrlProp" Target="../ctrlProps/ctrlProp323.xml"/><Relationship Id="rId357" Type="http://schemas.openxmlformats.org/officeDocument/2006/relationships/ctrlProp" Target="../ctrlProps/ctrlProp365.xml"/><Relationship Id="rId54" Type="http://schemas.openxmlformats.org/officeDocument/2006/relationships/ctrlProp" Target="../ctrlProps/ctrlProp62.xml"/><Relationship Id="rId96" Type="http://schemas.openxmlformats.org/officeDocument/2006/relationships/ctrlProp" Target="../ctrlProps/ctrlProp104.xml"/><Relationship Id="rId161" Type="http://schemas.openxmlformats.org/officeDocument/2006/relationships/ctrlProp" Target="../ctrlProps/ctrlProp169.xml"/><Relationship Id="rId217" Type="http://schemas.openxmlformats.org/officeDocument/2006/relationships/ctrlProp" Target="../ctrlProps/ctrlProp225.xml"/><Relationship Id="rId399" Type="http://schemas.openxmlformats.org/officeDocument/2006/relationships/ctrlProp" Target="../ctrlProps/ctrlProp407.xml"/><Relationship Id="rId6" Type="http://schemas.openxmlformats.org/officeDocument/2006/relationships/ctrlProp" Target="../ctrlProps/ctrlProp14.xml"/><Relationship Id="rId238" Type="http://schemas.openxmlformats.org/officeDocument/2006/relationships/ctrlProp" Target="../ctrlProps/ctrlProp246.xml"/><Relationship Id="rId259" Type="http://schemas.openxmlformats.org/officeDocument/2006/relationships/ctrlProp" Target="../ctrlProps/ctrlProp267.xml"/><Relationship Id="rId424" Type="http://schemas.openxmlformats.org/officeDocument/2006/relationships/ctrlProp" Target="../ctrlProps/ctrlProp432.xml"/><Relationship Id="rId445" Type="http://schemas.openxmlformats.org/officeDocument/2006/relationships/ctrlProp" Target="../ctrlProps/ctrlProp453.xml"/><Relationship Id="rId23" Type="http://schemas.openxmlformats.org/officeDocument/2006/relationships/ctrlProp" Target="../ctrlProps/ctrlProp31.xml"/><Relationship Id="rId119" Type="http://schemas.openxmlformats.org/officeDocument/2006/relationships/ctrlProp" Target="../ctrlProps/ctrlProp127.xml"/><Relationship Id="rId270" Type="http://schemas.openxmlformats.org/officeDocument/2006/relationships/ctrlProp" Target="../ctrlProps/ctrlProp278.xml"/><Relationship Id="rId291" Type="http://schemas.openxmlformats.org/officeDocument/2006/relationships/ctrlProp" Target="../ctrlProps/ctrlProp299.xml"/><Relationship Id="rId305" Type="http://schemas.openxmlformats.org/officeDocument/2006/relationships/ctrlProp" Target="../ctrlProps/ctrlProp313.xml"/><Relationship Id="rId326" Type="http://schemas.openxmlformats.org/officeDocument/2006/relationships/ctrlProp" Target="../ctrlProps/ctrlProp334.xml"/><Relationship Id="rId347" Type="http://schemas.openxmlformats.org/officeDocument/2006/relationships/ctrlProp" Target="../ctrlProps/ctrlProp355.xml"/><Relationship Id="rId44" Type="http://schemas.openxmlformats.org/officeDocument/2006/relationships/ctrlProp" Target="../ctrlProps/ctrlProp52.xml"/><Relationship Id="rId65" Type="http://schemas.openxmlformats.org/officeDocument/2006/relationships/ctrlProp" Target="../ctrlProps/ctrlProp73.xml"/><Relationship Id="rId86" Type="http://schemas.openxmlformats.org/officeDocument/2006/relationships/ctrlProp" Target="../ctrlProps/ctrlProp94.xml"/><Relationship Id="rId130" Type="http://schemas.openxmlformats.org/officeDocument/2006/relationships/ctrlProp" Target="../ctrlProps/ctrlProp138.xml"/><Relationship Id="rId151" Type="http://schemas.openxmlformats.org/officeDocument/2006/relationships/ctrlProp" Target="../ctrlProps/ctrlProp159.xml"/><Relationship Id="rId368" Type="http://schemas.openxmlformats.org/officeDocument/2006/relationships/ctrlProp" Target="../ctrlProps/ctrlProp376.xml"/><Relationship Id="rId389" Type="http://schemas.openxmlformats.org/officeDocument/2006/relationships/ctrlProp" Target="../ctrlProps/ctrlProp397.xml"/><Relationship Id="rId172" Type="http://schemas.openxmlformats.org/officeDocument/2006/relationships/ctrlProp" Target="../ctrlProps/ctrlProp180.xml"/><Relationship Id="rId193" Type="http://schemas.openxmlformats.org/officeDocument/2006/relationships/ctrlProp" Target="../ctrlProps/ctrlProp201.xml"/><Relationship Id="rId207" Type="http://schemas.openxmlformats.org/officeDocument/2006/relationships/ctrlProp" Target="../ctrlProps/ctrlProp215.xml"/><Relationship Id="rId228" Type="http://schemas.openxmlformats.org/officeDocument/2006/relationships/ctrlProp" Target="../ctrlProps/ctrlProp236.xml"/><Relationship Id="rId249" Type="http://schemas.openxmlformats.org/officeDocument/2006/relationships/ctrlProp" Target="../ctrlProps/ctrlProp257.xml"/><Relationship Id="rId414" Type="http://schemas.openxmlformats.org/officeDocument/2006/relationships/ctrlProp" Target="../ctrlProps/ctrlProp422.xml"/><Relationship Id="rId435" Type="http://schemas.openxmlformats.org/officeDocument/2006/relationships/ctrlProp" Target="../ctrlProps/ctrlProp443.xml"/><Relationship Id="rId456" Type="http://schemas.openxmlformats.org/officeDocument/2006/relationships/ctrlProp" Target="../ctrlProps/ctrlProp464.xml"/><Relationship Id="rId13" Type="http://schemas.openxmlformats.org/officeDocument/2006/relationships/ctrlProp" Target="../ctrlProps/ctrlProp21.xml"/><Relationship Id="rId109" Type="http://schemas.openxmlformats.org/officeDocument/2006/relationships/ctrlProp" Target="../ctrlProps/ctrlProp117.xml"/><Relationship Id="rId260" Type="http://schemas.openxmlformats.org/officeDocument/2006/relationships/ctrlProp" Target="../ctrlProps/ctrlProp268.xml"/><Relationship Id="rId281" Type="http://schemas.openxmlformats.org/officeDocument/2006/relationships/ctrlProp" Target="../ctrlProps/ctrlProp289.xml"/><Relationship Id="rId316" Type="http://schemas.openxmlformats.org/officeDocument/2006/relationships/ctrlProp" Target="../ctrlProps/ctrlProp324.xml"/><Relationship Id="rId337" Type="http://schemas.openxmlformats.org/officeDocument/2006/relationships/ctrlProp" Target="../ctrlProps/ctrlProp345.xml"/><Relationship Id="rId34" Type="http://schemas.openxmlformats.org/officeDocument/2006/relationships/ctrlProp" Target="../ctrlProps/ctrlProp42.xml"/><Relationship Id="rId55" Type="http://schemas.openxmlformats.org/officeDocument/2006/relationships/ctrlProp" Target="../ctrlProps/ctrlProp63.xml"/><Relationship Id="rId76" Type="http://schemas.openxmlformats.org/officeDocument/2006/relationships/ctrlProp" Target="../ctrlProps/ctrlProp84.xml"/><Relationship Id="rId97" Type="http://schemas.openxmlformats.org/officeDocument/2006/relationships/ctrlProp" Target="../ctrlProps/ctrlProp105.xml"/><Relationship Id="rId120" Type="http://schemas.openxmlformats.org/officeDocument/2006/relationships/ctrlProp" Target="../ctrlProps/ctrlProp128.xml"/><Relationship Id="rId141" Type="http://schemas.openxmlformats.org/officeDocument/2006/relationships/ctrlProp" Target="../ctrlProps/ctrlProp149.xml"/><Relationship Id="rId358" Type="http://schemas.openxmlformats.org/officeDocument/2006/relationships/ctrlProp" Target="../ctrlProps/ctrlProp366.xml"/><Relationship Id="rId379" Type="http://schemas.openxmlformats.org/officeDocument/2006/relationships/ctrlProp" Target="../ctrlProps/ctrlProp387.xml"/><Relationship Id="rId7" Type="http://schemas.openxmlformats.org/officeDocument/2006/relationships/ctrlProp" Target="../ctrlProps/ctrlProp15.xml"/><Relationship Id="rId162" Type="http://schemas.openxmlformats.org/officeDocument/2006/relationships/ctrlProp" Target="../ctrlProps/ctrlProp170.xml"/><Relationship Id="rId183" Type="http://schemas.openxmlformats.org/officeDocument/2006/relationships/ctrlProp" Target="../ctrlProps/ctrlProp191.xml"/><Relationship Id="rId218" Type="http://schemas.openxmlformats.org/officeDocument/2006/relationships/ctrlProp" Target="../ctrlProps/ctrlProp226.xml"/><Relationship Id="rId239" Type="http://schemas.openxmlformats.org/officeDocument/2006/relationships/ctrlProp" Target="../ctrlProps/ctrlProp247.xml"/><Relationship Id="rId390" Type="http://schemas.openxmlformats.org/officeDocument/2006/relationships/ctrlProp" Target="../ctrlProps/ctrlProp398.xml"/><Relationship Id="rId404" Type="http://schemas.openxmlformats.org/officeDocument/2006/relationships/ctrlProp" Target="../ctrlProps/ctrlProp412.xml"/><Relationship Id="rId425" Type="http://schemas.openxmlformats.org/officeDocument/2006/relationships/ctrlProp" Target="../ctrlProps/ctrlProp433.xml"/><Relationship Id="rId446" Type="http://schemas.openxmlformats.org/officeDocument/2006/relationships/ctrlProp" Target="../ctrlProps/ctrlProp454.xml"/><Relationship Id="rId250" Type="http://schemas.openxmlformats.org/officeDocument/2006/relationships/ctrlProp" Target="../ctrlProps/ctrlProp258.xml"/><Relationship Id="rId271" Type="http://schemas.openxmlformats.org/officeDocument/2006/relationships/ctrlProp" Target="../ctrlProps/ctrlProp279.xml"/><Relationship Id="rId292" Type="http://schemas.openxmlformats.org/officeDocument/2006/relationships/ctrlProp" Target="../ctrlProps/ctrlProp300.xml"/><Relationship Id="rId306" Type="http://schemas.openxmlformats.org/officeDocument/2006/relationships/ctrlProp" Target="../ctrlProps/ctrlProp314.xml"/><Relationship Id="rId24" Type="http://schemas.openxmlformats.org/officeDocument/2006/relationships/ctrlProp" Target="../ctrlProps/ctrlProp32.xml"/><Relationship Id="rId45" Type="http://schemas.openxmlformats.org/officeDocument/2006/relationships/ctrlProp" Target="../ctrlProps/ctrlProp53.xml"/><Relationship Id="rId66" Type="http://schemas.openxmlformats.org/officeDocument/2006/relationships/ctrlProp" Target="../ctrlProps/ctrlProp74.xml"/><Relationship Id="rId87" Type="http://schemas.openxmlformats.org/officeDocument/2006/relationships/ctrlProp" Target="../ctrlProps/ctrlProp95.xml"/><Relationship Id="rId110" Type="http://schemas.openxmlformats.org/officeDocument/2006/relationships/ctrlProp" Target="../ctrlProps/ctrlProp118.xml"/><Relationship Id="rId131" Type="http://schemas.openxmlformats.org/officeDocument/2006/relationships/ctrlProp" Target="../ctrlProps/ctrlProp139.xml"/><Relationship Id="rId327" Type="http://schemas.openxmlformats.org/officeDocument/2006/relationships/ctrlProp" Target="../ctrlProps/ctrlProp335.xml"/><Relationship Id="rId348" Type="http://schemas.openxmlformats.org/officeDocument/2006/relationships/ctrlProp" Target="../ctrlProps/ctrlProp356.xml"/><Relationship Id="rId369" Type="http://schemas.openxmlformats.org/officeDocument/2006/relationships/ctrlProp" Target="../ctrlProps/ctrlProp377.xml"/><Relationship Id="rId152" Type="http://schemas.openxmlformats.org/officeDocument/2006/relationships/ctrlProp" Target="../ctrlProps/ctrlProp160.xml"/><Relationship Id="rId173" Type="http://schemas.openxmlformats.org/officeDocument/2006/relationships/ctrlProp" Target="../ctrlProps/ctrlProp181.xml"/><Relationship Id="rId194" Type="http://schemas.openxmlformats.org/officeDocument/2006/relationships/ctrlProp" Target="../ctrlProps/ctrlProp202.xml"/><Relationship Id="rId208" Type="http://schemas.openxmlformats.org/officeDocument/2006/relationships/ctrlProp" Target="../ctrlProps/ctrlProp216.xml"/><Relationship Id="rId229" Type="http://schemas.openxmlformats.org/officeDocument/2006/relationships/ctrlProp" Target="../ctrlProps/ctrlProp237.xml"/><Relationship Id="rId380" Type="http://schemas.openxmlformats.org/officeDocument/2006/relationships/ctrlProp" Target="../ctrlProps/ctrlProp388.xml"/><Relationship Id="rId415" Type="http://schemas.openxmlformats.org/officeDocument/2006/relationships/ctrlProp" Target="../ctrlProps/ctrlProp423.xml"/><Relationship Id="rId436" Type="http://schemas.openxmlformats.org/officeDocument/2006/relationships/ctrlProp" Target="../ctrlProps/ctrlProp444.xml"/><Relationship Id="rId240" Type="http://schemas.openxmlformats.org/officeDocument/2006/relationships/ctrlProp" Target="../ctrlProps/ctrlProp248.xml"/><Relationship Id="rId261" Type="http://schemas.openxmlformats.org/officeDocument/2006/relationships/ctrlProp" Target="../ctrlProps/ctrlProp269.xml"/><Relationship Id="rId14" Type="http://schemas.openxmlformats.org/officeDocument/2006/relationships/ctrlProp" Target="../ctrlProps/ctrlProp22.xml"/><Relationship Id="rId35" Type="http://schemas.openxmlformats.org/officeDocument/2006/relationships/ctrlProp" Target="../ctrlProps/ctrlProp43.xml"/><Relationship Id="rId56" Type="http://schemas.openxmlformats.org/officeDocument/2006/relationships/ctrlProp" Target="../ctrlProps/ctrlProp64.xml"/><Relationship Id="rId77" Type="http://schemas.openxmlformats.org/officeDocument/2006/relationships/ctrlProp" Target="../ctrlProps/ctrlProp85.xml"/><Relationship Id="rId100" Type="http://schemas.openxmlformats.org/officeDocument/2006/relationships/ctrlProp" Target="../ctrlProps/ctrlProp108.xml"/><Relationship Id="rId282" Type="http://schemas.openxmlformats.org/officeDocument/2006/relationships/ctrlProp" Target="../ctrlProps/ctrlProp290.xml"/><Relationship Id="rId317" Type="http://schemas.openxmlformats.org/officeDocument/2006/relationships/ctrlProp" Target="../ctrlProps/ctrlProp325.xml"/><Relationship Id="rId338" Type="http://schemas.openxmlformats.org/officeDocument/2006/relationships/ctrlProp" Target="../ctrlProps/ctrlProp346.xml"/><Relationship Id="rId359" Type="http://schemas.openxmlformats.org/officeDocument/2006/relationships/ctrlProp" Target="../ctrlProps/ctrlProp367.xml"/><Relationship Id="rId8" Type="http://schemas.openxmlformats.org/officeDocument/2006/relationships/ctrlProp" Target="../ctrlProps/ctrlProp16.xml"/><Relationship Id="rId98" Type="http://schemas.openxmlformats.org/officeDocument/2006/relationships/ctrlProp" Target="../ctrlProps/ctrlProp106.xml"/><Relationship Id="rId121" Type="http://schemas.openxmlformats.org/officeDocument/2006/relationships/ctrlProp" Target="../ctrlProps/ctrlProp129.xml"/><Relationship Id="rId142" Type="http://schemas.openxmlformats.org/officeDocument/2006/relationships/ctrlProp" Target="../ctrlProps/ctrlProp150.xml"/><Relationship Id="rId163" Type="http://schemas.openxmlformats.org/officeDocument/2006/relationships/ctrlProp" Target="../ctrlProps/ctrlProp171.xml"/><Relationship Id="rId184" Type="http://schemas.openxmlformats.org/officeDocument/2006/relationships/ctrlProp" Target="../ctrlProps/ctrlProp192.xml"/><Relationship Id="rId219" Type="http://schemas.openxmlformats.org/officeDocument/2006/relationships/ctrlProp" Target="../ctrlProps/ctrlProp227.xml"/><Relationship Id="rId370" Type="http://schemas.openxmlformats.org/officeDocument/2006/relationships/ctrlProp" Target="../ctrlProps/ctrlProp378.xml"/><Relationship Id="rId391" Type="http://schemas.openxmlformats.org/officeDocument/2006/relationships/ctrlProp" Target="../ctrlProps/ctrlProp399.xml"/><Relationship Id="rId405" Type="http://schemas.openxmlformats.org/officeDocument/2006/relationships/ctrlProp" Target="../ctrlProps/ctrlProp413.xml"/><Relationship Id="rId426" Type="http://schemas.openxmlformats.org/officeDocument/2006/relationships/ctrlProp" Target="../ctrlProps/ctrlProp434.xml"/><Relationship Id="rId447" Type="http://schemas.openxmlformats.org/officeDocument/2006/relationships/ctrlProp" Target="../ctrlProps/ctrlProp455.xml"/><Relationship Id="rId230" Type="http://schemas.openxmlformats.org/officeDocument/2006/relationships/ctrlProp" Target="../ctrlProps/ctrlProp238.xml"/><Relationship Id="rId251" Type="http://schemas.openxmlformats.org/officeDocument/2006/relationships/ctrlProp" Target="../ctrlProps/ctrlProp259.xml"/><Relationship Id="rId25" Type="http://schemas.openxmlformats.org/officeDocument/2006/relationships/ctrlProp" Target="../ctrlProps/ctrlProp33.xml"/><Relationship Id="rId46" Type="http://schemas.openxmlformats.org/officeDocument/2006/relationships/ctrlProp" Target="../ctrlProps/ctrlProp54.xml"/><Relationship Id="rId67" Type="http://schemas.openxmlformats.org/officeDocument/2006/relationships/ctrlProp" Target="../ctrlProps/ctrlProp75.xml"/><Relationship Id="rId272" Type="http://schemas.openxmlformats.org/officeDocument/2006/relationships/ctrlProp" Target="../ctrlProps/ctrlProp280.xml"/><Relationship Id="rId293" Type="http://schemas.openxmlformats.org/officeDocument/2006/relationships/ctrlProp" Target="../ctrlProps/ctrlProp301.xml"/><Relationship Id="rId307" Type="http://schemas.openxmlformats.org/officeDocument/2006/relationships/ctrlProp" Target="../ctrlProps/ctrlProp315.xml"/><Relationship Id="rId328" Type="http://schemas.openxmlformats.org/officeDocument/2006/relationships/ctrlProp" Target="../ctrlProps/ctrlProp336.xml"/><Relationship Id="rId349" Type="http://schemas.openxmlformats.org/officeDocument/2006/relationships/ctrlProp" Target="../ctrlProps/ctrlProp357.xml"/><Relationship Id="rId88" Type="http://schemas.openxmlformats.org/officeDocument/2006/relationships/ctrlProp" Target="../ctrlProps/ctrlProp96.xml"/><Relationship Id="rId111" Type="http://schemas.openxmlformats.org/officeDocument/2006/relationships/ctrlProp" Target="../ctrlProps/ctrlProp119.xml"/><Relationship Id="rId132" Type="http://schemas.openxmlformats.org/officeDocument/2006/relationships/ctrlProp" Target="../ctrlProps/ctrlProp140.xml"/><Relationship Id="rId153" Type="http://schemas.openxmlformats.org/officeDocument/2006/relationships/ctrlProp" Target="../ctrlProps/ctrlProp161.xml"/><Relationship Id="rId174" Type="http://schemas.openxmlformats.org/officeDocument/2006/relationships/ctrlProp" Target="../ctrlProps/ctrlProp182.xml"/><Relationship Id="rId195" Type="http://schemas.openxmlformats.org/officeDocument/2006/relationships/ctrlProp" Target="../ctrlProps/ctrlProp203.xml"/><Relationship Id="rId209" Type="http://schemas.openxmlformats.org/officeDocument/2006/relationships/ctrlProp" Target="../ctrlProps/ctrlProp217.xml"/><Relationship Id="rId360" Type="http://schemas.openxmlformats.org/officeDocument/2006/relationships/ctrlProp" Target="../ctrlProps/ctrlProp368.xml"/><Relationship Id="rId381" Type="http://schemas.openxmlformats.org/officeDocument/2006/relationships/ctrlProp" Target="../ctrlProps/ctrlProp389.xml"/><Relationship Id="rId416" Type="http://schemas.openxmlformats.org/officeDocument/2006/relationships/ctrlProp" Target="../ctrlProps/ctrlProp424.xml"/><Relationship Id="rId220" Type="http://schemas.openxmlformats.org/officeDocument/2006/relationships/ctrlProp" Target="../ctrlProps/ctrlProp228.xml"/><Relationship Id="rId241" Type="http://schemas.openxmlformats.org/officeDocument/2006/relationships/ctrlProp" Target="../ctrlProps/ctrlProp249.xml"/><Relationship Id="rId437" Type="http://schemas.openxmlformats.org/officeDocument/2006/relationships/ctrlProp" Target="../ctrlProps/ctrlProp445.xml"/><Relationship Id="rId15" Type="http://schemas.openxmlformats.org/officeDocument/2006/relationships/ctrlProp" Target="../ctrlProps/ctrlProp23.xml"/><Relationship Id="rId36" Type="http://schemas.openxmlformats.org/officeDocument/2006/relationships/ctrlProp" Target="../ctrlProps/ctrlProp44.xml"/><Relationship Id="rId57" Type="http://schemas.openxmlformats.org/officeDocument/2006/relationships/ctrlProp" Target="../ctrlProps/ctrlProp65.xml"/><Relationship Id="rId262" Type="http://schemas.openxmlformats.org/officeDocument/2006/relationships/ctrlProp" Target="../ctrlProps/ctrlProp270.xml"/><Relationship Id="rId283" Type="http://schemas.openxmlformats.org/officeDocument/2006/relationships/ctrlProp" Target="../ctrlProps/ctrlProp291.xml"/><Relationship Id="rId318" Type="http://schemas.openxmlformats.org/officeDocument/2006/relationships/ctrlProp" Target="../ctrlProps/ctrlProp326.xml"/><Relationship Id="rId339" Type="http://schemas.openxmlformats.org/officeDocument/2006/relationships/ctrlProp" Target="../ctrlProps/ctrlProp347.xml"/><Relationship Id="rId78" Type="http://schemas.openxmlformats.org/officeDocument/2006/relationships/ctrlProp" Target="../ctrlProps/ctrlProp86.xml"/><Relationship Id="rId99" Type="http://schemas.openxmlformats.org/officeDocument/2006/relationships/ctrlProp" Target="../ctrlProps/ctrlProp107.xml"/><Relationship Id="rId101" Type="http://schemas.openxmlformats.org/officeDocument/2006/relationships/ctrlProp" Target="../ctrlProps/ctrlProp109.xml"/><Relationship Id="rId122" Type="http://schemas.openxmlformats.org/officeDocument/2006/relationships/ctrlProp" Target="../ctrlProps/ctrlProp130.xml"/><Relationship Id="rId143" Type="http://schemas.openxmlformats.org/officeDocument/2006/relationships/ctrlProp" Target="../ctrlProps/ctrlProp151.xml"/><Relationship Id="rId164" Type="http://schemas.openxmlformats.org/officeDocument/2006/relationships/ctrlProp" Target="../ctrlProps/ctrlProp172.xml"/><Relationship Id="rId185" Type="http://schemas.openxmlformats.org/officeDocument/2006/relationships/ctrlProp" Target="../ctrlProps/ctrlProp193.xml"/><Relationship Id="rId350" Type="http://schemas.openxmlformats.org/officeDocument/2006/relationships/ctrlProp" Target="../ctrlProps/ctrlProp358.xml"/><Relationship Id="rId371" Type="http://schemas.openxmlformats.org/officeDocument/2006/relationships/ctrlProp" Target="../ctrlProps/ctrlProp379.xml"/><Relationship Id="rId406" Type="http://schemas.openxmlformats.org/officeDocument/2006/relationships/ctrlProp" Target="../ctrlProps/ctrlProp414.xml"/><Relationship Id="rId9" Type="http://schemas.openxmlformats.org/officeDocument/2006/relationships/ctrlProp" Target="../ctrlProps/ctrlProp17.xml"/><Relationship Id="rId210" Type="http://schemas.openxmlformats.org/officeDocument/2006/relationships/ctrlProp" Target="../ctrlProps/ctrlProp218.xml"/><Relationship Id="rId392" Type="http://schemas.openxmlformats.org/officeDocument/2006/relationships/ctrlProp" Target="../ctrlProps/ctrlProp400.xml"/><Relationship Id="rId427" Type="http://schemas.openxmlformats.org/officeDocument/2006/relationships/ctrlProp" Target="../ctrlProps/ctrlProp435.xml"/><Relationship Id="rId448" Type="http://schemas.openxmlformats.org/officeDocument/2006/relationships/ctrlProp" Target="../ctrlProps/ctrlProp456.xml"/><Relationship Id="rId26" Type="http://schemas.openxmlformats.org/officeDocument/2006/relationships/ctrlProp" Target="../ctrlProps/ctrlProp34.xml"/><Relationship Id="rId231" Type="http://schemas.openxmlformats.org/officeDocument/2006/relationships/ctrlProp" Target="../ctrlProps/ctrlProp239.xml"/><Relationship Id="rId252" Type="http://schemas.openxmlformats.org/officeDocument/2006/relationships/ctrlProp" Target="../ctrlProps/ctrlProp260.xml"/><Relationship Id="rId273" Type="http://schemas.openxmlformats.org/officeDocument/2006/relationships/ctrlProp" Target="../ctrlProps/ctrlProp281.xml"/><Relationship Id="rId294" Type="http://schemas.openxmlformats.org/officeDocument/2006/relationships/ctrlProp" Target="../ctrlProps/ctrlProp302.xml"/><Relationship Id="rId308" Type="http://schemas.openxmlformats.org/officeDocument/2006/relationships/ctrlProp" Target="../ctrlProps/ctrlProp316.xml"/><Relationship Id="rId329" Type="http://schemas.openxmlformats.org/officeDocument/2006/relationships/ctrlProp" Target="../ctrlProps/ctrlProp337.xml"/><Relationship Id="rId47" Type="http://schemas.openxmlformats.org/officeDocument/2006/relationships/ctrlProp" Target="../ctrlProps/ctrlProp55.xml"/><Relationship Id="rId68" Type="http://schemas.openxmlformats.org/officeDocument/2006/relationships/ctrlProp" Target="../ctrlProps/ctrlProp76.xml"/><Relationship Id="rId89" Type="http://schemas.openxmlformats.org/officeDocument/2006/relationships/ctrlProp" Target="../ctrlProps/ctrlProp97.xml"/><Relationship Id="rId112" Type="http://schemas.openxmlformats.org/officeDocument/2006/relationships/ctrlProp" Target="../ctrlProps/ctrlProp120.xml"/><Relationship Id="rId133" Type="http://schemas.openxmlformats.org/officeDocument/2006/relationships/ctrlProp" Target="../ctrlProps/ctrlProp141.xml"/><Relationship Id="rId154" Type="http://schemas.openxmlformats.org/officeDocument/2006/relationships/ctrlProp" Target="../ctrlProps/ctrlProp162.xml"/><Relationship Id="rId175" Type="http://schemas.openxmlformats.org/officeDocument/2006/relationships/ctrlProp" Target="../ctrlProps/ctrlProp183.xml"/><Relationship Id="rId340" Type="http://schemas.openxmlformats.org/officeDocument/2006/relationships/ctrlProp" Target="../ctrlProps/ctrlProp348.xml"/><Relationship Id="rId361" Type="http://schemas.openxmlformats.org/officeDocument/2006/relationships/ctrlProp" Target="../ctrlProps/ctrlProp369.xml"/><Relationship Id="rId196" Type="http://schemas.openxmlformats.org/officeDocument/2006/relationships/ctrlProp" Target="../ctrlProps/ctrlProp204.xml"/><Relationship Id="rId200" Type="http://schemas.openxmlformats.org/officeDocument/2006/relationships/ctrlProp" Target="../ctrlProps/ctrlProp208.xml"/><Relationship Id="rId382" Type="http://schemas.openxmlformats.org/officeDocument/2006/relationships/ctrlProp" Target="../ctrlProps/ctrlProp390.xml"/><Relationship Id="rId417" Type="http://schemas.openxmlformats.org/officeDocument/2006/relationships/ctrlProp" Target="../ctrlProps/ctrlProp425.xml"/><Relationship Id="rId438" Type="http://schemas.openxmlformats.org/officeDocument/2006/relationships/ctrlProp" Target="../ctrlProps/ctrlProp446.xml"/><Relationship Id="rId16" Type="http://schemas.openxmlformats.org/officeDocument/2006/relationships/ctrlProp" Target="../ctrlProps/ctrlProp24.xml"/><Relationship Id="rId221" Type="http://schemas.openxmlformats.org/officeDocument/2006/relationships/ctrlProp" Target="../ctrlProps/ctrlProp229.xml"/><Relationship Id="rId242" Type="http://schemas.openxmlformats.org/officeDocument/2006/relationships/ctrlProp" Target="../ctrlProps/ctrlProp250.xml"/><Relationship Id="rId263" Type="http://schemas.openxmlformats.org/officeDocument/2006/relationships/ctrlProp" Target="../ctrlProps/ctrlProp271.xml"/><Relationship Id="rId284" Type="http://schemas.openxmlformats.org/officeDocument/2006/relationships/ctrlProp" Target="../ctrlProps/ctrlProp292.xml"/><Relationship Id="rId319" Type="http://schemas.openxmlformats.org/officeDocument/2006/relationships/ctrlProp" Target="../ctrlProps/ctrlProp327.xml"/><Relationship Id="rId37" Type="http://schemas.openxmlformats.org/officeDocument/2006/relationships/ctrlProp" Target="../ctrlProps/ctrlProp45.xml"/><Relationship Id="rId58" Type="http://schemas.openxmlformats.org/officeDocument/2006/relationships/ctrlProp" Target="../ctrlProps/ctrlProp66.xml"/><Relationship Id="rId79" Type="http://schemas.openxmlformats.org/officeDocument/2006/relationships/ctrlProp" Target="../ctrlProps/ctrlProp87.xml"/><Relationship Id="rId102" Type="http://schemas.openxmlformats.org/officeDocument/2006/relationships/ctrlProp" Target="../ctrlProps/ctrlProp110.xml"/><Relationship Id="rId123" Type="http://schemas.openxmlformats.org/officeDocument/2006/relationships/ctrlProp" Target="../ctrlProps/ctrlProp131.xml"/><Relationship Id="rId144" Type="http://schemas.openxmlformats.org/officeDocument/2006/relationships/ctrlProp" Target="../ctrlProps/ctrlProp152.xml"/><Relationship Id="rId330" Type="http://schemas.openxmlformats.org/officeDocument/2006/relationships/ctrlProp" Target="../ctrlProps/ctrlProp338.xml"/><Relationship Id="rId90" Type="http://schemas.openxmlformats.org/officeDocument/2006/relationships/ctrlProp" Target="../ctrlProps/ctrlProp98.xml"/><Relationship Id="rId165" Type="http://schemas.openxmlformats.org/officeDocument/2006/relationships/ctrlProp" Target="../ctrlProps/ctrlProp173.xml"/><Relationship Id="rId186" Type="http://schemas.openxmlformats.org/officeDocument/2006/relationships/ctrlProp" Target="../ctrlProps/ctrlProp194.xml"/><Relationship Id="rId351" Type="http://schemas.openxmlformats.org/officeDocument/2006/relationships/ctrlProp" Target="../ctrlProps/ctrlProp359.xml"/><Relationship Id="rId372" Type="http://schemas.openxmlformats.org/officeDocument/2006/relationships/ctrlProp" Target="../ctrlProps/ctrlProp380.xml"/><Relationship Id="rId393" Type="http://schemas.openxmlformats.org/officeDocument/2006/relationships/ctrlProp" Target="../ctrlProps/ctrlProp401.xml"/><Relationship Id="rId407" Type="http://schemas.openxmlformats.org/officeDocument/2006/relationships/ctrlProp" Target="../ctrlProps/ctrlProp415.xml"/><Relationship Id="rId428" Type="http://schemas.openxmlformats.org/officeDocument/2006/relationships/ctrlProp" Target="../ctrlProps/ctrlProp436.xml"/><Relationship Id="rId449" Type="http://schemas.openxmlformats.org/officeDocument/2006/relationships/ctrlProp" Target="../ctrlProps/ctrlProp457.xml"/><Relationship Id="rId211" Type="http://schemas.openxmlformats.org/officeDocument/2006/relationships/ctrlProp" Target="../ctrlProps/ctrlProp219.xml"/><Relationship Id="rId232" Type="http://schemas.openxmlformats.org/officeDocument/2006/relationships/ctrlProp" Target="../ctrlProps/ctrlProp240.xml"/><Relationship Id="rId253" Type="http://schemas.openxmlformats.org/officeDocument/2006/relationships/ctrlProp" Target="../ctrlProps/ctrlProp261.xml"/><Relationship Id="rId274" Type="http://schemas.openxmlformats.org/officeDocument/2006/relationships/ctrlProp" Target="../ctrlProps/ctrlProp282.xml"/><Relationship Id="rId295" Type="http://schemas.openxmlformats.org/officeDocument/2006/relationships/ctrlProp" Target="../ctrlProps/ctrlProp303.xml"/><Relationship Id="rId309" Type="http://schemas.openxmlformats.org/officeDocument/2006/relationships/ctrlProp" Target="../ctrlProps/ctrlProp317.xml"/><Relationship Id="rId27" Type="http://schemas.openxmlformats.org/officeDocument/2006/relationships/ctrlProp" Target="../ctrlProps/ctrlProp35.xml"/><Relationship Id="rId48" Type="http://schemas.openxmlformats.org/officeDocument/2006/relationships/ctrlProp" Target="../ctrlProps/ctrlProp56.xml"/><Relationship Id="rId69" Type="http://schemas.openxmlformats.org/officeDocument/2006/relationships/ctrlProp" Target="../ctrlProps/ctrlProp77.xml"/><Relationship Id="rId113" Type="http://schemas.openxmlformats.org/officeDocument/2006/relationships/ctrlProp" Target="../ctrlProps/ctrlProp121.xml"/><Relationship Id="rId134" Type="http://schemas.openxmlformats.org/officeDocument/2006/relationships/ctrlProp" Target="../ctrlProps/ctrlProp142.xml"/><Relationship Id="rId320" Type="http://schemas.openxmlformats.org/officeDocument/2006/relationships/ctrlProp" Target="../ctrlProps/ctrlProp328.xml"/><Relationship Id="rId80" Type="http://schemas.openxmlformats.org/officeDocument/2006/relationships/ctrlProp" Target="../ctrlProps/ctrlProp88.xml"/><Relationship Id="rId155" Type="http://schemas.openxmlformats.org/officeDocument/2006/relationships/ctrlProp" Target="../ctrlProps/ctrlProp163.xml"/><Relationship Id="rId176" Type="http://schemas.openxmlformats.org/officeDocument/2006/relationships/ctrlProp" Target="../ctrlProps/ctrlProp184.xml"/><Relationship Id="rId197" Type="http://schemas.openxmlformats.org/officeDocument/2006/relationships/ctrlProp" Target="../ctrlProps/ctrlProp205.xml"/><Relationship Id="rId341" Type="http://schemas.openxmlformats.org/officeDocument/2006/relationships/ctrlProp" Target="../ctrlProps/ctrlProp349.xml"/><Relationship Id="rId362" Type="http://schemas.openxmlformats.org/officeDocument/2006/relationships/ctrlProp" Target="../ctrlProps/ctrlProp370.xml"/><Relationship Id="rId383" Type="http://schemas.openxmlformats.org/officeDocument/2006/relationships/ctrlProp" Target="../ctrlProps/ctrlProp391.xml"/><Relationship Id="rId418" Type="http://schemas.openxmlformats.org/officeDocument/2006/relationships/ctrlProp" Target="../ctrlProps/ctrlProp426.xml"/><Relationship Id="rId439" Type="http://schemas.openxmlformats.org/officeDocument/2006/relationships/ctrlProp" Target="../ctrlProps/ctrlProp447.xml"/><Relationship Id="rId201" Type="http://schemas.openxmlformats.org/officeDocument/2006/relationships/ctrlProp" Target="../ctrlProps/ctrlProp209.xml"/><Relationship Id="rId222" Type="http://schemas.openxmlformats.org/officeDocument/2006/relationships/ctrlProp" Target="../ctrlProps/ctrlProp230.xml"/><Relationship Id="rId243" Type="http://schemas.openxmlformats.org/officeDocument/2006/relationships/ctrlProp" Target="../ctrlProps/ctrlProp251.xml"/><Relationship Id="rId264" Type="http://schemas.openxmlformats.org/officeDocument/2006/relationships/ctrlProp" Target="../ctrlProps/ctrlProp272.xml"/><Relationship Id="rId285" Type="http://schemas.openxmlformats.org/officeDocument/2006/relationships/ctrlProp" Target="../ctrlProps/ctrlProp293.xml"/><Relationship Id="rId450" Type="http://schemas.openxmlformats.org/officeDocument/2006/relationships/ctrlProp" Target="../ctrlProps/ctrlProp458.xml"/><Relationship Id="rId17" Type="http://schemas.openxmlformats.org/officeDocument/2006/relationships/ctrlProp" Target="../ctrlProps/ctrlProp25.xml"/><Relationship Id="rId38" Type="http://schemas.openxmlformats.org/officeDocument/2006/relationships/ctrlProp" Target="../ctrlProps/ctrlProp46.xml"/><Relationship Id="rId59" Type="http://schemas.openxmlformats.org/officeDocument/2006/relationships/ctrlProp" Target="../ctrlProps/ctrlProp67.xml"/><Relationship Id="rId103" Type="http://schemas.openxmlformats.org/officeDocument/2006/relationships/ctrlProp" Target="../ctrlProps/ctrlProp111.xml"/><Relationship Id="rId124" Type="http://schemas.openxmlformats.org/officeDocument/2006/relationships/ctrlProp" Target="../ctrlProps/ctrlProp132.xml"/><Relationship Id="rId310" Type="http://schemas.openxmlformats.org/officeDocument/2006/relationships/ctrlProp" Target="../ctrlProps/ctrlProp318.xml"/><Relationship Id="rId70" Type="http://schemas.openxmlformats.org/officeDocument/2006/relationships/ctrlProp" Target="../ctrlProps/ctrlProp78.xml"/><Relationship Id="rId91" Type="http://schemas.openxmlformats.org/officeDocument/2006/relationships/ctrlProp" Target="../ctrlProps/ctrlProp99.xml"/><Relationship Id="rId145" Type="http://schemas.openxmlformats.org/officeDocument/2006/relationships/ctrlProp" Target="../ctrlProps/ctrlProp153.xml"/><Relationship Id="rId166" Type="http://schemas.openxmlformats.org/officeDocument/2006/relationships/ctrlProp" Target="../ctrlProps/ctrlProp174.xml"/><Relationship Id="rId187" Type="http://schemas.openxmlformats.org/officeDocument/2006/relationships/ctrlProp" Target="../ctrlProps/ctrlProp195.xml"/><Relationship Id="rId331" Type="http://schemas.openxmlformats.org/officeDocument/2006/relationships/ctrlProp" Target="../ctrlProps/ctrlProp339.xml"/><Relationship Id="rId352" Type="http://schemas.openxmlformats.org/officeDocument/2006/relationships/ctrlProp" Target="../ctrlProps/ctrlProp360.xml"/><Relationship Id="rId373" Type="http://schemas.openxmlformats.org/officeDocument/2006/relationships/ctrlProp" Target="../ctrlProps/ctrlProp381.xml"/><Relationship Id="rId394" Type="http://schemas.openxmlformats.org/officeDocument/2006/relationships/ctrlProp" Target="../ctrlProps/ctrlProp402.xml"/><Relationship Id="rId408" Type="http://schemas.openxmlformats.org/officeDocument/2006/relationships/ctrlProp" Target="../ctrlProps/ctrlProp416.xml"/><Relationship Id="rId429" Type="http://schemas.openxmlformats.org/officeDocument/2006/relationships/ctrlProp" Target="../ctrlProps/ctrlProp437.xml"/><Relationship Id="rId1" Type="http://schemas.openxmlformats.org/officeDocument/2006/relationships/printerSettings" Target="../printerSettings/printerSettings5.bin"/><Relationship Id="rId212" Type="http://schemas.openxmlformats.org/officeDocument/2006/relationships/ctrlProp" Target="../ctrlProps/ctrlProp220.xml"/><Relationship Id="rId233" Type="http://schemas.openxmlformats.org/officeDocument/2006/relationships/ctrlProp" Target="../ctrlProps/ctrlProp241.xml"/><Relationship Id="rId254" Type="http://schemas.openxmlformats.org/officeDocument/2006/relationships/ctrlProp" Target="../ctrlProps/ctrlProp262.xml"/><Relationship Id="rId440" Type="http://schemas.openxmlformats.org/officeDocument/2006/relationships/ctrlProp" Target="../ctrlProps/ctrlProp448.xml"/><Relationship Id="rId28" Type="http://schemas.openxmlformats.org/officeDocument/2006/relationships/ctrlProp" Target="../ctrlProps/ctrlProp36.xml"/><Relationship Id="rId49" Type="http://schemas.openxmlformats.org/officeDocument/2006/relationships/ctrlProp" Target="../ctrlProps/ctrlProp57.xml"/><Relationship Id="rId114" Type="http://schemas.openxmlformats.org/officeDocument/2006/relationships/ctrlProp" Target="../ctrlProps/ctrlProp122.xml"/><Relationship Id="rId275" Type="http://schemas.openxmlformats.org/officeDocument/2006/relationships/ctrlProp" Target="../ctrlProps/ctrlProp283.xml"/><Relationship Id="rId296" Type="http://schemas.openxmlformats.org/officeDocument/2006/relationships/ctrlProp" Target="../ctrlProps/ctrlProp304.xml"/><Relationship Id="rId300" Type="http://schemas.openxmlformats.org/officeDocument/2006/relationships/ctrlProp" Target="../ctrlProps/ctrlProp308.xml"/><Relationship Id="rId60" Type="http://schemas.openxmlformats.org/officeDocument/2006/relationships/ctrlProp" Target="../ctrlProps/ctrlProp68.xml"/><Relationship Id="rId81" Type="http://schemas.openxmlformats.org/officeDocument/2006/relationships/ctrlProp" Target="../ctrlProps/ctrlProp89.xml"/><Relationship Id="rId135" Type="http://schemas.openxmlformats.org/officeDocument/2006/relationships/ctrlProp" Target="../ctrlProps/ctrlProp143.xml"/><Relationship Id="rId156" Type="http://schemas.openxmlformats.org/officeDocument/2006/relationships/ctrlProp" Target="../ctrlProps/ctrlProp164.xml"/><Relationship Id="rId177" Type="http://schemas.openxmlformats.org/officeDocument/2006/relationships/ctrlProp" Target="../ctrlProps/ctrlProp185.xml"/><Relationship Id="rId198" Type="http://schemas.openxmlformats.org/officeDocument/2006/relationships/ctrlProp" Target="../ctrlProps/ctrlProp206.xml"/><Relationship Id="rId321" Type="http://schemas.openxmlformats.org/officeDocument/2006/relationships/ctrlProp" Target="../ctrlProps/ctrlProp329.xml"/><Relationship Id="rId342" Type="http://schemas.openxmlformats.org/officeDocument/2006/relationships/ctrlProp" Target="../ctrlProps/ctrlProp350.xml"/><Relationship Id="rId363" Type="http://schemas.openxmlformats.org/officeDocument/2006/relationships/ctrlProp" Target="../ctrlProps/ctrlProp371.xml"/><Relationship Id="rId384" Type="http://schemas.openxmlformats.org/officeDocument/2006/relationships/ctrlProp" Target="../ctrlProps/ctrlProp392.xml"/><Relationship Id="rId419" Type="http://schemas.openxmlformats.org/officeDocument/2006/relationships/ctrlProp" Target="../ctrlProps/ctrlProp427.xml"/><Relationship Id="rId202" Type="http://schemas.openxmlformats.org/officeDocument/2006/relationships/ctrlProp" Target="../ctrlProps/ctrlProp210.xml"/><Relationship Id="rId223" Type="http://schemas.openxmlformats.org/officeDocument/2006/relationships/ctrlProp" Target="../ctrlProps/ctrlProp231.xml"/><Relationship Id="rId244" Type="http://schemas.openxmlformats.org/officeDocument/2006/relationships/ctrlProp" Target="../ctrlProps/ctrlProp252.xml"/><Relationship Id="rId430" Type="http://schemas.openxmlformats.org/officeDocument/2006/relationships/ctrlProp" Target="../ctrlProps/ctrlProp438.xml"/><Relationship Id="rId18" Type="http://schemas.openxmlformats.org/officeDocument/2006/relationships/ctrlProp" Target="../ctrlProps/ctrlProp26.xml"/><Relationship Id="rId39" Type="http://schemas.openxmlformats.org/officeDocument/2006/relationships/ctrlProp" Target="../ctrlProps/ctrlProp47.xml"/><Relationship Id="rId265" Type="http://schemas.openxmlformats.org/officeDocument/2006/relationships/ctrlProp" Target="../ctrlProps/ctrlProp273.xml"/><Relationship Id="rId286" Type="http://schemas.openxmlformats.org/officeDocument/2006/relationships/ctrlProp" Target="../ctrlProps/ctrlProp294.xml"/><Relationship Id="rId451" Type="http://schemas.openxmlformats.org/officeDocument/2006/relationships/ctrlProp" Target="../ctrlProps/ctrlProp459.xml"/><Relationship Id="rId50" Type="http://schemas.openxmlformats.org/officeDocument/2006/relationships/ctrlProp" Target="../ctrlProps/ctrlProp58.xml"/><Relationship Id="rId104" Type="http://schemas.openxmlformats.org/officeDocument/2006/relationships/ctrlProp" Target="../ctrlProps/ctrlProp112.xml"/><Relationship Id="rId125" Type="http://schemas.openxmlformats.org/officeDocument/2006/relationships/ctrlProp" Target="../ctrlProps/ctrlProp133.xml"/><Relationship Id="rId146" Type="http://schemas.openxmlformats.org/officeDocument/2006/relationships/ctrlProp" Target="../ctrlProps/ctrlProp154.xml"/><Relationship Id="rId167" Type="http://schemas.openxmlformats.org/officeDocument/2006/relationships/ctrlProp" Target="../ctrlProps/ctrlProp175.xml"/><Relationship Id="rId188" Type="http://schemas.openxmlformats.org/officeDocument/2006/relationships/ctrlProp" Target="../ctrlProps/ctrlProp196.xml"/><Relationship Id="rId311" Type="http://schemas.openxmlformats.org/officeDocument/2006/relationships/ctrlProp" Target="../ctrlProps/ctrlProp319.xml"/><Relationship Id="rId332" Type="http://schemas.openxmlformats.org/officeDocument/2006/relationships/ctrlProp" Target="../ctrlProps/ctrlProp340.xml"/><Relationship Id="rId353" Type="http://schemas.openxmlformats.org/officeDocument/2006/relationships/ctrlProp" Target="../ctrlProps/ctrlProp361.xml"/><Relationship Id="rId374" Type="http://schemas.openxmlformats.org/officeDocument/2006/relationships/ctrlProp" Target="../ctrlProps/ctrlProp382.xml"/><Relationship Id="rId395" Type="http://schemas.openxmlformats.org/officeDocument/2006/relationships/ctrlProp" Target="../ctrlProps/ctrlProp403.xml"/><Relationship Id="rId409" Type="http://schemas.openxmlformats.org/officeDocument/2006/relationships/ctrlProp" Target="../ctrlProps/ctrlProp417.xml"/><Relationship Id="rId71" Type="http://schemas.openxmlformats.org/officeDocument/2006/relationships/ctrlProp" Target="../ctrlProps/ctrlProp79.xml"/><Relationship Id="rId92" Type="http://schemas.openxmlformats.org/officeDocument/2006/relationships/ctrlProp" Target="../ctrlProps/ctrlProp100.xml"/><Relationship Id="rId213" Type="http://schemas.openxmlformats.org/officeDocument/2006/relationships/ctrlProp" Target="../ctrlProps/ctrlProp221.xml"/><Relationship Id="rId234" Type="http://schemas.openxmlformats.org/officeDocument/2006/relationships/ctrlProp" Target="../ctrlProps/ctrlProp242.xml"/><Relationship Id="rId420" Type="http://schemas.openxmlformats.org/officeDocument/2006/relationships/ctrlProp" Target="../ctrlProps/ctrlProp428.xml"/><Relationship Id="rId2" Type="http://schemas.openxmlformats.org/officeDocument/2006/relationships/drawing" Target="../drawings/drawing5.xml"/><Relationship Id="rId29" Type="http://schemas.openxmlformats.org/officeDocument/2006/relationships/ctrlProp" Target="../ctrlProps/ctrlProp37.xml"/><Relationship Id="rId255" Type="http://schemas.openxmlformats.org/officeDocument/2006/relationships/ctrlProp" Target="../ctrlProps/ctrlProp263.xml"/><Relationship Id="rId276" Type="http://schemas.openxmlformats.org/officeDocument/2006/relationships/ctrlProp" Target="../ctrlProps/ctrlProp284.xml"/><Relationship Id="rId297" Type="http://schemas.openxmlformats.org/officeDocument/2006/relationships/ctrlProp" Target="../ctrlProps/ctrlProp305.xml"/><Relationship Id="rId441" Type="http://schemas.openxmlformats.org/officeDocument/2006/relationships/ctrlProp" Target="../ctrlProps/ctrlProp449.xml"/><Relationship Id="rId40" Type="http://schemas.openxmlformats.org/officeDocument/2006/relationships/ctrlProp" Target="../ctrlProps/ctrlProp48.xml"/><Relationship Id="rId115" Type="http://schemas.openxmlformats.org/officeDocument/2006/relationships/ctrlProp" Target="../ctrlProps/ctrlProp123.xml"/><Relationship Id="rId136" Type="http://schemas.openxmlformats.org/officeDocument/2006/relationships/ctrlProp" Target="../ctrlProps/ctrlProp144.xml"/><Relationship Id="rId157" Type="http://schemas.openxmlformats.org/officeDocument/2006/relationships/ctrlProp" Target="../ctrlProps/ctrlProp165.xml"/><Relationship Id="rId178" Type="http://schemas.openxmlformats.org/officeDocument/2006/relationships/ctrlProp" Target="../ctrlProps/ctrlProp186.xml"/><Relationship Id="rId301" Type="http://schemas.openxmlformats.org/officeDocument/2006/relationships/ctrlProp" Target="../ctrlProps/ctrlProp309.xml"/><Relationship Id="rId322" Type="http://schemas.openxmlformats.org/officeDocument/2006/relationships/ctrlProp" Target="../ctrlProps/ctrlProp330.xml"/><Relationship Id="rId343" Type="http://schemas.openxmlformats.org/officeDocument/2006/relationships/ctrlProp" Target="../ctrlProps/ctrlProp351.xml"/><Relationship Id="rId364" Type="http://schemas.openxmlformats.org/officeDocument/2006/relationships/ctrlProp" Target="../ctrlProps/ctrlProp372.xml"/><Relationship Id="rId61" Type="http://schemas.openxmlformats.org/officeDocument/2006/relationships/ctrlProp" Target="../ctrlProps/ctrlProp69.xml"/><Relationship Id="rId82" Type="http://schemas.openxmlformats.org/officeDocument/2006/relationships/ctrlProp" Target="../ctrlProps/ctrlProp90.xml"/><Relationship Id="rId199" Type="http://schemas.openxmlformats.org/officeDocument/2006/relationships/ctrlProp" Target="../ctrlProps/ctrlProp207.xml"/><Relationship Id="rId203" Type="http://schemas.openxmlformats.org/officeDocument/2006/relationships/ctrlProp" Target="../ctrlProps/ctrlProp211.xml"/><Relationship Id="rId385" Type="http://schemas.openxmlformats.org/officeDocument/2006/relationships/ctrlProp" Target="../ctrlProps/ctrlProp393.xml"/><Relationship Id="rId19" Type="http://schemas.openxmlformats.org/officeDocument/2006/relationships/ctrlProp" Target="../ctrlProps/ctrlProp27.xml"/><Relationship Id="rId224" Type="http://schemas.openxmlformats.org/officeDocument/2006/relationships/ctrlProp" Target="../ctrlProps/ctrlProp232.xml"/><Relationship Id="rId245" Type="http://schemas.openxmlformats.org/officeDocument/2006/relationships/ctrlProp" Target="../ctrlProps/ctrlProp253.xml"/><Relationship Id="rId266" Type="http://schemas.openxmlformats.org/officeDocument/2006/relationships/ctrlProp" Target="../ctrlProps/ctrlProp274.xml"/><Relationship Id="rId287" Type="http://schemas.openxmlformats.org/officeDocument/2006/relationships/ctrlProp" Target="../ctrlProps/ctrlProp295.xml"/><Relationship Id="rId410" Type="http://schemas.openxmlformats.org/officeDocument/2006/relationships/ctrlProp" Target="../ctrlProps/ctrlProp418.xml"/><Relationship Id="rId431" Type="http://schemas.openxmlformats.org/officeDocument/2006/relationships/ctrlProp" Target="../ctrlProps/ctrlProp439.xml"/><Relationship Id="rId452" Type="http://schemas.openxmlformats.org/officeDocument/2006/relationships/ctrlProp" Target="../ctrlProps/ctrlProp460.xml"/><Relationship Id="rId30" Type="http://schemas.openxmlformats.org/officeDocument/2006/relationships/ctrlProp" Target="../ctrlProps/ctrlProp38.xml"/><Relationship Id="rId105" Type="http://schemas.openxmlformats.org/officeDocument/2006/relationships/ctrlProp" Target="../ctrlProps/ctrlProp113.xml"/><Relationship Id="rId126" Type="http://schemas.openxmlformats.org/officeDocument/2006/relationships/ctrlProp" Target="../ctrlProps/ctrlProp134.xml"/><Relationship Id="rId147" Type="http://schemas.openxmlformats.org/officeDocument/2006/relationships/ctrlProp" Target="../ctrlProps/ctrlProp155.xml"/><Relationship Id="rId168" Type="http://schemas.openxmlformats.org/officeDocument/2006/relationships/ctrlProp" Target="../ctrlProps/ctrlProp176.xml"/><Relationship Id="rId312" Type="http://schemas.openxmlformats.org/officeDocument/2006/relationships/ctrlProp" Target="../ctrlProps/ctrlProp320.xml"/><Relationship Id="rId333" Type="http://schemas.openxmlformats.org/officeDocument/2006/relationships/ctrlProp" Target="../ctrlProps/ctrlProp341.xml"/><Relationship Id="rId354" Type="http://schemas.openxmlformats.org/officeDocument/2006/relationships/ctrlProp" Target="../ctrlProps/ctrlProp362.xml"/><Relationship Id="rId51" Type="http://schemas.openxmlformats.org/officeDocument/2006/relationships/ctrlProp" Target="../ctrlProps/ctrlProp59.xml"/><Relationship Id="rId72" Type="http://schemas.openxmlformats.org/officeDocument/2006/relationships/ctrlProp" Target="../ctrlProps/ctrlProp80.xml"/><Relationship Id="rId93" Type="http://schemas.openxmlformats.org/officeDocument/2006/relationships/ctrlProp" Target="../ctrlProps/ctrlProp101.xml"/><Relationship Id="rId189" Type="http://schemas.openxmlformats.org/officeDocument/2006/relationships/ctrlProp" Target="../ctrlProps/ctrlProp197.xml"/><Relationship Id="rId375" Type="http://schemas.openxmlformats.org/officeDocument/2006/relationships/ctrlProp" Target="../ctrlProps/ctrlProp383.xml"/><Relationship Id="rId396" Type="http://schemas.openxmlformats.org/officeDocument/2006/relationships/ctrlProp" Target="../ctrlProps/ctrlProp404.xml"/><Relationship Id="rId3" Type="http://schemas.openxmlformats.org/officeDocument/2006/relationships/vmlDrawing" Target="../drawings/vmlDrawing4.vml"/><Relationship Id="rId214" Type="http://schemas.openxmlformats.org/officeDocument/2006/relationships/ctrlProp" Target="../ctrlProps/ctrlProp222.xml"/><Relationship Id="rId235" Type="http://schemas.openxmlformats.org/officeDocument/2006/relationships/ctrlProp" Target="../ctrlProps/ctrlProp243.xml"/><Relationship Id="rId256" Type="http://schemas.openxmlformats.org/officeDocument/2006/relationships/ctrlProp" Target="../ctrlProps/ctrlProp264.xml"/><Relationship Id="rId277" Type="http://schemas.openxmlformats.org/officeDocument/2006/relationships/ctrlProp" Target="../ctrlProps/ctrlProp285.xml"/><Relationship Id="rId298" Type="http://schemas.openxmlformats.org/officeDocument/2006/relationships/ctrlProp" Target="../ctrlProps/ctrlProp306.xml"/><Relationship Id="rId400" Type="http://schemas.openxmlformats.org/officeDocument/2006/relationships/ctrlProp" Target="../ctrlProps/ctrlProp408.xml"/><Relationship Id="rId421" Type="http://schemas.openxmlformats.org/officeDocument/2006/relationships/ctrlProp" Target="../ctrlProps/ctrlProp429.xml"/><Relationship Id="rId442" Type="http://schemas.openxmlformats.org/officeDocument/2006/relationships/ctrlProp" Target="../ctrlProps/ctrlProp450.xml"/><Relationship Id="rId116" Type="http://schemas.openxmlformats.org/officeDocument/2006/relationships/ctrlProp" Target="../ctrlProps/ctrlProp124.xml"/><Relationship Id="rId137" Type="http://schemas.openxmlformats.org/officeDocument/2006/relationships/ctrlProp" Target="../ctrlProps/ctrlProp145.xml"/><Relationship Id="rId158" Type="http://schemas.openxmlformats.org/officeDocument/2006/relationships/ctrlProp" Target="../ctrlProps/ctrlProp166.xml"/><Relationship Id="rId302" Type="http://schemas.openxmlformats.org/officeDocument/2006/relationships/ctrlProp" Target="../ctrlProps/ctrlProp310.xml"/><Relationship Id="rId323" Type="http://schemas.openxmlformats.org/officeDocument/2006/relationships/ctrlProp" Target="../ctrlProps/ctrlProp331.xml"/><Relationship Id="rId344" Type="http://schemas.openxmlformats.org/officeDocument/2006/relationships/ctrlProp" Target="../ctrlProps/ctrlProp352.xml"/><Relationship Id="rId20" Type="http://schemas.openxmlformats.org/officeDocument/2006/relationships/ctrlProp" Target="../ctrlProps/ctrlProp28.xml"/><Relationship Id="rId41" Type="http://schemas.openxmlformats.org/officeDocument/2006/relationships/ctrlProp" Target="../ctrlProps/ctrlProp49.xml"/><Relationship Id="rId62" Type="http://schemas.openxmlformats.org/officeDocument/2006/relationships/ctrlProp" Target="../ctrlProps/ctrlProp70.xml"/><Relationship Id="rId83" Type="http://schemas.openxmlformats.org/officeDocument/2006/relationships/ctrlProp" Target="../ctrlProps/ctrlProp91.xml"/><Relationship Id="rId179" Type="http://schemas.openxmlformats.org/officeDocument/2006/relationships/ctrlProp" Target="../ctrlProps/ctrlProp187.xml"/><Relationship Id="rId365" Type="http://schemas.openxmlformats.org/officeDocument/2006/relationships/ctrlProp" Target="../ctrlProps/ctrlProp373.xml"/><Relationship Id="rId386" Type="http://schemas.openxmlformats.org/officeDocument/2006/relationships/ctrlProp" Target="../ctrlProps/ctrlProp394.xml"/><Relationship Id="rId190" Type="http://schemas.openxmlformats.org/officeDocument/2006/relationships/ctrlProp" Target="../ctrlProps/ctrlProp198.xml"/><Relationship Id="rId204" Type="http://schemas.openxmlformats.org/officeDocument/2006/relationships/ctrlProp" Target="../ctrlProps/ctrlProp212.xml"/><Relationship Id="rId225" Type="http://schemas.openxmlformats.org/officeDocument/2006/relationships/ctrlProp" Target="../ctrlProps/ctrlProp233.xml"/><Relationship Id="rId246" Type="http://schemas.openxmlformats.org/officeDocument/2006/relationships/ctrlProp" Target="../ctrlProps/ctrlProp254.xml"/><Relationship Id="rId267" Type="http://schemas.openxmlformats.org/officeDocument/2006/relationships/ctrlProp" Target="../ctrlProps/ctrlProp275.xml"/><Relationship Id="rId288" Type="http://schemas.openxmlformats.org/officeDocument/2006/relationships/ctrlProp" Target="../ctrlProps/ctrlProp296.xml"/><Relationship Id="rId411" Type="http://schemas.openxmlformats.org/officeDocument/2006/relationships/ctrlProp" Target="../ctrlProps/ctrlProp419.xml"/><Relationship Id="rId432" Type="http://schemas.openxmlformats.org/officeDocument/2006/relationships/ctrlProp" Target="../ctrlProps/ctrlProp440.xml"/><Relationship Id="rId453" Type="http://schemas.openxmlformats.org/officeDocument/2006/relationships/ctrlProp" Target="../ctrlProps/ctrlProp461.xml"/><Relationship Id="rId106" Type="http://schemas.openxmlformats.org/officeDocument/2006/relationships/ctrlProp" Target="../ctrlProps/ctrlProp114.xml"/><Relationship Id="rId127" Type="http://schemas.openxmlformats.org/officeDocument/2006/relationships/ctrlProp" Target="../ctrlProps/ctrlProp135.xml"/><Relationship Id="rId313" Type="http://schemas.openxmlformats.org/officeDocument/2006/relationships/ctrlProp" Target="../ctrlProps/ctrlProp321.xml"/><Relationship Id="rId10" Type="http://schemas.openxmlformats.org/officeDocument/2006/relationships/ctrlProp" Target="../ctrlProps/ctrlProp18.xml"/><Relationship Id="rId31" Type="http://schemas.openxmlformats.org/officeDocument/2006/relationships/ctrlProp" Target="../ctrlProps/ctrlProp39.xml"/><Relationship Id="rId52" Type="http://schemas.openxmlformats.org/officeDocument/2006/relationships/ctrlProp" Target="../ctrlProps/ctrlProp60.xml"/><Relationship Id="rId73" Type="http://schemas.openxmlformats.org/officeDocument/2006/relationships/ctrlProp" Target="../ctrlProps/ctrlProp81.xml"/><Relationship Id="rId94" Type="http://schemas.openxmlformats.org/officeDocument/2006/relationships/ctrlProp" Target="../ctrlProps/ctrlProp102.xml"/><Relationship Id="rId148" Type="http://schemas.openxmlformats.org/officeDocument/2006/relationships/ctrlProp" Target="../ctrlProps/ctrlProp156.xml"/><Relationship Id="rId169" Type="http://schemas.openxmlformats.org/officeDocument/2006/relationships/ctrlProp" Target="../ctrlProps/ctrlProp177.xml"/><Relationship Id="rId334" Type="http://schemas.openxmlformats.org/officeDocument/2006/relationships/ctrlProp" Target="../ctrlProps/ctrlProp342.xml"/><Relationship Id="rId355" Type="http://schemas.openxmlformats.org/officeDocument/2006/relationships/ctrlProp" Target="../ctrlProps/ctrlProp363.xml"/><Relationship Id="rId376" Type="http://schemas.openxmlformats.org/officeDocument/2006/relationships/ctrlProp" Target="../ctrlProps/ctrlProp384.xml"/><Relationship Id="rId397" Type="http://schemas.openxmlformats.org/officeDocument/2006/relationships/ctrlProp" Target="../ctrlProps/ctrlProp405.xml"/><Relationship Id="rId4" Type="http://schemas.openxmlformats.org/officeDocument/2006/relationships/ctrlProp" Target="../ctrlProps/ctrlProp12.xml"/><Relationship Id="rId180" Type="http://schemas.openxmlformats.org/officeDocument/2006/relationships/ctrlProp" Target="../ctrlProps/ctrlProp188.xml"/><Relationship Id="rId215" Type="http://schemas.openxmlformats.org/officeDocument/2006/relationships/ctrlProp" Target="../ctrlProps/ctrlProp223.xml"/><Relationship Id="rId236" Type="http://schemas.openxmlformats.org/officeDocument/2006/relationships/ctrlProp" Target="../ctrlProps/ctrlProp244.xml"/><Relationship Id="rId257" Type="http://schemas.openxmlformats.org/officeDocument/2006/relationships/ctrlProp" Target="../ctrlProps/ctrlProp265.xml"/><Relationship Id="rId278" Type="http://schemas.openxmlformats.org/officeDocument/2006/relationships/ctrlProp" Target="../ctrlProps/ctrlProp286.xml"/><Relationship Id="rId401" Type="http://schemas.openxmlformats.org/officeDocument/2006/relationships/ctrlProp" Target="../ctrlProps/ctrlProp409.xml"/><Relationship Id="rId422" Type="http://schemas.openxmlformats.org/officeDocument/2006/relationships/ctrlProp" Target="../ctrlProps/ctrlProp430.xml"/><Relationship Id="rId443" Type="http://schemas.openxmlformats.org/officeDocument/2006/relationships/ctrlProp" Target="../ctrlProps/ctrlProp451.xml"/><Relationship Id="rId303" Type="http://schemas.openxmlformats.org/officeDocument/2006/relationships/ctrlProp" Target="../ctrlProps/ctrlProp311.xml"/><Relationship Id="rId42" Type="http://schemas.openxmlformats.org/officeDocument/2006/relationships/ctrlProp" Target="../ctrlProps/ctrlProp50.xml"/><Relationship Id="rId84" Type="http://schemas.openxmlformats.org/officeDocument/2006/relationships/ctrlProp" Target="../ctrlProps/ctrlProp92.xml"/><Relationship Id="rId138" Type="http://schemas.openxmlformats.org/officeDocument/2006/relationships/ctrlProp" Target="../ctrlProps/ctrlProp146.xml"/><Relationship Id="rId345" Type="http://schemas.openxmlformats.org/officeDocument/2006/relationships/ctrlProp" Target="../ctrlProps/ctrlProp353.xml"/><Relationship Id="rId387" Type="http://schemas.openxmlformats.org/officeDocument/2006/relationships/ctrlProp" Target="../ctrlProps/ctrlProp395.xml"/><Relationship Id="rId191" Type="http://schemas.openxmlformats.org/officeDocument/2006/relationships/ctrlProp" Target="../ctrlProps/ctrlProp199.xml"/><Relationship Id="rId205" Type="http://schemas.openxmlformats.org/officeDocument/2006/relationships/ctrlProp" Target="../ctrlProps/ctrlProp213.xml"/><Relationship Id="rId247" Type="http://schemas.openxmlformats.org/officeDocument/2006/relationships/ctrlProp" Target="../ctrlProps/ctrlProp255.xml"/><Relationship Id="rId412" Type="http://schemas.openxmlformats.org/officeDocument/2006/relationships/ctrlProp" Target="../ctrlProps/ctrlProp420.xml"/><Relationship Id="rId107" Type="http://schemas.openxmlformats.org/officeDocument/2006/relationships/ctrlProp" Target="../ctrlProps/ctrlProp115.xml"/><Relationship Id="rId289" Type="http://schemas.openxmlformats.org/officeDocument/2006/relationships/ctrlProp" Target="../ctrlProps/ctrlProp297.xml"/><Relationship Id="rId454" Type="http://schemas.openxmlformats.org/officeDocument/2006/relationships/ctrlProp" Target="../ctrlProps/ctrlProp462.xml"/><Relationship Id="rId11" Type="http://schemas.openxmlformats.org/officeDocument/2006/relationships/ctrlProp" Target="../ctrlProps/ctrlProp19.xml"/><Relationship Id="rId53" Type="http://schemas.openxmlformats.org/officeDocument/2006/relationships/ctrlProp" Target="../ctrlProps/ctrlProp61.xml"/><Relationship Id="rId149" Type="http://schemas.openxmlformats.org/officeDocument/2006/relationships/ctrlProp" Target="../ctrlProps/ctrlProp157.xml"/><Relationship Id="rId314" Type="http://schemas.openxmlformats.org/officeDocument/2006/relationships/ctrlProp" Target="../ctrlProps/ctrlProp322.xml"/><Relationship Id="rId356" Type="http://schemas.openxmlformats.org/officeDocument/2006/relationships/ctrlProp" Target="../ctrlProps/ctrlProp364.xml"/><Relationship Id="rId398" Type="http://schemas.openxmlformats.org/officeDocument/2006/relationships/ctrlProp" Target="../ctrlProps/ctrlProp406.xml"/><Relationship Id="rId95" Type="http://schemas.openxmlformats.org/officeDocument/2006/relationships/ctrlProp" Target="../ctrlProps/ctrlProp103.xml"/><Relationship Id="rId160" Type="http://schemas.openxmlformats.org/officeDocument/2006/relationships/ctrlProp" Target="../ctrlProps/ctrlProp168.xml"/><Relationship Id="rId216" Type="http://schemas.openxmlformats.org/officeDocument/2006/relationships/ctrlProp" Target="../ctrlProps/ctrlProp224.xml"/><Relationship Id="rId423" Type="http://schemas.openxmlformats.org/officeDocument/2006/relationships/ctrlProp" Target="../ctrlProps/ctrlProp431.xml"/><Relationship Id="rId258" Type="http://schemas.openxmlformats.org/officeDocument/2006/relationships/ctrlProp" Target="../ctrlProps/ctrlProp266.xml"/><Relationship Id="rId22" Type="http://schemas.openxmlformats.org/officeDocument/2006/relationships/ctrlProp" Target="../ctrlProps/ctrlProp30.xml"/><Relationship Id="rId64" Type="http://schemas.openxmlformats.org/officeDocument/2006/relationships/ctrlProp" Target="../ctrlProps/ctrlProp72.xml"/><Relationship Id="rId118" Type="http://schemas.openxmlformats.org/officeDocument/2006/relationships/ctrlProp" Target="../ctrlProps/ctrlProp126.xml"/><Relationship Id="rId325" Type="http://schemas.openxmlformats.org/officeDocument/2006/relationships/ctrlProp" Target="../ctrlProps/ctrlProp333.xml"/><Relationship Id="rId367" Type="http://schemas.openxmlformats.org/officeDocument/2006/relationships/ctrlProp" Target="../ctrlProps/ctrlProp375.xml"/><Relationship Id="rId171" Type="http://schemas.openxmlformats.org/officeDocument/2006/relationships/ctrlProp" Target="../ctrlProps/ctrlProp179.xml"/><Relationship Id="rId227" Type="http://schemas.openxmlformats.org/officeDocument/2006/relationships/ctrlProp" Target="../ctrlProps/ctrlProp235.xml"/><Relationship Id="rId269" Type="http://schemas.openxmlformats.org/officeDocument/2006/relationships/ctrlProp" Target="../ctrlProps/ctrlProp277.xml"/><Relationship Id="rId434" Type="http://schemas.openxmlformats.org/officeDocument/2006/relationships/ctrlProp" Target="../ctrlProps/ctrlProp442.xml"/><Relationship Id="rId33" Type="http://schemas.openxmlformats.org/officeDocument/2006/relationships/ctrlProp" Target="../ctrlProps/ctrlProp41.xml"/><Relationship Id="rId129" Type="http://schemas.openxmlformats.org/officeDocument/2006/relationships/ctrlProp" Target="../ctrlProps/ctrlProp137.xml"/><Relationship Id="rId280" Type="http://schemas.openxmlformats.org/officeDocument/2006/relationships/ctrlProp" Target="../ctrlProps/ctrlProp288.xml"/><Relationship Id="rId336" Type="http://schemas.openxmlformats.org/officeDocument/2006/relationships/ctrlProp" Target="../ctrlProps/ctrlProp344.xml"/><Relationship Id="rId75" Type="http://schemas.openxmlformats.org/officeDocument/2006/relationships/ctrlProp" Target="../ctrlProps/ctrlProp83.xml"/><Relationship Id="rId140" Type="http://schemas.openxmlformats.org/officeDocument/2006/relationships/ctrlProp" Target="../ctrlProps/ctrlProp148.xml"/><Relationship Id="rId182" Type="http://schemas.openxmlformats.org/officeDocument/2006/relationships/ctrlProp" Target="../ctrlProps/ctrlProp190.xml"/><Relationship Id="rId378" Type="http://schemas.openxmlformats.org/officeDocument/2006/relationships/ctrlProp" Target="../ctrlProps/ctrlProp386.xml"/><Relationship Id="rId403" Type="http://schemas.openxmlformats.org/officeDocument/2006/relationships/ctrlProp" Target="../ctrlProps/ctrlProp41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48"/>
  <sheetViews>
    <sheetView showGridLines="0" tabSelected="1" workbookViewId="0"/>
  </sheetViews>
  <sheetFormatPr defaultRowHeight="24.95" customHeight="1"/>
  <cols>
    <col min="8" max="8" width="10.125" bestFit="1" customWidth="1"/>
    <col min="9" max="9" width="37.125" customWidth="1"/>
  </cols>
  <sheetData>
    <row r="2" spans="2:9" ht="24.95" customHeight="1">
      <c r="B2" s="67" t="s">
        <v>806</v>
      </c>
      <c r="H2" s="68" t="s">
        <v>330</v>
      </c>
      <c r="I2" s="68" t="s">
        <v>3498</v>
      </c>
    </row>
    <row r="3" spans="2:9" ht="24.95" customHeight="1">
      <c r="H3" s="69" t="s">
        <v>331</v>
      </c>
      <c r="I3" s="70" t="s">
        <v>332</v>
      </c>
    </row>
    <row r="4" spans="2:9" ht="24.95" customHeight="1">
      <c r="B4" t="s">
        <v>333</v>
      </c>
      <c r="H4" s="69" t="s">
        <v>334</v>
      </c>
      <c r="I4" s="70" t="s">
        <v>335</v>
      </c>
    </row>
    <row r="5" spans="2:9" ht="24.95" customHeight="1">
      <c r="B5" t="s">
        <v>336</v>
      </c>
      <c r="H5" s="69" t="s">
        <v>337</v>
      </c>
      <c r="I5" s="70" t="s">
        <v>338</v>
      </c>
    </row>
    <row r="6" spans="2:9" ht="24.95" customHeight="1">
      <c r="H6" s="69" t="s">
        <v>339</v>
      </c>
      <c r="I6" s="70" t="s">
        <v>340</v>
      </c>
    </row>
    <row r="7" spans="2:9" ht="24.95" customHeight="1" thickBot="1">
      <c r="B7" t="s">
        <v>341</v>
      </c>
      <c r="H7" s="69" t="s">
        <v>342</v>
      </c>
      <c r="I7" s="70" t="s">
        <v>343</v>
      </c>
    </row>
    <row r="8" spans="2:9" ht="24.95" customHeight="1" thickTop="1" thickBot="1">
      <c r="C8" s="757"/>
      <c r="D8" s="758"/>
      <c r="H8" s="69" t="s">
        <v>344</v>
      </c>
      <c r="I8" s="70" t="s">
        <v>345</v>
      </c>
    </row>
    <row r="9" spans="2:9" ht="24.95" customHeight="1" thickTop="1">
      <c r="H9" s="69" t="s">
        <v>346</v>
      </c>
      <c r="I9" s="70" t="s">
        <v>347</v>
      </c>
    </row>
    <row r="10" spans="2:9" ht="24.95" customHeight="1">
      <c r="B10" t="s">
        <v>348</v>
      </c>
      <c r="H10" s="69" t="s">
        <v>349</v>
      </c>
      <c r="I10" s="70" t="s">
        <v>350</v>
      </c>
    </row>
    <row r="11" spans="2:9" ht="24.95" customHeight="1">
      <c r="C11" s="759" t="str">
        <f>IF(TEXT($C$8,"000")="000","",VLOOKUP(TEXT($C$8,"000"),$H$3:$I$248,2,FALSE))</f>
        <v/>
      </c>
      <c r="D11" s="759"/>
      <c r="E11" s="759"/>
      <c r="F11" s="759"/>
      <c r="H11" s="69" t="s">
        <v>351</v>
      </c>
      <c r="I11" s="70" t="s">
        <v>352</v>
      </c>
    </row>
    <row r="12" spans="2:9" ht="24.95" customHeight="1">
      <c r="H12" s="69" t="s">
        <v>353</v>
      </c>
      <c r="I12" s="70" t="s">
        <v>354</v>
      </c>
    </row>
    <row r="13" spans="2:9" ht="24.95" customHeight="1">
      <c r="B13" t="s">
        <v>355</v>
      </c>
      <c r="H13" s="69" t="s">
        <v>356</v>
      </c>
      <c r="I13" s="70" t="s">
        <v>357</v>
      </c>
    </row>
    <row r="14" spans="2:9" ht="24.95" customHeight="1">
      <c r="H14" s="69" t="s">
        <v>358</v>
      </c>
      <c r="I14" s="70" t="s">
        <v>359</v>
      </c>
    </row>
    <row r="15" spans="2:9" ht="24.95" customHeight="1">
      <c r="H15" s="69" t="s">
        <v>360</v>
      </c>
      <c r="I15" s="70" t="s">
        <v>361</v>
      </c>
    </row>
    <row r="16" spans="2:9" ht="24.95" customHeight="1">
      <c r="H16" s="69" t="s">
        <v>362</v>
      </c>
      <c r="I16" s="70" t="s">
        <v>363</v>
      </c>
    </row>
    <row r="17" spans="8:9" ht="24.95" customHeight="1">
      <c r="H17" s="69" t="s">
        <v>364</v>
      </c>
      <c r="I17" s="70" t="s">
        <v>365</v>
      </c>
    </row>
    <row r="18" spans="8:9" ht="24.95" customHeight="1">
      <c r="H18" s="69" t="s">
        <v>366</v>
      </c>
      <c r="I18" s="70" t="s">
        <v>367</v>
      </c>
    </row>
    <row r="19" spans="8:9" ht="24.95" customHeight="1">
      <c r="H19" s="69" t="s">
        <v>368</v>
      </c>
      <c r="I19" s="70" t="s">
        <v>369</v>
      </c>
    </row>
    <row r="20" spans="8:9" ht="24.95" customHeight="1">
      <c r="H20" s="69" t="s">
        <v>370</v>
      </c>
      <c r="I20" s="70" t="s">
        <v>371</v>
      </c>
    </row>
    <row r="21" spans="8:9" ht="24.95" customHeight="1">
      <c r="H21" s="69" t="s">
        <v>372</v>
      </c>
      <c r="I21" s="70" t="s">
        <v>373</v>
      </c>
    </row>
    <row r="22" spans="8:9" ht="24.95" customHeight="1">
      <c r="H22" s="69" t="s">
        <v>374</v>
      </c>
      <c r="I22" s="70" t="s">
        <v>375</v>
      </c>
    </row>
    <row r="23" spans="8:9" ht="24.95" customHeight="1">
      <c r="H23" s="69" t="s">
        <v>376</v>
      </c>
      <c r="I23" s="70" t="s">
        <v>377</v>
      </c>
    </row>
    <row r="24" spans="8:9" ht="24.95" customHeight="1">
      <c r="H24" s="69" t="s">
        <v>378</v>
      </c>
      <c r="I24" s="70" t="s">
        <v>379</v>
      </c>
    </row>
    <row r="25" spans="8:9" ht="24.95" customHeight="1">
      <c r="H25" s="69" t="s">
        <v>380</v>
      </c>
      <c r="I25" s="70" t="s">
        <v>381</v>
      </c>
    </row>
    <row r="26" spans="8:9" ht="24.95" customHeight="1">
      <c r="H26" s="69" t="s">
        <v>3481</v>
      </c>
      <c r="I26" s="70" t="s">
        <v>3482</v>
      </c>
    </row>
    <row r="27" spans="8:9" ht="24.95" customHeight="1">
      <c r="H27" s="69" t="s">
        <v>382</v>
      </c>
      <c r="I27" s="70" t="s">
        <v>383</v>
      </c>
    </row>
    <row r="28" spans="8:9" ht="24.95" customHeight="1">
      <c r="H28" s="69" t="s">
        <v>384</v>
      </c>
      <c r="I28" s="70" t="s">
        <v>385</v>
      </c>
    </row>
    <row r="29" spans="8:9" ht="24.95" customHeight="1">
      <c r="H29" s="69" t="s">
        <v>386</v>
      </c>
      <c r="I29" s="70" t="s">
        <v>387</v>
      </c>
    </row>
    <row r="30" spans="8:9" ht="24.95" customHeight="1">
      <c r="H30" s="69" t="s">
        <v>388</v>
      </c>
      <c r="I30" s="70" t="s">
        <v>389</v>
      </c>
    </row>
    <row r="31" spans="8:9" ht="24.95" customHeight="1">
      <c r="H31" s="69" t="s">
        <v>390</v>
      </c>
      <c r="I31" s="70" t="s">
        <v>391</v>
      </c>
    </row>
    <row r="32" spans="8:9" ht="24.95" customHeight="1">
      <c r="H32" s="69" t="s">
        <v>392</v>
      </c>
      <c r="I32" s="70" t="s">
        <v>393</v>
      </c>
    </row>
    <row r="33" spans="8:9" ht="24.95" customHeight="1">
      <c r="H33" s="69" t="s">
        <v>394</v>
      </c>
      <c r="I33" s="70" t="s">
        <v>395</v>
      </c>
    </row>
    <row r="34" spans="8:9" ht="24.95" customHeight="1">
      <c r="H34" s="69" t="s">
        <v>396</v>
      </c>
      <c r="I34" s="70" t="s">
        <v>397</v>
      </c>
    </row>
    <row r="35" spans="8:9" ht="24.95" customHeight="1">
      <c r="H35" s="69" t="s">
        <v>398</v>
      </c>
      <c r="I35" s="70" t="s">
        <v>399</v>
      </c>
    </row>
    <row r="36" spans="8:9" ht="24.95" customHeight="1">
      <c r="H36" s="69" t="s">
        <v>400</v>
      </c>
      <c r="I36" s="70" t="s">
        <v>401</v>
      </c>
    </row>
    <row r="37" spans="8:9" ht="24.95" customHeight="1">
      <c r="H37" s="69" t="s">
        <v>402</v>
      </c>
      <c r="I37" s="70" t="s">
        <v>403</v>
      </c>
    </row>
    <row r="38" spans="8:9" ht="24.95" customHeight="1">
      <c r="H38" s="69" t="s">
        <v>404</v>
      </c>
      <c r="I38" s="70" t="s">
        <v>405</v>
      </c>
    </row>
    <row r="39" spans="8:9" ht="24.95" customHeight="1">
      <c r="H39" s="69" t="s">
        <v>406</v>
      </c>
      <c r="I39" s="70" t="s">
        <v>407</v>
      </c>
    </row>
    <row r="40" spans="8:9" ht="24.95" customHeight="1">
      <c r="H40" s="69" t="s">
        <v>408</v>
      </c>
      <c r="I40" s="70" t="s">
        <v>409</v>
      </c>
    </row>
    <row r="41" spans="8:9" ht="24.95" customHeight="1">
      <c r="H41" s="69" t="s">
        <v>410</v>
      </c>
      <c r="I41" s="70" t="s">
        <v>411</v>
      </c>
    </row>
    <row r="42" spans="8:9" ht="24.95" customHeight="1">
      <c r="H42" s="69" t="s">
        <v>412</v>
      </c>
      <c r="I42" s="70" t="s">
        <v>413</v>
      </c>
    </row>
    <row r="43" spans="8:9" ht="24.95" customHeight="1">
      <c r="H43" s="69" t="s">
        <v>414</v>
      </c>
      <c r="I43" s="70" t="s">
        <v>415</v>
      </c>
    </row>
    <row r="44" spans="8:9" ht="24.95" customHeight="1">
      <c r="H44" s="69" t="s">
        <v>416</v>
      </c>
      <c r="I44" s="70" t="s">
        <v>417</v>
      </c>
    </row>
    <row r="45" spans="8:9" ht="24.95" customHeight="1">
      <c r="H45" s="69" t="s">
        <v>418</v>
      </c>
      <c r="I45" s="70" t="s">
        <v>419</v>
      </c>
    </row>
    <row r="46" spans="8:9" ht="24.95" customHeight="1">
      <c r="H46" s="69" t="s">
        <v>420</v>
      </c>
      <c r="I46" s="70" t="s">
        <v>421</v>
      </c>
    </row>
    <row r="47" spans="8:9" ht="24.95" customHeight="1">
      <c r="H47" s="69" t="s">
        <v>422</v>
      </c>
      <c r="I47" s="70" t="s">
        <v>423</v>
      </c>
    </row>
    <row r="48" spans="8:9" ht="24.95" customHeight="1">
      <c r="H48" s="69" t="s">
        <v>424</v>
      </c>
      <c r="I48" s="70" t="s">
        <v>425</v>
      </c>
    </row>
    <row r="49" spans="8:9" ht="24.95" customHeight="1">
      <c r="H49" s="69" t="s">
        <v>426</v>
      </c>
      <c r="I49" s="70" t="s">
        <v>427</v>
      </c>
    </row>
    <row r="50" spans="8:9" ht="24.95" customHeight="1">
      <c r="H50" s="69" t="s">
        <v>428</v>
      </c>
      <c r="I50" s="70" t="s">
        <v>429</v>
      </c>
    </row>
    <row r="51" spans="8:9" ht="24.95" customHeight="1">
      <c r="H51" s="69" t="s">
        <v>430</v>
      </c>
      <c r="I51" s="70" t="s">
        <v>431</v>
      </c>
    </row>
    <row r="52" spans="8:9" ht="24.95" customHeight="1">
      <c r="H52" s="69" t="s">
        <v>432</v>
      </c>
      <c r="I52" s="70" t="s">
        <v>433</v>
      </c>
    </row>
    <row r="53" spans="8:9" ht="24.95" customHeight="1">
      <c r="H53" s="69" t="s">
        <v>1696</v>
      </c>
      <c r="I53" s="70" t="s">
        <v>3483</v>
      </c>
    </row>
    <row r="54" spans="8:9" ht="24.95" customHeight="1">
      <c r="H54" s="69" t="s">
        <v>434</v>
      </c>
      <c r="I54" s="70" t="s">
        <v>435</v>
      </c>
    </row>
    <row r="55" spans="8:9" ht="24.95" customHeight="1">
      <c r="H55" s="69" t="s">
        <v>436</v>
      </c>
      <c r="I55" s="70" t="s">
        <v>437</v>
      </c>
    </row>
    <row r="56" spans="8:9" ht="24.95" customHeight="1">
      <c r="H56" s="69" t="s">
        <v>438</v>
      </c>
      <c r="I56" s="70" t="s">
        <v>439</v>
      </c>
    </row>
    <row r="57" spans="8:9" ht="24.95" customHeight="1">
      <c r="H57" s="69" t="s">
        <v>440</v>
      </c>
      <c r="I57" s="70" t="s">
        <v>441</v>
      </c>
    </row>
    <row r="58" spans="8:9" ht="24.95" customHeight="1">
      <c r="H58" s="69" t="s">
        <v>442</v>
      </c>
      <c r="I58" s="70" t="s">
        <v>443</v>
      </c>
    </row>
    <row r="59" spans="8:9" ht="24.95" customHeight="1">
      <c r="H59" s="69" t="s">
        <v>444</v>
      </c>
      <c r="I59" s="70" t="s">
        <v>445</v>
      </c>
    </row>
    <row r="60" spans="8:9" ht="24.95" customHeight="1">
      <c r="H60" s="69" t="s">
        <v>446</v>
      </c>
      <c r="I60" s="70" t="s">
        <v>447</v>
      </c>
    </row>
    <row r="61" spans="8:9" ht="24.95" customHeight="1">
      <c r="H61" s="69" t="s">
        <v>448</v>
      </c>
      <c r="I61" s="70" t="s">
        <v>449</v>
      </c>
    </row>
    <row r="62" spans="8:9" ht="24.95" customHeight="1">
      <c r="H62" s="69" t="s">
        <v>450</v>
      </c>
      <c r="I62" s="70" t="s">
        <v>451</v>
      </c>
    </row>
    <row r="63" spans="8:9" ht="24.95" customHeight="1">
      <c r="H63" s="69" t="s">
        <v>452</v>
      </c>
      <c r="I63" s="70" t="s">
        <v>453</v>
      </c>
    </row>
    <row r="64" spans="8:9" ht="24.95" customHeight="1">
      <c r="H64" s="69" t="s">
        <v>454</v>
      </c>
      <c r="I64" s="70" t="s">
        <v>455</v>
      </c>
    </row>
    <row r="65" spans="8:9" ht="24.95" customHeight="1">
      <c r="H65" s="69" t="s">
        <v>456</v>
      </c>
      <c r="I65" s="70" t="s">
        <v>457</v>
      </c>
    </row>
    <row r="66" spans="8:9" ht="24.95" customHeight="1">
      <c r="H66" s="69" t="s">
        <v>458</v>
      </c>
      <c r="I66" s="70" t="s">
        <v>459</v>
      </c>
    </row>
    <row r="67" spans="8:9" ht="24.95" customHeight="1">
      <c r="H67" s="69" t="s">
        <v>460</v>
      </c>
      <c r="I67" s="70" t="s">
        <v>461</v>
      </c>
    </row>
    <row r="68" spans="8:9" ht="24.95" customHeight="1">
      <c r="H68" s="69" t="s">
        <v>462</v>
      </c>
      <c r="I68" s="70" t="s">
        <v>463</v>
      </c>
    </row>
    <row r="69" spans="8:9" ht="24.95" customHeight="1">
      <c r="H69" s="69" t="s">
        <v>464</v>
      </c>
      <c r="I69" s="70" t="s">
        <v>465</v>
      </c>
    </row>
    <row r="70" spans="8:9" ht="24.95" customHeight="1">
      <c r="H70" s="69" t="s">
        <v>466</v>
      </c>
      <c r="I70" s="70" t="s">
        <v>467</v>
      </c>
    </row>
    <row r="71" spans="8:9" ht="24.95" customHeight="1">
      <c r="H71" s="69" t="s">
        <v>468</v>
      </c>
      <c r="I71" s="70" t="s">
        <v>469</v>
      </c>
    </row>
    <row r="72" spans="8:9" ht="24.95" customHeight="1">
      <c r="H72" s="69" t="s">
        <v>470</v>
      </c>
      <c r="I72" s="70" t="s">
        <v>471</v>
      </c>
    </row>
    <row r="73" spans="8:9" ht="24.95" customHeight="1">
      <c r="H73" s="69" t="s">
        <v>472</v>
      </c>
      <c r="I73" s="70" t="s">
        <v>473</v>
      </c>
    </row>
    <row r="74" spans="8:9" ht="24.95" customHeight="1">
      <c r="H74" s="69" t="s">
        <v>474</v>
      </c>
      <c r="I74" s="70" t="s">
        <v>475</v>
      </c>
    </row>
    <row r="75" spans="8:9" ht="24.95" customHeight="1">
      <c r="H75" s="69" t="s">
        <v>476</v>
      </c>
      <c r="I75" s="70" t="s">
        <v>477</v>
      </c>
    </row>
    <row r="76" spans="8:9" ht="24.95" customHeight="1">
      <c r="H76" s="69" t="s">
        <v>478</v>
      </c>
      <c r="I76" s="70" t="s">
        <v>479</v>
      </c>
    </row>
    <row r="77" spans="8:9" ht="24.95" customHeight="1">
      <c r="H77" s="69" t="s">
        <v>480</v>
      </c>
      <c r="I77" s="70" t="s">
        <v>481</v>
      </c>
    </row>
    <row r="78" spans="8:9" ht="24.95" customHeight="1">
      <c r="H78" s="69" t="s">
        <v>482</v>
      </c>
      <c r="I78" s="70" t="s">
        <v>483</v>
      </c>
    </row>
    <row r="79" spans="8:9" ht="24.95" customHeight="1">
      <c r="H79" s="69" t="s">
        <v>484</v>
      </c>
      <c r="I79" s="70" t="s">
        <v>485</v>
      </c>
    </row>
    <row r="80" spans="8:9" ht="24.95" customHeight="1">
      <c r="H80" s="69" t="s">
        <v>486</v>
      </c>
      <c r="I80" s="70" t="s">
        <v>487</v>
      </c>
    </row>
    <row r="81" spans="8:9" ht="24.95" customHeight="1">
      <c r="H81" s="69" t="s">
        <v>488</v>
      </c>
      <c r="I81" s="70" t="s">
        <v>489</v>
      </c>
    </row>
    <row r="82" spans="8:9" ht="24.95" customHeight="1">
      <c r="H82" s="69" t="s">
        <v>490</v>
      </c>
      <c r="I82" s="70" t="s">
        <v>491</v>
      </c>
    </row>
    <row r="83" spans="8:9" ht="24.95" customHeight="1">
      <c r="H83" s="69" t="s">
        <v>492</v>
      </c>
      <c r="I83" s="70" t="s">
        <v>493</v>
      </c>
    </row>
    <row r="84" spans="8:9" ht="24.95" customHeight="1">
      <c r="H84" s="69" t="s">
        <v>494</v>
      </c>
      <c r="I84" s="70" t="s">
        <v>495</v>
      </c>
    </row>
    <row r="85" spans="8:9" ht="24.95" customHeight="1">
      <c r="H85" s="69" t="s">
        <v>496</v>
      </c>
      <c r="I85" s="70" t="s">
        <v>497</v>
      </c>
    </row>
    <row r="86" spans="8:9" ht="24.95" customHeight="1">
      <c r="H86" s="69" t="s">
        <v>498</v>
      </c>
      <c r="I86" s="70" t="s">
        <v>499</v>
      </c>
    </row>
    <row r="87" spans="8:9" ht="24.95" customHeight="1">
      <c r="H87" s="69" t="s">
        <v>500</v>
      </c>
      <c r="I87" s="70" t="s">
        <v>501</v>
      </c>
    </row>
    <row r="88" spans="8:9" ht="24.95" customHeight="1">
      <c r="H88" s="69" t="s">
        <v>502</v>
      </c>
      <c r="I88" s="70" t="s">
        <v>503</v>
      </c>
    </row>
    <row r="89" spans="8:9" ht="24.95" customHeight="1">
      <c r="H89" s="69" t="s">
        <v>504</v>
      </c>
      <c r="I89" s="70" t="s">
        <v>505</v>
      </c>
    </row>
    <row r="90" spans="8:9" ht="24.95" customHeight="1">
      <c r="H90" s="69" t="s">
        <v>506</v>
      </c>
      <c r="I90" s="70" t="s">
        <v>507</v>
      </c>
    </row>
    <row r="91" spans="8:9" ht="24.95" customHeight="1">
      <c r="H91" s="69" t="s">
        <v>508</v>
      </c>
      <c r="I91" s="70" t="s">
        <v>509</v>
      </c>
    </row>
    <row r="92" spans="8:9" ht="24.95" customHeight="1">
      <c r="H92" s="69" t="s">
        <v>510</v>
      </c>
      <c r="I92" s="70" t="s">
        <v>511</v>
      </c>
    </row>
    <row r="93" spans="8:9" ht="24.95" customHeight="1">
      <c r="H93" s="69" t="s">
        <v>512</v>
      </c>
      <c r="I93" s="70" t="s">
        <v>513</v>
      </c>
    </row>
    <row r="94" spans="8:9" ht="24.95" customHeight="1">
      <c r="H94" s="69" t="s">
        <v>514</v>
      </c>
      <c r="I94" s="70" t="s">
        <v>515</v>
      </c>
    </row>
    <row r="95" spans="8:9" ht="24.95" customHeight="1">
      <c r="H95" s="69" t="s">
        <v>516</v>
      </c>
      <c r="I95" s="70" t="s">
        <v>517</v>
      </c>
    </row>
    <row r="96" spans="8:9" ht="24.95" customHeight="1">
      <c r="H96" s="69" t="s">
        <v>518</v>
      </c>
      <c r="I96" s="70" t="s">
        <v>519</v>
      </c>
    </row>
    <row r="97" spans="8:9" ht="24.95" customHeight="1">
      <c r="H97" s="69" t="s">
        <v>520</v>
      </c>
      <c r="I97" s="70" t="s">
        <v>521</v>
      </c>
    </row>
    <row r="98" spans="8:9" ht="24.95" customHeight="1">
      <c r="H98" s="69" t="s">
        <v>522</v>
      </c>
      <c r="I98" s="70" t="s">
        <v>523</v>
      </c>
    </row>
    <row r="99" spans="8:9" ht="24.95" customHeight="1">
      <c r="H99" s="69" t="s">
        <v>524</v>
      </c>
      <c r="I99" s="70" t="s">
        <v>525</v>
      </c>
    </row>
    <row r="100" spans="8:9" ht="24.95" customHeight="1">
      <c r="H100" s="69" t="s">
        <v>526</v>
      </c>
      <c r="I100" s="70" t="s">
        <v>527</v>
      </c>
    </row>
    <row r="101" spans="8:9" ht="24.95" customHeight="1">
      <c r="H101" s="69" t="s">
        <v>528</v>
      </c>
      <c r="I101" s="70" t="s">
        <v>529</v>
      </c>
    </row>
    <row r="102" spans="8:9" ht="24.95" customHeight="1">
      <c r="H102" s="69" t="s">
        <v>530</v>
      </c>
      <c r="I102" s="70" t="s">
        <v>531</v>
      </c>
    </row>
    <row r="103" spans="8:9" ht="24.95" customHeight="1">
      <c r="H103" s="69" t="s">
        <v>532</v>
      </c>
      <c r="I103" s="70" t="s">
        <v>533</v>
      </c>
    </row>
    <row r="104" spans="8:9" ht="24.95" customHeight="1">
      <c r="H104" s="69" t="s">
        <v>534</v>
      </c>
      <c r="I104" s="70" t="s">
        <v>535</v>
      </c>
    </row>
    <row r="105" spans="8:9" ht="24.95" customHeight="1">
      <c r="H105" s="69" t="s">
        <v>536</v>
      </c>
      <c r="I105" s="70" t="s">
        <v>537</v>
      </c>
    </row>
    <row r="106" spans="8:9" ht="24.95" customHeight="1">
      <c r="H106" s="69" t="s">
        <v>538</v>
      </c>
      <c r="I106" s="70" t="s">
        <v>539</v>
      </c>
    </row>
    <row r="107" spans="8:9" ht="24.95" customHeight="1">
      <c r="H107" s="69" t="s">
        <v>540</v>
      </c>
      <c r="I107" s="70" t="s">
        <v>541</v>
      </c>
    </row>
    <row r="108" spans="8:9" ht="24.95" customHeight="1">
      <c r="H108" s="69" t="s">
        <v>542</v>
      </c>
      <c r="I108" s="70" t="s">
        <v>543</v>
      </c>
    </row>
    <row r="109" spans="8:9" ht="24.95" customHeight="1">
      <c r="H109" s="69" t="s">
        <v>544</v>
      </c>
      <c r="I109" s="70" t="s">
        <v>545</v>
      </c>
    </row>
    <row r="110" spans="8:9" ht="24.95" customHeight="1">
      <c r="H110" s="69" t="s">
        <v>546</v>
      </c>
      <c r="I110" s="70" t="s">
        <v>547</v>
      </c>
    </row>
    <row r="111" spans="8:9" ht="24.95" customHeight="1">
      <c r="H111" s="69" t="s">
        <v>548</v>
      </c>
      <c r="I111" s="70" t="s">
        <v>549</v>
      </c>
    </row>
    <row r="112" spans="8:9" ht="24.95" customHeight="1">
      <c r="H112" s="69" t="s">
        <v>550</v>
      </c>
      <c r="I112" s="70" t="s">
        <v>551</v>
      </c>
    </row>
    <row r="113" spans="8:9" ht="24.95" customHeight="1">
      <c r="H113" s="69" t="s">
        <v>552</v>
      </c>
      <c r="I113" s="70" t="s">
        <v>553</v>
      </c>
    </row>
    <row r="114" spans="8:9" ht="24.95" customHeight="1">
      <c r="H114" s="69" t="s">
        <v>554</v>
      </c>
      <c r="I114" s="70" t="s">
        <v>555</v>
      </c>
    </row>
    <row r="115" spans="8:9" ht="24.95" customHeight="1">
      <c r="H115" s="69" t="s">
        <v>556</v>
      </c>
      <c r="I115" s="70" t="s">
        <v>557</v>
      </c>
    </row>
    <row r="116" spans="8:9" ht="24.95" customHeight="1">
      <c r="H116" s="69" t="s">
        <v>558</v>
      </c>
      <c r="I116" s="70" t="s">
        <v>559</v>
      </c>
    </row>
    <row r="117" spans="8:9" ht="24.95" customHeight="1">
      <c r="H117" s="69" t="s">
        <v>560</v>
      </c>
      <c r="I117" s="70" t="s">
        <v>561</v>
      </c>
    </row>
    <row r="118" spans="8:9" ht="24.95" customHeight="1">
      <c r="H118" s="69" t="s">
        <v>562</v>
      </c>
      <c r="I118" s="70" t="s">
        <v>563</v>
      </c>
    </row>
    <row r="119" spans="8:9" ht="24.95" customHeight="1">
      <c r="H119" s="69" t="s">
        <v>564</v>
      </c>
      <c r="I119" s="70" t="s">
        <v>565</v>
      </c>
    </row>
    <row r="120" spans="8:9" ht="24.95" customHeight="1">
      <c r="H120" s="69" t="s">
        <v>566</v>
      </c>
      <c r="I120" s="70" t="s">
        <v>567</v>
      </c>
    </row>
    <row r="121" spans="8:9" ht="24.95" customHeight="1">
      <c r="H121" s="69" t="s">
        <v>568</v>
      </c>
      <c r="I121" s="70" t="s">
        <v>569</v>
      </c>
    </row>
    <row r="122" spans="8:9" ht="24.95" customHeight="1">
      <c r="H122" s="69" t="s">
        <v>570</v>
      </c>
      <c r="I122" s="70" t="s">
        <v>571</v>
      </c>
    </row>
    <row r="123" spans="8:9" ht="24.95" customHeight="1">
      <c r="H123" s="69" t="s">
        <v>572</v>
      </c>
      <c r="I123" s="70" t="s">
        <v>573</v>
      </c>
    </row>
    <row r="124" spans="8:9" ht="24.95" customHeight="1">
      <c r="H124" s="69" t="s">
        <v>574</v>
      </c>
      <c r="I124" s="70" t="s">
        <v>3484</v>
      </c>
    </row>
    <row r="125" spans="8:9" ht="24.95" customHeight="1">
      <c r="H125" s="69" t="s">
        <v>576</v>
      </c>
      <c r="I125" s="70" t="s">
        <v>577</v>
      </c>
    </row>
    <row r="126" spans="8:9" ht="24.95" customHeight="1">
      <c r="H126" s="69" t="s">
        <v>578</v>
      </c>
      <c r="I126" s="70" t="s">
        <v>579</v>
      </c>
    </row>
    <row r="127" spans="8:9" ht="24.95" customHeight="1">
      <c r="H127" s="69" t="s">
        <v>580</v>
      </c>
      <c r="I127" s="70" t="s">
        <v>581</v>
      </c>
    </row>
    <row r="128" spans="8:9" ht="24.95" customHeight="1">
      <c r="H128" s="69" t="s">
        <v>582</v>
      </c>
      <c r="I128" s="70" t="s">
        <v>583</v>
      </c>
    </row>
    <row r="129" spans="8:9" ht="24.95" customHeight="1">
      <c r="H129" s="69" t="s">
        <v>584</v>
      </c>
      <c r="I129" s="70" t="s">
        <v>585</v>
      </c>
    </row>
    <row r="130" spans="8:9" ht="24.95" customHeight="1">
      <c r="H130" s="69" t="s">
        <v>586</v>
      </c>
      <c r="I130" s="70" t="s">
        <v>587</v>
      </c>
    </row>
    <row r="131" spans="8:9" ht="24.95" customHeight="1">
      <c r="H131" s="69" t="s">
        <v>588</v>
      </c>
      <c r="I131" s="70" t="s">
        <v>589</v>
      </c>
    </row>
    <row r="132" spans="8:9" ht="24.95" customHeight="1">
      <c r="H132" s="69" t="s">
        <v>590</v>
      </c>
      <c r="I132" s="70" t="s">
        <v>591</v>
      </c>
    </row>
    <row r="133" spans="8:9" ht="24.95" customHeight="1">
      <c r="H133" s="69" t="s">
        <v>592</v>
      </c>
      <c r="I133" s="70" t="s">
        <v>593</v>
      </c>
    </row>
    <row r="134" spans="8:9" ht="24.95" customHeight="1">
      <c r="H134" s="69" t="s">
        <v>594</v>
      </c>
      <c r="I134" s="70" t="s">
        <v>595</v>
      </c>
    </row>
    <row r="135" spans="8:9" ht="24.95" customHeight="1">
      <c r="H135" s="69" t="s">
        <v>596</v>
      </c>
      <c r="I135" s="70" t="s">
        <v>597</v>
      </c>
    </row>
    <row r="136" spans="8:9" ht="24.95" customHeight="1">
      <c r="H136" s="69" t="s">
        <v>598</v>
      </c>
      <c r="I136" s="70" t="s">
        <v>599</v>
      </c>
    </row>
    <row r="137" spans="8:9" ht="24.95" customHeight="1">
      <c r="H137" s="69" t="s">
        <v>600</v>
      </c>
      <c r="I137" s="70" t="s">
        <v>601</v>
      </c>
    </row>
    <row r="138" spans="8:9" ht="24.95" customHeight="1">
      <c r="H138" s="69" t="s">
        <v>602</v>
      </c>
      <c r="I138" s="70" t="s">
        <v>603</v>
      </c>
    </row>
    <row r="139" spans="8:9" ht="24.95" customHeight="1">
      <c r="H139" s="69" t="s">
        <v>604</v>
      </c>
      <c r="I139" s="70" t="s">
        <v>605</v>
      </c>
    </row>
    <row r="140" spans="8:9" ht="24.95" customHeight="1">
      <c r="H140" s="69" t="s">
        <v>606</v>
      </c>
      <c r="I140" s="70" t="s">
        <v>607</v>
      </c>
    </row>
    <row r="141" spans="8:9" ht="24.95" customHeight="1">
      <c r="H141" s="69" t="s">
        <v>608</v>
      </c>
      <c r="I141" s="70" t="s">
        <v>609</v>
      </c>
    </row>
    <row r="142" spans="8:9" ht="24.95" customHeight="1">
      <c r="H142" s="69" t="s">
        <v>610</v>
      </c>
      <c r="I142" s="70" t="s">
        <v>611</v>
      </c>
    </row>
    <row r="143" spans="8:9" ht="24.95" customHeight="1">
      <c r="H143" s="69" t="s">
        <v>612</v>
      </c>
      <c r="I143" s="70" t="s">
        <v>613</v>
      </c>
    </row>
    <row r="144" spans="8:9" ht="24.95" customHeight="1">
      <c r="H144" s="69" t="s">
        <v>614</v>
      </c>
      <c r="I144" s="70" t="s">
        <v>615</v>
      </c>
    </row>
    <row r="145" spans="8:9" ht="24.95" customHeight="1">
      <c r="H145" s="69" t="s">
        <v>616</v>
      </c>
      <c r="I145" s="70" t="s">
        <v>617</v>
      </c>
    </row>
    <row r="146" spans="8:9" ht="24.95" customHeight="1">
      <c r="H146" s="69" t="s">
        <v>618</v>
      </c>
      <c r="I146" s="70" t="s">
        <v>619</v>
      </c>
    </row>
    <row r="147" spans="8:9" ht="24.95" customHeight="1">
      <c r="H147" s="69" t="s">
        <v>620</v>
      </c>
      <c r="I147" s="70" t="s">
        <v>621</v>
      </c>
    </row>
    <row r="148" spans="8:9" ht="24.95" customHeight="1">
      <c r="H148" s="69" t="s">
        <v>622</v>
      </c>
      <c r="I148" s="70" t="s">
        <v>623</v>
      </c>
    </row>
    <row r="149" spans="8:9" ht="24.95" customHeight="1">
      <c r="H149" s="69" t="s">
        <v>624</v>
      </c>
      <c r="I149" s="70" t="s">
        <v>625</v>
      </c>
    </row>
    <row r="150" spans="8:9" ht="24.95" customHeight="1">
      <c r="H150" s="69" t="s">
        <v>626</v>
      </c>
      <c r="I150" s="70" t="s">
        <v>627</v>
      </c>
    </row>
    <row r="151" spans="8:9" ht="24.95" customHeight="1">
      <c r="H151" s="69" t="s">
        <v>628</v>
      </c>
      <c r="I151" s="70" t="s">
        <v>629</v>
      </c>
    </row>
    <row r="152" spans="8:9" ht="24.95" customHeight="1">
      <c r="H152" s="69" t="s">
        <v>630</v>
      </c>
      <c r="I152" s="70" t="s">
        <v>631</v>
      </c>
    </row>
    <row r="153" spans="8:9" ht="24.95" customHeight="1">
      <c r="H153" s="69" t="s">
        <v>632</v>
      </c>
      <c r="I153" s="70" t="s">
        <v>633</v>
      </c>
    </row>
    <row r="154" spans="8:9" ht="24.95" customHeight="1">
      <c r="H154" s="69" t="s">
        <v>634</v>
      </c>
      <c r="I154" s="70" t="s">
        <v>635</v>
      </c>
    </row>
    <row r="155" spans="8:9" ht="24.95" customHeight="1">
      <c r="H155" s="69" t="s">
        <v>636</v>
      </c>
      <c r="I155" s="70" t="s">
        <v>637</v>
      </c>
    </row>
    <row r="156" spans="8:9" ht="24.95" customHeight="1">
      <c r="H156" s="69" t="s">
        <v>638</v>
      </c>
      <c r="I156" s="70" t="s">
        <v>639</v>
      </c>
    </row>
    <row r="157" spans="8:9" ht="24.95" customHeight="1">
      <c r="H157" s="69" t="s">
        <v>640</v>
      </c>
      <c r="I157" s="70" t="s">
        <v>641</v>
      </c>
    </row>
    <row r="158" spans="8:9" ht="24.95" customHeight="1">
      <c r="H158" s="69" t="s">
        <v>642</v>
      </c>
      <c r="I158" s="70" t="s">
        <v>643</v>
      </c>
    </row>
    <row r="159" spans="8:9" ht="24.95" customHeight="1">
      <c r="H159" s="69" t="s">
        <v>644</v>
      </c>
      <c r="I159" s="70" t="s">
        <v>645</v>
      </c>
    </row>
    <row r="160" spans="8:9" ht="24.95" customHeight="1">
      <c r="H160" s="69" t="s">
        <v>646</v>
      </c>
      <c r="I160" s="70" t="s">
        <v>647</v>
      </c>
    </row>
    <row r="161" spans="8:9" ht="24.95" customHeight="1">
      <c r="H161" s="69" t="s">
        <v>648</v>
      </c>
      <c r="I161" s="70" t="s">
        <v>649</v>
      </c>
    </row>
    <row r="162" spans="8:9" ht="24.95" customHeight="1">
      <c r="H162" s="69" t="s">
        <v>650</v>
      </c>
      <c r="I162" s="70" t="s">
        <v>651</v>
      </c>
    </row>
    <row r="163" spans="8:9" ht="24.95" customHeight="1">
      <c r="H163" s="69" t="s">
        <v>652</v>
      </c>
      <c r="I163" s="70" t="s">
        <v>653</v>
      </c>
    </row>
    <row r="164" spans="8:9" ht="24.95" customHeight="1">
      <c r="H164" s="69" t="s">
        <v>654</v>
      </c>
      <c r="I164" s="70" t="s">
        <v>655</v>
      </c>
    </row>
    <row r="165" spans="8:9" ht="24.95" customHeight="1">
      <c r="H165" s="69" t="s">
        <v>656</v>
      </c>
      <c r="I165" s="70" t="s">
        <v>657</v>
      </c>
    </row>
    <row r="166" spans="8:9" ht="24.95" customHeight="1">
      <c r="H166" s="69" t="s">
        <v>658</v>
      </c>
      <c r="I166" s="70" t="s">
        <v>659</v>
      </c>
    </row>
    <row r="167" spans="8:9" ht="24.95" customHeight="1">
      <c r="H167" s="69" t="s">
        <v>660</v>
      </c>
      <c r="I167" s="70" t="s">
        <v>661</v>
      </c>
    </row>
    <row r="168" spans="8:9" ht="24.95" customHeight="1">
      <c r="H168" s="69" t="s">
        <v>662</v>
      </c>
      <c r="I168" s="70" t="s">
        <v>663</v>
      </c>
    </row>
    <row r="169" spans="8:9" ht="24.95" customHeight="1">
      <c r="H169" s="69" t="s">
        <v>664</v>
      </c>
      <c r="I169" s="70" t="s">
        <v>665</v>
      </c>
    </row>
    <row r="170" spans="8:9" ht="24.95" customHeight="1">
      <c r="H170" s="69" t="s">
        <v>666</v>
      </c>
      <c r="I170" s="70" t="s">
        <v>667</v>
      </c>
    </row>
    <row r="171" spans="8:9" ht="24.95" customHeight="1">
      <c r="H171" s="69" t="s">
        <v>668</v>
      </c>
      <c r="I171" s="70" t="s">
        <v>669</v>
      </c>
    </row>
    <row r="172" spans="8:9" ht="24.95" customHeight="1">
      <c r="H172" s="69" t="s">
        <v>670</v>
      </c>
      <c r="I172" s="70" t="s">
        <v>671</v>
      </c>
    </row>
    <row r="173" spans="8:9" ht="24.95" customHeight="1">
      <c r="H173" s="69" t="s">
        <v>672</v>
      </c>
      <c r="I173" s="70" t="s">
        <v>673</v>
      </c>
    </row>
    <row r="174" spans="8:9" ht="24.95" customHeight="1">
      <c r="H174" s="69" t="s">
        <v>674</v>
      </c>
      <c r="I174" s="70" t="s">
        <v>675</v>
      </c>
    </row>
    <row r="175" spans="8:9" ht="24.95" customHeight="1">
      <c r="H175" s="69" t="s">
        <v>676</v>
      </c>
      <c r="I175" s="70" t="s">
        <v>677</v>
      </c>
    </row>
    <row r="176" spans="8:9" ht="24.95" customHeight="1">
      <c r="H176" s="69" t="s">
        <v>678</v>
      </c>
      <c r="I176" s="70" t="s">
        <v>679</v>
      </c>
    </row>
    <row r="177" spans="8:9" ht="24.95" customHeight="1">
      <c r="H177" s="69" t="s">
        <v>680</v>
      </c>
      <c r="I177" s="70" t="s">
        <v>681</v>
      </c>
    </row>
    <row r="178" spans="8:9" ht="24.95" customHeight="1">
      <c r="H178" s="69" t="s">
        <v>682</v>
      </c>
      <c r="I178" s="70" t="s">
        <v>683</v>
      </c>
    </row>
    <row r="179" spans="8:9" ht="24.95" customHeight="1">
      <c r="H179" s="69" t="s">
        <v>684</v>
      </c>
      <c r="I179" s="70" t="s">
        <v>685</v>
      </c>
    </row>
    <row r="180" spans="8:9" ht="24.95" customHeight="1">
      <c r="H180" s="69" t="s">
        <v>686</v>
      </c>
      <c r="I180" s="70" t="s">
        <v>687</v>
      </c>
    </row>
    <row r="181" spans="8:9" ht="24.95" customHeight="1">
      <c r="H181" s="69" t="s">
        <v>688</v>
      </c>
      <c r="I181" s="70" t="s">
        <v>689</v>
      </c>
    </row>
    <row r="182" spans="8:9" ht="24.95" customHeight="1">
      <c r="H182" s="69" t="s">
        <v>690</v>
      </c>
      <c r="I182" s="70" t="s">
        <v>691</v>
      </c>
    </row>
    <row r="183" spans="8:9" ht="24.95" customHeight="1">
      <c r="H183" s="69" t="s">
        <v>692</v>
      </c>
      <c r="I183" s="70" t="s">
        <v>693</v>
      </c>
    </row>
    <row r="184" spans="8:9" ht="24.95" customHeight="1">
      <c r="H184" s="69" t="s">
        <v>694</v>
      </c>
      <c r="I184" s="70" t="s">
        <v>695</v>
      </c>
    </row>
    <row r="185" spans="8:9" ht="24.95" customHeight="1">
      <c r="H185" s="69" t="s">
        <v>696</v>
      </c>
      <c r="I185" s="70" t="s">
        <v>697</v>
      </c>
    </row>
    <row r="186" spans="8:9" ht="24.95" customHeight="1">
      <c r="H186" s="69" t="s">
        <v>698</v>
      </c>
      <c r="I186" s="70" t="s">
        <v>699</v>
      </c>
    </row>
    <row r="187" spans="8:9" ht="24.95" customHeight="1">
      <c r="H187" s="69" t="s">
        <v>700</v>
      </c>
      <c r="I187" s="70" t="s">
        <v>701</v>
      </c>
    </row>
    <row r="188" spans="8:9" ht="24.95" customHeight="1">
      <c r="H188" s="69" t="s">
        <v>702</v>
      </c>
      <c r="I188" s="70" t="s">
        <v>703</v>
      </c>
    </row>
    <row r="189" spans="8:9" ht="24.95" customHeight="1">
      <c r="H189" s="69" t="s">
        <v>704</v>
      </c>
      <c r="I189" s="70" t="s">
        <v>705</v>
      </c>
    </row>
    <row r="190" spans="8:9" ht="24.95" customHeight="1">
      <c r="H190" s="69" t="s">
        <v>706</v>
      </c>
      <c r="I190" s="70" t="s">
        <v>707</v>
      </c>
    </row>
    <row r="191" spans="8:9" ht="24.95" customHeight="1">
      <c r="H191" s="69" t="s">
        <v>708</v>
      </c>
      <c r="I191" s="70" t="s">
        <v>709</v>
      </c>
    </row>
    <row r="192" spans="8:9" ht="24.95" customHeight="1">
      <c r="H192" s="69" t="s">
        <v>710</v>
      </c>
      <c r="I192" s="70" t="s">
        <v>711</v>
      </c>
    </row>
    <row r="193" spans="8:9" ht="24.95" customHeight="1">
      <c r="H193" s="69" t="s">
        <v>712</v>
      </c>
      <c r="I193" s="70" t="s">
        <v>713</v>
      </c>
    </row>
    <row r="194" spans="8:9" ht="24.95" customHeight="1">
      <c r="H194" s="69" t="s">
        <v>714</v>
      </c>
      <c r="I194" s="70" t="s">
        <v>715</v>
      </c>
    </row>
    <row r="195" spans="8:9" ht="24.95" customHeight="1">
      <c r="H195" s="69" t="s">
        <v>716</v>
      </c>
      <c r="I195" s="70" t="s">
        <v>717</v>
      </c>
    </row>
    <row r="196" spans="8:9" ht="24.95" customHeight="1">
      <c r="H196" s="69" t="s">
        <v>718</v>
      </c>
      <c r="I196" s="70" t="s">
        <v>719</v>
      </c>
    </row>
    <row r="197" spans="8:9" ht="24.95" customHeight="1">
      <c r="H197" s="69" t="s">
        <v>720</v>
      </c>
      <c r="I197" s="70" t="s">
        <v>721</v>
      </c>
    </row>
    <row r="198" spans="8:9" ht="24.95" customHeight="1">
      <c r="H198" s="69" t="s">
        <v>722</v>
      </c>
      <c r="I198" s="70" t="s">
        <v>723</v>
      </c>
    </row>
    <row r="199" spans="8:9" ht="24.95" customHeight="1">
      <c r="H199" s="69" t="s">
        <v>724</v>
      </c>
      <c r="I199" s="70" t="s">
        <v>3485</v>
      </c>
    </row>
    <row r="200" spans="8:9" ht="24.95" customHeight="1">
      <c r="H200" s="69" t="s">
        <v>726</v>
      </c>
      <c r="I200" s="70" t="s">
        <v>727</v>
      </c>
    </row>
    <row r="201" spans="8:9" ht="24.95" customHeight="1">
      <c r="H201" s="69" t="s">
        <v>728</v>
      </c>
      <c r="I201" s="70" t="s">
        <v>729</v>
      </c>
    </row>
    <row r="202" spans="8:9" ht="24.95" customHeight="1">
      <c r="H202" s="69" t="s">
        <v>730</v>
      </c>
      <c r="I202" s="70" t="s">
        <v>731</v>
      </c>
    </row>
    <row r="203" spans="8:9" ht="24.95" customHeight="1">
      <c r="H203" s="69" t="s">
        <v>732</v>
      </c>
      <c r="I203" s="70" t="s">
        <v>733</v>
      </c>
    </row>
    <row r="204" spans="8:9" ht="24.95" customHeight="1">
      <c r="H204" s="69" t="s">
        <v>734</v>
      </c>
      <c r="I204" s="70" t="s">
        <v>735</v>
      </c>
    </row>
    <row r="205" spans="8:9" ht="24.95" customHeight="1">
      <c r="H205" s="69" t="s">
        <v>736</v>
      </c>
      <c r="I205" s="70" t="s">
        <v>737</v>
      </c>
    </row>
    <row r="206" spans="8:9" ht="24.95" customHeight="1">
      <c r="H206" s="69" t="s">
        <v>738</v>
      </c>
      <c r="I206" s="70" t="s">
        <v>739</v>
      </c>
    </row>
    <row r="207" spans="8:9" ht="24.95" customHeight="1">
      <c r="H207" s="69" t="s">
        <v>740</v>
      </c>
      <c r="I207" s="70" t="s">
        <v>741</v>
      </c>
    </row>
    <row r="208" spans="8:9" ht="24.95" customHeight="1">
      <c r="H208" s="69" t="s">
        <v>742</v>
      </c>
      <c r="I208" s="70" t="s">
        <v>743</v>
      </c>
    </row>
    <row r="209" spans="8:9" ht="24.95" customHeight="1">
      <c r="H209" s="69" t="s">
        <v>744</v>
      </c>
      <c r="I209" s="70" t="s">
        <v>745</v>
      </c>
    </row>
    <row r="210" spans="8:9" ht="24.95" customHeight="1">
      <c r="H210" s="69" t="s">
        <v>746</v>
      </c>
      <c r="I210" s="70" t="s">
        <v>747</v>
      </c>
    </row>
    <row r="211" spans="8:9" ht="24.95" customHeight="1">
      <c r="H211" s="69" t="s">
        <v>748</v>
      </c>
      <c r="I211" s="70" t="s">
        <v>749</v>
      </c>
    </row>
    <row r="212" spans="8:9" ht="24.95" customHeight="1">
      <c r="H212" s="69" t="s">
        <v>750</v>
      </c>
      <c r="I212" s="70" t="s">
        <v>751</v>
      </c>
    </row>
    <row r="213" spans="8:9" ht="24.95" customHeight="1">
      <c r="H213" s="69" t="s">
        <v>752</v>
      </c>
      <c r="I213" s="70" t="s">
        <v>753</v>
      </c>
    </row>
    <row r="214" spans="8:9" ht="24.95" customHeight="1">
      <c r="H214" s="69" t="s">
        <v>754</v>
      </c>
      <c r="I214" s="70" t="s">
        <v>755</v>
      </c>
    </row>
    <row r="215" spans="8:9" ht="24.95" customHeight="1">
      <c r="H215" s="69" t="s">
        <v>756</v>
      </c>
      <c r="I215" s="70" t="s">
        <v>757</v>
      </c>
    </row>
    <row r="216" spans="8:9" ht="24.95" customHeight="1">
      <c r="H216" s="69" t="s">
        <v>758</v>
      </c>
      <c r="I216" s="70" t="s">
        <v>759</v>
      </c>
    </row>
    <row r="217" spans="8:9" ht="24.95" customHeight="1">
      <c r="H217" s="69" t="s">
        <v>760</v>
      </c>
      <c r="I217" s="70" t="s">
        <v>761</v>
      </c>
    </row>
    <row r="218" spans="8:9" ht="24.95" customHeight="1">
      <c r="H218" s="69" t="s">
        <v>762</v>
      </c>
      <c r="I218" s="70" t="s">
        <v>763</v>
      </c>
    </row>
    <row r="219" spans="8:9" ht="24.95" customHeight="1">
      <c r="H219" s="69" t="s">
        <v>764</v>
      </c>
      <c r="I219" s="70" t="s">
        <v>765</v>
      </c>
    </row>
    <row r="220" spans="8:9" ht="24.95" customHeight="1">
      <c r="H220" s="69" t="s">
        <v>766</v>
      </c>
      <c r="I220" s="70" t="s">
        <v>767</v>
      </c>
    </row>
    <row r="221" spans="8:9" ht="24.95" customHeight="1">
      <c r="H221" s="69" t="s">
        <v>768</v>
      </c>
      <c r="I221" s="70" t="s">
        <v>769</v>
      </c>
    </row>
    <row r="222" spans="8:9" ht="24.95" customHeight="1">
      <c r="H222" s="69" t="s">
        <v>770</v>
      </c>
      <c r="I222" s="70" t="s">
        <v>771</v>
      </c>
    </row>
    <row r="223" spans="8:9" ht="24.95" customHeight="1">
      <c r="H223" s="69" t="s">
        <v>772</v>
      </c>
      <c r="I223" s="70" t="s">
        <v>773</v>
      </c>
    </row>
    <row r="224" spans="8:9" ht="24.95" customHeight="1">
      <c r="H224" s="69" t="s">
        <v>774</v>
      </c>
      <c r="I224" s="70" t="s">
        <v>775</v>
      </c>
    </row>
    <row r="225" spans="8:9" ht="24.95" customHeight="1">
      <c r="H225" s="69" t="s">
        <v>776</v>
      </c>
      <c r="I225" s="70" t="s">
        <v>777</v>
      </c>
    </row>
    <row r="226" spans="8:9" ht="24.95" customHeight="1">
      <c r="H226" s="69" t="s">
        <v>778</v>
      </c>
      <c r="I226" s="70" t="s">
        <v>779</v>
      </c>
    </row>
    <row r="227" spans="8:9" ht="24.95" customHeight="1">
      <c r="H227" s="69" t="s">
        <v>780</v>
      </c>
      <c r="I227" s="70" t="s">
        <v>781</v>
      </c>
    </row>
    <row r="228" spans="8:9" ht="24.95" customHeight="1">
      <c r="H228" s="69" t="s">
        <v>782</v>
      </c>
      <c r="I228" s="70" t="s">
        <v>783</v>
      </c>
    </row>
    <row r="229" spans="8:9" ht="24.95" customHeight="1">
      <c r="H229" s="69" t="s">
        <v>784</v>
      </c>
      <c r="I229" s="70" t="s">
        <v>785</v>
      </c>
    </row>
    <row r="230" spans="8:9" ht="24.95" customHeight="1">
      <c r="H230" s="69" t="s">
        <v>786</v>
      </c>
      <c r="I230" s="70" t="s">
        <v>787</v>
      </c>
    </row>
    <row r="231" spans="8:9" ht="24.95" customHeight="1">
      <c r="H231" s="69" t="s">
        <v>788</v>
      </c>
      <c r="I231" s="70" t="s">
        <v>789</v>
      </c>
    </row>
    <row r="232" spans="8:9" ht="24.95" customHeight="1">
      <c r="H232" s="69" t="s">
        <v>790</v>
      </c>
      <c r="I232" s="70" t="s">
        <v>791</v>
      </c>
    </row>
    <row r="233" spans="8:9" ht="24.95" customHeight="1">
      <c r="H233" s="69" t="s">
        <v>792</v>
      </c>
      <c r="I233" s="70" t="s">
        <v>793</v>
      </c>
    </row>
    <row r="234" spans="8:9" ht="24.95" customHeight="1">
      <c r="H234" s="69" t="s">
        <v>794</v>
      </c>
      <c r="I234" s="70" t="s">
        <v>3487</v>
      </c>
    </row>
    <row r="235" spans="8:9" ht="24.95" customHeight="1">
      <c r="H235" s="69" t="s">
        <v>796</v>
      </c>
      <c r="I235" s="70" t="s">
        <v>797</v>
      </c>
    </row>
    <row r="236" spans="8:9" ht="24.95" customHeight="1">
      <c r="H236" s="69" t="s">
        <v>798</v>
      </c>
      <c r="I236" s="70" t="s">
        <v>799</v>
      </c>
    </row>
    <row r="237" spans="8:9" ht="24.95" customHeight="1">
      <c r="H237" s="69" t="s">
        <v>800</v>
      </c>
      <c r="I237" s="70" t="s">
        <v>801</v>
      </c>
    </row>
    <row r="238" spans="8:9" ht="24.95" customHeight="1">
      <c r="H238" s="69" t="s">
        <v>802</v>
      </c>
      <c r="I238" s="70" t="s">
        <v>803</v>
      </c>
    </row>
    <row r="239" spans="8:9" ht="24.95" customHeight="1">
      <c r="H239" s="69" t="s">
        <v>804</v>
      </c>
      <c r="I239" s="70" t="s">
        <v>805</v>
      </c>
    </row>
    <row r="240" spans="8:9" ht="24.95" customHeight="1">
      <c r="H240" s="69" t="s">
        <v>3384</v>
      </c>
      <c r="I240" s="70" t="s">
        <v>3385</v>
      </c>
    </row>
    <row r="241" spans="8:9" ht="24.95" customHeight="1">
      <c r="H241" s="69" t="s">
        <v>3397</v>
      </c>
      <c r="I241" s="70" t="s">
        <v>3398</v>
      </c>
    </row>
    <row r="242" spans="8:9" ht="24.95" customHeight="1">
      <c r="H242" s="69" t="s">
        <v>3410</v>
      </c>
      <c r="I242" s="70" t="s">
        <v>3411</v>
      </c>
    </row>
    <row r="243" spans="8:9" ht="24.95" customHeight="1">
      <c r="H243" s="69" t="s">
        <v>3420</v>
      </c>
      <c r="I243" s="70" t="s">
        <v>3421</v>
      </c>
    </row>
    <row r="244" spans="8:9" ht="24.95" customHeight="1">
      <c r="H244" s="69" t="s">
        <v>3429</v>
      </c>
      <c r="I244" s="70" t="s">
        <v>3430</v>
      </c>
    </row>
    <row r="245" spans="8:9" ht="24.95" customHeight="1">
      <c r="H245" s="69" t="s">
        <v>3437</v>
      </c>
      <c r="I245" s="70" t="s">
        <v>3438</v>
      </c>
    </row>
    <row r="246" spans="8:9" ht="24.95" customHeight="1">
      <c r="H246" s="69" t="s">
        <v>3448</v>
      </c>
      <c r="I246" s="70" t="s">
        <v>3449</v>
      </c>
    </row>
    <row r="247" spans="8:9" ht="24.95" customHeight="1">
      <c r="H247" s="69" t="s">
        <v>3458</v>
      </c>
      <c r="I247" s="70" t="s">
        <v>3459</v>
      </c>
    </row>
    <row r="248" spans="8:9" ht="24.95" customHeight="1">
      <c r="H248" s="69" t="s">
        <v>3471</v>
      </c>
      <c r="I248" s="70" t="s">
        <v>3472</v>
      </c>
    </row>
  </sheetData>
  <sheetProtection password="86AE" sheet="1" objects="1" scenarios="1"/>
  <mergeCells count="2">
    <mergeCell ref="C8:D8"/>
    <mergeCell ref="C11:F11"/>
  </mergeCells>
  <phoneticPr fontId="7"/>
  <conditionalFormatting sqref="C11:F11">
    <cfRule type="expression" dxfId="11" priority="1">
      <formula>LEN($C$11)&gt;0</formula>
    </cfRule>
  </conditionalFormatting>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W66"/>
  <sheetViews>
    <sheetView showGridLines="0" zoomScaleNormal="100" zoomScaleSheetLayoutView="90" zoomScalePageLayoutView="85" workbookViewId="0">
      <selection activeCell="AU26" sqref="AU26"/>
    </sheetView>
  </sheetViews>
  <sheetFormatPr defaultColWidth="9" defaultRowHeight="13.5"/>
  <cols>
    <col min="1" max="1" width="5.125" style="2" customWidth="1"/>
    <col min="2" max="2" width="5.625" style="2" customWidth="1"/>
    <col min="3" max="3" width="6.625" style="2" customWidth="1"/>
    <col min="4" max="5" width="5.625" style="2" customWidth="1"/>
    <col min="6" max="6" width="7.625" style="2" customWidth="1"/>
    <col min="7" max="7" width="10.625" style="2" customWidth="1"/>
    <col min="8" max="8" width="7.125" style="2" customWidth="1"/>
    <col min="9" max="9" width="5.5" style="2" customWidth="1"/>
    <col min="10" max="10" width="9.125" style="2" customWidth="1"/>
    <col min="11" max="11" width="5.5" style="2" customWidth="1"/>
    <col min="12" max="12" width="5.625" style="2" customWidth="1"/>
    <col min="13" max="14" width="7.125" style="2" customWidth="1"/>
    <col min="15" max="15" width="2.625" style="2" customWidth="1"/>
    <col min="16" max="17" width="9" style="2" hidden="1" customWidth="1"/>
    <col min="18" max="18" width="11" style="2" hidden="1" customWidth="1"/>
    <col min="19" max="42" width="9" style="2" hidden="1" customWidth="1"/>
    <col min="43" max="45" width="9.75" style="2" hidden="1" customWidth="1"/>
    <col min="46" max="49" width="9" style="2" customWidth="1"/>
    <col min="50" max="16384" width="9" style="2"/>
  </cols>
  <sheetData>
    <row r="1" spans="1:49" ht="14.25" thickBot="1">
      <c r="A1" s="1" t="s">
        <v>0</v>
      </c>
      <c r="O1" s="3"/>
      <c r="P1" s="4" t="b">
        <v>0</v>
      </c>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row>
    <row r="2" spans="1:49" ht="15.95" customHeight="1" thickBot="1">
      <c r="A2" s="681" t="s">
        <v>1</v>
      </c>
      <c r="B2" s="682"/>
      <c r="C2" s="682"/>
      <c r="D2" s="682"/>
      <c r="E2" s="682"/>
      <c r="F2" s="682"/>
      <c r="G2" s="682"/>
      <c r="H2" s="682"/>
      <c r="I2" s="682"/>
      <c r="J2" s="682"/>
      <c r="K2" s="849" t="s">
        <v>2</v>
      </c>
      <c r="L2" s="850"/>
      <c r="M2" s="849" t="str">
        <f>IF($AR$3="","",VLOOKUP($AR$3,計画書!$B$14:$EW$259,6))</f>
        <v/>
      </c>
      <c r="N2" s="850"/>
      <c r="O2" s="3"/>
      <c r="P2" s="4" t="b">
        <v>0</v>
      </c>
      <c r="Q2" s="3"/>
      <c r="R2" s="3"/>
      <c r="S2" s="3"/>
      <c r="T2" s="3"/>
      <c r="U2" s="3"/>
      <c r="V2" s="3"/>
      <c r="W2" s="3"/>
      <c r="X2" s="3"/>
      <c r="Y2" s="3"/>
      <c r="Z2" s="3"/>
      <c r="AA2" s="3"/>
      <c r="AB2" s="3"/>
      <c r="AC2" s="3"/>
      <c r="AD2" s="3"/>
      <c r="AE2" s="3"/>
      <c r="AF2" s="3"/>
      <c r="AG2" s="3"/>
      <c r="AH2" s="3"/>
      <c r="AI2" s="3"/>
      <c r="AJ2" s="3"/>
      <c r="AK2" s="3"/>
      <c r="AL2" s="3"/>
      <c r="AM2" s="3"/>
      <c r="AN2" s="3"/>
      <c r="AO2" s="3"/>
      <c r="AP2" s="3"/>
      <c r="AQ2" s="3"/>
      <c r="AR2" s="5" t="s">
        <v>3</v>
      </c>
      <c r="AS2" s="6">
        <v>0</v>
      </c>
      <c r="AT2" s="3"/>
      <c r="AU2" s="3"/>
      <c r="AV2" s="3"/>
      <c r="AW2" s="3"/>
    </row>
    <row r="3" spans="1:49" ht="20.100000000000001" customHeight="1" thickBot="1">
      <c r="A3" s="851" t="s">
        <v>4</v>
      </c>
      <c r="B3" s="851"/>
      <c r="C3" s="851"/>
      <c r="D3" s="851"/>
      <c r="E3" s="851"/>
      <c r="F3" s="851"/>
      <c r="G3" s="851"/>
      <c r="H3" s="851"/>
      <c r="I3" s="851"/>
      <c r="J3" s="851"/>
      <c r="K3" s="851"/>
      <c r="L3" s="851"/>
      <c r="M3" s="851"/>
      <c r="N3" s="851"/>
      <c r="O3" s="3"/>
      <c r="P3" s="4" t="b">
        <v>0</v>
      </c>
      <c r="Q3" s="3"/>
      <c r="R3" s="3"/>
      <c r="S3" s="3"/>
      <c r="T3" s="3"/>
      <c r="U3" s="3"/>
      <c r="V3" s="3"/>
      <c r="W3" s="3"/>
      <c r="X3" s="3"/>
      <c r="Y3" s="3"/>
      <c r="Z3" s="3"/>
      <c r="AA3" s="3"/>
      <c r="AB3" s="3"/>
      <c r="AC3" s="3"/>
      <c r="AD3" s="3"/>
      <c r="AE3" s="3"/>
      <c r="AF3" s="3"/>
      <c r="AG3" s="3"/>
      <c r="AH3" s="3"/>
      <c r="AI3" s="3"/>
      <c r="AJ3" s="3"/>
      <c r="AK3" s="3"/>
      <c r="AL3" s="3"/>
      <c r="AM3" s="3"/>
      <c r="AN3" s="3"/>
      <c r="AO3" s="3"/>
      <c r="AP3" s="3"/>
      <c r="AQ3" s="3"/>
      <c r="AR3" s="3" t="str">
        <f>IF(はじめに!$C$8="","",TEXT(はじめに!$C$8,"000"))</f>
        <v/>
      </c>
      <c r="AS3" s="3"/>
      <c r="AT3" s="3"/>
      <c r="AU3" s="3"/>
      <c r="AV3" s="3"/>
      <c r="AW3" s="3"/>
    </row>
    <row r="4" spans="1:49" ht="18" customHeight="1" thickBot="1">
      <c r="O4" s="3"/>
      <c r="P4" s="4" t="b">
        <v>0</v>
      </c>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row>
    <row r="5" spans="1:49" ht="18.95" customHeight="1" thickBot="1">
      <c r="H5" s="683"/>
      <c r="I5" s="683"/>
      <c r="J5" s="684"/>
      <c r="K5" s="772" t="str">
        <f>IF($AR$3="","",VLOOKUP($AR$3,計画書!$B$14:$EW$259,7))</f>
        <v/>
      </c>
      <c r="L5" s="772"/>
      <c r="M5" s="773"/>
      <c r="N5" s="773"/>
      <c r="O5" s="3"/>
      <c r="P5" s="4" t="b">
        <v>0</v>
      </c>
      <c r="Q5" s="3"/>
      <c r="R5" s="7" t="str">
        <f>IFERROR(DATE(VALUE(SUBSTITUTE(K5,"年","")),VALUE(SUBSTITUTE(M5,"月","")),VALUE(SUBSTITUTE(N5,"日",""))),"")</f>
        <v/>
      </c>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row>
    <row r="6" spans="1:49" ht="24" customHeight="1" thickBot="1">
      <c r="A6" s="685" t="s">
        <v>5</v>
      </c>
      <c r="B6" s="685"/>
      <c r="C6" s="685"/>
      <c r="D6" s="686"/>
      <c r="E6" s="686"/>
      <c r="F6" s="686"/>
      <c r="G6" s="686"/>
      <c r="H6" s="686"/>
      <c r="I6" s="686"/>
      <c r="J6" s="686"/>
      <c r="K6" s="686"/>
      <c r="L6" s="686"/>
      <c r="M6" s="686"/>
      <c r="N6" s="686"/>
      <c r="O6" s="3"/>
      <c r="P6" s="4" t="b">
        <v>0</v>
      </c>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row>
    <row r="7" spans="1:49" ht="30" customHeight="1" thickBot="1">
      <c r="A7" s="852" t="s">
        <v>6</v>
      </c>
      <c r="B7" s="852"/>
      <c r="C7" s="852"/>
      <c r="D7" s="686"/>
      <c r="E7" s="686"/>
      <c r="F7" s="686"/>
      <c r="G7" s="686"/>
      <c r="H7" s="687" t="s">
        <v>7</v>
      </c>
      <c r="I7" s="853" t="str">
        <f>IF($AR$3="","",VLOOKUP($AR$3,計画書!$B$14:$EW$259,8))</f>
        <v/>
      </c>
      <c r="J7" s="853"/>
      <c r="K7" s="853"/>
      <c r="L7" s="853"/>
      <c r="M7" s="853"/>
      <c r="N7" s="853"/>
      <c r="O7" s="3"/>
      <c r="P7" s="4" t="e">
        <f>IF(VLOOKUP($AR$3,計画書!$B$14:$EW$259,16)="",FALSE,TRUE)</f>
        <v>#N/A</v>
      </c>
      <c r="Q7" s="3" t="s">
        <v>3488</v>
      </c>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row>
    <row r="8" spans="1:49" ht="30" customHeight="1" thickTop="1" thickBot="1">
      <c r="A8" s="686"/>
      <c r="B8" s="686"/>
      <c r="C8" s="686"/>
      <c r="D8" s="686"/>
      <c r="E8" s="686"/>
      <c r="F8" s="686"/>
      <c r="G8" s="686"/>
      <c r="H8" s="834" t="s">
        <v>8</v>
      </c>
      <c r="I8" s="835" t="str">
        <f>IF($AR$3="","",VLOOKUP($AR$3,計画書!$B$14:$EW$259,9))</f>
        <v/>
      </c>
      <c r="J8" s="835"/>
      <c r="K8" s="835"/>
      <c r="L8" s="835"/>
      <c r="M8" s="835"/>
      <c r="N8" s="835"/>
      <c r="O8" s="3"/>
      <c r="P8" s="4" t="e">
        <f>IF(VLOOKUP($AR$3,計画書!$B$14:$EW$259,17)="",FALSE,TRUE)</f>
        <v>#N/A</v>
      </c>
      <c r="Q8" s="3" t="s">
        <v>3489</v>
      </c>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row>
    <row r="9" spans="1:49" ht="30" customHeight="1" thickBot="1">
      <c r="A9" s="686"/>
      <c r="B9" s="686"/>
      <c r="C9" s="686"/>
      <c r="D9" s="686"/>
      <c r="E9" s="686"/>
      <c r="F9" s="686"/>
      <c r="G9" s="686"/>
      <c r="H9" s="834"/>
      <c r="I9" s="836" t="str">
        <f>IF($AR$3="","",VLOOKUP($AR$3,計画書!$B$14:$EW$259,10))</f>
        <v/>
      </c>
      <c r="J9" s="836"/>
      <c r="K9" s="836"/>
      <c r="L9" s="836"/>
      <c r="M9" s="836"/>
      <c r="N9" s="836"/>
      <c r="O9" s="3"/>
      <c r="P9" s="4" t="e">
        <f>IF(VLOOKUP($AR$3,計画書!$B$14:$EW$259,18)="",FALSE,TRUE)</f>
        <v>#N/A</v>
      </c>
      <c r="Q9" s="3" t="s">
        <v>3490</v>
      </c>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row>
    <row r="10" spans="1:49" ht="14.25" customHeight="1" thickBot="1">
      <c r="A10" s="686"/>
      <c r="B10" s="686"/>
      <c r="C10" s="686"/>
      <c r="D10" s="686"/>
      <c r="E10" s="686"/>
      <c r="F10" s="686"/>
      <c r="G10" s="686"/>
      <c r="H10" s="686" t="s">
        <v>9</v>
      </c>
      <c r="O10" s="3"/>
      <c r="P10" s="4" t="e">
        <f>IF(VLOOKUP($AR$3,計画書!$B$14:$EW$259,19)="",FALSE,TRUE)</f>
        <v>#N/A</v>
      </c>
      <c r="Q10" s="3" t="s">
        <v>3491</v>
      </c>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row>
    <row r="11" spans="1:49" ht="15" customHeight="1" thickBot="1">
      <c r="A11" s="686"/>
      <c r="B11" s="686"/>
      <c r="C11" s="686"/>
      <c r="D11" s="686"/>
      <c r="E11" s="686"/>
      <c r="F11" s="686"/>
      <c r="G11" s="686"/>
      <c r="H11" s="686"/>
      <c r="I11" s="686"/>
      <c r="J11" s="686"/>
      <c r="K11" s="686"/>
      <c r="L11" s="686"/>
      <c r="M11" s="686"/>
      <c r="N11" s="686"/>
      <c r="O11" s="3"/>
      <c r="P11" s="4" t="str">
        <f>LEFT(F17,1)&amp;LEFT(F17,1)</f>
        <v/>
      </c>
      <c r="Q11" s="3" t="str">
        <f>LEFT(R11,1)&amp;LEFT(R11,1)</f>
        <v>ＡＡ</v>
      </c>
      <c r="R11" s="8" t="s">
        <v>10</v>
      </c>
      <c r="S11" s="8" t="s">
        <v>11</v>
      </c>
      <c r="T11" s="8" t="s">
        <v>12</v>
      </c>
      <c r="U11" s="8"/>
      <c r="V11" s="8"/>
      <c r="W11" s="8"/>
      <c r="X11" s="8"/>
      <c r="Y11" s="8"/>
      <c r="Z11" s="8"/>
      <c r="AA11" s="8"/>
      <c r="AB11" s="8"/>
      <c r="AC11" s="8"/>
      <c r="AD11" s="8"/>
      <c r="AE11" s="8"/>
      <c r="AF11" s="8"/>
      <c r="AG11" s="8"/>
      <c r="AH11" s="8"/>
      <c r="AI11" s="8"/>
      <c r="AJ11" s="8"/>
      <c r="AK11" s="8"/>
      <c r="AL11" s="8"/>
      <c r="AM11" s="8"/>
      <c r="AN11" s="8"/>
      <c r="AO11" s="8"/>
      <c r="AP11" s="8"/>
      <c r="AQ11" s="3"/>
      <c r="AR11" s="3"/>
      <c r="AS11" s="3"/>
      <c r="AT11" s="3"/>
      <c r="AU11" s="3"/>
      <c r="AV11" s="3"/>
      <c r="AW11" s="3"/>
    </row>
    <row r="12" spans="1:49" ht="41.25" customHeight="1">
      <c r="A12" s="837" t="s">
        <v>13</v>
      </c>
      <c r="B12" s="837"/>
      <c r="C12" s="837"/>
      <c r="D12" s="837"/>
      <c r="E12" s="837"/>
      <c r="F12" s="837"/>
      <c r="G12" s="837"/>
      <c r="H12" s="837"/>
      <c r="I12" s="837"/>
      <c r="J12" s="837"/>
      <c r="K12" s="837"/>
      <c r="L12" s="837"/>
      <c r="M12" s="837"/>
      <c r="N12" s="837"/>
      <c r="O12" s="3"/>
      <c r="P12" s="3"/>
      <c r="Q12" s="3" t="str">
        <f t="shared" ref="Q12:Q30" si="0">LEFT(R12,1)&amp;LEFT(R12,1)</f>
        <v>ＢＢ</v>
      </c>
      <c r="R12" s="8" t="s">
        <v>14</v>
      </c>
      <c r="S12" s="8" t="s">
        <v>15</v>
      </c>
      <c r="T12" s="8" t="s">
        <v>16</v>
      </c>
      <c r="U12" s="8"/>
      <c r="V12" s="8"/>
      <c r="W12" s="8"/>
      <c r="X12" s="8"/>
      <c r="Y12" s="8"/>
      <c r="Z12" s="8"/>
      <c r="AA12" s="8"/>
      <c r="AB12" s="8"/>
      <c r="AC12" s="8"/>
      <c r="AD12" s="8"/>
      <c r="AE12" s="8"/>
      <c r="AF12" s="8"/>
      <c r="AG12" s="8"/>
      <c r="AH12" s="8"/>
      <c r="AI12" s="8"/>
      <c r="AJ12" s="8"/>
      <c r="AK12" s="8"/>
      <c r="AL12" s="8"/>
      <c r="AM12" s="8"/>
      <c r="AN12" s="8"/>
      <c r="AO12" s="8"/>
      <c r="AP12" s="8"/>
      <c r="AQ12" s="3"/>
      <c r="AR12" s="3"/>
      <c r="AS12" s="3"/>
      <c r="AT12" s="3"/>
      <c r="AU12" s="3"/>
      <c r="AV12" s="3"/>
      <c r="AW12" s="3"/>
    </row>
    <row r="13" spans="1:49" ht="15" customHeight="1">
      <c r="A13" s="688" t="s">
        <v>17</v>
      </c>
      <c r="B13" s="682"/>
      <c r="C13" s="682"/>
      <c r="D13" s="682"/>
      <c r="E13" s="682"/>
      <c r="F13" s="682"/>
      <c r="G13" s="682"/>
      <c r="H13" s="682"/>
      <c r="I13" s="682"/>
      <c r="J13" s="682"/>
      <c r="K13" s="682"/>
      <c r="L13" s="682"/>
      <c r="M13" s="682"/>
      <c r="N13" s="1"/>
      <c r="O13" s="3"/>
      <c r="P13" s="3"/>
      <c r="Q13" s="3" t="str">
        <f t="shared" si="0"/>
        <v>ＣＣ</v>
      </c>
      <c r="R13" s="8" t="s">
        <v>18</v>
      </c>
      <c r="S13" s="8" t="s">
        <v>19</v>
      </c>
      <c r="T13" s="8"/>
      <c r="U13" s="8"/>
      <c r="V13" s="8"/>
      <c r="W13" s="8"/>
      <c r="X13" s="8"/>
      <c r="Y13" s="8"/>
      <c r="Z13" s="8"/>
      <c r="AA13" s="8"/>
      <c r="AB13" s="8"/>
      <c r="AC13" s="8"/>
      <c r="AD13" s="8"/>
      <c r="AE13" s="8"/>
      <c r="AF13" s="8"/>
      <c r="AG13" s="8"/>
      <c r="AH13" s="8"/>
      <c r="AI13" s="8"/>
      <c r="AJ13" s="8"/>
      <c r="AK13" s="8"/>
      <c r="AL13" s="8"/>
      <c r="AM13" s="8"/>
      <c r="AN13" s="8"/>
      <c r="AO13" s="8"/>
      <c r="AP13" s="8"/>
      <c r="AQ13" s="3"/>
      <c r="AR13" s="3"/>
      <c r="AS13" s="3"/>
      <c r="AT13" s="3"/>
      <c r="AU13" s="3"/>
      <c r="AV13" s="3"/>
      <c r="AW13" s="3"/>
    </row>
    <row r="14" spans="1:49" ht="14.25" customHeight="1">
      <c r="A14" s="823" t="s">
        <v>20</v>
      </c>
      <c r="B14" s="838"/>
      <c r="C14" s="839"/>
      <c r="D14" s="843" t="str">
        <f>IF($AR$3="","",VLOOKUP($AR$3,計画書!$B$14:$EW$259,11))</f>
        <v/>
      </c>
      <c r="E14" s="844"/>
      <c r="F14" s="844"/>
      <c r="G14" s="844"/>
      <c r="H14" s="844"/>
      <c r="I14" s="844"/>
      <c r="J14" s="844"/>
      <c r="K14" s="844"/>
      <c r="L14" s="844"/>
      <c r="M14" s="844"/>
      <c r="N14" s="845"/>
      <c r="O14" s="3"/>
      <c r="P14" s="3"/>
      <c r="Q14" s="3" t="str">
        <f t="shared" si="0"/>
        <v>ＤＤ</v>
      </c>
      <c r="R14" s="8" t="s">
        <v>21</v>
      </c>
      <c r="S14" s="8" t="s">
        <v>22</v>
      </c>
      <c r="T14" s="8" t="s">
        <v>23</v>
      </c>
      <c r="U14" s="8" t="s">
        <v>24</v>
      </c>
      <c r="V14" s="8"/>
      <c r="W14" s="8"/>
      <c r="X14" s="8"/>
      <c r="Y14" s="8"/>
      <c r="Z14" s="8"/>
      <c r="AA14" s="8"/>
      <c r="AB14" s="8"/>
      <c r="AC14" s="8"/>
      <c r="AD14" s="8"/>
      <c r="AE14" s="8"/>
      <c r="AF14" s="8"/>
      <c r="AG14" s="8"/>
      <c r="AH14" s="8"/>
      <c r="AI14" s="8"/>
      <c r="AJ14" s="8"/>
      <c r="AK14" s="8"/>
      <c r="AL14" s="8"/>
      <c r="AM14" s="8"/>
      <c r="AN14" s="8"/>
      <c r="AO14" s="8"/>
      <c r="AP14" s="8"/>
      <c r="AQ14" s="3"/>
      <c r="AR14" s="3"/>
      <c r="AS14" s="3"/>
      <c r="AT14" s="3"/>
      <c r="AU14" s="3"/>
      <c r="AV14" s="3"/>
      <c r="AW14" s="3"/>
    </row>
    <row r="15" spans="1:49" ht="14.25" customHeight="1">
      <c r="A15" s="840"/>
      <c r="B15" s="841"/>
      <c r="C15" s="842"/>
      <c r="D15" s="846" t="str">
        <f>IF($AR$3="","",VLOOKUP($AR$3,計画書!$B$14:$EW$259,12))</f>
        <v/>
      </c>
      <c r="E15" s="847"/>
      <c r="F15" s="847"/>
      <c r="G15" s="847"/>
      <c r="H15" s="847"/>
      <c r="I15" s="847"/>
      <c r="J15" s="847"/>
      <c r="K15" s="847"/>
      <c r="L15" s="847"/>
      <c r="M15" s="847"/>
      <c r="N15" s="848"/>
      <c r="O15" s="3"/>
      <c r="P15" s="3"/>
      <c r="Q15" s="3" t="str">
        <f t="shared" si="0"/>
        <v>ＥＥ</v>
      </c>
      <c r="R15" s="8" t="s">
        <v>25</v>
      </c>
      <c r="S15" s="8" t="s">
        <v>26</v>
      </c>
      <c r="T15" s="8" t="s">
        <v>27</v>
      </c>
      <c r="U15" s="8" t="s">
        <v>28</v>
      </c>
      <c r="V15" s="8" t="s">
        <v>29</v>
      </c>
      <c r="W15" s="8" t="s">
        <v>30</v>
      </c>
      <c r="X15" s="8" t="s">
        <v>31</v>
      </c>
      <c r="Y15" s="8" t="s">
        <v>32</v>
      </c>
      <c r="Z15" s="8" t="s">
        <v>33</v>
      </c>
      <c r="AA15" s="8" t="s">
        <v>34</v>
      </c>
      <c r="AB15" s="8" t="s">
        <v>35</v>
      </c>
      <c r="AC15" s="8" t="s">
        <v>36</v>
      </c>
      <c r="AD15" s="8" t="s">
        <v>37</v>
      </c>
      <c r="AE15" s="8" t="s">
        <v>38</v>
      </c>
      <c r="AF15" s="8" t="s">
        <v>39</v>
      </c>
      <c r="AG15" s="8" t="s">
        <v>40</v>
      </c>
      <c r="AH15" s="8" t="s">
        <v>41</v>
      </c>
      <c r="AI15" s="8" t="s">
        <v>42</v>
      </c>
      <c r="AJ15" s="8" t="s">
        <v>43</v>
      </c>
      <c r="AK15" s="8" t="s">
        <v>44</v>
      </c>
      <c r="AL15" s="8" t="s">
        <v>45</v>
      </c>
      <c r="AM15" s="8" t="s">
        <v>46</v>
      </c>
      <c r="AN15" s="8" t="s">
        <v>47</v>
      </c>
      <c r="AO15" s="8" t="s">
        <v>48</v>
      </c>
      <c r="AP15" s="8" t="s">
        <v>49</v>
      </c>
      <c r="AQ15" s="3"/>
      <c r="AR15" s="3"/>
      <c r="AS15" s="3"/>
      <c r="AT15" s="3"/>
      <c r="AU15" s="3"/>
      <c r="AV15" s="3"/>
      <c r="AW15" s="3"/>
    </row>
    <row r="16" spans="1:49" ht="28.5" customHeight="1">
      <c r="A16" s="817" t="s">
        <v>50</v>
      </c>
      <c r="B16" s="818"/>
      <c r="C16" s="819"/>
      <c r="D16" s="820" t="str">
        <f>IF($AR$3="","",VLOOKUP($AR$3,計画書!$B$14:$EW$259,13))</f>
        <v/>
      </c>
      <c r="E16" s="821"/>
      <c r="F16" s="821"/>
      <c r="G16" s="821"/>
      <c r="H16" s="821"/>
      <c r="I16" s="821"/>
      <c r="J16" s="821"/>
      <c r="K16" s="821"/>
      <c r="L16" s="821"/>
      <c r="M16" s="821"/>
      <c r="N16" s="822"/>
      <c r="O16" s="3"/>
      <c r="P16" s="3"/>
      <c r="Q16" s="3" t="str">
        <f t="shared" si="0"/>
        <v>ＦＦ</v>
      </c>
      <c r="R16" s="8" t="s">
        <v>51</v>
      </c>
      <c r="S16" s="8" t="s">
        <v>52</v>
      </c>
      <c r="T16" s="8" t="s">
        <v>53</v>
      </c>
      <c r="U16" s="8" t="s">
        <v>54</v>
      </c>
      <c r="V16" s="8" t="s">
        <v>55</v>
      </c>
      <c r="W16" s="8"/>
      <c r="X16" s="8"/>
      <c r="Y16" s="8"/>
      <c r="Z16" s="8"/>
      <c r="AA16" s="8"/>
      <c r="AB16" s="8"/>
      <c r="AC16" s="8"/>
      <c r="AD16" s="8"/>
      <c r="AE16" s="8"/>
      <c r="AF16" s="8"/>
      <c r="AG16" s="8"/>
      <c r="AH16" s="8"/>
      <c r="AI16" s="8"/>
      <c r="AJ16" s="8"/>
      <c r="AK16" s="8"/>
      <c r="AL16" s="8"/>
      <c r="AM16" s="8"/>
      <c r="AN16" s="8"/>
      <c r="AO16" s="8"/>
      <c r="AP16" s="8"/>
      <c r="AQ16" s="3"/>
      <c r="AR16" s="3"/>
      <c r="AS16" s="3"/>
      <c r="AT16" s="3"/>
      <c r="AU16" s="3"/>
      <c r="AV16" s="3"/>
      <c r="AW16" s="3"/>
    </row>
    <row r="17" spans="1:49" ht="26.1" customHeight="1">
      <c r="A17" s="823" t="s">
        <v>56</v>
      </c>
      <c r="B17" s="824"/>
      <c r="C17" s="824"/>
      <c r="D17" s="827" t="s">
        <v>58</v>
      </c>
      <c r="E17" s="828"/>
      <c r="F17" s="829" t="str">
        <f>IF($AR$3="","",VLOOKUP($AR$3,計画書!$B$14:$EW$259,14))</f>
        <v/>
      </c>
      <c r="G17" s="829"/>
      <c r="H17" s="829"/>
      <c r="I17" s="829"/>
      <c r="J17" s="829"/>
      <c r="K17" s="829"/>
      <c r="L17" s="829"/>
      <c r="M17" s="829"/>
      <c r="N17" s="830"/>
      <c r="O17" s="3"/>
      <c r="P17" s="3"/>
      <c r="Q17" s="3" t="str">
        <f t="shared" si="0"/>
        <v>ＧＧ</v>
      </c>
      <c r="R17" s="8" t="s">
        <v>59</v>
      </c>
      <c r="S17" s="8" t="s">
        <v>60</v>
      </c>
      <c r="T17" s="8" t="s">
        <v>61</v>
      </c>
      <c r="U17" s="8" t="s">
        <v>62</v>
      </c>
      <c r="V17" s="8" t="s">
        <v>63</v>
      </c>
      <c r="W17" s="8" t="s">
        <v>64</v>
      </c>
      <c r="X17" s="8"/>
      <c r="Y17" s="8"/>
      <c r="Z17" s="8"/>
      <c r="AA17" s="8"/>
      <c r="AB17" s="8"/>
      <c r="AC17" s="8"/>
      <c r="AD17" s="8"/>
      <c r="AE17" s="8"/>
      <c r="AF17" s="8"/>
      <c r="AG17" s="8"/>
      <c r="AH17" s="8"/>
      <c r="AI17" s="8"/>
      <c r="AJ17" s="8"/>
      <c r="AK17" s="8"/>
      <c r="AL17" s="8"/>
      <c r="AM17" s="8"/>
      <c r="AN17" s="8"/>
      <c r="AO17" s="8"/>
      <c r="AP17" s="8"/>
      <c r="AQ17" s="3"/>
      <c r="AR17" s="3"/>
      <c r="AS17" s="3"/>
      <c r="AT17" s="3"/>
      <c r="AU17" s="3"/>
      <c r="AV17" s="3"/>
      <c r="AW17" s="3"/>
    </row>
    <row r="18" spans="1:49" ht="26.1" customHeight="1">
      <c r="A18" s="825"/>
      <c r="B18" s="826"/>
      <c r="C18" s="826"/>
      <c r="D18" s="786" t="s">
        <v>66</v>
      </c>
      <c r="E18" s="831"/>
      <c r="F18" s="832" t="str">
        <f>IF($AR$3="","",VLOOKUP($AR$3,計画書!$B$14:$EW$259,15))</f>
        <v/>
      </c>
      <c r="G18" s="833"/>
      <c r="H18" s="833"/>
      <c r="I18" s="833"/>
      <c r="J18" s="833"/>
      <c r="K18" s="833"/>
      <c r="L18" s="833"/>
      <c r="M18" s="833"/>
      <c r="N18" s="833"/>
      <c r="O18" s="3"/>
      <c r="P18" s="3"/>
      <c r="Q18" s="3" t="str">
        <f t="shared" si="0"/>
        <v>ＨＨ</v>
      </c>
      <c r="R18" s="8" t="s">
        <v>67</v>
      </c>
      <c r="S18" s="8" t="s">
        <v>68</v>
      </c>
      <c r="T18" s="8" t="s">
        <v>69</v>
      </c>
      <c r="U18" s="8" t="s">
        <v>70</v>
      </c>
      <c r="V18" s="8" t="s">
        <v>71</v>
      </c>
      <c r="W18" s="8" t="s">
        <v>72</v>
      </c>
      <c r="X18" s="8" t="s">
        <v>73</v>
      </c>
      <c r="Y18" s="8" t="s">
        <v>74</v>
      </c>
      <c r="Z18" s="8" t="s">
        <v>75</v>
      </c>
      <c r="AA18" s="8"/>
      <c r="AB18" s="8"/>
      <c r="AC18" s="8"/>
      <c r="AD18" s="8"/>
      <c r="AE18" s="8"/>
      <c r="AF18" s="8"/>
      <c r="AG18" s="8"/>
      <c r="AH18" s="8"/>
      <c r="AI18" s="8"/>
      <c r="AJ18" s="8"/>
      <c r="AK18" s="8"/>
      <c r="AL18" s="8"/>
      <c r="AM18" s="8"/>
      <c r="AN18" s="8"/>
      <c r="AO18" s="8"/>
      <c r="AP18" s="8"/>
      <c r="AQ18" s="3"/>
      <c r="AR18" s="3"/>
      <c r="AS18" s="3"/>
      <c r="AT18" s="3"/>
      <c r="AU18" s="3"/>
      <c r="AV18" s="3"/>
      <c r="AW18" s="3"/>
    </row>
    <row r="19" spans="1:49" ht="27.95" customHeight="1">
      <c r="A19" s="791" t="s">
        <v>76</v>
      </c>
      <c r="B19" s="792"/>
      <c r="C19" s="793"/>
      <c r="D19" s="689"/>
      <c r="E19" s="800" t="s">
        <v>77</v>
      </c>
      <c r="F19" s="801"/>
      <c r="G19" s="801"/>
      <c r="H19" s="801"/>
      <c r="I19" s="801"/>
      <c r="J19" s="801"/>
      <c r="K19" s="801"/>
      <c r="L19" s="801"/>
      <c r="M19" s="801"/>
      <c r="N19" s="802"/>
      <c r="O19" s="3"/>
      <c r="P19" s="3"/>
      <c r="Q19" s="3" t="str">
        <f t="shared" si="0"/>
        <v>ＩＩ</v>
      </c>
      <c r="R19" s="8" t="s">
        <v>78</v>
      </c>
      <c r="S19" s="8" t="s">
        <v>79</v>
      </c>
      <c r="T19" s="8" t="s">
        <v>80</v>
      </c>
      <c r="U19" s="8" t="s">
        <v>81</v>
      </c>
      <c r="V19" s="8" t="s">
        <v>82</v>
      </c>
      <c r="W19" s="8" t="s">
        <v>83</v>
      </c>
      <c r="X19" s="8" t="s">
        <v>84</v>
      </c>
      <c r="Y19" s="8" t="s">
        <v>85</v>
      </c>
      <c r="Z19" s="8" t="s">
        <v>86</v>
      </c>
      <c r="AA19" s="8" t="s">
        <v>87</v>
      </c>
      <c r="AB19" s="8" t="s">
        <v>88</v>
      </c>
      <c r="AC19" s="8" t="s">
        <v>89</v>
      </c>
      <c r="AD19" s="8" t="s">
        <v>90</v>
      </c>
      <c r="AE19" s="8"/>
      <c r="AF19" s="8"/>
      <c r="AG19" s="8"/>
      <c r="AH19" s="8"/>
      <c r="AI19" s="8"/>
      <c r="AJ19" s="8"/>
      <c r="AK19" s="8"/>
      <c r="AL19" s="8"/>
      <c r="AM19" s="8"/>
      <c r="AN19" s="8"/>
      <c r="AO19" s="8"/>
      <c r="AP19" s="8"/>
      <c r="AQ19" s="3"/>
      <c r="AR19" s="3"/>
      <c r="AS19" s="3"/>
      <c r="AT19" s="3"/>
      <c r="AU19" s="3"/>
      <c r="AV19" s="3"/>
      <c r="AW19" s="3"/>
    </row>
    <row r="20" spans="1:49" ht="27.95" customHeight="1">
      <c r="A20" s="794"/>
      <c r="B20" s="795"/>
      <c r="C20" s="796"/>
      <c r="D20" s="690"/>
      <c r="E20" s="803" t="s">
        <v>91</v>
      </c>
      <c r="F20" s="803"/>
      <c r="G20" s="803"/>
      <c r="H20" s="803"/>
      <c r="I20" s="803"/>
      <c r="J20" s="803"/>
      <c r="K20" s="803"/>
      <c r="L20" s="803"/>
      <c r="M20" s="803"/>
      <c r="N20" s="804"/>
      <c r="O20" s="3"/>
      <c r="P20" s="3"/>
      <c r="Q20" s="3" t="str">
        <f t="shared" si="0"/>
        <v>ＪＪ</v>
      </c>
      <c r="R20" s="8" t="s">
        <v>92</v>
      </c>
      <c r="S20" s="8" t="s">
        <v>93</v>
      </c>
      <c r="T20" s="8" t="s">
        <v>94</v>
      </c>
      <c r="U20" s="8" t="s">
        <v>95</v>
      </c>
      <c r="V20" s="8" t="s">
        <v>96</v>
      </c>
      <c r="W20" s="8" t="s">
        <v>97</v>
      </c>
      <c r="X20" s="8" t="s">
        <v>98</v>
      </c>
      <c r="Y20" s="8"/>
      <c r="Z20" s="8"/>
      <c r="AA20" s="8"/>
      <c r="AB20" s="8"/>
      <c r="AC20" s="8"/>
      <c r="AD20" s="8"/>
      <c r="AE20" s="8"/>
      <c r="AF20" s="8"/>
      <c r="AG20" s="8"/>
      <c r="AH20" s="8"/>
      <c r="AI20" s="8"/>
      <c r="AJ20" s="8"/>
      <c r="AK20" s="8"/>
      <c r="AL20" s="8"/>
      <c r="AM20" s="8"/>
      <c r="AN20" s="8"/>
      <c r="AO20" s="8"/>
      <c r="AP20" s="8"/>
      <c r="AQ20" s="3"/>
      <c r="AR20" s="3"/>
      <c r="AS20" s="3"/>
      <c r="AT20" s="3"/>
      <c r="AU20" s="3"/>
      <c r="AV20" s="3"/>
      <c r="AW20" s="3"/>
    </row>
    <row r="21" spans="1:49" ht="27.95" customHeight="1">
      <c r="A21" s="794"/>
      <c r="B21" s="795"/>
      <c r="C21" s="796"/>
      <c r="D21" s="691"/>
      <c r="E21" s="803" t="s">
        <v>99</v>
      </c>
      <c r="F21" s="803"/>
      <c r="G21" s="803"/>
      <c r="H21" s="803"/>
      <c r="I21" s="803"/>
      <c r="J21" s="803"/>
      <c r="K21" s="803"/>
      <c r="L21" s="803"/>
      <c r="M21" s="803"/>
      <c r="N21" s="804"/>
      <c r="O21" s="3"/>
      <c r="P21" s="3"/>
      <c r="Q21" s="3" t="str">
        <f t="shared" si="0"/>
        <v>ＫＫ</v>
      </c>
      <c r="R21" s="8" t="s">
        <v>100</v>
      </c>
      <c r="S21" s="8" t="s">
        <v>101</v>
      </c>
      <c r="T21" s="8" t="s">
        <v>102</v>
      </c>
      <c r="U21" s="8" t="s">
        <v>103</v>
      </c>
      <c r="V21" s="8"/>
      <c r="W21" s="8"/>
      <c r="X21" s="8"/>
      <c r="Y21" s="8"/>
      <c r="Z21" s="8"/>
      <c r="AA21" s="8"/>
      <c r="AB21" s="8"/>
      <c r="AC21" s="8"/>
      <c r="AD21" s="8"/>
      <c r="AE21" s="8"/>
      <c r="AF21" s="8"/>
      <c r="AG21" s="8"/>
      <c r="AH21" s="8"/>
      <c r="AI21" s="8"/>
      <c r="AJ21" s="8"/>
      <c r="AK21" s="8"/>
      <c r="AL21" s="8"/>
      <c r="AM21" s="8"/>
      <c r="AN21" s="8"/>
      <c r="AO21" s="8"/>
      <c r="AP21" s="8"/>
      <c r="AQ21" s="3"/>
      <c r="AR21" s="3"/>
      <c r="AS21" s="3"/>
      <c r="AT21" s="3"/>
      <c r="AU21" s="3"/>
      <c r="AV21" s="3"/>
      <c r="AW21" s="3"/>
    </row>
    <row r="22" spans="1:49" ht="27.95" customHeight="1">
      <c r="A22" s="794"/>
      <c r="B22" s="795"/>
      <c r="C22" s="796"/>
      <c r="D22" s="692"/>
      <c r="E22" s="805" t="s">
        <v>104</v>
      </c>
      <c r="F22" s="805"/>
      <c r="G22" s="805"/>
      <c r="H22" s="805"/>
      <c r="I22" s="805"/>
      <c r="J22" s="805"/>
      <c r="K22" s="805"/>
      <c r="L22" s="805"/>
      <c r="M22" s="805"/>
      <c r="N22" s="806"/>
      <c r="O22" s="3"/>
      <c r="P22" s="3"/>
      <c r="Q22" s="3" t="str">
        <f t="shared" si="0"/>
        <v>ＬＬ</v>
      </c>
      <c r="R22" s="8" t="s">
        <v>105</v>
      </c>
      <c r="S22" s="8" t="s">
        <v>106</v>
      </c>
      <c r="T22" s="8" t="s">
        <v>107</v>
      </c>
      <c r="U22" s="8" t="s">
        <v>108</v>
      </c>
      <c r="V22" s="8" t="s">
        <v>109</v>
      </c>
      <c r="W22" s="8"/>
      <c r="X22" s="8"/>
      <c r="Y22" s="8"/>
      <c r="Z22" s="8"/>
      <c r="AA22" s="8"/>
      <c r="AB22" s="8"/>
      <c r="AC22" s="8"/>
      <c r="AD22" s="8"/>
      <c r="AE22" s="8"/>
      <c r="AF22" s="8"/>
      <c r="AG22" s="8"/>
      <c r="AH22" s="8"/>
      <c r="AI22" s="8"/>
      <c r="AJ22" s="8"/>
      <c r="AK22" s="8"/>
      <c r="AL22" s="8"/>
      <c r="AM22" s="8"/>
      <c r="AN22" s="8"/>
      <c r="AO22" s="8"/>
      <c r="AP22" s="8"/>
      <c r="AQ22" s="3"/>
      <c r="AR22" s="3"/>
      <c r="AS22" s="3"/>
      <c r="AT22" s="3"/>
      <c r="AU22" s="3"/>
      <c r="AV22" s="3"/>
      <c r="AW22" s="3"/>
    </row>
    <row r="23" spans="1:49" ht="27.95" customHeight="1">
      <c r="A23" s="794"/>
      <c r="B23" s="795"/>
      <c r="C23" s="796"/>
      <c r="D23" s="791" t="s">
        <v>110</v>
      </c>
      <c r="E23" s="792"/>
      <c r="F23" s="807"/>
      <c r="G23" s="809" t="str">
        <f>IF($AR$3="","",IF(VLOOKUP($AR$3,計画書!$B$14:$EW$259,20)="","",VLOOKUP($AR$3,計画書!$B$14:$EW$259,20)))</f>
        <v/>
      </c>
      <c r="H23" s="811" t="s">
        <v>111</v>
      </c>
      <c r="I23" s="813" t="s">
        <v>112</v>
      </c>
      <c r="J23" s="813"/>
      <c r="K23" s="814"/>
      <c r="L23" s="815" t="str">
        <f>IF($AR$3="","",IF(VLOOKUP($AR$3,計画書!$B$14:$EW$259,21)="","",VLOOKUP($AR$3,計画書!$B$14:$EW$259,21)))</f>
        <v/>
      </c>
      <c r="M23" s="816"/>
      <c r="N23" s="693" t="s">
        <v>113</v>
      </c>
      <c r="O23" s="3"/>
      <c r="P23" s="3"/>
      <c r="Q23" s="3" t="str">
        <f t="shared" si="0"/>
        <v>ＭＭ</v>
      </c>
      <c r="R23" s="8" t="s">
        <v>114</v>
      </c>
      <c r="S23" s="8" t="s">
        <v>115</v>
      </c>
      <c r="T23" s="8" t="s">
        <v>116</v>
      </c>
      <c r="U23" s="8" t="s">
        <v>117</v>
      </c>
      <c r="V23" s="8"/>
      <c r="W23" s="8"/>
      <c r="X23" s="8"/>
      <c r="Y23" s="8"/>
      <c r="Z23" s="8"/>
      <c r="AA23" s="8"/>
      <c r="AB23" s="8"/>
      <c r="AC23" s="8"/>
      <c r="AD23" s="8"/>
      <c r="AE23" s="8"/>
      <c r="AF23" s="8"/>
      <c r="AG23" s="8"/>
      <c r="AH23" s="8"/>
      <c r="AI23" s="8"/>
      <c r="AJ23" s="8"/>
      <c r="AK23" s="8"/>
      <c r="AL23" s="8"/>
      <c r="AM23" s="8"/>
      <c r="AN23" s="8"/>
      <c r="AO23" s="8"/>
      <c r="AP23" s="8"/>
      <c r="AQ23" s="3"/>
      <c r="AR23" s="3"/>
      <c r="AS23" s="3"/>
      <c r="AT23" s="3"/>
      <c r="AU23" s="3"/>
      <c r="AV23" s="3"/>
      <c r="AW23" s="3"/>
    </row>
    <row r="24" spans="1:49" ht="27.95" customHeight="1">
      <c r="A24" s="794"/>
      <c r="B24" s="795"/>
      <c r="C24" s="796"/>
      <c r="D24" s="797"/>
      <c r="E24" s="798"/>
      <c r="F24" s="808"/>
      <c r="G24" s="810"/>
      <c r="H24" s="812"/>
      <c r="I24" s="774" t="s">
        <v>118</v>
      </c>
      <c r="J24" s="775"/>
      <c r="K24" s="776"/>
      <c r="L24" s="777" t="str">
        <f>IF($AR$3="","",IF(VLOOKUP($AR$3,計画書!$B$14:$EW$259,22)="","",VLOOKUP($AR$3,計画書!$B$14:$EW$259,22)))</f>
        <v/>
      </c>
      <c r="M24" s="778"/>
      <c r="N24" s="694" t="s">
        <v>113</v>
      </c>
      <c r="O24" s="3"/>
      <c r="P24" s="3"/>
      <c r="Q24" s="3" t="str">
        <f t="shared" si="0"/>
        <v>ＮＮ</v>
      </c>
      <c r="R24" s="8" t="s">
        <v>119</v>
      </c>
      <c r="S24" s="8" t="s">
        <v>120</v>
      </c>
      <c r="T24" s="8" t="s">
        <v>121</v>
      </c>
      <c r="U24" s="8" t="s">
        <v>122</v>
      </c>
      <c r="V24" s="8"/>
      <c r="W24" s="8"/>
      <c r="X24" s="8"/>
      <c r="Y24" s="8"/>
      <c r="Z24" s="8"/>
      <c r="AA24" s="8"/>
      <c r="AB24" s="8"/>
      <c r="AC24" s="8"/>
      <c r="AD24" s="8"/>
      <c r="AE24" s="8"/>
      <c r="AF24" s="8"/>
      <c r="AG24" s="8"/>
      <c r="AH24" s="8"/>
      <c r="AI24" s="8"/>
      <c r="AJ24" s="8"/>
      <c r="AK24" s="8"/>
      <c r="AL24" s="8"/>
      <c r="AM24" s="8"/>
      <c r="AN24" s="8"/>
      <c r="AO24" s="8"/>
      <c r="AP24" s="8"/>
      <c r="AQ24" s="3"/>
      <c r="AR24" s="3"/>
      <c r="AS24" s="3"/>
      <c r="AT24" s="3"/>
      <c r="AU24" s="3"/>
      <c r="AV24" s="3"/>
      <c r="AW24" s="3"/>
    </row>
    <row r="25" spans="1:49" ht="36.75" customHeight="1">
      <c r="A25" s="797"/>
      <c r="B25" s="798"/>
      <c r="C25" s="799"/>
      <c r="D25" s="779" t="s">
        <v>123</v>
      </c>
      <c r="E25" s="780"/>
      <c r="F25" s="781"/>
      <c r="G25" s="695" t="str">
        <f>IF($AR$3="","",IF(VLOOKUP($AR$3,計画書!$B$14:$EW$259,23)="","",VLOOKUP($AR$3,計画書!$B$14:$EW$259,23)))</f>
        <v/>
      </c>
      <c r="H25" s="696" t="s">
        <v>124</v>
      </c>
      <c r="I25" s="782"/>
      <c r="J25" s="783"/>
      <c r="K25" s="783"/>
      <c r="L25" s="783"/>
      <c r="M25" s="783"/>
      <c r="N25" s="783"/>
      <c r="O25" s="3"/>
      <c r="P25" s="3"/>
      <c r="Q25" s="3" t="str">
        <f t="shared" si="0"/>
        <v>ＯＯ</v>
      </c>
      <c r="R25" s="8" t="s">
        <v>125</v>
      </c>
      <c r="S25" s="8" t="s">
        <v>126</v>
      </c>
      <c r="T25" s="8" t="s">
        <v>127</v>
      </c>
      <c r="U25" s="8"/>
      <c r="V25" s="8"/>
      <c r="W25" s="8"/>
      <c r="X25" s="8"/>
      <c r="Y25" s="8"/>
      <c r="Z25" s="8"/>
      <c r="AA25" s="8"/>
      <c r="AB25" s="8"/>
      <c r="AC25" s="8"/>
      <c r="AD25" s="8"/>
      <c r="AE25" s="8"/>
      <c r="AF25" s="8"/>
      <c r="AG25" s="8"/>
      <c r="AH25" s="8"/>
      <c r="AI25" s="8"/>
      <c r="AJ25" s="8"/>
      <c r="AK25" s="8"/>
      <c r="AL25" s="8"/>
      <c r="AM25" s="8"/>
      <c r="AN25" s="8"/>
      <c r="AO25" s="8"/>
      <c r="AP25" s="8"/>
      <c r="AQ25" s="3"/>
      <c r="AR25" s="3"/>
      <c r="AS25" s="3"/>
      <c r="AT25" s="3"/>
      <c r="AU25" s="3"/>
      <c r="AV25" s="3"/>
      <c r="AW25" s="3"/>
    </row>
    <row r="26" spans="1:49" ht="15" customHeight="1">
      <c r="O26" s="3"/>
      <c r="P26" s="3"/>
      <c r="Q26" s="3" t="str">
        <f t="shared" si="0"/>
        <v>ＰＰ</v>
      </c>
      <c r="R26" s="8" t="s">
        <v>128</v>
      </c>
      <c r="S26" s="8" t="s">
        <v>129</v>
      </c>
      <c r="T26" s="8" t="s">
        <v>130</v>
      </c>
      <c r="U26" s="8" t="s">
        <v>131</v>
      </c>
      <c r="V26" s="8"/>
      <c r="W26" s="8"/>
      <c r="X26" s="8"/>
      <c r="Y26" s="8"/>
      <c r="Z26" s="8"/>
      <c r="AA26" s="8"/>
      <c r="AB26" s="8"/>
      <c r="AC26" s="8"/>
      <c r="AD26" s="8"/>
      <c r="AE26" s="8"/>
      <c r="AF26" s="8"/>
      <c r="AG26" s="8"/>
      <c r="AH26" s="8"/>
      <c r="AI26" s="8"/>
      <c r="AJ26" s="8"/>
      <c r="AK26" s="8"/>
      <c r="AL26" s="8"/>
      <c r="AM26" s="8"/>
      <c r="AN26" s="8"/>
      <c r="AO26" s="8"/>
      <c r="AP26" s="8"/>
      <c r="AQ26" s="3"/>
      <c r="AR26" s="3"/>
      <c r="AS26" s="3"/>
      <c r="AT26" s="3"/>
      <c r="AU26" s="3"/>
      <c r="AV26" s="3"/>
      <c r="AW26" s="3"/>
    </row>
    <row r="27" spans="1:49" ht="15" customHeight="1">
      <c r="A27" s="688" t="s">
        <v>132</v>
      </c>
      <c r="O27" s="3"/>
      <c r="P27" s="3"/>
      <c r="Q27" s="3" t="str">
        <f t="shared" si="0"/>
        <v>ＱＱ</v>
      </c>
      <c r="R27" s="8" t="s">
        <v>133</v>
      </c>
      <c r="S27" s="8" t="s">
        <v>134</v>
      </c>
      <c r="T27" s="8" t="s">
        <v>135</v>
      </c>
      <c r="U27" s="8"/>
      <c r="V27" s="8"/>
      <c r="W27" s="8"/>
      <c r="X27" s="8"/>
      <c r="Y27" s="8"/>
      <c r="Z27" s="8"/>
      <c r="AA27" s="8"/>
      <c r="AB27" s="8"/>
      <c r="AC27" s="8"/>
      <c r="AD27" s="8"/>
      <c r="AE27" s="8"/>
      <c r="AF27" s="8"/>
      <c r="AG27" s="8"/>
      <c r="AH27" s="8"/>
      <c r="AI27" s="8"/>
      <c r="AJ27" s="8"/>
      <c r="AK27" s="8"/>
      <c r="AL27" s="8"/>
      <c r="AM27" s="8"/>
      <c r="AN27" s="8"/>
      <c r="AO27" s="8"/>
      <c r="AP27" s="8"/>
      <c r="AQ27" s="3"/>
      <c r="AR27" s="3"/>
      <c r="AS27" s="3"/>
      <c r="AT27" s="3"/>
      <c r="AU27" s="3"/>
      <c r="AV27" s="3"/>
      <c r="AW27" s="3"/>
    </row>
    <row r="28" spans="1:49" ht="32.1" customHeight="1">
      <c r="A28" s="784" t="s">
        <v>136</v>
      </c>
      <c r="B28" s="785"/>
      <c r="C28" s="785"/>
      <c r="D28" s="786" t="str">
        <f>IF($AR$3="","",VLOOKUP($AR$3,計画書!$B$14:$EW$259,24))</f>
        <v/>
      </c>
      <c r="E28" s="787"/>
      <c r="F28" s="698" t="s">
        <v>137</v>
      </c>
      <c r="G28" s="697" t="str">
        <f>IF($AR$3="","",VLOOKUP($AR$3,計画書!$B$14:$EW$259,25))</f>
        <v/>
      </c>
      <c r="H28" s="699" t="s">
        <v>139</v>
      </c>
      <c r="I28" s="788"/>
      <c r="J28" s="789"/>
      <c r="K28" s="789"/>
      <c r="L28" s="790"/>
      <c r="M28" s="790"/>
      <c r="N28" s="9"/>
      <c r="O28" s="3"/>
      <c r="P28" s="3"/>
      <c r="Q28" s="3" t="str">
        <f t="shared" si="0"/>
        <v>ＲＲ</v>
      </c>
      <c r="R28" s="8" t="s">
        <v>140</v>
      </c>
      <c r="S28" s="8" t="s">
        <v>141</v>
      </c>
      <c r="T28" s="8" t="s">
        <v>142</v>
      </c>
      <c r="U28" s="8" t="s">
        <v>143</v>
      </c>
      <c r="V28" s="8" t="s">
        <v>144</v>
      </c>
      <c r="W28" s="8" t="s">
        <v>145</v>
      </c>
      <c r="X28" s="8" t="s">
        <v>146</v>
      </c>
      <c r="Y28" s="8" t="s">
        <v>147</v>
      </c>
      <c r="Z28" s="8" t="s">
        <v>148</v>
      </c>
      <c r="AA28" s="8" t="s">
        <v>149</v>
      </c>
      <c r="AB28" s="8"/>
      <c r="AC28" s="8"/>
      <c r="AD28" s="8"/>
      <c r="AE28" s="8"/>
      <c r="AF28" s="8"/>
      <c r="AG28" s="8"/>
      <c r="AH28" s="8"/>
      <c r="AI28" s="8"/>
      <c r="AJ28" s="8"/>
      <c r="AK28" s="8"/>
      <c r="AL28" s="8"/>
      <c r="AM28" s="8"/>
      <c r="AN28" s="8"/>
      <c r="AO28" s="8"/>
      <c r="AP28" s="8"/>
      <c r="AQ28" s="3"/>
      <c r="AR28" s="3"/>
      <c r="AS28" s="3"/>
      <c r="AT28" s="3"/>
      <c r="AU28" s="3"/>
      <c r="AV28" s="3"/>
      <c r="AW28" s="3"/>
    </row>
    <row r="29" spans="1:49" ht="15" customHeight="1">
      <c r="A29" s="10"/>
      <c r="D29" s="700"/>
      <c r="E29" s="700"/>
      <c r="F29" s="11"/>
      <c r="G29" s="11"/>
      <c r="H29" s="9"/>
      <c r="J29" s="11"/>
      <c r="O29" s="3"/>
      <c r="P29" s="3"/>
      <c r="Q29" s="3" t="str">
        <f t="shared" si="0"/>
        <v>ＳＳ</v>
      </c>
      <c r="R29" s="8" t="s">
        <v>150</v>
      </c>
      <c r="S29" s="8" t="s">
        <v>151</v>
      </c>
      <c r="T29" s="8" t="s">
        <v>152</v>
      </c>
      <c r="U29" s="8"/>
      <c r="V29" s="8"/>
      <c r="W29" s="8"/>
      <c r="X29" s="8"/>
      <c r="Y29" s="8"/>
      <c r="Z29" s="8"/>
      <c r="AA29" s="8"/>
      <c r="AB29" s="8"/>
      <c r="AC29" s="8"/>
      <c r="AD29" s="8"/>
      <c r="AE29" s="8"/>
      <c r="AF29" s="8"/>
      <c r="AG29" s="8"/>
      <c r="AH29" s="8"/>
      <c r="AI29" s="8"/>
      <c r="AJ29" s="8"/>
      <c r="AK29" s="8"/>
      <c r="AL29" s="8"/>
      <c r="AM29" s="8"/>
      <c r="AN29" s="8"/>
      <c r="AO29" s="8"/>
      <c r="AP29" s="8"/>
      <c r="AQ29" s="3"/>
      <c r="AR29" s="3"/>
      <c r="AS29" s="3"/>
      <c r="AT29" s="3"/>
      <c r="AU29" s="3"/>
      <c r="AV29" s="3"/>
      <c r="AW29" s="3"/>
    </row>
    <row r="30" spans="1:49" ht="15" customHeight="1">
      <c r="A30" s="701" t="s">
        <v>153</v>
      </c>
      <c r="D30" s="700"/>
      <c r="E30" s="700"/>
      <c r="F30" s="11"/>
      <c r="G30" s="11"/>
      <c r="H30" s="11"/>
      <c r="I30" s="9"/>
      <c r="K30" s="11"/>
      <c r="O30" s="3"/>
      <c r="P30" s="3"/>
      <c r="Q30" s="3" t="str">
        <f t="shared" si="0"/>
        <v>ＴＴ</v>
      </c>
      <c r="R30" s="8" t="s">
        <v>154</v>
      </c>
      <c r="S30" s="8" t="s">
        <v>155</v>
      </c>
      <c r="T30" s="8"/>
      <c r="U30" s="8"/>
      <c r="V30" s="8"/>
      <c r="W30" s="8"/>
      <c r="X30" s="8"/>
      <c r="Y30" s="8"/>
      <c r="Z30" s="8"/>
      <c r="AA30" s="8"/>
      <c r="AB30" s="8"/>
      <c r="AC30" s="8"/>
      <c r="AD30" s="8"/>
      <c r="AE30" s="8"/>
      <c r="AF30" s="8"/>
      <c r="AG30" s="8"/>
      <c r="AH30" s="8"/>
      <c r="AI30" s="8"/>
      <c r="AJ30" s="8"/>
      <c r="AK30" s="8"/>
      <c r="AL30" s="8"/>
      <c r="AM30" s="8"/>
      <c r="AN30" s="8"/>
      <c r="AO30" s="8"/>
      <c r="AP30" s="8"/>
      <c r="AQ30" s="3"/>
      <c r="AR30" s="3"/>
      <c r="AS30" s="3"/>
      <c r="AT30" s="3"/>
      <c r="AU30" s="3"/>
      <c r="AV30" s="3"/>
      <c r="AW30" s="3"/>
    </row>
    <row r="31" spans="1:49" ht="44.85" customHeight="1">
      <c r="A31" s="760" t="str">
        <f>IF($AR$3="","",VLOOKUP($AR$3,計画書!$B$14:$EW$259,26))</f>
        <v/>
      </c>
      <c r="B31" s="761"/>
      <c r="C31" s="761"/>
      <c r="D31" s="761"/>
      <c r="E31" s="761"/>
      <c r="F31" s="761"/>
      <c r="G31" s="761"/>
      <c r="H31" s="761"/>
      <c r="I31" s="761"/>
      <c r="J31" s="761"/>
      <c r="K31" s="761"/>
      <c r="L31" s="761"/>
      <c r="M31" s="761"/>
      <c r="N31" s="762"/>
      <c r="O31" s="3"/>
      <c r="P31" s="3"/>
      <c r="Q31" s="3"/>
      <c r="R31" s="8"/>
      <c r="S31" s="8"/>
      <c r="T31" s="8"/>
      <c r="U31" s="8"/>
      <c r="V31" s="8"/>
      <c r="W31" s="8"/>
      <c r="X31" s="8"/>
      <c r="Y31" s="8"/>
      <c r="Z31" s="8"/>
      <c r="AA31" s="8"/>
      <c r="AB31" s="8"/>
      <c r="AC31" s="8"/>
      <c r="AD31" s="8"/>
      <c r="AE31" s="8"/>
      <c r="AF31" s="8"/>
      <c r="AG31" s="8"/>
      <c r="AH31" s="8"/>
      <c r="AI31" s="8"/>
      <c r="AJ31" s="8"/>
      <c r="AK31" s="8"/>
      <c r="AL31" s="8"/>
      <c r="AM31" s="8"/>
      <c r="AN31" s="8"/>
      <c r="AO31" s="8"/>
      <c r="AP31" s="8"/>
      <c r="AQ31" s="3"/>
      <c r="AR31" s="3"/>
      <c r="AS31" s="3"/>
      <c r="AT31" s="3"/>
      <c r="AU31" s="3"/>
      <c r="AV31" s="3"/>
      <c r="AW31" s="3"/>
    </row>
    <row r="32" spans="1:49" ht="44.85" customHeight="1">
      <c r="A32" s="763"/>
      <c r="B32" s="764"/>
      <c r="C32" s="764"/>
      <c r="D32" s="764"/>
      <c r="E32" s="764"/>
      <c r="F32" s="764"/>
      <c r="G32" s="764"/>
      <c r="H32" s="764"/>
      <c r="I32" s="764"/>
      <c r="J32" s="764"/>
      <c r="K32" s="764"/>
      <c r="L32" s="764"/>
      <c r="M32" s="764"/>
      <c r="N32" s="765"/>
      <c r="O32" s="3"/>
      <c r="P32" s="3"/>
      <c r="Q32" s="3"/>
      <c r="R32" s="8"/>
      <c r="S32" s="8"/>
      <c r="T32" s="8"/>
      <c r="U32" s="8"/>
      <c r="V32" s="8"/>
      <c r="W32" s="8"/>
      <c r="X32" s="8"/>
      <c r="Y32" s="8"/>
      <c r="Z32" s="8"/>
      <c r="AA32" s="8"/>
      <c r="AB32" s="8"/>
      <c r="AC32" s="8"/>
      <c r="AD32" s="8"/>
      <c r="AE32" s="8"/>
      <c r="AF32" s="8"/>
      <c r="AG32" s="8"/>
      <c r="AH32" s="8"/>
      <c r="AI32" s="8"/>
      <c r="AJ32" s="8"/>
      <c r="AK32" s="8"/>
      <c r="AL32" s="8"/>
      <c r="AM32" s="8"/>
      <c r="AN32" s="8"/>
      <c r="AO32" s="8"/>
      <c r="AP32" s="8"/>
      <c r="AQ32" s="3"/>
      <c r="AR32" s="3"/>
      <c r="AS32" s="3"/>
      <c r="AT32" s="3"/>
      <c r="AU32" s="3"/>
      <c r="AV32" s="3"/>
      <c r="AW32" s="3"/>
    </row>
    <row r="33" spans="1:49" ht="44.85" customHeight="1">
      <c r="A33" s="763"/>
      <c r="B33" s="764"/>
      <c r="C33" s="764"/>
      <c r="D33" s="764"/>
      <c r="E33" s="764"/>
      <c r="F33" s="764"/>
      <c r="G33" s="764"/>
      <c r="H33" s="764"/>
      <c r="I33" s="764"/>
      <c r="J33" s="764"/>
      <c r="K33" s="764"/>
      <c r="L33" s="764"/>
      <c r="M33" s="764"/>
      <c r="N33" s="765"/>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row>
    <row r="34" spans="1:49" ht="44.85" customHeight="1">
      <c r="A34" s="766"/>
      <c r="B34" s="767"/>
      <c r="C34" s="767"/>
      <c r="D34" s="767"/>
      <c r="E34" s="767"/>
      <c r="F34" s="767"/>
      <c r="G34" s="767"/>
      <c r="H34" s="767"/>
      <c r="I34" s="767"/>
      <c r="J34" s="767"/>
      <c r="K34" s="767"/>
      <c r="L34" s="767"/>
      <c r="M34" s="767"/>
      <c r="N34" s="768"/>
      <c r="O34" s="3"/>
      <c r="P34" s="3"/>
      <c r="Q34" s="3"/>
      <c r="R34" s="769" t="str">
        <f>IFERROR(DATE(VALUE(SUBSTITUTE(K5,"年","")),VALUE(SUBSTITUTE(M5,"月","")),VALUE(SUBSTITUTE(N5,"日",""))),"")</f>
        <v/>
      </c>
      <c r="S34" s="770"/>
      <c r="T34" s="771"/>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row>
    <row r="35" spans="1:49" ht="33.75" customHeight="1">
      <c r="A35" s="3"/>
      <c r="B35" s="3"/>
      <c r="C35" s="3"/>
      <c r="D35" s="3"/>
      <c r="E35" s="3"/>
      <c r="F35" s="3"/>
      <c r="G35" s="3"/>
      <c r="H35" s="3"/>
      <c r="I35" s="3"/>
      <c r="J35" s="3"/>
      <c r="K35" s="3"/>
      <c r="L35" s="3"/>
      <c r="M35" s="3"/>
      <c r="N35" s="12"/>
      <c r="O35" s="3"/>
      <c r="P35" s="3"/>
      <c r="Q35" s="3"/>
      <c r="R35" s="13" t="s">
        <v>156</v>
      </c>
      <c r="S35" s="13" t="s">
        <v>157</v>
      </c>
      <c r="T35" s="13" t="s">
        <v>158</v>
      </c>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row>
    <row r="36" spans="1:49" ht="46.5" customHeight="1">
      <c r="A36" s="3"/>
      <c r="B36" s="3"/>
      <c r="C36" s="3"/>
      <c r="D36" s="3"/>
      <c r="E36" s="3"/>
      <c r="F36" s="3"/>
      <c r="G36" s="3"/>
      <c r="H36" s="3"/>
      <c r="I36" s="3"/>
      <c r="J36" s="3"/>
      <c r="K36" s="3"/>
      <c r="L36" s="3"/>
      <c r="M36" s="3"/>
      <c r="N36" s="3"/>
      <c r="O36" s="3"/>
      <c r="P36" s="3"/>
      <c r="Q36" s="3"/>
      <c r="R36" s="14" t="s">
        <v>159</v>
      </c>
      <c r="S36" s="14" t="s">
        <v>160</v>
      </c>
      <c r="T36" s="14" t="s">
        <v>161</v>
      </c>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row>
    <row r="37" spans="1:49" ht="9.75" customHeight="1">
      <c r="A37" s="3"/>
      <c r="B37" s="3"/>
      <c r="C37" s="3"/>
      <c r="D37" s="3"/>
      <c r="E37" s="3"/>
      <c r="F37" s="3"/>
      <c r="G37" s="3"/>
      <c r="H37" s="3"/>
      <c r="I37" s="3"/>
      <c r="J37" s="3"/>
      <c r="K37" s="3"/>
      <c r="L37" s="3"/>
      <c r="M37" s="3"/>
      <c r="N37" s="3"/>
      <c r="O37" s="3"/>
      <c r="P37" s="3"/>
      <c r="Q37" s="3"/>
      <c r="R37" s="14" t="s">
        <v>162</v>
      </c>
      <c r="S37" s="14" t="s">
        <v>163</v>
      </c>
      <c r="T37" s="14" t="s">
        <v>164</v>
      </c>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row>
    <row r="38" spans="1:49" ht="30" customHeight="1">
      <c r="A38" s="3"/>
      <c r="B38" s="3"/>
      <c r="C38" s="3"/>
      <c r="D38" s="3"/>
      <c r="E38" s="3"/>
      <c r="F38" s="3"/>
      <c r="G38" s="3"/>
      <c r="H38" s="3"/>
      <c r="I38" s="3"/>
      <c r="J38" s="3"/>
      <c r="K38" s="3"/>
      <c r="L38" s="3"/>
      <c r="M38" s="3"/>
      <c r="N38" s="3"/>
      <c r="O38" s="3"/>
      <c r="P38" s="3"/>
      <c r="Q38" s="3"/>
      <c r="R38" s="14"/>
      <c r="S38" s="14" t="s">
        <v>165</v>
      </c>
      <c r="T38" s="14" t="s">
        <v>166</v>
      </c>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row>
    <row r="39" spans="1:49" ht="30" customHeight="1">
      <c r="A39" s="3"/>
      <c r="B39" s="3"/>
      <c r="C39" s="3"/>
      <c r="D39" s="3"/>
      <c r="E39" s="3"/>
      <c r="F39" s="3"/>
      <c r="G39" s="3"/>
      <c r="H39" s="3"/>
      <c r="I39" s="3"/>
      <c r="J39" s="3"/>
      <c r="K39" s="3"/>
      <c r="L39" s="3"/>
      <c r="M39" s="3"/>
      <c r="N39" s="3"/>
      <c r="O39" s="3"/>
      <c r="P39" s="3"/>
      <c r="Q39" s="3"/>
      <c r="R39" s="14"/>
      <c r="S39" s="14" t="s">
        <v>167</v>
      </c>
      <c r="T39" s="14" t="s">
        <v>168</v>
      </c>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row>
    <row r="40" spans="1:49">
      <c r="A40" s="3"/>
      <c r="B40" s="3"/>
      <c r="C40" s="3"/>
      <c r="D40" s="3"/>
      <c r="E40" s="3"/>
      <c r="F40" s="3"/>
      <c r="G40" s="3"/>
      <c r="H40" s="3"/>
      <c r="I40" s="3"/>
      <c r="J40" s="3"/>
      <c r="K40" s="3"/>
      <c r="L40" s="3"/>
      <c r="M40" s="3"/>
      <c r="N40" s="3"/>
      <c r="O40" s="3"/>
      <c r="P40" s="3"/>
      <c r="Q40" s="3"/>
      <c r="R40" s="14"/>
      <c r="S40" s="14" t="s">
        <v>169</v>
      </c>
      <c r="T40" s="14" t="s">
        <v>170</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row>
    <row r="41" spans="1:49">
      <c r="A41" s="3"/>
      <c r="B41" s="3"/>
      <c r="C41" s="3"/>
      <c r="D41" s="3"/>
      <c r="E41" s="3"/>
      <c r="F41" s="3"/>
      <c r="G41" s="3"/>
      <c r="H41" s="3"/>
      <c r="I41" s="3"/>
      <c r="J41" s="3"/>
      <c r="K41" s="3"/>
      <c r="L41" s="3"/>
      <c r="M41" s="3"/>
      <c r="N41" s="3"/>
      <c r="O41" s="3"/>
      <c r="P41" s="3"/>
      <c r="Q41" s="3"/>
      <c r="R41" s="14"/>
      <c r="S41" s="14" t="s">
        <v>171</v>
      </c>
      <c r="T41" s="14" t="s">
        <v>172</v>
      </c>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row>
    <row r="42" spans="1:49">
      <c r="A42" s="3"/>
      <c r="B42" s="3"/>
      <c r="C42" s="3"/>
      <c r="D42" s="3"/>
      <c r="E42" s="3"/>
      <c r="F42" s="3"/>
      <c r="G42" s="3"/>
      <c r="H42" s="3"/>
      <c r="I42" s="3"/>
      <c r="J42" s="3"/>
      <c r="K42" s="3"/>
      <c r="L42" s="3"/>
      <c r="M42" s="3"/>
      <c r="N42" s="3"/>
      <c r="O42" s="3"/>
      <c r="P42" s="3"/>
      <c r="Q42" s="3"/>
      <c r="R42" s="14"/>
      <c r="S42" s="14" t="s">
        <v>173</v>
      </c>
      <c r="T42" s="14" t="s">
        <v>174</v>
      </c>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row>
    <row r="43" spans="1:49">
      <c r="A43" s="3"/>
      <c r="B43" s="3"/>
      <c r="C43" s="3"/>
      <c r="D43" s="3"/>
      <c r="E43" s="3"/>
      <c r="F43" s="3"/>
      <c r="G43" s="3"/>
      <c r="H43" s="3"/>
      <c r="I43" s="3"/>
      <c r="J43" s="3"/>
      <c r="K43" s="3"/>
      <c r="L43" s="3"/>
      <c r="M43" s="3"/>
      <c r="N43" s="3"/>
      <c r="O43" s="3"/>
      <c r="P43" s="3"/>
      <c r="Q43" s="3"/>
      <c r="R43" s="15"/>
      <c r="S43" s="14" t="s">
        <v>175</v>
      </c>
      <c r="T43" s="14" t="s">
        <v>176</v>
      </c>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row>
    <row r="44" spans="1:49">
      <c r="A44" s="3"/>
      <c r="B44" s="3"/>
      <c r="C44" s="3"/>
      <c r="D44" s="3"/>
      <c r="E44" s="3"/>
      <c r="F44" s="3"/>
      <c r="G44" s="3"/>
      <c r="H44" s="3"/>
      <c r="I44" s="3"/>
      <c r="J44" s="3"/>
      <c r="K44" s="3"/>
      <c r="L44" s="3"/>
      <c r="M44" s="3"/>
      <c r="N44" s="3"/>
      <c r="O44" s="3"/>
      <c r="P44" s="3"/>
      <c r="Q44" s="3"/>
      <c r="R44" s="15"/>
      <c r="S44" s="14" t="s">
        <v>177</v>
      </c>
      <c r="T44" s="14" t="s">
        <v>178</v>
      </c>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row>
    <row r="45" spans="1:49">
      <c r="A45" s="3"/>
      <c r="B45" s="3"/>
      <c r="C45" s="3"/>
      <c r="D45" s="3"/>
      <c r="E45" s="3"/>
      <c r="F45" s="3"/>
      <c r="G45" s="3"/>
      <c r="H45" s="3"/>
      <c r="I45" s="3"/>
      <c r="J45" s="3"/>
      <c r="K45" s="3"/>
      <c r="L45" s="3"/>
      <c r="M45" s="3"/>
      <c r="N45" s="3"/>
      <c r="O45" s="3"/>
      <c r="P45" s="3"/>
      <c r="Q45" s="3"/>
      <c r="R45" s="15"/>
      <c r="S45" s="14" t="s">
        <v>179</v>
      </c>
      <c r="T45" s="14" t="s">
        <v>180</v>
      </c>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row>
    <row r="46" spans="1:49">
      <c r="A46" s="3"/>
      <c r="B46" s="3"/>
      <c r="C46" s="3"/>
      <c r="D46" s="3"/>
      <c r="E46" s="3"/>
      <c r="F46" s="3"/>
      <c r="G46" s="3"/>
      <c r="H46" s="3"/>
      <c r="I46" s="3"/>
      <c r="J46" s="3"/>
      <c r="K46" s="3"/>
      <c r="L46" s="3"/>
      <c r="M46" s="3"/>
      <c r="N46" s="3"/>
      <c r="O46" s="3"/>
      <c r="P46" s="3"/>
      <c r="Q46" s="3"/>
      <c r="R46" s="15"/>
      <c r="S46" s="14" t="s">
        <v>181</v>
      </c>
      <c r="T46" s="14" t="s">
        <v>182</v>
      </c>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row>
    <row r="47" spans="1:49">
      <c r="A47" s="3"/>
      <c r="B47" s="3"/>
      <c r="C47" s="3"/>
      <c r="D47" s="3"/>
      <c r="E47" s="3"/>
      <c r="F47" s="3"/>
      <c r="G47" s="3"/>
      <c r="H47" s="3"/>
      <c r="I47" s="3"/>
      <c r="J47" s="3"/>
      <c r="K47" s="3"/>
      <c r="L47" s="3"/>
      <c r="M47" s="3"/>
      <c r="N47" s="3"/>
      <c r="O47" s="3"/>
      <c r="P47" s="3"/>
      <c r="Q47" s="3"/>
      <c r="R47" s="15"/>
      <c r="S47" s="14" t="s">
        <v>183</v>
      </c>
      <c r="T47" s="14" t="s">
        <v>184</v>
      </c>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row>
    <row r="48" spans="1:49" ht="15" customHeight="1">
      <c r="A48" s="3"/>
      <c r="B48" s="3"/>
      <c r="C48" s="3"/>
      <c r="D48" s="3"/>
      <c r="E48" s="3"/>
      <c r="F48" s="3"/>
      <c r="G48" s="3"/>
      <c r="H48" s="3"/>
      <c r="I48" s="3"/>
      <c r="J48" s="3"/>
      <c r="K48" s="3"/>
      <c r="L48" s="3"/>
      <c r="M48" s="3"/>
      <c r="N48" s="3"/>
      <c r="O48" s="15"/>
      <c r="P48" s="15"/>
      <c r="Q48" s="15"/>
      <c r="R48" s="15"/>
      <c r="S48" s="14"/>
      <c r="T48" s="14" t="s">
        <v>185</v>
      </c>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3"/>
      <c r="AV48" s="3"/>
      <c r="AW48" s="3"/>
    </row>
    <row r="49" spans="1:49">
      <c r="A49" s="3"/>
      <c r="B49" s="3"/>
      <c r="C49" s="3"/>
      <c r="D49" s="3"/>
      <c r="E49" s="3"/>
      <c r="F49" s="3"/>
      <c r="G49" s="3"/>
      <c r="H49" s="3"/>
      <c r="I49" s="3"/>
      <c r="J49" s="3"/>
      <c r="K49" s="3"/>
      <c r="L49" s="3"/>
      <c r="M49" s="3"/>
      <c r="N49" s="3"/>
      <c r="O49" s="15"/>
      <c r="P49" s="15"/>
      <c r="Q49" s="15"/>
      <c r="R49" s="15"/>
      <c r="S49" s="14"/>
      <c r="T49" s="14" t="s">
        <v>186</v>
      </c>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3"/>
      <c r="AV49" s="3"/>
      <c r="AW49" s="3"/>
    </row>
    <row r="50" spans="1:49">
      <c r="A50" s="3"/>
      <c r="B50" s="3"/>
      <c r="C50" s="3"/>
      <c r="D50" s="3"/>
      <c r="E50" s="3"/>
      <c r="F50" s="3"/>
      <c r="G50" s="3"/>
      <c r="H50" s="3"/>
      <c r="I50" s="3"/>
      <c r="J50" s="3"/>
      <c r="K50" s="3"/>
      <c r="L50" s="3"/>
      <c r="M50" s="3"/>
      <c r="N50" s="3"/>
      <c r="O50" s="15"/>
      <c r="P50" s="15"/>
      <c r="Q50" s="15"/>
      <c r="R50" s="15"/>
      <c r="S50" s="14"/>
      <c r="T50" s="14" t="s">
        <v>187</v>
      </c>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3"/>
      <c r="AV50" s="3"/>
      <c r="AW50" s="3"/>
    </row>
    <row r="51" spans="1:49">
      <c r="R51"/>
      <c r="S51" s="16"/>
      <c r="T51" s="16" t="s">
        <v>188</v>
      </c>
    </row>
    <row r="52" spans="1:49">
      <c r="R52"/>
      <c r="S52" s="16"/>
      <c r="T52" s="16" t="s">
        <v>189</v>
      </c>
    </row>
    <row r="53" spans="1:49">
      <c r="R53"/>
      <c r="S53" s="16"/>
      <c r="T53" s="16" t="s">
        <v>190</v>
      </c>
    </row>
    <row r="54" spans="1:49">
      <c r="R54"/>
      <c r="S54" s="16"/>
      <c r="T54" s="16" t="s">
        <v>191</v>
      </c>
    </row>
    <row r="55" spans="1:49">
      <c r="R55"/>
      <c r="S55" s="16"/>
      <c r="T55" s="16" t="s">
        <v>192</v>
      </c>
    </row>
    <row r="56" spans="1:49">
      <c r="R56"/>
      <c r="S56" s="16"/>
      <c r="T56" s="16" t="s">
        <v>193</v>
      </c>
    </row>
    <row r="57" spans="1:49">
      <c r="R57"/>
      <c r="S57" s="16"/>
      <c r="T57" s="16" t="s">
        <v>194</v>
      </c>
    </row>
    <row r="58" spans="1:49">
      <c r="R58"/>
      <c r="S58" s="16"/>
      <c r="T58" s="16" t="s">
        <v>195</v>
      </c>
    </row>
    <row r="59" spans="1:49">
      <c r="R59" s="17"/>
      <c r="S59" s="16"/>
      <c r="T59" s="16" t="s">
        <v>196</v>
      </c>
    </row>
    <row r="60" spans="1:49">
      <c r="R60" s="17"/>
      <c r="S60" s="18"/>
      <c r="T60" s="16" t="s">
        <v>197</v>
      </c>
    </row>
    <row r="61" spans="1:49">
      <c r="R61"/>
      <c r="S61" s="18"/>
      <c r="T61" s="16" t="s">
        <v>198</v>
      </c>
    </row>
    <row r="62" spans="1:49">
      <c r="R62"/>
      <c r="S62" s="16"/>
      <c r="T62" s="16" t="s">
        <v>199</v>
      </c>
    </row>
    <row r="63" spans="1:49">
      <c r="R63"/>
      <c r="S63" s="16"/>
      <c r="T63" s="16" t="s">
        <v>200</v>
      </c>
    </row>
    <row r="64" spans="1:49">
      <c r="R64"/>
      <c r="S64" s="16"/>
      <c r="T64" s="16" t="s">
        <v>201</v>
      </c>
    </row>
    <row r="65" spans="18:20">
      <c r="R65"/>
      <c r="S65" s="16"/>
      <c r="T65" s="16" t="s">
        <v>202</v>
      </c>
    </row>
    <row r="66" spans="18:20">
      <c r="R66"/>
      <c r="S66" s="16"/>
      <c r="T66" s="16" t="s">
        <v>203</v>
      </c>
    </row>
  </sheetData>
  <sheetProtection password="86AE" sheet="1" formatCells="0" selectLockedCells="1"/>
  <mergeCells count="40">
    <mergeCell ref="K2:L2"/>
    <mergeCell ref="M2:N2"/>
    <mergeCell ref="A3:N3"/>
    <mergeCell ref="A7:C7"/>
    <mergeCell ref="I7:N7"/>
    <mergeCell ref="H8:H9"/>
    <mergeCell ref="I8:N8"/>
    <mergeCell ref="I9:N9"/>
    <mergeCell ref="A12:N12"/>
    <mergeCell ref="A14:C15"/>
    <mergeCell ref="D14:N14"/>
    <mergeCell ref="D15:N15"/>
    <mergeCell ref="A16:C16"/>
    <mergeCell ref="D16:N16"/>
    <mergeCell ref="A17:C18"/>
    <mergeCell ref="D17:E17"/>
    <mergeCell ref="F17:N17"/>
    <mergeCell ref="D18:E18"/>
    <mergeCell ref="F18:N18"/>
    <mergeCell ref="D23:F24"/>
    <mergeCell ref="G23:G24"/>
    <mergeCell ref="H23:H24"/>
    <mergeCell ref="I23:K23"/>
    <mergeCell ref="L23:M23"/>
    <mergeCell ref="A31:N34"/>
    <mergeCell ref="R34:T34"/>
    <mergeCell ref="K5:N5"/>
    <mergeCell ref="I24:K24"/>
    <mergeCell ref="L24:M24"/>
    <mergeCell ref="D25:F25"/>
    <mergeCell ref="I25:N25"/>
    <mergeCell ref="A28:C28"/>
    <mergeCell ref="D28:E28"/>
    <mergeCell ref="I28:K28"/>
    <mergeCell ref="L28:M28"/>
    <mergeCell ref="A19:C25"/>
    <mergeCell ref="E19:N19"/>
    <mergeCell ref="E20:N20"/>
    <mergeCell ref="E21:N21"/>
    <mergeCell ref="E22:N22"/>
  </mergeCells>
  <phoneticPr fontId="7"/>
  <dataValidations count="6">
    <dataValidation type="list" allowBlank="1" showInputMessage="1" showErrorMessage="1" sqref="F17:N17">
      <formula1>$R$11:$R$30</formula1>
    </dataValidation>
    <dataValidation type="whole" operator="greaterThanOrEqual" allowBlank="1" showInputMessage="1" showErrorMessage="1" sqref="L23:M23">
      <formula1>1</formula1>
    </dataValidation>
    <dataValidation type="list" allowBlank="1" showInputMessage="1" showErrorMessage="1" sqref="F18:N18">
      <formula1>INDIRECT($P$11)</formula1>
    </dataValidation>
    <dataValidation type="whole" operator="greaterThanOrEqual" allowBlank="1" showInputMessage="1" showErrorMessage="1" sqref="L24:M24">
      <formula1>0</formula1>
    </dataValidation>
    <dataValidation operator="greaterThanOrEqual" allowBlank="1" showInputMessage="1" showErrorMessage="1" error="整数値（四捨五入）を入力してください。" sqref="G23:G24"/>
    <dataValidation operator="greaterThanOrEqual" allowBlank="1" showInputMessage="1" showErrorMessage="1" sqref="G25"/>
  </dataValidations>
  <printOptions horizontalCentered="1"/>
  <pageMargins left="0.59055118110236227" right="0.59055118110236227" top="0.39370078740157483" bottom="0.59055118110236227" header="0.31496062992125984" footer="0.23622047244094491"/>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76200</xdr:colOff>
                    <xdr:row>18</xdr:row>
                    <xdr:rowOff>19050</xdr:rowOff>
                  </from>
                  <to>
                    <xdr:col>3</xdr:col>
                    <xdr:colOff>371475</xdr:colOff>
                    <xdr:row>18</xdr:row>
                    <xdr:rowOff>323850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76200</xdr:colOff>
                    <xdr:row>19</xdr:row>
                    <xdr:rowOff>28575</xdr:rowOff>
                  </from>
                  <to>
                    <xdr:col>3</xdr:col>
                    <xdr:colOff>342900</xdr:colOff>
                    <xdr:row>19</xdr:row>
                    <xdr:rowOff>295275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76200</xdr:colOff>
                    <xdr:row>20</xdr:row>
                    <xdr:rowOff>66675</xdr:rowOff>
                  </from>
                  <to>
                    <xdr:col>3</xdr:col>
                    <xdr:colOff>371475</xdr:colOff>
                    <xdr:row>20</xdr:row>
                    <xdr:rowOff>295275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76200</xdr:colOff>
                    <xdr:row>21</xdr:row>
                    <xdr:rowOff>47625</xdr:rowOff>
                  </from>
                  <to>
                    <xdr:col>3</xdr:col>
                    <xdr:colOff>295275</xdr:colOff>
                    <xdr:row>21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48"/>
  <sheetViews>
    <sheetView showGridLines="0" topLeftCell="A7" zoomScaleNormal="100" zoomScaleSheetLayoutView="80" workbookViewId="0">
      <selection activeCell="V18" sqref="V18"/>
    </sheetView>
  </sheetViews>
  <sheetFormatPr defaultColWidth="9" defaultRowHeight="12"/>
  <cols>
    <col min="1" max="1" width="4.75" style="20" customWidth="1"/>
    <col min="2" max="2" width="15.75" style="20" customWidth="1"/>
    <col min="3" max="3" width="2.25" style="20" customWidth="1"/>
    <col min="4" max="4" width="12.75" style="20" customWidth="1"/>
    <col min="5" max="5" width="6.75" style="20" customWidth="1"/>
    <col min="6" max="6" width="2.25" style="20" customWidth="1"/>
    <col min="7" max="9" width="6.75" style="20" customWidth="1"/>
    <col min="10" max="10" width="2.25" style="20" customWidth="1"/>
    <col min="11" max="13" width="6.75" style="20" customWidth="1"/>
    <col min="14" max="14" width="2.625" style="20" customWidth="1"/>
    <col min="15" max="15" width="3" style="20" customWidth="1"/>
    <col min="16" max="16" width="9" style="20" hidden="1" customWidth="1"/>
    <col min="17" max="17" width="1.25" style="20" hidden="1" customWidth="1"/>
    <col min="18" max="18" width="16.125" style="20" hidden="1" customWidth="1"/>
    <col min="19" max="19" width="1.25" style="20" hidden="1" customWidth="1"/>
    <col min="20" max="20" width="16.125" style="20" hidden="1" customWidth="1"/>
    <col min="21" max="21" width="4" style="20" customWidth="1"/>
    <col min="22" max="22" width="37.875" style="20" customWidth="1"/>
    <col min="23" max="24" width="9" style="20" customWidth="1"/>
    <col min="25" max="26" width="12.875" style="20" customWidth="1"/>
    <col min="27" max="27" width="9" style="20" customWidth="1"/>
    <col min="28" max="16384" width="9" style="20"/>
  </cols>
  <sheetData>
    <row r="1" spans="1:24" s="2" customFormat="1" ht="13.5">
      <c r="A1" s="702" t="s">
        <v>204</v>
      </c>
      <c r="B1" s="1"/>
      <c r="C1" s="1"/>
      <c r="D1" s="1"/>
      <c r="E1" s="1"/>
      <c r="F1" s="1"/>
      <c r="G1" s="1"/>
      <c r="H1" s="1"/>
      <c r="I1" s="1"/>
      <c r="J1" s="1"/>
      <c r="K1" s="1"/>
      <c r="L1" s="1"/>
      <c r="M1" s="1"/>
      <c r="N1" s="3"/>
      <c r="O1" s="3"/>
      <c r="P1" s="3"/>
      <c r="Q1" s="3"/>
      <c r="R1" s="3"/>
      <c r="S1" s="3"/>
      <c r="T1" s="3"/>
      <c r="U1" s="3"/>
      <c r="V1" s="3"/>
      <c r="W1" s="3"/>
      <c r="X1" s="3"/>
    </row>
    <row r="2" spans="1:24" s="2" customFormat="1" ht="18" customHeight="1">
      <c r="A2" s="681" t="s">
        <v>205</v>
      </c>
      <c r="B2" s="682"/>
      <c r="C2" s="682"/>
      <c r="D2" s="682"/>
      <c r="E2" s="682"/>
      <c r="F2" s="682"/>
      <c r="G2" s="682"/>
      <c r="H2" s="682"/>
      <c r="I2" s="682"/>
      <c r="J2" s="682"/>
      <c r="K2" s="682"/>
      <c r="L2" s="1"/>
      <c r="M2" s="1"/>
      <c r="N2" s="3"/>
      <c r="O2" s="3"/>
      <c r="P2" s="3"/>
      <c r="Q2" s="3"/>
      <c r="R2" s="3"/>
      <c r="S2" s="3"/>
      <c r="T2" s="3"/>
      <c r="U2" s="3"/>
      <c r="V2" s="3"/>
      <c r="W2" s="3"/>
      <c r="X2" s="3"/>
    </row>
    <row r="3" spans="1:24" s="2" customFormat="1" ht="13.5">
      <c r="A3" s="701" t="s">
        <v>206</v>
      </c>
      <c r="N3" s="3"/>
      <c r="O3" s="3"/>
      <c r="P3" s="3"/>
      <c r="Q3" s="3"/>
      <c r="R3" s="3"/>
      <c r="S3" s="3"/>
      <c r="T3" s="3"/>
      <c r="U3" s="3"/>
      <c r="V3" s="3"/>
      <c r="W3" s="3"/>
      <c r="X3" s="3"/>
    </row>
    <row r="4" spans="1:24" s="2" customFormat="1" ht="30" customHeight="1">
      <c r="A4" s="703"/>
      <c r="B4" s="912" t="s">
        <v>207</v>
      </c>
      <c r="C4" s="913"/>
      <c r="D4" s="704" t="s">
        <v>208</v>
      </c>
      <c r="E4" s="915" t="str">
        <f>IF(計画【１】!$AR$3="","",IF(VLOOKUP(計画【１】!$AR$3,計画書!$B$14:$EW$259,28)="","",VLOOKUP(計画【１】!$AR$3,計画書!$B$14:$EW$259,28)))</f>
        <v/>
      </c>
      <c r="F4" s="915"/>
      <c r="G4" s="915"/>
      <c r="H4" s="915"/>
      <c r="I4" s="915"/>
      <c r="J4" s="915"/>
      <c r="K4" s="915"/>
      <c r="L4" s="915"/>
      <c r="M4" s="916"/>
      <c r="N4" s="3"/>
      <c r="O4" s="3"/>
      <c r="P4" s="19" t="e">
        <f>IF(VLOOKUP(計画【１】!$AR$3,計画書!$B$14:$EW$259,27)="",FALSE,TRUE)</f>
        <v>#N/A</v>
      </c>
      <c r="Q4" s="19"/>
      <c r="R4" s="19"/>
      <c r="S4" s="19"/>
      <c r="T4" s="3"/>
      <c r="U4" s="3"/>
      <c r="V4" s="3"/>
      <c r="W4" s="3"/>
      <c r="X4" s="3"/>
    </row>
    <row r="5" spans="1:24" s="2" customFormat="1" ht="30" customHeight="1">
      <c r="A5" s="827"/>
      <c r="B5" s="707"/>
      <c r="C5" s="708"/>
      <c r="D5" s="704" t="s">
        <v>209</v>
      </c>
      <c r="E5" s="915" t="str">
        <f>IF(計画【１】!$AR$3="","",IF(VLOOKUP(計画【１】!$AR$3,計画書!$B$14:$EW$259,30)="","",VLOOKUP(計画【１】!$AR$3,計画書!$B$14:$EW$259,30)))</f>
        <v/>
      </c>
      <c r="F5" s="915"/>
      <c r="G5" s="915"/>
      <c r="H5" s="915"/>
      <c r="I5" s="915"/>
      <c r="J5" s="915"/>
      <c r="K5" s="915"/>
      <c r="L5" s="915"/>
      <c r="M5" s="916"/>
      <c r="N5" s="3"/>
      <c r="O5" s="3"/>
      <c r="P5" s="19" t="e">
        <f>IF(VLOOKUP(計画【１】!$AR$3,計画書!$B$14:$EW$259,29)="",FALSE,TRUE)</f>
        <v>#N/A</v>
      </c>
      <c r="Q5" s="19"/>
      <c r="R5" s="19"/>
      <c r="S5" s="19"/>
      <c r="T5" s="3"/>
      <c r="U5" s="3"/>
      <c r="V5" s="3"/>
      <c r="W5" s="3"/>
      <c r="X5" s="3"/>
    </row>
    <row r="6" spans="1:24" s="2" customFormat="1" ht="30" customHeight="1">
      <c r="A6" s="917"/>
      <c r="B6" s="919" t="s">
        <v>210</v>
      </c>
      <c r="C6" s="920"/>
      <c r="D6" s="704" t="s">
        <v>211</v>
      </c>
      <c r="E6" s="915" t="str">
        <f>IF(計画【１】!$AR$3="","",IF(VLOOKUP(計画【１】!$AR$3,計画書!$B$14:$EW$259,31)="","",VLOOKUP(計画【１】!$AR$3,計画書!$B$14:$EW$259,31)))</f>
        <v/>
      </c>
      <c r="F6" s="915"/>
      <c r="G6" s="915"/>
      <c r="H6" s="915"/>
      <c r="I6" s="915"/>
      <c r="J6" s="915"/>
      <c r="K6" s="915"/>
      <c r="L6" s="915"/>
      <c r="M6" s="916"/>
      <c r="N6" s="3"/>
      <c r="O6" s="3"/>
      <c r="P6" s="19"/>
      <c r="Q6" s="3"/>
      <c r="R6" s="3"/>
      <c r="S6" s="3"/>
      <c r="T6" s="3"/>
      <c r="U6" s="3"/>
      <c r="V6" s="3"/>
      <c r="W6" s="3"/>
      <c r="X6" s="3"/>
    </row>
    <row r="7" spans="1:24" s="2" customFormat="1" ht="30" customHeight="1">
      <c r="A7" s="918"/>
      <c r="B7" s="709"/>
      <c r="C7" s="710"/>
      <c r="D7" s="704" t="s">
        <v>212</v>
      </c>
      <c r="E7" s="915" t="str">
        <f>IF(計画【１】!$AR$3="","",IF(VLOOKUP(計画【１】!$AR$3,計画書!$B$14:$EW$259,32)="","",VLOOKUP(計画【１】!$AR$3,計画書!$B$14:$EW$259,32)))</f>
        <v/>
      </c>
      <c r="F7" s="915"/>
      <c r="G7" s="915"/>
      <c r="H7" s="915"/>
      <c r="I7" s="915"/>
      <c r="J7" s="915"/>
      <c r="K7" s="915"/>
      <c r="L7" s="915"/>
      <c r="M7" s="916"/>
      <c r="N7" s="3"/>
      <c r="O7" s="3"/>
      <c r="P7" s="19"/>
      <c r="Q7" s="3"/>
      <c r="R7" s="3"/>
      <c r="S7" s="3"/>
      <c r="T7" s="3"/>
      <c r="U7" s="3"/>
      <c r="V7" s="3"/>
      <c r="W7" s="3"/>
      <c r="X7" s="3"/>
    </row>
    <row r="8" spans="1:24" s="2" customFormat="1" ht="30" customHeight="1">
      <c r="A8" s="703"/>
      <c r="B8" s="912" t="s">
        <v>213</v>
      </c>
      <c r="C8" s="913"/>
      <c r="D8" s="914" t="str">
        <f>IF(計画【１】!$AR$3="","",IF(VLOOKUP(計画【１】!$AR$3,計画書!$B$14:$EW$259,34)="","",VLOOKUP(計画【１】!$AR$3,計画書!$B$14:$EW$259,34)))</f>
        <v/>
      </c>
      <c r="E8" s="915"/>
      <c r="F8" s="915"/>
      <c r="G8" s="915"/>
      <c r="H8" s="915"/>
      <c r="I8" s="915"/>
      <c r="J8" s="915"/>
      <c r="K8" s="915"/>
      <c r="L8" s="915"/>
      <c r="M8" s="916"/>
      <c r="N8" s="3"/>
      <c r="O8" s="3"/>
      <c r="P8" s="19" t="e">
        <f>IF(VLOOKUP(計画【１】!$AR$3,計画書!$B$14:$EW$259,33)="",FALSE,TRUE)</f>
        <v>#N/A</v>
      </c>
      <c r="Q8" s="19"/>
      <c r="R8" s="19"/>
      <c r="S8" s="19"/>
      <c r="T8" s="3"/>
      <c r="U8" s="3"/>
      <c r="V8" s="3"/>
      <c r="W8" s="3"/>
      <c r="X8" s="3"/>
    </row>
    <row r="9" spans="1:24" s="2" customFormat="1" ht="15" customHeight="1">
      <c r="N9" s="3"/>
      <c r="O9" s="3"/>
      <c r="P9" s="3"/>
      <c r="Q9" s="3"/>
      <c r="R9" s="3"/>
      <c r="S9" s="3"/>
      <c r="T9" s="3"/>
      <c r="U9" s="3"/>
      <c r="V9" s="3"/>
      <c r="W9" s="3"/>
      <c r="X9" s="3"/>
    </row>
    <row r="10" spans="1:24" ht="15" customHeight="1">
      <c r="A10" s="701" t="s">
        <v>214</v>
      </c>
      <c r="B10" s="711"/>
      <c r="C10" s="711"/>
      <c r="D10" s="711"/>
      <c r="E10" s="711"/>
      <c r="F10" s="711"/>
      <c r="G10" s="711"/>
      <c r="H10" s="711"/>
      <c r="I10" s="711"/>
      <c r="N10" s="21"/>
      <c r="O10" s="21"/>
      <c r="P10" s="21"/>
      <c r="Q10" s="21"/>
      <c r="R10" s="21"/>
      <c r="S10" s="21"/>
      <c r="T10" s="21"/>
      <c r="U10" s="21"/>
      <c r="V10" s="3"/>
      <c r="W10" s="21"/>
      <c r="X10" s="21"/>
    </row>
    <row r="11" spans="1:24" ht="20.100000000000001" customHeight="1">
      <c r="A11" s="701"/>
      <c r="B11" s="711"/>
      <c r="C11" s="879" t="s">
        <v>215</v>
      </c>
      <c r="D11" s="880"/>
      <c r="E11" s="880"/>
      <c r="F11" s="880"/>
      <c r="G11" s="880"/>
      <c r="H11" s="880"/>
      <c r="I11" s="881"/>
      <c r="J11" s="907" t="s">
        <v>216</v>
      </c>
      <c r="K11" s="908"/>
      <c r="L11" s="908"/>
      <c r="M11" s="868"/>
      <c r="N11" s="21"/>
      <c r="O11" s="21"/>
      <c r="P11" s="21"/>
      <c r="Q11" s="21"/>
      <c r="R11" s="21"/>
      <c r="S11" s="21"/>
      <c r="T11" s="21"/>
      <c r="U11" s="21"/>
      <c r="V11" s="3"/>
      <c r="W11" s="21"/>
      <c r="X11" s="21"/>
    </row>
    <row r="12" spans="1:24" ht="20.100000000000001" customHeight="1">
      <c r="A12" s="910"/>
      <c r="B12" s="910"/>
      <c r="C12" s="879" t="s">
        <v>217</v>
      </c>
      <c r="D12" s="880"/>
      <c r="E12" s="881"/>
      <c r="F12" s="907" t="s">
        <v>218</v>
      </c>
      <c r="G12" s="908"/>
      <c r="H12" s="908"/>
      <c r="I12" s="868"/>
      <c r="J12" s="909"/>
      <c r="K12" s="910"/>
      <c r="L12" s="910"/>
      <c r="M12" s="897"/>
      <c r="N12" s="21"/>
      <c r="O12" s="21"/>
      <c r="P12" s="21"/>
      <c r="Q12" s="21"/>
      <c r="R12" s="858"/>
      <c r="S12" s="21"/>
      <c r="T12" s="911"/>
      <c r="U12" s="21"/>
      <c r="V12" s="3"/>
      <c r="W12" s="21"/>
      <c r="X12" s="21"/>
    </row>
    <row r="13" spans="1:24" ht="21.95" customHeight="1">
      <c r="A13" s="905" t="s">
        <v>220</v>
      </c>
      <c r="B13" s="906"/>
      <c r="C13" s="864" t="str">
        <f>IF(計画【１】!$AR$3="","",IF(VLOOKUP(計画【１】!$AR$3,計画書!$B$14:$EW$259,36)="","",VLOOKUP(計画【１】!$AR$3,計画書!$B$14:$EW$259,36)))</f>
        <v/>
      </c>
      <c r="D13" s="865"/>
      <c r="E13" s="868" t="s">
        <v>221</v>
      </c>
      <c r="F13" s="864" t="str">
        <f>IF(計画【１】!$AR$3="","",IF(VLOOKUP(計画【１】!$AR$3,計画書!$B$14:$EW$259,37)="","",VLOOKUP(計画【１】!$AR$3,計画書!$B$14:$EW$259,37)))</f>
        <v/>
      </c>
      <c r="G13" s="865"/>
      <c r="H13" s="865"/>
      <c r="I13" s="868" t="s">
        <v>221</v>
      </c>
      <c r="J13" s="874" t="str">
        <f>IF(計画【１】!$AR$3="","",IF(VLOOKUP(計画【１】!$AR$3,計画書!$B$14:$EW$259,38)="","",VLOOKUP(計画【１】!$AR$3,計画書!$B$14:$EW$259,38)))</f>
        <v/>
      </c>
      <c r="K13" s="875"/>
      <c r="L13" s="888" t="s">
        <v>222</v>
      </c>
      <c r="M13" s="882" t="str">
        <f>IF(計画【１】!$AR$3="","",IF(VLOOKUP(計画【１】!$AR$3,計画書!$B$14:$EW$259,39)="","",VLOOKUP(計画【１】!$AR$3,計画書!$B$14:$EW$259,39)))</f>
        <v/>
      </c>
      <c r="N13" s="21"/>
      <c r="O13" s="21"/>
      <c r="P13" s="21"/>
      <c r="Q13" s="21"/>
      <c r="R13" s="858"/>
      <c r="S13" s="21"/>
      <c r="T13" s="911"/>
      <c r="U13" s="21"/>
      <c r="V13" s="3"/>
      <c r="W13" s="21"/>
      <c r="X13" s="21"/>
    </row>
    <row r="14" spans="1:24" ht="20.100000000000001" customHeight="1">
      <c r="A14" s="891" t="str">
        <f>IF(計画【１】!$D$28="","",計画【１】!$D$28-1)</f>
        <v/>
      </c>
      <c r="B14" s="892"/>
      <c r="C14" s="866"/>
      <c r="D14" s="867"/>
      <c r="E14" s="869"/>
      <c r="F14" s="866"/>
      <c r="G14" s="867"/>
      <c r="H14" s="867"/>
      <c r="I14" s="869"/>
      <c r="J14" s="876"/>
      <c r="K14" s="877"/>
      <c r="L14" s="889"/>
      <c r="M14" s="890"/>
      <c r="N14" s="21"/>
      <c r="O14" s="21"/>
      <c r="P14" s="21"/>
      <c r="Q14" s="21"/>
      <c r="R14" s="858"/>
      <c r="S14" s="21"/>
      <c r="T14" s="911"/>
      <c r="U14" s="22"/>
      <c r="V14" s="3"/>
      <c r="W14" s="21"/>
      <c r="X14" s="21"/>
    </row>
    <row r="15" spans="1:24" ht="20.100000000000001" customHeight="1">
      <c r="A15" s="893" t="s">
        <v>223</v>
      </c>
      <c r="B15" s="894"/>
      <c r="C15" s="864" t="str">
        <f>IF(計画【１】!$AR$3="","",IF(VLOOKUP(計画【１】!$AR$3,計画書!$B$14:$EW$259,41)="","",VLOOKUP(計画【１】!$AR$3,計画書!$B$14:$EW$259,41)))</f>
        <v/>
      </c>
      <c r="D15" s="865"/>
      <c r="E15" s="868" t="s">
        <v>221</v>
      </c>
      <c r="F15" s="864" t="str">
        <f>IF(計画【１】!$AR$3="","",IF(VLOOKUP(計画【１】!$AR$3,計画書!$B$14:$EW$259,43)="","",VLOOKUP(計画【１】!$AR$3,計画書!$B$14:$EW$259,43)))</f>
        <v/>
      </c>
      <c r="G15" s="865"/>
      <c r="H15" s="865"/>
      <c r="I15" s="868" t="s">
        <v>221</v>
      </c>
      <c r="J15" s="900" t="str">
        <f>IF(計画【１】!$AR$3="","",IF(VLOOKUP(計画【１】!$AR$3,計画書!$B$14:$EW$259,45)="","",VLOOKUP(計画【１】!$AR$3,計画書!$B$14:$EW$259,45)))</f>
        <v/>
      </c>
      <c r="K15" s="901"/>
      <c r="L15" s="888" t="s">
        <v>222</v>
      </c>
      <c r="M15" s="882" t="str">
        <f>IF(計画【１】!$AR$3="","",IF(VLOOKUP(計画【１】!$AR$3,計画書!$B$14:$EW$259,46)="","",VLOOKUP(計画【１】!$AR$3,計画書!$B$14:$EW$259,46)))</f>
        <v/>
      </c>
      <c r="N15" s="21"/>
      <c r="O15" s="21"/>
      <c r="P15" s="21"/>
      <c r="Q15" s="21"/>
      <c r="R15" s="858"/>
      <c r="S15" s="21"/>
      <c r="T15" s="911"/>
      <c r="U15" s="21"/>
      <c r="V15" s="3"/>
      <c r="W15" s="21"/>
      <c r="X15" s="21"/>
    </row>
    <row r="16" spans="1:24" ht="20.100000000000001" customHeight="1">
      <c r="A16" s="884" t="str">
        <f>IF(計画【１】!$D$28="","",計画【１】!$G$28)</f>
        <v/>
      </c>
      <c r="B16" s="885"/>
      <c r="C16" s="895"/>
      <c r="D16" s="896"/>
      <c r="E16" s="897"/>
      <c r="F16" s="895"/>
      <c r="G16" s="896"/>
      <c r="H16" s="896"/>
      <c r="I16" s="897"/>
      <c r="J16" s="902"/>
      <c r="K16" s="903"/>
      <c r="L16" s="904"/>
      <c r="M16" s="883"/>
      <c r="N16" s="21"/>
      <c r="O16" s="21"/>
      <c r="P16" s="21"/>
      <c r="Q16" s="21"/>
      <c r="R16" s="21"/>
      <c r="S16" s="21"/>
      <c r="T16" s="21"/>
      <c r="U16" s="21"/>
      <c r="V16" s="3"/>
      <c r="W16" s="21"/>
      <c r="X16" s="21"/>
    </row>
    <row r="17" spans="1:24" ht="20.100000000000001" customHeight="1">
      <c r="A17" s="713"/>
      <c r="B17" s="714" t="s">
        <v>224</v>
      </c>
      <c r="C17" s="713"/>
      <c r="D17" s="715" t="str">
        <f>IF(OR(C13=0,C15=""),"",INT((C13-C15)/C13*10000)/100)</f>
        <v/>
      </c>
      <c r="E17" s="716" t="s">
        <v>225</v>
      </c>
      <c r="F17" s="717"/>
      <c r="G17" s="886" t="str">
        <f>IF(計画【１】!$AR$3="","",IF(VLOOKUP(計画【１】!$AR$3,計画書!$B$14:$EW$259,44)="","",VLOOKUP(計画【１】!$AR$3,計画書!$B$14:$EW$259,44)))</f>
        <v/>
      </c>
      <c r="H17" s="887"/>
      <c r="I17" s="718" t="s">
        <v>225</v>
      </c>
      <c r="J17" s="717"/>
      <c r="K17" s="886" t="str">
        <f>IF(AND(J15="",T14=""),"",IF(OR(J13=0,J15=""),100-T14,INT((J13-J15)/J13*10000)/100))</f>
        <v/>
      </c>
      <c r="L17" s="887"/>
      <c r="M17" s="718" t="s">
        <v>225</v>
      </c>
      <c r="N17" s="21"/>
      <c r="O17" s="21"/>
      <c r="P17" s="21"/>
      <c r="Q17" s="21"/>
      <c r="R17" s="21"/>
      <c r="S17" s="21"/>
      <c r="T17" s="21"/>
      <c r="U17" s="21"/>
      <c r="V17" s="3"/>
      <c r="W17" s="21"/>
      <c r="X17" s="21"/>
    </row>
    <row r="18" spans="1:24" ht="114.75" customHeight="1">
      <c r="A18" s="859" t="s">
        <v>226</v>
      </c>
      <c r="B18" s="860"/>
      <c r="C18" s="861" t="str">
        <f>IF(計画【１】!$AR$3="","",IF(VLOOKUP(計画【１】!$AR$3,計画書!$B$14:$EW$259,48)="","",VLOOKUP(計画【１】!$AR$3,計画書!$B$14:$EW$259,48)))</f>
        <v/>
      </c>
      <c r="D18" s="862"/>
      <c r="E18" s="862"/>
      <c r="F18" s="862"/>
      <c r="G18" s="862"/>
      <c r="H18" s="862"/>
      <c r="I18" s="862"/>
      <c r="J18" s="862"/>
      <c r="K18" s="862"/>
      <c r="L18" s="862"/>
      <c r="M18" s="863"/>
      <c r="N18" s="21"/>
      <c r="O18" s="21"/>
      <c r="P18" s="21"/>
      <c r="Q18" s="21"/>
      <c r="R18" s="21"/>
      <c r="S18" s="21"/>
      <c r="T18" s="21"/>
      <c r="U18" s="21"/>
      <c r="V18" s="21"/>
      <c r="W18" s="21"/>
      <c r="X18" s="21"/>
    </row>
    <row r="19" spans="1:24" ht="44.1" customHeight="1">
      <c r="A19" s="878"/>
      <c r="B19" s="878"/>
      <c r="C19" s="878"/>
      <c r="D19" s="878"/>
      <c r="E19" s="878"/>
      <c r="F19" s="878"/>
      <c r="G19" s="878"/>
      <c r="H19" s="878"/>
      <c r="I19" s="878"/>
      <c r="J19" s="878"/>
      <c r="K19" s="878"/>
      <c r="L19" s="878"/>
      <c r="M19" s="878"/>
      <c r="N19" s="23"/>
      <c r="O19" s="21"/>
      <c r="P19" s="21"/>
      <c r="Q19" s="21"/>
      <c r="R19" s="21"/>
      <c r="S19" s="21"/>
      <c r="T19" s="21"/>
      <c r="U19" s="21"/>
      <c r="V19" s="21"/>
      <c r="W19" s="21"/>
      <c r="X19" s="21"/>
    </row>
    <row r="20" spans="1:24" ht="19.5" customHeight="1">
      <c r="A20" s="701" t="s">
        <v>227</v>
      </c>
      <c r="B20" s="711"/>
      <c r="C20" s="711"/>
      <c r="D20" s="711"/>
      <c r="E20" s="711"/>
      <c r="F20" s="711"/>
      <c r="G20" s="711"/>
      <c r="H20" s="711"/>
      <c r="I20" s="711"/>
      <c r="N20" s="21"/>
      <c r="O20" s="21"/>
      <c r="P20" s="21"/>
      <c r="Q20" s="21"/>
      <c r="R20" s="21"/>
      <c r="S20" s="21"/>
      <c r="T20" s="21"/>
      <c r="U20" s="21"/>
      <c r="V20" s="21"/>
      <c r="W20" s="21"/>
      <c r="X20" s="21"/>
    </row>
    <row r="21" spans="1:24" ht="21.95" customHeight="1">
      <c r="A21" s="701"/>
      <c r="B21" s="711"/>
      <c r="C21" s="879" t="s">
        <v>215</v>
      </c>
      <c r="D21" s="880"/>
      <c r="E21" s="880"/>
      <c r="F21" s="880"/>
      <c r="G21" s="880"/>
      <c r="H21" s="880"/>
      <c r="I21" s="881"/>
      <c r="J21" s="907" t="s">
        <v>216</v>
      </c>
      <c r="K21" s="908"/>
      <c r="L21" s="908"/>
      <c r="M21" s="868"/>
      <c r="N21" s="21"/>
      <c r="O21" s="21"/>
      <c r="P21" s="21"/>
      <c r="Q21" s="21"/>
      <c r="R21" s="21"/>
      <c r="S21" s="21"/>
      <c r="T21" s="21"/>
      <c r="U21" s="21"/>
      <c r="V21" s="21"/>
      <c r="W21" s="21"/>
      <c r="X21" s="21"/>
    </row>
    <row r="22" spans="1:24" ht="21.95" customHeight="1">
      <c r="A22" s="910"/>
      <c r="B22" s="910"/>
      <c r="C22" s="879" t="s">
        <v>217</v>
      </c>
      <c r="D22" s="880"/>
      <c r="E22" s="881"/>
      <c r="F22" s="907" t="s">
        <v>218</v>
      </c>
      <c r="G22" s="908"/>
      <c r="H22" s="908"/>
      <c r="I22" s="868"/>
      <c r="J22" s="909"/>
      <c r="K22" s="910"/>
      <c r="L22" s="910"/>
      <c r="M22" s="897"/>
      <c r="N22" s="21"/>
      <c r="O22" s="21"/>
      <c r="P22" s="21"/>
      <c r="Q22" s="21"/>
      <c r="R22" s="21"/>
      <c r="S22" s="21"/>
      <c r="T22" s="21"/>
      <c r="U22" s="21"/>
      <c r="V22" s="21"/>
      <c r="W22" s="21"/>
      <c r="X22" s="21"/>
    </row>
    <row r="23" spans="1:24" ht="27.95" customHeight="1">
      <c r="A23" s="905" t="s">
        <v>220</v>
      </c>
      <c r="B23" s="906"/>
      <c r="C23" s="864" t="str">
        <f>IF(計画【１】!$AR$3="","",IF(VLOOKUP(計画【１】!$AR$3,計画書!$B$14:$EW$259,50)="","",VLOOKUP(計画【１】!$AR$3,計画書!$B$14:$EW$259,50)))</f>
        <v/>
      </c>
      <c r="D23" s="865"/>
      <c r="E23" s="868" t="s">
        <v>221</v>
      </c>
      <c r="F23" s="870" t="str">
        <f>IF(計画【１】!$AR$3="","",IF(VLOOKUP(計画【１】!$AR$3,計画書!$B$14:$EW$259,51)="","",VLOOKUP(計画【１】!$AR$3,計画書!$B$14:$EW$259,51)))</f>
        <v/>
      </c>
      <c r="G23" s="871"/>
      <c r="H23" s="871"/>
      <c r="I23" s="868" t="s">
        <v>221</v>
      </c>
      <c r="J23" s="874" t="str">
        <f>IF(計画【１】!$AR$3="","",IF(VLOOKUP(計画【１】!$AR$3,計画書!$B$14:$EW$259,52)="","",VLOOKUP(計画【１】!$AR$3,計画書!$B$14:$EW$259,52)))</f>
        <v/>
      </c>
      <c r="K23" s="875"/>
      <c r="L23" s="888" t="s">
        <v>222</v>
      </c>
      <c r="M23" s="882" t="str">
        <f>IF(計画【１】!$AR$3="","",IF(VLOOKUP(計画【１】!$AR$3,計画書!$B$14:$EW$259,53)="","",VLOOKUP(計画【１】!$AR$3,計画書!$B$14:$EW$259,53)))</f>
        <v/>
      </c>
      <c r="N23" s="21"/>
      <c r="O23" s="21"/>
      <c r="P23" s="21"/>
      <c r="Q23" s="21"/>
      <c r="R23" s="21"/>
      <c r="S23" s="21"/>
      <c r="T23" s="21"/>
      <c r="U23" s="21"/>
      <c r="V23" s="21"/>
      <c r="W23" s="21"/>
      <c r="X23" s="21"/>
    </row>
    <row r="24" spans="1:24" ht="27.95" customHeight="1">
      <c r="A24" s="891" t="str">
        <f>IF(計画【１】!D28="","",計画【１】!$D$28-1)</f>
        <v/>
      </c>
      <c r="B24" s="892"/>
      <c r="C24" s="866"/>
      <c r="D24" s="867"/>
      <c r="E24" s="869"/>
      <c r="F24" s="872"/>
      <c r="G24" s="873"/>
      <c r="H24" s="873"/>
      <c r="I24" s="869"/>
      <c r="J24" s="876"/>
      <c r="K24" s="877"/>
      <c r="L24" s="889"/>
      <c r="M24" s="890"/>
      <c r="N24" s="21"/>
      <c r="O24" s="21"/>
      <c r="P24" s="21"/>
      <c r="Q24" s="21"/>
      <c r="R24" s="21"/>
      <c r="S24" s="21"/>
      <c r="T24" s="21"/>
      <c r="U24" s="22"/>
      <c r="V24" s="21"/>
      <c r="W24" s="21"/>
      <c r="X24" s="21"/>
    </row>
    <row r="25" spans="1:24" ht="27.95" customHeight="1">
      <c r="A25" s="893" t="s">
        <v>223</v>
      </c>
      <c r="B25" s="894"/>
      <c r="C25" s="864" t="str">
        <f>IF(計画【１】!$AR$3="","",IF(VLOOKUP(計画【１】!$AR$3,計画書!$B$14:$EW$259,55)="","",VLOOKUP(計画【１】!$AR$3,計画書!$B$14:$EW$259,55)))</f>
        <v/>
      </c>
      <c r="D25" s="865"/>
      <c r="E25" s="868" t="s">
        <v>221</v>
      </c>
      <c r="F25" s="870" t="str">
        <f>IF(計画【１】!$AR$3="","",IF(VLOOKUP(計画【１】!$AR$3,計画書!$B$14:$EW$259,57)="","",VLOOKUP(計画【１】!$AR$3,計画書!$B$14:$EW$259,57)))</f>
        <v/>
      </c>
      <c r="G25" s="871"/>
      <c r="H25" s="871"/>
      <c r="I25" s="868" t="s">
        <v>221</v>
      </c>
      <c r="J25" s="900" t="str">
        <f>IF(計画【１】!$AR$3="","",IF(VLOOKUP(計画【１】!$AR$3,計画書!$B$14:$EW$259,59)="","",VLOOKUP(計画【１】!$AR$3,計画書!$B$14:$EW$259,59)))</f>
        <v/>
      </c>
      <c r="K25" s="901"/>
      <c r="L25" s="888" t="s">
        <v>222</v>
      </c>
      <c r="M25" s="882" t="str">
        <f>IF(計画【１】!$AR$3="","",IF(VLOOKUP(計画【１】!$AR$3,計画書!$B$14:$EW$259,60)="","",VLOOKUP(計画【１】!$AR$3,計画書!$B$14:$EW$259,60)))</f>
        <v/>
      </c>
      <c r="N25" s="21"/>
      <c r="O25" s="21"/>
      <c r="P25" s="21"/>
      <c r="Q25" s="21"/>
      <c r="R25" s="21"/>
      <c r="S25" s="21"/>
      <c r="T25" s="21"/>
      <c r="U25" s="21"/>
      <c r="V25" s="21"/>
      <c r="W25" s="21"/>
      <c r="X25" s="21"/>
    </row>
    <row r="26" spans="1:24" ht="27.95" customHeight="1">
      <c r="A26" s="884" t="str">
        <f>IF(計画【１】!D28="","",計画【１】!$G$28)</f>
        <v/>
      </c>
      <c r="B26" s="885"/>
      <c r="C26" s="895"/>
      <c r="D26" s="896"/>
      <c r="E26" s="897"/>
      <c r="F26" s="898"/>
      <c r="G26" s="899"/>
      <c r="H26" s="899"/>
      <c r="I26" s="897"/>
      <c r="J26" s="902"/>
      <c r="K26" s="903"/>
      <c r="L26" s="904"/>
      <c r="M26" s="883"/>
      <c r="N26" s="21"/>
      <c r="O26" s="21"/>
      <c r="P26" s="21"/>
      <c r="Q26" s="21"/>
      <c r="R26" s="21"/>
      <c r="S26" s="21"/>
      <c r="T26" s="21"/>
      <c r="U26" s="21"/>
      <c r="V26" s="21"/>
      <c r="W26" s="21"/>
      <c r="X26" s="21"/>
    </row>
    <row r="27" spans="1:24" ht="24.95" customHeight="1">
      <c r="A27" s="713"/>
      <c r="B27" s="714" t="s">
        <v>224</v>
      </c>
      <c r="C27" s="713"/>
      <c r="D27" s="715" t="str">
        <f>IF(OR(C23=0,C25=""),"",INT((C23-C25)/C23*10000)/100)</f>
        <v/>
      </c>
      <c r="E27" s="716" t="s">
        <v>225</v>
      </c>
      <c r="F27" s="717"/>
      <c r="G27" s="886" t="str">
        <f>IF(OR(F23=0,F25=""),"",INT((F23-F25)/F23*10000)/100)</f>
        <v/>
      </c>
      <c r="H27" s="887"/>
      <c r="I27" s="718" t="s">
        <v>225</v>
      </c>
      <c r="J27" s="717"/>
      <c r="K27" s="886" t="str">
        <f>IF(AND(J25="",T24=""),"",IF(OR(J23=0,J25=""),100-T24,INT((J23-J25)/J23*10000)/100))</f>
        <v/>
      </c>
      <c r="L27" s="887"/>
      <c r="M27" s="718" t="s">
        <v>225</v>
      </c>
      <c r="N27" s="21"/>
      <c r="O27" s="21"/>
      <c r="P27" s="21"/>
      <c r="Q27" s="21"/>
      <c r="R27" s="21"/>
      <c r="S27" s="21"/>
      <c r="T27" s="21"/>
      <c r="U27" s="21"/>
      <c r="V27" s="21"/>
      <c r="W27" s="21"/>
      <c r="X27" s="21"/>
    </row>
    <row r="28" spans="1:24" ht="114.95" customHeight="1">
      <c r="A28" s="859" t="s">
        <v>226</v>
      </c>
      <c r="B28" s="860"/>
      <c r="C28" s="861" t="str">
        <f>IF(計画【１】!$AR$3="","",IF(VLOOKUP(計画【１】!$AR$3,計画書!$B$14:$EW$259,62)="","",VLOOKUP(計画【１】!$AR$3,計画書!$B$14:$EW$259,62)))</f>
        <v/>
      </c>
      <c r="D28" s="862"/>
      <c r="E28" s="862"/>
      <c r="F28" s="862"/>
      <c r="G28" s="862"/>
      <c r="H28" s="862"/>
      <c r="I28" s="862"/>
      <c r="J28" s="862"/>
      <c r="K28" s="862"/>
      <c r="L28" s="862"/>
      <c r="M28" s="863"/>
      <c r="N28" s="21"/>
      <c r="O28" s="21"/>
      <c r="P28" s="21"/>
      <c r="Q28" s="21"/>
      <c r="R28" s="21"/>
      <c r="S28" s="21"/>
      <c r="T28" s="21"/>
      <c r="U28" s="21"/>
      <c r="V28" s="21"/>
      <c r="W28" s="21"/>
      <c r="X28" s="21"/>
    </row>
    <row r="29" spans="1:24" ht="13.5" customHeight="1">
      <c r="A29" s="854"/>
      <c r="B29" s="855"/>
      <c r="C29" s="855"/>
      <c r="D29" s="855"/>
      <c r="E29" s="855"/>
      <c r="F29" s="855"/>
      <c r="G29" s="855"/>
      <c r="H29" s="855"/>
      <c r="I29" s="855"/>
      <c r="J29" s="855"/>
      <c r="K29" s="855"/>
      <c r="L29" s="855"/>
      <c r="M29" s="855"/>
      <c r="N29" s="23"/>
      <c r="O29" s="21"/>
      <c r="P29" s="21"/>
      <c r="Q29" s="21"/>
      <c r="R29" s="21"/>
      <c r="S29" s="21"/>
      <c r="T29" s="21"/>
      <c r="U29" s="21"/>
      <c r="V29" s="21"/>
      <c r="W29" s="21"/>
      <c r="X29" s="21"/>
    </row>
    <row r="30" spans="1:24" ht="11.25" customHeight="1">
      <c r="A30" s="24"/>
      <c r="B30" s="21"/>
      <c r="C30" s="21"/>
      <c r="D30" s="21"/>
      <c r="E30" s="21"/>
      <c r="F30" s="21"/>
      <c r="G30" s="21"/>
      <c r="H30" s="21"/>
      <c r="I30" s="21"/>
      <c r="J30" s="21"/>
      <c r="K30" s="21"/>
      <c r="L30" s="856"/>
      <c r="M30" s="856"/>
      <c r="N30" s="21"/>
      <c r="O30" s="21"/>
      <c r="P30" s="21"/>
      <c r="Q30" s="21"/>
      <c r="R30" s="21"/>
      <c r="S30" s="21"/>
      <c r="T30" s="21"/>
      <c r="U30" s="21"/>
      <c r="V30" s="21"/>
      <c r="W30" s="21"/>
      <c r="X30" s="21"/>
    </row>
    <row r="31" spans="1:24">
      <c r="A31" s="21"/>
      <c r="B31" s="21"/>
      <c r="C31" s="21"/>
      <c r="D31" s="21"/>
      <c r="E31" s="21"/>
      <c r="F31" s="21"/>
      <c r="G31" s="21"/>
      <c r="H31" s="21"/>
      <c r="I31" s="21"/>
      <c r="J31" s="21"/>
      <c r="K31" s="21"/>
      <c r="L31" s="21"/>
      <c r="M31" s="21"/>
      <c r="N31" s="21"/>
      <c r="O31" s="21"/>
      <c r="P31" s="21"/>
      <c r="Q31" s="21"/>
      <c r="R31" s="21"/>
      <c r="S31" s="21"/>
      <c r="T31" s="21"/>
      <c r="U31" s="21"/>
      <c r="V31" s="21"/>
      <c r="W31" s="21"/>
      <c r="X31" s="21"/>
    </row>
    <row r="32" spans="1:24">
      <c r="A32" s="21"/>
      <c r="B32" s="21"/>
      <c r="C32" s="21"/>
      <c r="D32" s="21"/>
      <c r="E32" s="21"/>
      <c r="F32" s="21"/>
      <c r="G32" s="21"/>
      <c r="H32" s="21"/>
      <c r="I32" s="21"/>
      <c r="J32" s="21"/>
      <c r="K32" s="21"/>
      <c r="L32" s="21"/>
      <c r="M32" s="21"/>
      <c r="N32" s="21"/>
      <c r="O32" s="21"/>
      <c r="P32" s="21"/>
      <c r="Q32" s="21"/>
      <c r="R32" s="21"/>
      <c r="S32" s="21"/>
      <c r="T32" s="21"/>
      <c r="U32" s="21"/>
      <c r="V32" s="21"/>
      <c r="W32" s="21"/>
      <c r="X32" s="21"/>
    </row>
    <row r="33" spans="1:24">
      <c r="A33" s="21"/>
      <c r="B33" s="21"/>
      <c r="C33" s="21"/>
      <c r="D33" s="21"/>
      <c r="E33" s="21"/>
      <c r="F33" s="21"/>
      <c r="G33" s="21"/>
      <c r="H33" s="21"/>
      <c r="I33" s="21"/>
      <c r="J33" s="21"/>
      <c r="K33" s="21"/>
      <c r="L33" s="857"/>
      <c r="M33" s="857"/>
      <c r="N33" s="21"/>
      <c r="O33" s="21"/>
      <c r="P33" s="21"/>
      <c r="Q33" s="21"/>
      <c r="R33" s="21"/>
      <c r="S33" s="21"/>
      <c r="T33" s="21"/>
      <c r="U33" s="21"/>
      <c r="V33" s="21"/>
      <c r="W33" s="21"/>
      <c r="X33" s="21"/>
    </row>
    <row r="34" spans="1:24" ht="21.75" customHeight="1">
      <c r="A34" s="21"/>
      <c r="B34" s="21"/>
      <c r="C34" s="21"/>
      <c r="D34" s="21"/>
      <c r="E34" s="21"/>
      <c r="F34" s="21"/>
      <c r="G34" s="21"/>
      <c r="H34" s="21"/>
      <c r="I34" s="21"/>
      <c r="J34" s="21"/>
      <c r="K34" s="21"/>
      <c r="L34" s="857"/>
      <c r="M34" s="857"/>
      <c r="N34" s="21"/>
      <c r="O34" s="21"/>
      <c r="P34" s="21"/>
      <c r="Q34" s="21"/>
      <c r="R34" s="21"/>
      <c r="S34" s="21"/>
      <c r="T34" s="21"/>
      <c r="U34" s="21"/>
      <c r="V34" s="21"/>
      <c r="W34" s="21"/>
      <c r="X34" s="21"/>
    </row>
    <row r="35" spans="1:24">
      <c r="A35" s="21"/>
      <c r="B35" s="21"/>
      <c r="C35" s="21"/>
      <c r="D35" s="21"/>
      <c r="E35" s="21"/>
      <c r="F35" s="21"/>
      <c r="G35" s="21"/>
      <c r="H35" s="21"/>
      <c r="I35" s="21"/>
      <c r="J35" s="21"/>
      <c r="K35" s="21"/>
      <c r="L35" s="21"/>
      <c r="M35" s="21"/>
      <c r="N35" s="21"/>
      <c r="O35" s="21"/>
      <c r="P35" s="21"/>
      <c r="Q35" s="21"/>
      <c r="R35" s="21"/>
      <c r="S35" s="21"/>
      <c r="T35" s="21"/>
      <c r="U35" s="21"/>
      <c r="V35" s="21"/>
      <c r="W35" s="21"/>
      <c r="X35" s="21"/>
    </row>
    <row r="36" spans="1:24">
      <c r="A36" s="21"/>
      <c r="B36" s="21"/>
      <c r="C36" s="21"/>
      <c r="D36" s="21"/>
      <c r="E36" s="21"/>
      <c r="F36" s="21"/>
      <c r="G36" s="21"/>
      <c r="H36" s="21"/>
      <c r="I36" s="21"/>
      <c r="J36" s="21"/>
      <c r="K36" s="21"/>
      <c r="L36" s="21"/>
      <c r="M36" s="21"/>
      <c r="N36" s="21"/>
      <c r="O36" s="21"/>
      <c r="P36" s="21"/>
      <c r="Q36" s="21"/>
      <c r="R36" s="21"/>
      <c r="S36" s="21"/>
      <c r="T36" s="21"/>
      <c r="U36" s="21"/>
      <c r="V36" s="21"/>
      <c r="W36" s="21"/>
      <c r="X36" s="21"/>
    </row>
    <row r="37" spans="1:24">
      <c r="A37" s="21"/>
      <c r="B37" s="21"/>
      <c r="C37" s="21"/>
      <c r="D37" s="21"/>
      <c r="E37" s="21"/>
      <c r="F37" s="21"/>
      <c r="G37" s="21"/>
      <c r="H37" s="21"/>
      <c r="I37" s="21"/>
      <c r="J37" s="21"/>
      <c r="K37" s="21"/>
      <c r="L37" s="21"/>
      <c r="M37" s="21"/>
      <c r="N37" s="21"/>
      <c r="O37" s="21"/>
      <c r="P37" s="21"/>
      <c r="Q37" s="21"/>
      <c r="R37" s="21"/>
      <c r="S37" s="21"/>
      <c r="T37" s="21"/>
      <c r="U37" s="21"/>
      <c r="V37" s="21"/>
      <c r="W37" s="21"/>
      <c r="X37" s="21"/>
    </row>
    <row r="38" spans="1:24">
      <c r="A38" s="21"/>
      <c r="B38" s="21"/>
      <c r="C38" s="21"/>
      <c r="D38" s="21"/>
      <c r="E38" s="21"/>
      <c r="F38" s="21"/>
      <c r="G38" s="21"/>
      <c r="H38" s="21"/>
      <c r="I38" s="21"/>
      <c r="J38" s="21"/>
      <c r="K38" s="21"/>
      <c r="L38" s="21"/>
      <c r="M38" s="21"/>
      <c r="N38" s="21"/>
      <c r="O38" s="21"/>
      <c r="P38" s="21"/>
      <c r="Q38" s="21"/>
      <c r="R38" s="21"/>
      <c r="S38" s="21"/>
      <c r="T38" s="21"/>
      <c r="U38" s="21"/>
      <c r="V38" s="21"/>
      <c r="W38" s="21"/>
      <c r="X38" s="21"/>
    </row>
    <row r="39" spans="1:24">
      <c r="A39" s="21"/>
      <c r="B39" s="21"/>
      <c r="C39" s="21"/>
      <c r="D39" s="21"/>
      <c r="E39" s="21"/>
      <c r="F39" s="21"/>
      <c r="G39" s="21"/>
      <c r="H39" s="21"/>
      <c r="I39" s="21"/>
      <c r="J39" s="21"/>
      <c r="K39" s="21"/>
      <c r="L39" s="21"/>
      <c r="M39" s="21"/>
      <c r="N39" s="21"/>
      <c r="O39" s="21"/>
      <c r="P39" s="21"/>
      <c r="Q39" s="21"/>
      <c r="R39" s="21"/>
      <c r="S39" s="21"/>
      <c r="T39" s="21"/>
      <c r="U39" s="21"/>
      <c r="V39" s="21"/>
      <c r="W39" s="21"/>
      <c r="X39" s="21"/>
    </row>
    <row r="40" spans="1:24">
      <c r="A40" s="21"/>
      <c r="B40" s="21"/>
      <c r="C40" s="21"/>
      <c r="D40" s="21"/>
      <c r="E40" s="21"/>
      <c r="F40" s="21"/>
      <c r="G40" s="21"/>
      <c r="H40" s="21"/>
      <c r="I40" s="21"/>
      <c r="J40" s="21"/>
      <c r="K40" s="21"/>
      <c r="L40" s="21"/>
      <c r="M40" s="21"/>
      <c r="N40" s="21"/>
      <c r="O40" s="21"/>
      <c r="P40" s="21"/>
      <c r="Q40" s="21"/>
      <c r="R40" s="21"/>
      <c r="S40" s="21"/>
      <c r="T40" s="21"/>
      <c r="U40" s="21"/>
      <c r="V40" s="21"/>
      <c r="W40" s="21"/>
      <c r="X40" s="21"/>
    </row>
    <row r="41" spans="1:24">
      <c r="A41" s="21"/>
      <c r="B41" s="21"/>
      <c r="C41" s="21"/>
      <c r="D41" s="21"/>
      <c r="E41" s="21"/>
      <c r="F41" s="21"/>
      <c r="G41" s="21"/>
      <c r="H41" s="21"/>
      <c r="I41" s="21"/>
      <c r="J41" s="21"/>
      <c r="K41" s="21"/>
      <c r="L41" s="21"/>
      <c r="M41" s="21"/>
      <c r="N41" s="21"/>
      <c r="O41" s="21"/>
      <c r="P41" s="21"/>
      <c r="Q41" s="21"/>
      <c r="R41" s="21"/>
      <c r="S41" s="21"/>
      <c r="T41" s="21"/>
      <c r="U41" s="21"/>
      <c r="V41" s="21"/>
      <c r="W41" s="21"/>
      <c r="X41" s="21"/>
    </row>
    <row r="42" spans="1:24">
      <c r="A42" s="21"/>
      <c r="B42" s="21"/>
      <c r="C42" s="21"/>
      <c r="D42" s="21"/>
      <c r="E42" s="21"/>
      <c r="F42" s="21"/>
      <c r="G42" s="21"/>
      <c r="H42" s="21"/>
      <c r="I42" s="21"/>
      <c r="J42" s="21"/>
      <c r="K42" s="21"/>
      <c r="L42" s="21"/>
      <c r="M42" s="21"/>
      <c r="N42" s="21"/>
      <c r="O42" s="21"/>
      <c r="P42" s="21"/>
      <c r="Q42" s="21"/>
      <c r="R42" s="21"/>
      <c r="S42" s="21"/>
      <c r="T42" s="21"/>
      <c r="U42" s="21"/>
      <c r="V42" s="21"/>
      <c r="W42" s="21"/>
      <c r="X42" s="21"/>
    </row>
    <row r="43" spans="1:24">
      <c r="A43" s="21"/>
      <c r="B43" s="21"/>
      <c r="C43" s="21"/>
      <c r="D43" s="21"/>
      <c r="E43" s="21"/>
      <c r="F43" s="21"/>
      <c r="G43" s="21"/>
      <c r="H43" s="21"/>
      <c r="I43" s="21"/>
      <c r="J43" s="21"/>
      <c r="K43" s="21"/>
      <c r="L43" s="21"/>
      <c r="M43" s="21"/>
      <c r="N43" s="21"/>
      <c r="O43" s="21"/>
      <c r="P43" s="21"/>
      <c r="Q43" s="21"/>
      <c r="R43" s="21"/>
      <c r="S43" s="21"/>
      <c r="T43" s="21"/>
      <c r="U43" s="21"/>
      <c r="V43" s="21"/>
      <c r="W43" s="21"/>
      <c r="X43" s="21"/>
    </row>
    <row r="44" spans="1:24">
      <c r="A44" s="21"/>
      <c r="B44" s="21"/>
      <c r="C44" s="21"/>
      <c r="D44" s="21"/>
      <c r="E44" s="21"/>
      <c r="F44" s="21"/>
      <c r="G44" s="21"/>
      <c r="H44" s="21"/>
      <c r="I44" s="21"/>
      <c r="J44" s="21"/>
      <c r="K44" s="21"/>
      <c r="L44" s="21"/>
      <c r="M44" s="21"/>
      <c r="N44" s="21"/>
      <c r="O44" s="21"/>
      <c r="P44" s="21"/>
      <c r="Q44" s="21"/>
      <c r="R44" s="21"/>
      <c r="S44" s="21"/>
      <c r="T44" s="21"/>
      <c r="U44" s="21"/>
      <c r="V44" s="21"/>
      <c r="W44" s="21"/>
      <c r="X44" s="21"/>
    </row>
    <row r="45" spans="1:24">
      <c r="A45" s="21"/>
      <c r="B45" s="21"/>
      <c r="C45" s="21"/>
      <c r="D45" s="21"/>
      <c r="E45" s="21"/>
      <c r="F45" s="21"/>
      <c r="G45" s="21"/>
      <c r="H45" s="21"/>
      <c r="I45" s="21"/>
      <c r="J45" s="21"/>
      <c r="K45" s="21"/>
      <c r="L45" s="21"/>
      <c r="M45" s="21"/>
      <c r="N45" s="21"/>
      <c r="O45" s="21"/>
      <c r="P45" s="21"/>
      <c r="Q45" s="21"/>
      <c r="R45" s="21"/>
      <c r="S45" s="21"/>
      <c r="T45" s="21"/>
      <c r="U45" s="21"/>
      <c r="V45" s="21"/>
      <c r="W45" s="21"/>
      <c r="X45" s="21"/>
    </row>
    <row r="46" spans="1:24">
      <c r="A46" s="21"/>
      <c r="B46" s="21"/>
      <c r="C46" s="21"/>
      <c r="D46" s="21"/>
      <c r="E46" s="21"/>
      <c r="F46" s="21"/>
      <c r="G46" s="21"/>
      <c r="H46" s="21"/>
      <c r="I46" s="21"/>
      <c r="J46" s="21"/>
      <c r="K46" s="21"/>
      <c r="L46" s="21"/>
      <c r="M46" s="21"/>
      <c r="N46" s="21"/>
      <c r="O46" s="21"/>
      <c r="P46" s="21"/>
      <c r="Q46" s="21"/>
      <c r="R46" s="21"/>
      <c r="S46" s="21"/>
      <c r="T46" s="21"/>
      <c r="U46" s="21"/>
      <c r="V46" s="21"/>
      <c r="W46" s="21"/>
      <c r="X46" s="21"/>
    </row>
    <row r="47" spans="1:24">
      <c r="A47" s="21"/>
      <c r="B47" s="21"/>
      <c r="C47" s="21"/>
      <c r="D47" s="21"/>
      <c r="E47" s="21"/>
      <c r="F47" s="21"/>
      <c r="G47" s="21"/>
      <c r="H47" s="21"/>
      <c r="I47" s="21"/>
      <c r="J47" s="21"/>
      <c r="K47" s="21"/>
      <c r="L47" s="21"/>
      <c r="M47" s="21"/>
      <c r="N47" s="21"/>
      <c r="O47" s="21"/>
      <c r="P47" s="21"/>
      <c r="Q47" s="21"/>
      <c r="R47" s="21"/>
      <c r="S47" s="21"/>
      <c r="T47" s="21"/>
      <c r="U47" s="21"/>
      <c r="V47" s="21"/>
      <c r="W47" s="21"/>
      <c r="X47" s="21"/>
    </row>
    <row r="48" spans="1:24">
      <c r="A48" s="21"/>
      <c r="B48" s="21"/>
      <c r="C48" s="21"/>
      <c r="D48" s="21"/>
      <c r="E48" s="21"/>
      <c r="F48" s="21"/>
      <c r="G48" s="21"/>
      <c r="H48" s="21"/>
      <c r="I48" s="21"/>
      <c r="J48" s="21"/>
      <c r="K48" s="21"/>
      <c r="L48" s="21"/>
      <c r="M48" s="21"/>
      <c r="N48" s="21"/>
      <c r="O48" s="21"/>
      <c r="P48" s="21"/>
      <c r="Q48" s="21"/>
      <c r="R48" s="21"/>
      <c r="S48" s="21"/>
      <c r="T48" s="21"/>
      <c r="U48" s="21"/>
      <c r="V48" s="21"/>
      <c r="W48" s="21"/>
      <c r="X48" s="21"/>
    </row>
  </sheetData>
  <sheetProtection password="86AE" sheet="1" formatCells="0" selectLockedCells="1"/>
  <mergeCells count="72">
    <mergeCell ref="B4:C4"/>
    <mergeCell ref="E4:M4"/>
    <mergeCell ref="A5:A7"/>
    <mergeCell ref="E5:M5"/>
    <mergeCell ref="B6:C6"/>
    <mergeCell ref="E6:M6"/>
    <mergeCell ref="E7:M7"/>
    <mergeCell ref="B8:C8"/>
    <mergeCell ref="D8:M8"/>
    <mergeCell ref="C11:I11"/>
    <mergeCell ref="J11:M12"/>
    <mergeCell ref="A12:B12"/>
    <mergeCell ref="C12:E12"/>
    <mergeCell ref="F12:I12"/>
    <mergeCell ref="R12:R13"/>
    <mergeCell ref="T12:T13"/>
    <mergeCell ref="A13:B13"/>
    <mergeCell ref="C13:D14"/>
    <mergeCell ref="E13:E14"/>
    <mergeCell ref="F13:H14"/>
    <mergeCell ref="I13:I14"/>
    <mergeCell ref="J13:K14"/>
    <mergeCell ref="L13:L14"/>
    <mergeCell ref="M13:M14"/>
    <mergeCell ref="A14:B14"/>
    <mergeCell ref="T14:T15"/>
    <mergeCell ref="A15:B15"/>
    <mergeCell ref="C15:D16"/>
    <mergeCell ref="E15:E16"/>
    <mergeCell ref="F15:H16"/>
    <mergeCell ref="J21:M22"/>
    <mergeCell ref="A22:B22"/>
    <mergeCell ref="C22:E22"/>
    <mergeCell ref="F22:I22"/>
    <mergeCell ref="J15:K16"/>
    <mergeCell ref="L15:L16"/>
    <mergeCell ref="M15:M16"/>
    <mergeCell ref="A16:B16"/>
    <mergeCell ref="G17:H17"/>
    <mergeCell ref="K17:L17"/>
    <mergeCell ref="I15:I16"/>
    <mergeCell ref="M25:M26"/>
    <mergeCell ref="A26:B26"/>
    <mergeCell ref="G27:H27"/>
    <mergeCell ref="K27:L27"/>
    <mergeCell ref="L23:L24"/>
    <mergeCell ref="M23:M24"/>
    <mergeCell ref="A24:B24"/>
    <mergeCell ref="A25:B25"/>
    <mergeCell ref="C25:D26"/>
    <mergeCell ref="E25:E26"/>
    <mergeCell ref="F25:H26"/>
    <mergeCell ref="I25:I26"/>
    <mergeCell ref="J25:K26"/>
    <mergeCell ref="L25:L26"/>
    <mergeCell ref="A23:B23"/>
    <mergeCell ref="A29:M29"/>
    <mergeCell ref="L30:M30"/>
    <mergeCell ref="L33:M33"/>
    <mergeCell ref="L34:M34"/>
    <mergeCell ref="R14:R15"/>
    <mergeCell ref="A28:B28"/>
    <mergeCell ref="C28:M28"/>
    <mergeCell ref="C23:D24"/>
    <mergeCell ref="E23:E24"/>
    <mergeCell ref="F23:H24"/>
    <mergeCell ref="I23:I24"/>
    <mergeCell ref="J23:K24"/>
    <mergeCell ref="A18:B18"/>
    <mergeCell ref="C18:M18"/>
    <mergeCell ref="A19:M19"/>
    <mergeCell ref="C21:I21"/>
  </mergeCells>
  <phoneticPr fontId="7"/>
  <dataValidations count="2">
    <dataValidation type="custom" allowBlank="1" showInputMessage="1" showErrorMessage="1" error="寄与度が設定されています。" sqref="J23 J13">
      <formula1>T14=""</formula1>
    </dataValidation>
    <dataValidation type="custom" allowBlank="1" showInputMessage="1" showErrorMessage="1" error="寄与度が設定されています。" sqref="M23 M13">
      <formula1>T14=""</formula1>
    </dataValidation>
  </dataValidations>
  <printOptions horizontalCentered="1"/>
  <pageMargins left="0.59055118110236227" right="0.59055118110236227" top="0.39370078740157483" bottom="0.59055118110236227" header="0.31496062992125984" footer="0.23622047244094491"/>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104775</xdr:colOff>
                    <xdr:row>3</xdr:row>
                    <xdr:rowOff>85725</xdr:rowOff>
                  </from>
                  <to>
                    <xdr:col>1</xdr:col>
                    <xdr:colOff>9525</xdr:colOff>
                    <xdr:row>3</xdr:row>
                    <xdr:rowOff>342900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104775</xdr:colOff>
                    <xdr:row>5</xdr:row>
                    <xdr:rowOff>66675</xdr:rowOff>
                  </from>
                  <to>
                    <xdr:col>1</xdr:col>
                    <xdr:colOff>9525</xdr:colOff>
                    <xdr:row>5</xdr:row>
                    <xdr:rowOff>295275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104775</xdr:colOff>
                    <xdr:row>7</xdr:row>
                    <xdr:rowOff>85725</xdr:rowOff>
                  </from>
                  <to>
                    <xdr:col>1</xdr:col>
                    <xdr:colOff>19050</xdr:colOff>
                    <xdr:row>7</xdr:row>
                    <xdr:rowOff>342900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45"/>
  <sheetViews>
    <sheetView showGridLines="0" zoomScaleNormal="100" zoomScaleSheetLayoutView="70" workbookViewId="0"/>
  </sheetViews>
  <sheetFormatPr defaultColWidth="9" defaultRowHeight="12"/>
  <cols>
    <col min="1" max="1" width="5.625" style="1" customWidth="1"/>
    <col min="2" max="2" width="4.625" style="1" customWidth="1"/>
    <col min="3" max="3" width="9.625" style="1" customWidth="1"/>
    <col min="4" max="5" width="4.625" style="1" customWidth="1"/>
    <col min="6" max="19" width="4.375" style="1" customWidth="1"/>
    <col min="20" max="20" width="5" style="1" customWidth="1"/>
    <col min="21" max="21" width="4.75" style="1" hidden="1" customWidth="1"/>
    <col min="22" max="22" width="11.5" style="1" hidden="1" customWidth="1"/>
    <col min="23" max="23" width="15" style="1" hidden="1" customWidth="1"/>
    <col min="24" max="24" width="11.75" style="1" hidden="1" customWidth="1"/>
    <col min="25" max="25" width="2.75" style="1" hidden="1" customWidth="1"/>
    <col min="26" max="26" width="5.5" style="1" hidden="1" customWidth="1"/>
    <col min="27" max="27" width="30.625" style="1" customWidth="1"/>
    <col min="28" max="28" width="6.875" style="1" customWidth="1"/>
    <col min="29" max="35" width="9.625" style="1" customWidth="1"/>
    <col min="36" max="36" width="5.5" style="1" customWidth="1"/>
    <col min="37" max="40" width="5.875" style="1" customWidth="1"/>
    <col min="41" max="16384" width="9" style="1"/>
  </cols>
  <sheetData>
    <row r="1" spans="1:32">
      <c r="A1" s="702" t="s">
        <v>204</v>
      </c>
      <c r="B1" s="702"/>
      <c r="T1" s="25"/>
      <c r="U1" s="25"/>
      <c r="V1" s="25"/>
      <c r="W1" s="25"/>
      <c r="X1" s="25"/>
      <c r="Y1" s="25"/>
      <c r="Z1" s="25"/>
      <c r="AA1" s="25"/>
      <c r="AB1" s="25"/>
      <c r="AC1" s="25"/>
      <c r="AD1" s="25"/>
      <c r="AE1" s="25"/>
      <c r="AF1" s="25"/>
    </row>
    <row r="2" spans="1:32">
      <c r="A2" s="1" t="s">
        <v>205</v>
      </c>
      <c r="C2" s="682"/>
      <c r="D2" s="682"/>
      <c r="E2" s="682"/>
      <c r="F2" s="682"/>
      <c r="G2" s="682"/>
      <c r="H2" s="682"/>
      <c r="I2" s="682"/>
      <c r="J2" s="682"/>
      <c r="K2" s="682"/>
      <c r="T2" s="25"/>
      <c r="U2" s="25"/>
      <c r="V2" s="25"/>
      <c r="W2" s="25"/>
      <c r="X2" s="25"/>
      <c r="Y2" s="25"/>
      <c r="Z2" s="25"/>
      <c r="AA2" s="25"/>
      <c r="AB2" s="25"/>
      <c r="AC2" s="25"/>
      <c r="AD2" s="25"/>
      <c r="AE2" s="25"/>
      <c r="AF2" s="25"/>
    </row>
    <row r="3" spans="1:32" ht="6" customHeight="1">
      <c r="C3" s="682"/>
      <c r="D3" s="682"/>
      <c r="E3" s="682"/>
      <c r="F3" s="682"/>
      <c r="G3" s="682"/>
      <c r="H3" s="682"/>
      <c r="I3" s="682"/>
      <c r="J3" s="682"/>
      <c r="K3" s="682"/>
      <c r="T3" s="25"/>
      <c r="U3" s="25"/>
      <c r="V3" s="25"/>
      <c r="W3" s="25"/>
      <c r="X3" s="25"/>
      <c r="Y3" s="25"/>
      <c r="Z3" s="25"/>
      <c r="AA3" s="25"/>
      <c r="AB3" s="25"/>
      <c r="AC3" s="25"/>
      <c r="AD3" s="25"/>
      <c r="AE3" s="25"/>
      <c r="AF3" s="25"/>
    </row>
    <row r="4" spans="1:32" ht="15.75" customHeight="1">
      <c r="A4" s="979" t="s">
        <v>228</v>
      </c>
      <c r="B4" s="979"/>
      <c r="C4" s="979"/>
      <c r="D4" s="979"/>
      <c r="E4" s="979"/>
      <c r="F4" s="979"/>
      <c r="G4" s="979"/>
      <c r="H4" s="979"/>
      <c r="I4" s="979"/>
      <c r="J4" s="979"/>
      <c r="K4" s="979"/>
      <c r="L4" s="979"/>
      <c r="M4" s="979"/>
      <c r="N4" s="979"/>
      <c r="O4" s="979"/>
      <c r="T4" s="25"/>
      <c r="U4" s="25"/>
      <c r="V4" s="25"/>
      <c r="W4" s="25"/>
      <c r="X4" s="25"/>
      <c r="Y4" s="25"/>
      <c r="Z4" s="25"/>
      <c r="AA4" s="25"/>
      <c r="AB4" s="25"/>
      <c r="AC4" s="25"/>
      <c r="AD4" s="25"/>
      <c r="AE4" s="25"/>
      <c r="AF4" s="25"/>
    </row>
    <row r="5" spans="1:32" ht="30" customHeight="1">
      <c r="A5" s="712" t="s">
        <v>229</v>
      </c>
      <c r="B5" s="859" t="s">
        <v>230</v>
      </c>
      <c r="C5" s="860"/>
      <c r="D5" s="860"/>
      <c r="E5" s="860"/>
      <c r="F5" s="860"/>
      <c r="G5" s="980"/>
      <c r="H5" s="981" t="s">
        <v>231</v>
      </c>
      <c r="I5" s="981"/>
      <c r="J5" s="981"/>
      <c r="K5" s="981"/>
      <c r="L5" s="981"/>
      <c r="M5" s="981"/>
      <c r="N5" s="786" t="s">
        <v>232</v>
      </c>
      <c r="O5" s="787"/>
      <c r="P5" s="787"/>
      <c r="Q5" s="787"/>
      <c r="R5" s="787"/>
      <c r="S5" s="982"/>
      <c r="T5" s="25"/>
      <c r="U5" s="25"/>
      <c r="V5" s="25"/>
      <c r="W5" s="25" t="s">
        <v>233</v>
      </c>
      <c r="X5" s="25"/>
      <c r="Y5" s="25"/>
      <c r="Z5" s="25" t="s">
        <v>234</v>
      </c>
      <c r="AA5" s="25"/>
      <c r="AB5" s="25"/>
      <c r="AC5" s="25"/>
      <c r="AD5" s="25"/>
      <c r="AE5" s="25"/>
      <c r="AF5" s="25"/>
    </row>
    <row r="6" spans="1:32" ht="23.1" customHeight="1">
      <c r="A6" s="719">
        <v>1</v>
      </c>
      <c r="B6" s="983" t="str">
        <f>IF(計画【１】!$AR$3="","",IF(VLOOKUP(計画【１】!$AR$3,計画書!$B$14:$EW$259,63)="","",VLOOKUP(計画【１】!$AR$3,計画書!$B$14:$EW$259,63)))</f>
        <v/>
      </c>
      <c r="C6" s="984"/>
      <c r="D6" s="984"/>
      <c r="E6" s="984"/>
      <c r="F6" s="984"/>
      <c r="G6" s="985"/>
      <c r="H6" s="986" t="str">
        <f>IF(計画【１】!$AR$3="","",IF(VLOOKUP(計画【１】!$AR$3,計画書!$B$14:$EW$259,64)="","",VLOOKUP(計画【１】!$AR$3,計画書!$B$14:$EW$259,64)))</f>
        <v/>
      </c>
      <c r="I6" s="986"/>
      <c r="J6" s="986"/>
      <c r="K6" s="986"/>
      <c r="L6" s="986"/>
      <c r="M6" s="986"/>
      <c r="N6" s="983" t="str">
        <f>IF(計画【１】!$AR$3="","",IF(VLOOKUP(計画【１】!$AR$3,計画書!$B$14:$EW$259,65)="","",VLOOKUP(計画【１】!$AR$3,計画書!$B$14:$EW$259,65)))</f>
        <v/>
      </c>
      <c r="O6" s="984"/>
      <c r="P6" s="984"/>
      <c r="Q6" s="984"/>
      <c r="R6" s="984"/>
      <c r="S6" s="985"/>
      <c r="T6" s="25"/>
      <c r="U6" s="25"/>
      <c r="V6" s="25"/>
      <c r="W6" s="25" t="s">
        <v>235</v>
      </c>
      <c r="X6" s="25"/>
      <c r="Y6" s="25"/>
      <c r="Z6" s="25" t="s">
        <v>236</v>
      </c>
      <c r="AA6" s="25"/>
      <c r="AB6" s="25"/>
      <c r="AC6" s="25"/>
      <c r="AD6" s="25"/>
      <c r="AE6" s="25"/>
      <c r="AF6" s="25"/>
    </row>
    <row r="7" spans="1:32" ht="23.1" customHeight="1">
      <c r="A7" s="720">
        <v>2</v>
      </c>
      <c r="B7" s="971" t="str">
        <f>IF(計画【１】!$AR$3="","",IF(VLOOKUP(計画【１】!$AR$3,計画書!$B$14:$EW$259,66)="","",VLOOKUP(計画【１】!$AR$3,計画書!$B$14:$EW$259,66)))</f>
        <v/>
      </c>
      <c r="C7" s="972"/>
      <c r="D7" s="972"/>
      <c r="E7" s="972"/>
      <c r="F7" s="972"/>
      <c r="G7" s="973"/>
      <c r="H7" s="974" t="str">
        <f>IF(計画【１】!$AR$3="","",IF(VLOOKUP(計画【１】!$AR$3,計画書!$B$14:$EW$259,67)="","",VLOOKUP(計画【１】!$AR$3,計画書!$B$14:$EW$259,67)))</f>
        <v/>
      </c>
      <c r="I7" s="974"/>
      <c r="J7" s="974"/>
      <c r="K7" s="974"/>
      <c r="L7" s="974"/>
      <c r="M7" s="974"/>
      <c r="N7" s="971" t="str">
        <f>IF(計画【１】!$AR$3="","",IF(VLOOKUP(計画【１】!$AR$3,計画書!$B$14:$EW$259,68)="","",VLOOKUP(計画【１】!$AR$3,計画書!$B$14:$EW$259,68)))</f>
        <v/>
      </c>
      <c r="O7" s="972"/>
      <c r="P7" s="972"/>
      <c r="Q7" s="972"/>
      <c r="R7" s="972"/>
      <c r="S7" s="973"/>
      <c r="T7" s="25"/>
      <c r="U7" s="25"/>
      <c r="V7" s="25"/>
      <c r="W7" s="25" t="s">
        <v>237</v>
      </c>
      <c r="X7" s="25"/>
      <c r="Y7" s="25"/>
      <c r="Z7" s="25" t="s">
        <v>238</v>
      </c>
      <c r="AA7" s="25"/>
      <c r="AB7" s="25"/>
      <c r="AC7" s="25"/>
      <c r="AD7" s="25"/>
      <c r="AE7" s="25"/>
      <c r="AF7" s="25"/>
    </row>
    <row r="8" spans="1:32" ht="23.1" customHeight="1">
      <c r="A8" s="720">
        <v>3</v>
      </c>
      <c r="B8" s="971" t="str">
        <f>IF(計画【１】!$AR$3="","",IF(VLOOKUP(計画【１】!$AR$3,計画書!$B$14:$EW$259,69)="","",VLOOKUP(計画【１】!$AR$3,計画書!$B$14:$EW$259,69)))</f>
        <v/>
      </c>
      <c r="C8" s="972"/>
      <c r="D8" s="972"/>
      <c r="E8" s="972"/>
      <c r="F8" s="972"/>
      <c r="G8" s="973"/>
      <c r="H8" s="974" t="str">
        <f>IF(計画【１】!$AR$3="","",IF(VLOOKUP(計画【１】!$AR$3,計画書!$B$14:$EW$259,70)="","",VLOOKUP(計画【１】!$AR$3,計画書!$B$14:$EW$259,70)))</f>
        <v/>
      </c>
      <c r="I8" s="974"/>
      <c r="J8" s="974"/>
      <c r="K8" s="974"/>
      <c r="L8" s="974"/>
      <c r="M8" s="974"/>
      <c r="N8" s="971" t="str">
        <f>IF(計画【１】!$AR$3="","",IF(VLOOKUP(計画【１】!$AR$3,計画書!$B$14:$EW$259,71)="","",VLOOKUP(計画【１】!$AR$3,計画書!$B$14:$EW$259,71)))</f>
        <v/>
      </c>
      <c r="O8" s="972"/>
      <c r="P8" s="972"/>
      <c r="Q8" s="972"/>
      <c r="R8" s="972"/>
      <c r="S8" s="973"/>
      <c r="T8" s="25"/>
      <c r="U8" s="25"/>
      <c r="V8" s="25"/>
      <c r="W8" s="25" t="s">
        <v>239</v>
      </c>
      <c r="X8" s="25"/>
      <c r="Y8" s="25"/>
      <c r="Z8" s="25"/>
      <c r="AA8" s="25"/>
      <c r="AB8" s="25"/>
      <c r="AC8" s="25"/>
      <c r="AD8" s="25"/>
      <c r="AE8" s="25"/>
      <c r="AF8" s="25"/>
    </row>
    <row r="9" spans="1:32" ht="23.1" customHeight="1">
      <c r="A9" s="720">
        <v>4</v>
      </c>
      <c r="B9" s="971" t="str">
        <f>IF(計画【１】!$AR$3="","",IF(VLOOKUP(計画【１】!$AR$3,計画書!$B$14:$EW$259,72)="","",VLOOKUP(計画【１】!$AR$3,計画書!$B$14:$EW$259,72)))</f>
        <v/>
      </c>
      <c r="C9" s="972"/>
      <c r="D9" s="972"/>
      <c r="E9" s="972"/>
      <c r="F9" s="972"/>
      <c r="G9" s="973"/>
      <c r="H9" s="974" t="str">
        <f>IF(計画【１】!$AR$3="","",IF(VLOOKUP(計画【１】!$AR$3,計画書!$B$14:$EW$259,73)="","",VLOOKUP(計画【１】!$AR$3,計画書!$B$14:$EW$259,73)))</f>
        <v/>
      </c>
      <c r="I9" s="974"/>
      <c r="J9" s="974"/>
      <c r="K9" s="974"/>
      <c r="L9" s="974"/>
      <c r="M9" s="974"/>
      <c r="N9" s="971" t="str">
        <f>IF(計画【１】!$AR$3="","",IF(VLOOKUP(計画【１】!$AR$3,計画書!$B$14:$EW$259,74)="","",VLOOKUP(計画【１】!$AR$3,計画書!$B$14:$EW$259,74)))</f>
        <v/>
      </c>
      <c r="O9" s="972"/>
      <c r="P9" s="972"/>
      <c r="Q9" s="972"/>
      <c r="R9" s="972"/>
      <c r="S9" s="973"/>
      <c r="T9" s="25"/>
      <c r="U9" s="25"/>
      <c r="V9" s="25"/>
      <c r="W9" s="25" t="s">
        <v>240</v>
      </c>
      <c r="X9" s="25"/>
      <c r="Y9" s="25"/>
      <c r="Z9" s="25"/>
      <c r="AA9" s="25"/>
      <c r="AB9" s="25"/>
      <c r="AC9" s="25"/>
      <c r="AD9" s="25"/>
      <c r="AE9" s="25"/>
      <c r="AF9" s="25"/>
    </row>
    <row r="10" spans="1:32" ht="23.1" customHeight="1">
      <c r="A10" s="721">
        <v>5</v>
      </c>
      <c r="B10" s="975" t="str">
        <f>IF(計画【１】!$AR$3="","",IF(VLOOKUP(計画【１】!$AR$3,計画書!$B$14:$EW$259,75)="","",VLOOKUP(計画【１】!$AR$3,計画書!$B$14:$EW$259,75)))</f>
        <v/>
      </c>
      <c r="C10" s="976"/>
      <c r="D10" s="976"/>
      <c r="E10" s="976"/>
      <c r="F10" s="976"/>
      <c r="G10" s="977"/>
      <c r="H10" s="978" t="str">
        <f>IF(計画【１】!$AR$3="","",IF(VLOOKUP(計画【１】!$AR$3,計画書!$B$14:$EW$259,76)="","",VLOOKUP(計画【１】!$AR$3,計画書!$B$14:$EW$259,76)))</f>
        <v/>
      </c>
      <c r="I10" s="978"/>
      <c r="J10" s="978"/>
      <c r="K10" s="978"/>
      <c r="L10" s="978"/>
      <c r="M10" s="978"/>
      <c r="N10" s="975" t="str">
        <f>IF(計画【１】!$AR$3="","",IF(VLOOKUP(計画【１】!$AR$3,計画書!$B$14:$EW$259,77)="","",VLOOKUP(計画【１】!$AR$3,計画書!$B$14:$EW$259,77)))</f>
        <v/>
      </c>
      <c r="O10" s="976"/>
      <c r="P10" s="976"/>
      <c r="Q10" s="976"/>
      <c r="R10" s="976"/>
      <c r="S10" s="977"/>
      <c r="T10" s="25"/>
      <c r="U10" s="25"/>
      <c r="V10" s="25"/>
      <c r="W10" s="25" t="s">
        <v>241</v>
      </c>
      <c r="X10" s="25"/>
      <c r="Y10" s="25"/>
      <c r="Z10" s="25"/>
      <c r="AA10" s="25"/>
      <c r="AB10" s="25"/>
      <c r="AC10" s="25"/>
      <c r="AD10" s="25"/>
      <c r="AE10" s="25"/>
      <c r="AF10" s="25"/>
    </row>
    <row r="11" spans="1:32" ht="22.5" customHeight="1">
      <c r="A11" s="722"/>
      <c r="B11" s="908"/>
      <c r="C11" s="908"/>
      <c r="D11" s="908"/>
      <c r="E11" s="908"/>
      <c r="F11" s="908"/>
      <c r="G11" s="908"/>
      <c r="H11" s="968"/>
      <c r="I11" s="968"/>
      <c r="J11" s="968"/>
      <c r="K11" s="968"/>
      <c r="L11" s="968"/>
      <c r="M11" s="968"/>
      <c r="N11" s="948"/>
      <c r="O11" s="948"/>
      <c r="P11" s="948"/>
      <c r="Q11" s="948"/>
      <c r="R11" s="948"/>
      <c r="S11" s="948"/>
      <c r="T11" s="25"/>
      <c r="U11" s="25"/>
      <c r="V11" s="25"/>
      <c r="W11" s="25" t="s">
        <v>242</v>
      </c>
      <c r="X11" s="25"/>
      <c r="Y11" s="25"/>
      <c r="Z11" s="25"/>
      <c r="AA11" s="25"/>
      <c r="AB11" s="26"/>
      <c r="AC11" s="25"/>
      <c r="AD11" s="25"/>
      <c r="AE11" s="25"/>
      <c r="AF11" s="25"/>
    </row>
    <row r="12" spans="1:32" ht="12" customHeight="1">
      <c r="T12" s="25"/>
      <c r="U12" s="25"/>
      <c r="V12" s="25"/>
      <c r="W12" s="25" t="s">
        <v>243</v>
      </c>
      <c r="X12" s="25"/>
      <c r="Y12" s="25"/>
      <c r="Z12" s="25"/>
      <c r="AA12" s="25"/>
      <c r="AB12" s="25"/>
      <c r="AC12" s="25"/>
      <c r="AD12" s="25"/>
      <c r="AE12" s="25"/>
      <c r="AF12" s="25"/>
    </row>
    <row r="13" spans="1:32" ht="18" customHeight="1">
      <c r="A13" s="688" t="s">
        <v>244</v>
      </c>
      <c r="T13" s="25"/>
      <c r="U13" s="25"/>
      <c r="V13" s="25"/>
      <c r="W13" s="25"/>
      <c r="X13" s="25"/>
      <c r="Y13" s="25"/>
      <c r="Z13" s="25"/>
      <c r="AA13" s="25"/>
      <c r="AB13" s="25"/>
      <c r="AC13" s="25"/>
      <c r="AD13" s="25"/>
      <c r="AE13" s="25"/>
      <c r="AF13" s="25"/>
    </row>
    <row r="14" spans="1:32" ht="20.100000000000001" customHeight="1">
      <c r="A14" s="945" t="s">
        <v>245</v>
      </c>
      <c r="B14" s="953"/>
      <c r="C14" s="936" t="s">
        <v>246</v>
      </c>
      <c r="D14" s="937"/>
      <c r="E14" s="937"/>
      <c r="F14" s="723" t="str">
        <f>IFERROR(IF(U14=1,"●","○"),"〇")</f>
        <v>〇</v>
      </c>
      <c r="G14" s="705" t="s">
        <v>236</v>
      </c>
      <c r="H14" s="723" t="str">
        <f>IFERROR(IF(U14=2,"●","○"),"〇")</f>
        <v>〇</v>
      </c>
      <c r="I14" s="706" t="s">
        <v>238</v>
      </c>
      <c r="J14" s="918"/>
      <c r="K14" s="929"/>
      <c r="L14" s="929"/>
      <c r="M14" s="929"/>
      <c r="N14" s="929"/>
      <c r="O14" s="929"/>
      <c r="P14" s="929"/>
      <c r="Q14" s="929"/>
      <c r="R14" s="929"/>
      <c r="S14" s="929"/>
      <c r="T14" s="25"/>
      <c r="U14" s="27" t="e">
        <f>IF(VLOOKUP(計画【１】!$AR$3,計画書!$B$14:$EW$259,79)="",0,IF(VLOOKUP(計画【１】!$AR$3,計画書!$B$14:$EW$259,79)="有",1,2))</f>
        <v>#N/A</v>
      </c>
      <c r="V14" s="25" t="str">
        <f>IFERROR(CHOOSE(U14,$Z$6,$Z$7),"")</f>
        <v/>
      </c>
      <c r="W14" s="25"/>
      <c r="X14" s="25"/>
      <c r="Y14" s="25"/>
      <c r="Z14" s="25"/>
      <c r="AA14" s="25"/>
      <c r="AB14" s="25"/>
      <c r="AC14" s="25"/>
      <c r="AD14" s="25"/>
      <c r="AE14" s="25"/>
      <c r="AF14" s="25"/>
    </row>
    <row r="15" spans="1:32" ht="98.25" customHeight="1">
      <c r="A15" s="933"/>
      <c r="B15" s="934"/>
      <c r="C15" s="969" t="str">
        <f>IF(計画【１】!$AR$3="","",IF(VLOOKUP(計画【１】!$AR$3,計画書!$B$14:$EW$259,80)="","",VLOOKUP(計画【１】!$AR$3,計画書!$B$14:$EW$259,80)))</f>
        <v/>
      </c>
      <c r="D15" s="969"/>
      <c r="E15" s="969"/>
      <c r="F15" s="969"/>
      <c r="G15" s="969"/>
      <c r="H15" s="969"/>
      <c r="I15" s="969"/>
      <c r="J15" s="969"/>
      <c r="K15" s="969"/>
      <c r="L15" s="969"/>
      <c r="M15" s="969"/>
      <c r="N15" s="969"/>
      <c r="O15" s="969"/>
      <c r="P15" s="969"/>
      <c r="Q15" s="969"/>
      <c r="R15" s="969"/>
      <c r="S15" s="970"/>
      <c r="T15" s="25"/>
      <c r="U15" s="27"/>
      <c r="V15" s="25"/>
      <c r="W15" s="25"/>
      <c r="X15" s="25" t="s">
        <v>247</v>
      </c>
      <c r="Y15" s="25"/>
      <c r="Z15" s="25"/>
      <c r="AA15" s="25"/>
      <c r="AB15" s="25"/>
      <c r="AC15" s="25"/>
      <c r="AD15" s="25"/>
      <c r="AE15" s="25"/>
      <c r="AF15" s="25"/>
    </row>
    <row r="16" spans="1:32" ht="20.100000000000001" customHeight="1">
      <c r="A16" s="945" t="s">
        <v>248</v>
      </c>
      <c r="B16" s="953"/>
      <c r="C16" s="936" t="s">
        <v>246</v>
      </c>
      <c r="D16" s="937"/>
      <c r="E16" s="937"/>
      <c r="F16" s="723" t="str">
        <f>IFERROR(IF(U16=1,"●","○"),"〇")</f>
        <v>〇</v>
      </c>
      <c r="G16" s="705" t="s">
        <v>236</v>
      </c>
      <c r="H16" s="723" t="str">
        <f>IFERROR(IF(U16=2,"●","○"),"〇")</f>
        <v>〇</v>
      </c>
      <c r="I16" s="706" t="s">
        <v>238</v>
      </c>
      <c r="J16" s="954"/>
      <c r="K16" s="955"/>
      <c r="L16" s="955"/>
      <c r="M16" s="955"/>
      <c r="N16" s="955"/>
      <c r="O16" s="955"/>
      <c r="P16" s="955"/>
      <c r="Q16" s="955"/>
      <c r="R16" s="955"/>
      <c r="S16" s="955"/>
      <c r="T16" s="25"/>
      <c r="U16" s="27" t="e">
        <f>IF(VLOOKUP(計画【１】!$AR$3,計画書!$B$14:$EW$259,81)="",0,IF(VLOOKUP(計画【１】!$AR$3,計画書!$B$14:$EW$259,81)="有",1,2))</f>
        <v>#N/A</v>
      </c>
      <c r="V16" s="25" t="str">
        <f>IFERROR(CHOOSE(U16,$Z$6,$Z$7),"")</f>
        <v/>
      </c>
      <c r="W16" s="25"/>
      <c r="X16" s="28" t="s">
        <v>249</v>
      </c>
      <c r="Y16" s="25"/>
      <c r="Z16" s="25"/>
      <c r="AA16" s="25"/>
      <c r="AB16" s="25"/>
      <c r="AC16" s="25"/>
      <c r="AD16" s="25"/>
      <c r="AE16" s="25"/>
      <c r="AF16" s="25"/>
    </row>
    <row r="17" spans="1:32" ht="32.25" customHeight="1">
      <c r="A17" s="933"/>
      <c r="B17" s="934"/>
      <c r="C17" s="956" t="str">
        <f>IF(計画【１】!$AR$3="","",IF(VLOOKUP(計画【１】!$AR$3,計画書!$B$14:$EW$259,82)="","",VLOOKUP(計画【１】!$AR$3,計画書!$B$14:$EW$259,82)))</f>
        <v/>
      </c>
      <c r="D17" s="956"/>
      <c r="E17" s="956"/>
      <c r="F17" s="957" t="str">
        <f>IF(計画【１】!$AR$3="","",IF(VLOOKUP(計画【１】!$AR$3,計画書!$B$14:$EW$259,83)="","",VLOOKUP(計画【１】!$AR$3,計画書!$B$14:$EW$259,83)))</f>
        <v/>
      </c>
      <c r="G17" s="958"/>
      <c r="H17" s="958"/>
      <c r="I17" s="958"/>
      <c r="J17" s="958"/>
      <c r="K17" s="958"/>
      <c r="L17" s="958"/>
      <c r="M17" s="958"/>
      <c r="N17" s="958"/>
      <c r="O17" s="958"/>
      <c r="P17" s="958"/>
      <c r="Q17" s="958"/>
      <c r="R17" s="958"/>
      <c r="S17" s="959"/>
      <c r="T17" s="25"/>
      <c r="U17" s="27"/>
      <c r="V17" s="25"/>
      <c r="W17" s="25"/>
      <c r="X17" s="28" t="s">
        <v>250</v>
      </c>
      <c r="Y17" s="25"/>
      <c r="Z17" s="25"/>
      <c r="AA17" s="25"/>
      <c r="AB17" s="25"/>
      <c r="AC17" s="25"/>
      <c r="AD17" s="25"/>
      <c r="AE17" s="25"/>
      <c r="AF17" s="25"/>
    </row>
    <row r="18" spans="1:32" ht="32.25" customHeight="1">
      <c r="A18" s="933"/>
      <c r="B18" s="934"/>
      <c r="C18" s="960" t="str">
        <f>IF(計画【１】!$AR$3="","",IF(VLOOKUP(計画【１】!$AR$3,計画書!$B$14:$EW$259,84)="","",VLOOKUP(計画【１】!$AR$3,計画書!$B$14:$EW$259,84)))</f>
        <v/>
      </c>
      <c r="D18" s="803"/>
      <c r="E18" s="803"/>
      <c r="F18" s="961" t="str">
        <f>IF(計画【１】!$AR$3="","",IF(VLOOKUP(計画【１】!$AR$3,計画書!$B$14:$EW$259,85)="","",VLOOKUP(計画【１】!$AR$3,計画書!$B$14:$EW$259,85)))</f>
        <v/>
      </c>
      <c r="G18" s="962"/>
      <c r="H18" s="962"/>
      <c r="I18" s="962"/>
      <c r="J18" s="962"/>
      <c r="K18" s="962"/>
      <c r="L18" s="962"/>
      <c r="M18" s="962"/>
      <c r="N18" s="962"/>
      <c r="O18" s="962"/>
      <c r="P18" s="962"/>
      <c r="Q18" s="962"/>
      <c r="R18" s="962"/>
      <c r="S18" s="963"/>
      <c r="T18" s="25"/>
      <c r="U18" s="27"/>
      <c r="V18" s="25"/>
      <c r="W18" s="25"/>
      <c r="X18" s="28" t="s">
        <v>251</v>
      </c>
      <c r="Y18" s="25"/>
      <c r="Z18" s="25"/>
      <c r="AA18" s="25"/>
      <c r="AB18" s="25"/>
      <c r="AC18" s="25"/>
      <c r="AD18" s="25"/>
      <c r="AE18" s="25"/>
      <c r="AF18" s="25"/>
    </row>
    <row r="19" spans="1:32" ht="32.25" customHeight="1">
      <c r="A19" s="928"/>
      <c r="B19" s="935"/>
      <c r="C19" s="964" t="str">
        <f>IF(計画【１】!$AR$3="","",IF(VLOOKUP(計画【１】!$AR$3,計画書!$B$14:$EW$259,86)="","",VLOOKUP(計画【１】!$AR$3,計画書!$B$14:$EW$259,86)))</f>
        <v/>
      </c>
      <c r="D19" s="964"/>
      <c r="E19" s="964"/>
      <c r="F19" s="965" t="str">
        <f>IF(計画【１】!$AR$3="","",IF(VLOOKUP(計画【１】!$AR$3,計画書!$B$14:$EW$259,87)="","",VLOOKUP(計画【１】!$AR$3,計画書!$B$14:$EW$259,87)))</f>
        <v/>
      </c>
      <c r="G19" s="966"/>
      <c r="H19" s="966"/>
      <c r="I19" s="966"/>
      <c r="J19" s="966"/>
      <c r="K19" s="966"/>
      <c r="L19" s="966"/>
      <c r="M19" s="966"/>
      <c r="N19" s="966"/>
      <c r="O19" s="966"/>
      <c r="P19" s="966"/>
      <c r="Q19" s="966"/>
      <c r="R19" s="966"/>
      <c r="S19" s="967"/>
      <c r="T19" s="25"/>
      <c r="U19" s="27"/>
      <c r="V19" s="25"/>
      <c r="W19" s="25"/>
      <c r="X19" s="28" t="s">
        <v>252</v>
      </c>
      <c r="Y19" s="25"/>
      <c r="Z19" s="25"/>
      <c r="AA19" s="25"/>
      <c r="AB19" s="25"/>
      <c r="AC19" s="25"/>
      <c r="AD19" s="25"/>
      <c r="AE19" s="25"/>
      <c r="AF19" s="25"/>
    </row>
    <row r="20" spans="1:32" ht="20.100000000000001" customHeight="1">
      <c r="A20" s="933" t="s">
        <v>253</v>
      </c>
      <c r="B20" s="934"/>
      <c r="C20" s="936" t="s">
        <v>246</v>
      </c>
      <c r="D20" s="937"/>
      <c r="E20" s="937"/>
      <c r="F20" s="723" t="str">
        <f>IFERROR(IF(U20=1,"●","○"),"〇")</f>
        <v>〇</v>
      </c>
      <c r="G20" s="705" t="s">
        <v>236</v>
      </c>
      <c r="H20" s="723" t="str">
        <f>IFERROR(IF(U20=2,"●","○"),"〇")</f>
        <v>〇</v>
      </c>
      <c r="I20" s="706" t="s">
        <v>238</v>
      </c>
      <c r="J20" s="938"/>
      <c r="K20" s="939"/>
      <c r="L20" s="939"/>
      <c r="M20" s="939"/>
      <c r="N20" s="939"/>
      <c r="O20" s="939"/>
      <c r="P20" s="939"/>
      <c r="Q20" s="939"/>
      <c r="R20" s="939"/>
      <c r="S20" s="939"/>
      <c r="T20" s="25"/>
      <c r="U20" s="27" t="e">
        <f>IF(VLOOKUP(計画【１】!$AR$3,計画書!$B$14:$EW$259,88)="",0,IF(VLOOKUP(計画【１】!$AR$3,計画書!$B$14:$EW$259,88)="有",1,2))</f>
        <v>#N/A</v>
      </c>
      <c r="V20" s="25" t="str">
        <f>IFERROR(CHOOSE(U20,$Z$6,$Z$7),"")</f>
        <v/>
      </c>
      <c r="W20" s="25"/>
      <c r="X20" s="28" t="s">
        <v>254</v>
      </c>
      <c r="Y20" s="25"/>
      <c r="Z20" s="25"/>
      <c r="AA20" s="25"/>
      <c r="AB20" s="25"/>
      <c r="AC20" s="25"/>
      <c r="AD20" s="25"/>
      <c r="AE20" s="25"/>
      <c r="AF20" s="25"/>
    </row>
    <row r="21" spans="1:32" ht="99.75" customHeight="1">
      <c r="A21" s="933"/>
      <c r="B21" s="934"/>
      <c r="C21" s="836" t="str">
        <f>IF(計画【１】!$AR$3="","",IF(VLOOKUP(計画【１】!$AR$3,計画書!$B$14:$EW$259,89)="","",VLOOKUP(計画【１】!$AR$3,計画書!$B$14:$EW$259,89)))</f>
        <v/>
      </c>
      <c r="D21" s="836"/>
      <c r="E21" s="836"/>
      <c r="F21" s="836"/>
      <c r="G21" s="836"/>
      <c r="H21" s="836"/>
      <c r="I21" s="836"/>
      <c r="J21" s="836"/>
      <c r="K21" s="836"/>
      <c r="L21" s="836"/>
      <c r="M21" s="836"/>
      <c r="N21" s="836"/>
      <c r="O21" s="836"/>
      <c r="P21" s="836"/>
      <c r="Q21" s="836"/>
      <c r="R21" s="836"/>
      <c r="S21" s="940"/>
      <c r="T21" s="25"/>
      <c r="U21" s="25"/>
      <c r="V21" s="25"/>
      <c r="W21" s="25"/>
      <c r="X21" s="25" t="s">
        <v>255</v>
      </c>
      <c r="Y21" s="25"/>
      <c r="Z21" s="25"/>
      <c r="AA21" s="25"/>
      <c r="AB21" s="25"/>
      <c r="AC21" s="25"/>
      <c r="AD21" s="25"/>
      <c r="AE21" s="25"/>
      <c r="AF21" s="25"/>
    </row>
    <row r="22" spans="1:32" ht="99.95" customHeight="1">
      <c r="A22" s="928"/>
      <c r="B22" s="935"/>
      <c r="C22" s="941"/>
      <c r="D22" s="941"/>
      <c r="E22" s="941"/>
      <c r="F22" s="941"/>
      <c r="G22" s="941"/>
      <c r="H22" s="941"/>
      <c r="I22" s="941"/>
      <c r="J22" s="941"/>
      <c r="K22" s="941"/>
      <c r="L22" s="941"/>
      <c r="M22" s="941"/>
      <c r="N22" s="941"/>
      <c r="O22" s="941"/>
      <c r="P22" s="941"/>
      <c r="Q22" s="941"/>
      <c r="R22" s="941"/>
      <c r="S22" s="942"/>
      <c r="T22" s="25"/>
      <c r="U22" s="25"/>
      <c r="V22" s="25"/>
      <c r="W22" s="25"/>
      <c r="X22" s="25" t="s">
        <v>256</v>
      </c>
      <c r="Y22" s="25"/>
      <c r="Z22" s="25"/>
      <c r="AA22" s="25"/>
      <c r="AB22" s="25"/>
      <c r="AC22" s="25"/>
      <c r="AD22" s="25"/>
      <c r="AE22" s="25"/>
      <c r="AF22" s="25"/>
    </row>
    <row r="23" spans="1:32" ht="12" customHeight="1">
      <c r="T23" s="25"/>
      <c r="U23" s="25"/>
      <c r="V23" s="25"/>
      <c r="W23" s="25"/>
      <c r="X23" s="25" t="s">
        <v>257</v>
      </c>
      <c r="Y23" s="25"/>
      <c r="Z23" s="25"/>
      <c r="AA23" s="25"/>
      <c r="AB23" s="25"/>
      <c r="AC23" s="25"/>
      <c r="AD23" s="25"/>
      <c r="AE23" s="25"/>
      <c r="AF23" s="25"/>
    </row>
    <row r="24" spans="1:32" ht="17.25" customHeight="1">
      <c r="A24" s="688" t="s">
        <v>258</v>
      </c>
      <c r="T24" s="25"/>
      <c r="U24" s="25"/>
      <c r="V24" s="25"/>
      <c r="W24" s="25"/>
      <c r="X24" s="25"/>
      <c r="Y24" s="25"/>
      <c r="Z24" s="25"/>
      <c r="AA24" s="25"/>
      <c r="AB24" s="25"/>
      <c r="AC24" s="25"/>
      <c r="AD24" s="25"/>
      <c r="AE24" s="25"/>
      <c r="AF24" s="25"/>
    </row>
    <row r="25" spans="1:32" ht="30" customHeight="1">
      <c r="A25" s="943" t="s">
        <v>259</v>
      </c>
      <c r="B25" s="944"/>
      <c r="C25" s="944"/>
      <c r="D25" s="753" t="str">
        <f>IFERROR(IF(U25=1,"●","○"),"〇")</f>
        <v>〇</v>
      </c>
      <c r="E25" s="725" t="s">
        <v>236</v>
      </c>
      <c r="F25" s="724" t="str">
        <f>IFERROR(IF(U25=2,"●","○"),"〇")</f>
        <v>〇</v>
      </c>
      <c r="G25" s="726" t="s">
        <v>238</v>
      </c>
      <c r="H25" s="2"/>
      <c r="I25" s="2"/>
      <c r="J25" s="29"/>
      <c r="K25" s="2"/>
      <c r="L25" s="2"/>
      <c r="M25" s="29"/>
      <c r="N25" s="2"/>
      <c r="T25" s="25"/>
      <c r="U25" s="30" t="e">
        <f>IF(VLOOKUP(計画【１】!$AR$3,計画書!$B$14:$EW$259,90)="",0,IF(VLOOKUP(計画【１】!$AR$3,計画書!$B$14:$EW$259,90)="有",1,2))</f>
        <v>#N/A</v>
      </c>
      <c r="V25" s="25" t="str">
        <f>IFERROR(CHOOSE(U25,$Z$6,$Z$7),"")</f>
        <v/>
      </c>
      <c r="W25" s="25"/>
      <c r="X25" s="25"/>
      <c r="Y25" s="25"/>
      <c r="Z25" s="25"/>
      <c r="AA25" s="25"/>
      <c r="AB25" s="25"/>
      <c r="AC25" s="25"/>
      <c r="AD25" s="25"/>
      <c r="AE25" s="25"/>
      <c r="AF25" s="25"/>
    </row>
    <row r="26" spans="1:32" ht="15" customHeight="1">
      <c r="A26" s="945" t="s">
        <v>260</v>
      </c>
      <c r="B26" s="946"/>
      <c r="C26" s="946"/>
      <c r="D26" s="827" t="s">
        <v>261</v>
      </c>
      <c r="E26" s="948"/>
      <c r="F26" s="948"/>
      <c r="G26" s="948"/>
      <c r="H26" s="949" t="s">
        <v>262</v>
      </c>
      <c r="I26" s="946"/>
      <c r="J26" s="946"/>
      <c r="K26" s="950"/>
      <c r="L26" s="946" t="s">
        <v>263</v>
      </c>
      <c r="M26" s="946"/>
      <c r="N26" s="946"/>
      <c r="O26" s="953"/>
      <c r="P26" s="946" t="s">
        <v>264</v>
      </c>
      <c r="Q26" s="946"/>
      <c r="R26" s="946"/>
      <c r="S26" s="953"/>
      <c r="T26" s="25"/>
      <c r="U26" s="25"/>
      <c r="V26" s="25"/>
      <c r="W26" s="25"/>
      <c r="X26" s="25"/>
      <c r="Y26" s="25"/>
      <c r="Z26" s="25"/>
      <c r="AA26" s="25"/>
      <c r="AB26" s="25"/>
      <c r="AC26" s="25"/>
      <c r="AD26" s="25"/>
      <c r="AE26" s="25"/>
      <c r="AF26" s="25"/>
    </row>
    <row r="27" spans="1:32" ht="15" customHeight="1">
      <c r="A27" s="928"/>
      <c r="B27" s="947"/>
      <c r="C27" s="947"/>
      <c r="D27" s="918"/>
      <c r="E27" s="929"/>
      <c r="F27" s="929"/>
      <c r="G27" s="929"/>
      <c r="H27" s="951"/>
      <c r="I27" s="947"/>
      <c r="J27" s="947"/>
      <c r="K27" s="952"/>
      <c r="L27" s="947"/>
      <c r="M27" s="947"/>
      <c r="N27" s="947"/>
      <c r="O27" s="935"/>
      <c r="P27" s="947"/>
      <c r="Q27" s="947"/>
      <c r="R27" s="947"/>
      <c r="S27" s="935"/>
      <c r="T27" s="25"/>
      <c r="U27" s="25"/>
      <c r="V27" s="25"/>
      <c r="W27" s="25"/>
      <c r="X27" s="25"/>
      <c r="Y27" s="25"/>
      <c r="Z27" s="25"/>
      <c r="AA27" s="25"/>
      <c r="AB27" s="25"/>
      <c r="AC27" s="25"/>
      <c r="AD27" s="25"/>
      <c r="AE27" s="25"/>
      <c r="AF27" s="25"/>
    </row>
    <row r="28" spans="1:32" ht="27.95" customHeight="1">
      <c r="A28" s="921" t="s">
        <v>265</v>
      </c>
      <c r="B28" s="922"/>
      <c r="C28" s="922"/>
      <c r="D28" s="923" t="str">
        <f>IF(計画【１】!$AR$3="","",IF(VLOOKUP(計画【１】!$AR$3,計画書!$B$14:$EW$259,91)="","",VLOOKUP(計画【１】!$AR$3,計画書!$B$14:$EW$259,91)))</f>
        <v/>
      </c>
      <c r="E28" s="924"/>
      <c r="F28" s="924"/>
      <c r="G28" s="924"/>
      <c r="H28" s="925" t="str">
        <f>IF(計画【１】!$AR$3="","",IF(VLOOKUP(計画【１】!$AR$3,計画書!$B$14:$EW$259,93)="","",VLOOKUP(計画【１】!$AR$3,計画書!$B$14:$EW$259,93)))</f>
        <v/>
      </c>
      <c r="I28" s="924"/>
      <c r="J28" s="924"/>
      <c r="K28" s="926"/>
      <c r="L28" s="924" t="str">
        <f>IF(計画【１】!$AR$3="","",IF(VLOOKUP(計画【１】!$AR$3,計画書!$B$14:$EW$259,95)="","",VLOOKUP(計画【１】!$AR$3,計画書!$B$14:$EW$259,95)))</f>
        <v/>
      </c>
      <c r="M28" s="924"/>
      <c r="N28" s="924"/>
      <c r="O28" s="927"/>
      <c r="P28" s="924" t="str">
        <f>IF(OR((D28=""),(H28=""),(L28="")),"",SUM(D28:O28))</f>
        <v/>
      </c>
      <c r="Q28" s="924"/>
      <c r="R28" s="924"/>
      <c r="S28" s="927"/>
      <c r="T28" s="25"/>
      <c r="U28" s="25"/>
      <c r="V28" s="25"/>
      <c r="W28" s="25"/>
      <c r="X28" s="25"/>
      <c r="Y28" s="25"/>
      <c r="Z28" s="25"/>
      <c r="AA28" s="25"/>
      <c r="AB28" s="25"/>
      <c r="AC28" s="25"/>
      <c r="AD28" s="25"/>
      <c r="AE28" s="25"/>
      <c r="AF28" s="25"/>
    </row>
    <row r="29" spans="1:32" ht="27.95" customHeight="1">
      <c r="A29" s="928" t="s">
        <v>266</v>
      </c>
      <c r="B29" s="929"/>
      <c r="C29" s="929"/>
      <c r="D29" s="872" t="str">
        <f>IF(計画【１】!$AR$3="","",IF(VLOOKUP(計画【１】!$AR$3,計画書!$B$14:$EW$259,92)="","",VLOOKUP(計画【１】!$AR$3,計画書!$B$14:$EW$259,92)))</f>
        <v/>
      </c>
      <c r="E29" s="873"/>
      <c r="F29" s="873"/>
      <c r="G29" s="873"/>
      <c r="H29" s="930" t="str">
        <f>IF(計画【１】!$AR$3="","",IF(VLOOKUP(計画【１】!$AR$3,計画書!$B$14:$EW$259,94)="","",VLOOKUP(計画【１】!$AR$3,計画書!$B$14:$EW$259,94)))</f>
        <v/>
      </c>
      <c r="I29" s="873"/>
      <c r="J29" s="873"/>
      <c r="K29" s="931"/>
      <c r="L29" s="873" t="str">
        <f>IF(計画【１】!$AR$3="","",IF(VLOOKUP(計画【１】!$AR$3,計画書!$B$14:$EW$259,96)="","",VLOOKUP(計画【１】!$AR$3,計画書!$B$14:$EW$259,96)))</f>
        <v/>
      </c>
      <c r="M29" s="873"/>
      <c r="N29" s="873"/>
      <c r="O29" s="932"/>
      <c r="P29" s="873" t="str">
        <f>IF(OR((D29=""),(H29=""),(L29="")),"",SUM(D29:O29))</f>
        <v/>
      </c>
      <c r="Q29" s="873"/>
      <c r="R29" s="873"/>
      <c r="S29" s="932"/>
      <c r="T29" s="25"/>
      <c r="U29" s="25"/>
      <c r="V29" s="25"/>
      <c r="W29" s="25"/>
      <c r="X29" s="25"/>
      <c r="Y29" s="25"/>
      <c r="Z29" s="25"/>
      <c r="AA29" s="25"/>
      <c r="AB29" s="25"/>
      <c r="AC29" s="25"/>
      <c r="AD29" s="25"/>
      <c r="AE29" s="25"/>
      <c r="AF29" s="25"/>
    </row>
    <row r="30" spans="1:32" ht="12" customHeight="1">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row>
    <row r="31" spans="1:32" ht="12" customHeight="1">
      <c r="A31" s="25"/>
      <c r="B31" s="25"/>
      <c r="C31" s="25"/>
      <c r="D31" s="25"/>
      <c r="E31" s="25"/>
      <c r="F31" s="25"/>
      <c r="G31" s="25"/>
      <c r="H31" s="25"/>
      <c r="I31" s="25"/>
      <c r="J31" s="25"/>
      <c r="K31" s="25"/>
      <c r="L31" s="25"/>
      <c r="M31" s="25"/>
      <c r="N31" s="856"/>
      <c r="O31" s="856"/>
      <c r="P31" s="12"/>
      <c r="Q31" s="21"/>
      <c r="R31" s="21"/>
      <c r="S31" s="12"/>
      <c r="T31" s="21"/>
      <c r="U31" s="25"/>
      <c r="V31" s="25"/>
      <c r="W31" s="25"/>
      <c r="X31" s="25"/>
      <c r="Y31" s="25"/>
      <c r="Z31" s="25"/>
      <c r="AA31" s="25"/>
      <c r="AB31" s="25"/>
      <c r="AC31" s="25"/>
      <c r="AD31" s="25"/>
      <c r="AE31" s="25"/>
      <c r="AF31" s="25"/>
    </row>
    <row r="32" spans="1:32" ht="20.100000000000001" customHeight="1">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row>
    <row r="33" spans="1:32" ht="20.100000000000001"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row>
    <row r="34" spans="1:32" ht="20.100000000000001" customHeight="1">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row>
    <row r="35" spans="1:32" ht="20.100000000000001" customHeight="1">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row>
    <row r="36" spans="1:32" ht="20.100000000000001" customHeight="1">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row>
    <row r="37" spans="1:32" ht="20.100000000000001" customHeight="1">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row>
    <row r="38" spans="1:32" ht="20.100000000000001" customHeight="1">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row>
    <row r="39" spans="1:32" ht="20.100000000000001" customHeight="1">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row>
    <row r="40" spans="1:32" ht="20.100000000000001" customHeight="1">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row>
    <row r="41" spans="1:32" ht="20.100000000000001" customHeight="1">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row>
    <row r="42" spans="1:32" ht="20.100000000000001" customHeight="1">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row>
    <row r="43" spans="1:32">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row>
    <row r="44" spans="1:32">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row>
    <row r="45" spans="1:32">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row>
  </sheetData>
  <sheetProtection password="86AE" sheet="1" formatCells="0"/>
  <mergeCells count="56">
    <mergeCell ref="A4:O4"/>
    <mergeCell ref="B5:G5"/>
    <mergeCell ref="H5:M5"/>
    <mergeCell ref="N5:S5"/>
    <mergeCell ref="B6:G6"/>
    <mergeCell ref="H6:M6"/>
    <mergeCell ref="N6:S6"/>
    <mergeCell ref="B7:G7"/>
    <mergeCell ref="H7:M7"/>
    <mergeCell ref="N7:S7"/>
    <mergeCell ref="B8:G8"/>
    <mergeCell ref="H8:M8"/>
    <mergeCell ref="N8:S8"/>
    <mergeCell ref="B9:G9"/>
    <mergeCell ref="H9:M9"/>
    <mergeCell ref="N9:S9"/>
    <mergeCell ref="B10:G10"/>
    <mergeCell ref="H10:M10"/>
    <mergeCell ref="N10:S10"/>
    <mergeCell ref="B11:G11"/>
    <mergeCell ref="H11:M11"/>
    <mergeCell ref="N11:S11"/>
    <mergeCell ref="A14:B15"/>
    <mergeCell ref="C14:E14"/>
    <mergeCell ref="J14:S14"/>
    <mergeCell ref="C15:S15"/>
    <mergeCell ref="A16:B19"/>
    <mergeCell ref="C16:E16"/>
    <mergeCell ref="J16:S16"/>
    <mergeCell ref="C17:E17"/>
    <mergeCell ref="F17:S17"/>
    <mergeCell ref="C18:E18"/>
    <mergeCell ref="F18:S18"/>
    <mergeCell ref="C19:E19"/>
    <mergeCell ref="F19:S19"/>
    <mergeCell ref="A26:C27"/>
    <mergeCell ref="D26:G27"/>
    <mergeCell ref="H26:K27"/>
    <mergeCell ref="L26:O27"/>
    <mergeCell ref="P26:S27"/>
    <mergeCell ref="A20:B22"/>
    <mergeCell ref="C20:E20"/>
    <mergeCell ref="J20:S20"/>
    <mergeCell ref="C21:S22"/>
    <mergeCell ref="A25:C25"/>
    <mergeCell ref="P28:S28"/>
    <mergeCell ref="A29:C29"/>
    <mergeCell ref="D29:G29"/>
    <mergeCell ref="H29:K29"/>
    <mergeCell ref="L29:O29"/>
    <mergeCell ref="P29:S29"/>
    <mergeCell ref="N31:O31"/>
    <mergeCell ref="A28:C28"/>
    <mergeCell ref="D28:G28"/>
    <mergeCell ref="H28:K28"/>
    <mergeCell ref="L28:O28"/>
  </mergeCells>
  <phoneticPr fontId="7"/>
  <dataValidations count="2">
    <dataValidation operator="greaterThanOrEqual" allowBlank="1" showInputMessage="1" showErrorMessage="1" error="数値のみをご記入ください。" sqref="D28:O29"/>
    <dataValidation type="list" allowBlank="1" showInputMessage="1" sqref="C17:E19">
      <formula1>$X$16:$X$23</formula1>
    </dataValidation>
  </dataValidations>
  <printOptions horizontalCentered="1"/>
  <pageMargins left="0.59055118110236227" right="0.59055118110236227" top="0.39370078740157483" bottom="0.59055118110236227" header="0.31496062992125984" footer="0.23622047244094491"/>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Group Box 3">
              <controlPr defaultSize="0" autoFill="0" autoPict="0">
                <anchor moveWithCells="1">
                  <from>
                    <xdr:col>4</xdr:col>
                    <xdr:colOff>228600</xdr:colOff>
                    <xdr:row>12</xdr:row>
                    <xdr:rowOff>133350</xdr:rowOff>
                  </from>
                  <to>
                    <xdr:col>9</xdr:col>
                    <xdr:colOff>180975</xdr:colOff>
                    <xdr:row>14</xdr:row>
                    <xdr:rowOff>114300</xdr:rowOff>
                  </to>
                </anchor>
              </controlPr>
            </control>
          </mc:Choice>
        </mc:AlternateContent>
        <mc:AlternateContent xmlns:mc="http://schemas.openxmlformats.org/markup-compatibility/2006">
          <mc:Choice Requires="x14">
            <control shapeId="3080" r:id="rId5" name="Group Box 8">
              <controlPr defaultSize="0" autoFill="0" autoPict="0">
                <anchor moveWithCells="1">
                  <from>
                    <xdr:col>4</xdr:col>
                    <xdr:colOff>114300</xdr:colOff>
                    <xdr:row>15</xdr:row>
                    <xdr:rowOff>0</xdr:rowOff>
                  </from>
                  <to>
                    <xdr:col>9</xdr:col>
                    <xdr:colOff>95250</xdr:colOff>
                    <xdr:row>16</xdr:row>
                    <xdr:rowOff>152400</xdr:rowOff>
                  </to>
                </anchor>
              </controlPr>
            </control>
          </mc:Choice>
        </mc:AlternateContent>
        <mc:AlternateContent xmlns:mc="http://schemas.openxmlformats.org/markup-compatibility/2006">
          <mc:Choice Requires="x14">
            <control shapeId="3081" r:id="rId6" name="Group Box 9">
              <controlPr defaultSize="0" autoFill="0" autoPict="0">
                <anchor moveWithCells="1">
                  <from>
                    <xdr:col>4</xdr:col>
                    <xdr:colOff>142875</xdr:colOff>
                    <xdr:row>19</xdr:row>
                    <xdr:rowOff>0</xdr:rowOff>
                  </from>
                  <to>
                    <xdr:col>9</xdr:col>
                    <xdr:colOff>171450</xdr:colOff>
                    <xdr:row>20</xdr:row>
                    <xdr:rowOff>219075</xdr:rowOff>
                  </to>
                </anchor>
              </controlPr>
            </control>
          </mc:Choice>
        </mc:AlternateContent>
        <mc:AlternateContent xmlns:mc="http://schemas.openxmlformats.org/markup-compatibility/2006">
          <mc:Choice Requires="x14">
            <control shapeId="3084" r:id="rId7" name="Group Box 12">
              <controlPr defaultSize="0" autoFill="0" autoPict="0">
                <anchor moveWithCells="1">
                  <from>
                    <xdr:col>2</xdr:col>
                    <xdr:colOff>581025</xdr:colOff>
                    <xdr:row>23</xdr:row>
                    <xdr:rowOff>171450</xdr:rowOff>
                  </from>
                  <to>
                    <xdr:col>8</xdr:col>
                    <xdr:colOff>219075</xdr:colOff>
                    <xdr:row>25</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52"/>
  <sheetViews>
    <sheetView showGridLines="0" zoomScaleNormal="100" zoomScaleSheetLayoutView="69" workbookViewId="0"/>
  </sheetViews>
  <sheetFormatPr defaultColWidth="9" defaultRowHeight="12"/>
  <cols>
    <col min="1" max="1" width="2.875" style="1" customWidth="1"/>
    <col min="2" max="3" width="3.875" style="11" customWidth="1"/>
    <col min="4" max="4" width="3.625" style="11" customWidth="1"/>
    <col min="5" max="5" width="6.25" style="1" customWidth="1"/>
    <col min="6" max="6" width="32.625" style="1" customWidth="1"/>
    <col min="7" max="7" width="9.625" style="1" customWidth="1"/>
    <col min="8" max="8" width="3.625" style="31" customWidth="1"/>
    <col min="9" max="9" width="9.625" style="31" customWidth="1"/>
    <col min="10" max="10" width="3.625" style="31" customWidth="1"/>
    <col min="11" max="11" width="9.625" style="31" customWidth="1"/>
    <col min="12" max="12" width="13.625" style="9" customWidth="1"/>
    <col min="13" max="13" width="3" style="65" customWidth="1"/>
    <col min="14" max="14" width="9" style="1" hidden="1" customWidth="1"/>
    <col min="15" max="16" width="9" style="9" hidden="1" customWidth="1"/>
    <col min="17" max="17" width="10.625" style="9" hidden="1" customWidth="1"/>
    <col min="18" max="18" width="9" style="9" hidden="1" customWidth="1"/>
    <col min="19" max="19" width="9" style="1" hidden="1" customWidth="1"/>
    <col min="20" max="24" width="9" style="1" customWidth="1"/>
    <col min="25" max="16384" width="9" style="1"/>
  </cols>
  <sheetData>
    <row r="1" spans="1:24" ht="12" customHeight="1">
      <c r="A1" s="702" t="s">
        <v>267</v>
      </c>
      <c r="M1" s="1053"/>
      <c r="N1" s="25"/>
      <c r="O1" s="32"/>
      <c r="P1" s="32"/>
      <c r="Q1" s="32"/>
      <c r="R1" s="32"/>
      <c r="S1" s="25"/>
      <c r="T1" s="25"/>
      <c r="U1" s="25"/>
      <c r="V1" s="25"/>
    </row>
    <row r="2" spans="1:24" ht="12" customHeight="1">
      <c r="A2" s="1" t="s">
        <v>205</v>
      </c>
      <c r="B2" s="682"/>
      <c r="C2" s="682"/>
      <c r="D2" s="682"/>
      <c r="E2" s="682"/>
      <c r="F2" s="682"/>
      <c r="G2" s="682"/>
      <c r="M2" s="1053"/>
      <c r="N2" s="25"/>
      <c r="O2" s="32"/>
      <c r="P2" s="32"/>
      <c r="Q2" s="32"/>
      <c r="R2" s="32"/>
      <c r="S2" s="25"/>
      <c r="T2" s="25"/>
      <c r="U2" s="25"/>
      <c r="V2" s="25"/>
    </row>
    <row r="3" spans="1:24" s="20" customFormat="1" ht="12.75" customHeight="1">
      <c r="A3" s="701" t="s">
        <v>268</v>
      </c>
      <c r="B3" s="727"/>
      <c r="C3" s="727"/>
      <c r="D3" s="727"/>
      <c r="E3" s="10"/>
      <c r="F3" s="10"/>
      <c r="G3" s="10"/>
      <c r="H3" s="33"/>
      <c r="I3" s="33"/>
      <c r="J3" s="728"/>
      <c r="K3" s="728"/>
      <c r="L3" s="729"/>
      <c r="M3" s="1053"/>
      <c r="N3" s="21"/>
      <c r="O3" s="34"/>
      <c r="P3" s="34"/>
      <c r="Q3" s="34"/>
      <c r="R3" s="34"/>
      <c r="S3" s="22"/>
      <c r="T3" s="22"/>
      <c r="U3" s="22"/>
      <c r="V3" s="22"/>
      <c r="W3" s="10"/>
      <c r="X3" s="10"/>
    </row>
    <row r="4" spans="1:24" s="20" customFormat="1" ht="15.2" customHeight="1">
      <c r="A4" s="1007" t="s">
        <v>269</v>
      </c>
      <c r="B4" s="1007"/>
      <c r="C4" s="1007"/>
      <c r="D4" s="1007"/>
      <c r="E4" s="1007"/>
      <c r="F4" s="1043" t="s">
        <v>270</v>
      </c>
      <c r="G4" s="1045" t="s">
        <v>271</v>
      </c>
      <c r="H4" s="1054" t="s">
        <v>272</v>
      </c>
      <c r="I4" s="1054"/>
      <c r="J4" s="1054"/>
      <c r="K4" s="1054"/>
      <c r="L4" s="1021" t="s">
        <v>274</v>
      </c>
      <c r="M4" s="1053"/>
      <c r="N4" s="35" t="s">
        <v>275</v>
      </c>
      <c r="O4" s="35" t="s">
        <v>276</v>
      </c>
      <c r="P4" s="680" t="s">
        <v>277</v>
      </c>
      <c r="Q4" s="34"/>
      <c r="R4" s="34"/>
      <c r="S4" s="22"/>
      <c r="T4" s="22"/>
      <c r="U4" s="22"/>
      <c r="V4" s="22"/>
      <c r="W4" s="10"/>
      <c r="X4" s="10"/>
    </row>
    <row r="5" spans="1:24" s="20" customFormat="1" ht="23.25" customHeight="1">
      <c r="A5" s="1025"/>
      <c r="B5" s="1025"/>
      <c r="C5" s="1025"/>
      <c r="D5" s="1025"/>
      <c r="E5" s="1025"/>
      <c r="F5" s="1044"/>
      <c r="G5" s="1046"/>
      <c r="H5" s="1046" t="s">
        <v>278</v>
      </c>
      <c r="I5" s="1055"/>
      <c r="J5" s="1022" t="s">
        <v>279</v>
      </c>
      <c r="K5" s="1022"/>
      <c r="L5" s="1022"/>
      <c r="M5" s="1053"/>
      <c r="N5" s="36" t="s">
        <v>280</v>
      </c>
      <c r="O5" s="36" t="s">
        <v>280</v>
      </c>
      <c r="P5" s="36" t="s">
        <v>280</v>
      </c>
      <c r="Q5" s="34"/>
      <c r="R5" s="34"/>
      <c r="S5" s="22"/>
      <c r="T5" s="22"/>
      <c r="U5" s="22"/>
      <c r="V5" s="22"/>
      <c r="W5" s="10"/>
      <c r="X5" s="10"/>
    </row>
    <row r="6" spans="1:24" s="20" customFormat="1" ht="21.95" customHeight="1">
      <c r="A6" s="1007">
        <v>1</v>
      </c>
      <c r="B6" s="1056" t="s">
        <v>281</v>
      </c>
      <c r="C6" s="1056"/>
      <c r="D6" s="1056"/>
      <c r="E6" s="1056"/>
      <c r="F6" s="1059" t="s">
        <v>282</v>
      </c>
      <c r="G6" s="1061"/>
      <c r="H6" s="730" t="str">
        <f>IFERROR(IF(O9=1,"●","〇"),"〇")</f>
        <v>〇</v>
      </c>
      <c r="I6" s="731" t="s">
        <v>275</v>
      </c>
      <c r="J6" s="732" t="str">
        <f>IFERROR(IF(P9=1,"●","〇"),"〇")</f>
        <v>〇</v>
      </c>
      <c r="K6" s="733" t="s">
        <v>277</v>
      </c>
      <c r="L6" s="1062" t="str">
        <f>IF(計画【１】!$AR$3="","",IF(VLOOKUP(計画【１】!$AR$3,計画書!$B$14:$EW$259,101)="","",VLOOKUP(計画【１】!$AR$3,計画書!$B$14:$EW$259,101)))</f>
        <v/>
      </c>
      <c r="M6" s="28"/>
      <c r="N6" s="36" t="s">
        <v>3492</v>
      </c>
      <c r="O6" s="36" t="s">
        <v>3492</v>
      </c>
      <c r="P6" s="36" t="s">
        <v>3492</v>
      </c>
      <c r="Q6" s="34"/>
      <c r="R6" s="34"/>
      <c r="S6" s="22"/>
      <c r="T6" s="22"/>
      <c r="U6" s="22"/>
      <c r="V6" s="22"/>
      <c r="W6" s="10"/>
      <c r="X6" s="10"/>
    </row>
    <row r="7" spans="1:24" s="20" customFormat="1" ht="21.95" customHeight="1">
      <c r="A7" s="1008"/>
      <c r="B7" s="1057"/>
      <c r="C7" s="1057"/>
      <c r="D7" s="1057"/>
      <c r="E7" s="1057"/>
      <c r="F7" s="1042"/>
      <c r="G7" s="1051"/>
      <c r="H7" s="730" t="str">
        <f>IFERROR(IF(O9=2,"●","〇"),"〇")</f>
        <v>〇</v>
      </c>
      <c r="I7" s="734" t="s">
        <v>280</v>
      </c>
      <c r="J7" s="732" t="str">
        <f>IFERROR(IF(P9=2,"●","〇"),"〇")</f>
        <v>〇</v>
      </c>
      <c r="K7" s="735" t="s">
        <v>280</v>
      </c>
      <c r="L7" s="995"/>
      <c r="M7" s="28"/>
      <c r="N7" s="36" t="s">
        <v>283</v>
      </c>
      <c r="O7" s="36" t="s">
        <v>283</v>
      </c>
      <c r="P7" s="36" t="s">
        <v>283</v>
      </c>
      <c r="Q7" s="34"/>
      <c r="R7" s="34"/>
      <c r="S7" s="22"/>
      <c r="T7" s="22"/>
      <c r="U7" s="22"/>
      <c r="V7" s="22"/>
      <c r="W7" s="10"/>
      <c r="X7" s="10"/>
    </row>
    <row r="8" spans="1:24" s="20" customFormat="1" ht="21.95" customHeight="1">
      <c r="A8" s="1008"/>
      <c r="B8" s="1057"/>
      <c r="C8" s="1057"/>
      <c r="D8" s="1057"/>
      <c r="E8" s="1057"/>
      <c r="F8" s="1042"/>
      <c r="G8" s="1051"/>
      <c r="H8" s="730" t="str">
        <f>IFERROR(IF(O9=3,"●","〇"),"〇")</f>
        <v>〇</v>
      </c>
      <c r="I8" s="734" t="s">
        <v>284</v>
      </c>
      <c r="J8" s="732" t="str">
        <f>IFERROR(IF(P9=3,"●","〇"),"〇")</f>
        <v>〇</v>
      </c>
      <c r="K8" s="735" t="s">
        <v>284</v>
      </c>
      <c r="L8" s="995"/>
      <c r="M8" s="28"/>
      <c r="N8" s="36"/>
      <c r="O8" s="34"/>
      <c r="P8" s="34"/>
      <c r="Q8" s="34"/>
      <c r="R8" s="34"/>
      <c r="S8" s="22"/>
      <c r="T8" s="22"/>
      <c r="U8" s="22"/>
      <c r="V8" s="22"/>
      <c r="W8" s="10"/>
      <c r="X8" s="10"/>
    </row>
    <row r="9" spans="1:24" s="20" customFormat="1" ht="21.95" customHeight="1">
      <c r="A9" s="1050"/>
      <c r="B9" s="1058"/>
      <c r="C9" s="1058"/>
      <c r="D9" s="1058"/>
      <c r="E9" s="1058"/>
      <c r="F9" s="1060"/>
      <c r="G9" s="1052"/>
      <c r="H9" s="736" t="str">
        <f>IFERROR(IF(O9=4,"●","〇"),"〇")</f>
        <v>〇</v>
      </c>
      <c r="I9" s="37" t="s">
        <v>283</v>
      </c>
      <c r="J9" s="737" t="str">
        <f>IFERROR(IF(P9=4,"●","〇"),"〇")</f>
        <v>〇</v>
      </c>
      <c r="K9" s="38" t="s">
        <v>283</v>
      </c>
      <c r="L9" s="1006"/>
      <c r="M9" s="39"/>
      <c r="N9" s="21"/>
      <c r="O9" s="40" t="e">
        <f>IF(VLOOKUP(計画【１】!$AR$3,計画書!$B$14:$EW$259,99)="",0,IF(VLOOKUP(計画【１】!$AR$3,計画書!$B$14:$EW$259,99)="整備済",1,IF(VLOOKUP(計画【１】!$AR$3,計画書!$B$14:$EW$259,99)="取組予定有",2,IF(VLOOKUP(計画【１】!$AR$3,計画書!$B$14:$EW$259,99)="取組予定無",3,4))))</f>
        <v>#N/A</v>
      </c>
      <c r="P9" s="40" t="e">
        <f>IF(VLOOKUP(計画【１】!$AR$3,計画書!$B$14:$EW$259,100)="",0,IF(VLOOKUP(計画【１】!$AR$3,計画書!$B$14:$EW$259,100)="実施済",1,IF(VLOOKUP(計画【１】!$AR$3,計画書!$B$14:$EW$259,100)="取組予定有",2,IF(VLOOKUP(計画【１】!$AR$3,計画書!$B$14:$EW$259,100)="取組予定無",3,4))))</f>
        <v>#N/A</v>
      </c>
      <c r="Q9" s="34" t="str">
        <f>IFERROR(CHOOSE(O9,$N$4,$N$5,$N$6,$N$7),"")</f>
        <v/>
      </c>
      <c r="R9" s="34" t="str">
        <f>IFERROR(CHOOSE(P9,$P$4,$P$5,$P$6,$P$7),"")</f>
        <v/>
      </c>
      <c r="S9" s="22" t="str">
        <f>IFERROR(CHOOSE(Q9,#REF!,#REF!,#REF!,#REF!),"")</f>
        <v/>
      </c>
      <c r="T9" s="22" t="str">
        <f>IFERROR(CHOOSE(R9,#REF!,#REF!,#REF!,#REF!),"")</f>
        <v/>
      </c>
      <c r="U9" s="22" t="str">
        <f>IFERROR(CHOOSE(S9,#REF!,#REF!,#REF!,#REF!),"")</f>
        <v/>
      </c>
      <c r="V9" s="22" t="str">
        <f>IFERROR(CHOOSE(T9,#REF!,#REF!,#REF!,#REF!),"")</f>
        <v/>
      </c>
      <c r="W9" s="10" t="str">
        <f>IFERROR(CHOOSE(U9,#REF!,#REF!,#REF!,#REF!),"")</f>
        <v/>
      </c>
      <c r="X9" s="10" t="str">
        <f>IFERROR(CHOOSE(V9,#REF!,#REF!,#REF!,#REF!),"")</f>
        <v/>
      </c>
    </row>
    <row r="10" spans="1:24" s="20" customFormat="1" ht="21.95" customHeight="1">
      <c r="A10" s="987">
        <v>2</v>
      </c>
      <c r="B10" s="1028" t="s">
        <v>285</v>
      </c>
      <c r="C10" s="1028"/>
      <c r="D10" s="1028"/>
      <c r="E10" s="1028"/>
      <c r="F10" s="1028" t="s">
        <v>286</v>
      </c>
      <c r="G10" s="1051"/>
      <c r="H10" s="730" t="str">
        <f>IFERROR(IF(O13=1,"●","〇"),"〇")</f>
        <v>〇</v>
      </c>
      <c r="I10" s="734" t="s">
        <v>276</v>
      </c>
      <c r="J10" s="732" t="str">
        <f>IFERROR(IF(P13=1,"●","〇"),"〇")</f>
        <v>〇</v>
      </c>
      <c r="K10" s="735" t="s">
        <v>277</v>
      </c>
      <c r="L10" s="1032" t="str">
        <f>IF(計画【１】!$AR$3="","",IF(VLOOKUP(計画【１】!$AR$3,計画書!$B$14:$EW$259,104)="","",VLOOKUP(計画【１】!$AR$3,計画書!$B$14:$EW$259,104)))</f>
        <v/>
      </c>
      <c r="M10" s="39"/>
      <c r="N10" s="36"/>
      <c r="O10" s="40"/>
      <c r="P10" s="40"/>
      <c r="Q10" s="34"/>
      <c r="R10" s="34"/>
      <c r="S10" s="22"/>
      <c r="T10" s="22"/>
      <c r="U10" s="22"/>
      <c r="V10" s="22"/>
      <c r="W10" s="10"/>
      <c r="X10" s="10"/>
    </row>
    <row r="11" spans="1:24" s="20" customFormat="1" ht="21.95" customHeight="1">
      <c r="A11" s="987"/>
      <c r="B11" s="1028"/>
      <c r="C11" s="1028"/>
      <c r="D11" s="1028"/>
      <c r="E11" s="1028"/>
      <c r="F11" s="1028"/>
      <c r="G11" s="1051"/>
      <c r="H11" s="730" t="str">
        <f>IFERROR(IF(O13=2,"●","〇"),"〇")</f>
        <v>〇</v>
      </c>
      <c r="I11" s="734" t="s">
        <v>280</v>
      </c>
      <c r="J11" s="732" t="str">
        <f>IFERROR(IF(P13=2,"●","〇"),"〇")</f>
        <v>〇</v>
      </c>
      <c r="K11" s="735" t="s">
        <v>280</v>
      </c>
      <c r="L11" s="1032"/>
      <c r="M11" s="39"/>
      <c r="N11" s="36"/>
      <c r="O11" s="40"/>
      <c r="P11" s="40"/>
      <c r="Q11" s="34"/>
      <c r="R11" s="34"/>
      <c r="S11" s="22"/>
      <c r="T11" s="22"/>
      <c r="U11" s="22"/>
      <c r="V11" s="22"/>
      <c r="W11" s="10"/>
      <c r="X11" s="10"/>
    </row>
    <row r="12" spans="1:24" s="20" customFormat="1" ht="21.95" customHeight="1">
      <c r="A12" s="987"/>
      <c r="B12" s="1028"/>
      <c r="C12" s="1028"/>
      <c r="D12" s="1028"/>
      <c r="E12" s="1028"/>
      <c r="F12" s="1028"/>
      <c r="G12" s="1051"/>
      <c r="H12" s="730" t="str">
        <f>IFERROR(IF(O13=3,"●","〇"),"〇")</f>
        <v>〇</v>
      </c>
      <c r="I12" s="734" t="s">
        <v>284</v>
      </c>
      <c r="J12" s="732" t="str">
        <f>IFERROR(IF(P13=3,"●","〇"),"〇")</f>
        <v>〇</v>
      </c>
      <c r="K12" s="735" t="s">
        <v>284</v>
      </c>
      <c r="L12" s="1032"/>
      <c r="M12" s="39"/>
      <c r="N12" s="36"/>
      <c r="O12" s="40"/>
      <c r="P12" s="40"/>
      <c r="Q12" s="34"/>
      <c r="R12" s="34"/>
      <c r="S12" s="22"/>
      <c r="T12" s="22"/>
      <c r="U12" s="22"/>
      <c r="V12" s="22"/>
      <c r="W12" s="10"/>
      <c r="X12" s="10"/>
    </row>
    <row r="13" spans="1:24" s="10" customFormat="1" ht="21.95" customHeight="1">
      <c r="A13" s="987"/>
      <c r="B13" s="1028"/>
      <c r="C13" s="1028"/>
      <c r="D13" s="1028"/>
      <c r="E13" s="1028"/>
      <c r="F13" s="1028"/>
      <c r="G13" s="1052"/>
      <c r="H13" s="736" t="str">
        <f>IFERROR(IF(O13=4,"●","〇"),"〇")</f>
        <v>〇</v>
      </c>
      <c r="I13" s="41" t="s">
        <v>283</v>
      </c>
      <c r="J13" s="737" t="str">
        <f>IFERROR(IF(P13=4,"●","〇"),"〇")</f>
        <v>〇</v>
      </c>
      <c r="K13" s="42" t="s">
        <v>283</v>
      </c>
      <c r="L13" s="1032"/>
      <c r="M13" s="43"/>
      <c r="N13" s="22"/>
      <c r="O13" s="40" t="e">
        <f>IF(VLOOKUP(計画【１】!$AR$3,計画書!$B$14:$EW$259,102)="",0,IF(VLOOKUP(計画【１】!$AR$3,計画書!$B$14:$EW$259,102)="設定済",1,IF(VLOOKUP(計画【１】!$AR$3,計画書!$B$14:$EW$259,102)="取組予定有",2,IF(VLOOKUP(計画【１】!$AR$3,計画書!$B$14:$EW$259,102)="取組予定無",3,4))))</f>
        <v>#N/A</v>
      </c>
      <c r="P13" s="40" t="e">
        <f>IF(VLOOKUP(計画【１】!$AR$3,計画書!$B$14:$EW$259,103)="",0,IF(VLOOKUP(計画【１】!$AR$3,計画書!$B$14:$EW$259,103)="実施済",1,IF(VLOOKUP(計画【１】!$AR$3,計画書!$B$14:$EW$259,103)="取組予定有",2,IF(VLOOKUP(計画【１】!$AR$3,計画書!$B$14:$EW$259,103)="取組予定無",3,4))))</f>
        <v>#N/A</v>
      </c>
      <c r="Q13" s="34" t="str">
        <f>IFERROR(CHOOSE(O13,$O$4,$O$5,$O$6,$O$7),"")</f>
        <v/>
      </c>
      <c r="R13" s="34" t="str">
        <f>IFERROR(CHOOSE(P13,$P$4,$P$5,$P$6,$P$7),"")</f>
        <v/>
      </c>
      <c r="S13" s="22" t="str">
        <f>IFERROR(CHOOSE(Q13,#REF!,#REF!,#REF!,#REF!),"")</f>
        <v/>
      </c>
      <c r="T13" s="22" t="str">
        <f>IFERROR(CHOOSE(R13,#REF!,#REF!,#REF!,#REF!),"")</f>
        <v/>
      </c>
      <c r="U13" s="22" t="str">
        <f>IFERROR(CHOOSE(S13,#REF!,#REF!,#REF!,#REF!),"")</f>
        <v/>
      </c>
      <c r="V13" s="22" t="str">
        <f>IFERROR(CHOOSE(T13,#REF!,#REF!,#REF!,#REF!),"")</f>
        <v/>
      </c>
      <c r="W13" s="10" t="str">
        <f>IFERROR(CHOOSE(U13,#REF!,#REF!,#REF!,#REF!),"")</f>
        <v/>
      </c>
      <c r="X13" s="10" t="str">
        <f>IFERROR(CHOOSE(V13,#REF!,#REF!,#REF!,#REF!),"")</f>
        <v/>
      </c>
    </row>
    <row r="14" spans="1:24" s="10" customFormat="1" ht="21.95" customHeight="1">
      <c r="A14" s="997">
        <v>3</v>
      </c>
      <c r="B14" s="1036" t="s">
        <v>287</v>
      </c>
      <c r="C14" s="1036"/>
      <c r="D14" s="1036"/>
      <c r="E14" s="1036"/>
      <c r="F14" s="1036" t="s">
        <v>288</v>
      </c>
      <c r="G14" s="1038" t="s">
        <v>289</v>
      </c>
      <c r="H14" s="730" t="str">
        <f>IFERROR(IF(O17=1,"●","〇"),"〇")</f>
        <v>〇</v>
      </c>
      <c r="I14" s="738" t="s">
        <v>276</v>
      </c>
      <c r="J14" s="732" t="str">
        <f>IFERROR(IF(P17=1,"●","〇"),"〇")</f>
        <v>〇</v>
      </c>
      <c r="K14" s="739" t="s">
        <v>277</v>
      </c>
      <c r="L14" s="1040" t="str">
        <f>IF(計画【１】!$AR$3="","",IF(VLOOKUP(計画【１】!$AR$3,計画書!$B$14:$EW$259,107)="","",VLOOKUP(計画【１】!$AR$3,計画書!$B$14:$EW$259,107)))</f>
        <v/>
      </c>
      <c r="M14" s="43"/>
      <c r="N14" s="36"/>
      <c r="O14" s="40"/>
      <c r="P14" s="40"/>
      <c r="Q14" s="34"/>
      <c r="R14" s="34"/>
      <c r="S14" s="22"/>
      <c r="T14" s="22"/>
      <c r="U14" s="22"/>
      <c r="V14" s="22"/>
    </row>
    <row r="15" spans="1:24" s="10" customFormat="1" ht="21.95" customHeight="1">
      <c r="A15" s="987"/>
      <c r="B15" s="1028"/>
      <c r="C15" s="1028"/>
      <c r="D15" s="1028"/>
      <c r="E15" s="1028"/>
      <c r="F15" s="1028"/>
      <c r="G15" s="1030"/>
      <c r="H15" s="730" t="str">
        <f>IFERROR(IF(O17=2,"●","〇"),"〇")</f>
        <v>〇</v>
      </c>
      <c r="I15" s="734" t="s">
        <v>280</v>
      </c>
      <c r="J15" s="732" t="str">
        <f>IFERROR(IF(P17=2,"●","〇"),"〇")</f>
        <v>〇</v>
      </c>
      <c r="K15" s="735" t="s">
        <v>280</v>
      </c>
      <c r="L15" s="1032"/>
      <c r="M15" s="43"/>
      <c r="N15" s="36"/>
      <c r="O15" s="40"/>
      <c r="P15" s="40"/>
      <c r="Q15" s="34"/>
      <c r="R15" s="34"/>
      <c r="S15" s="22"/>
      <c r="T15" s="22"/>
      <c r="U15" s="22"/>
      <c r="V15" s="22"/>
    </row>
    <row r="16" spans="1:24" s="10" customFormat="1" ht="21.95" customHeight="1">
      <c r="A16" s="987"/>
      <c r="B16" s="1028"/>
      <c r="C16" s="1028"/>
      <c r="D16" s="1028"/>
      <c r="E16" s="1028"/>
      <c r="F16" s="1028"/>
      <c r="G16" s="1030"/>
      <c r="H16" s="730" t="str">
        <f>IFERROR(IF(O17=3,"●","〇"),"〇")</f>
        <v>〇</v>
      </c>
      <c r="I16" s="734" t="s">
        <v>284</v>
      </c>
      <c r="J16" s="732" t="str">
        <f>IFERROR(IF(P17=3,"●","〇"),"〇")</f>
        <v>〇</v>
      </c>
      <c r="K16" s="735" t="s">
        <v>284</v>
      </c>
      <c r="L16" s="1032"/>
      <c r="M16" s="43"/>
      <c r="N16" s="36"/>
      <c r="O16" s="40"/>
      <c r="P16" s="40"/>
      <c r="Q16" s="34"/>
      <c r="R16" s="34"/>
      <c r="S16" s="22"/>
      <c r="T16" s="22"/>
      <c r="U16" s="22"/>
      <c r="V16" s="22"/>
    </row>
    <row r="17" spans="1:24" s="10" customFormat="1" ht="21.95" customHeight="1">
      <c r="A17" s="998"/>
      <c r="B17" s="1037"/>
      <c r="C17" s="1037"/>
      <c r="D17" s="1037"/>
      <c r="E17" s="1037"/>
      <c r="F17" s="1037"/>
      <c r="G17" s="1039"/>
      <c r="H17" s="736" t="str">
        <f>IFERROR(IF(O17=4,"●","〇"),"〇")</f>
        <v>〇</v>
      </c>
      <c r="I17" s="37" t="s">
        <v>283</v>
      </c>
      <c r="J17" s="737" t="str">
        <f>IFERROR(IF(P17=4,"●","〇"),"〇")</f>
        <v>〇</v>
      </c>
      <c r="K17" s="38" t="s">
        <v>283</v>
      </c>
      <c r="L17" s="1041"/>
      <c r="M17" s="39"/>
      <c r="N17" s="22"/>
      <c r="O17" s="40" t="e">
        <f>IF(VLOOKUP(計画【１】!$AR$3,計画書!$B$14:$EW$259,105)="",0,IF(VLOOKUP(計画【１】!$AR$3,計画書!$B$14:$EW$259,105)="設定済",1,IF(VLOOKUP(計画【１】!$AR$3,計画書!$B$14:$EW$259,105)="取組予定有",2,IF(VLOOKUP(計画【１】!$AR$3,計画書!$B$14:$EW$259,105)="取組予定無",3,4))))</f>
        <v>#N/A</v>
      </c>
      <c r="P17" s="40" t="e">
        <f>IF(VLOOKUP(計画【１】!$AR$3,計画書!$B$14:$EW$259,106)="",0,IF(VLOOKUP(計画【１】!$AR$3,計画書!$B$14:$EW$259,106)="実施済",1,IF(VLOOKUP(計画【１】!$AR$3,計画書!$B$14:$EW$259,106)="取組予定有",2,IF(VLOOKUP(計画【１】!$AR$3,計画書!$B$14:$EW$259,106)="取組予定無",3,4))))</f>
        <v>#N/A</v>
      </c>
      <c r="Q17" s="34" t="str">
        <f>IFERROR(CHOOSE(O17,$O$4,$O$5,$O$6,$O$7),"")</f>
        <v/>
      </c>
      <c r="R17" s="34" t="str">
        <f>IFERROR(CHOOSE(P17,$P$4,$P$5,$P$6,$P$7),"")</f>
        <v/>
      </c>
      <c r="S17" s="22" t="str">
        <f>IFERROR(CHOOSE(Q17,#REF!,#REF!,#REF!,#REF!),"")</f>
        <v/>
      </c>
      <c r="T17" s="22" t="str">
        <f>IFERROR(CHOOSE(R17,#REF!,#REF!,#REF!,#REF!),"")</f>
        <v/>
      </c>
      <c r="U17" s="22" t="str">
        <f>IFERROR(CHOOSE(S17,#REF!,#REF!,#REF!,#REF!),"")</f>
        <v/>
      </c>
      <c r="V17" s="22" t="str">
        <f>IFERROR(CHOOSE(T17,#REF!,#REF!,#REF!,#REF!),"")</f>
        <v/>
      </c>
      <c r="W17" s="10" t="str">
        <f>IFERROR(CHOOSE(U17,#REF!,#REF!,#REF!,#REF!),"")</f>
        <v/>
      </c>
      <c r="X17" s="10" t="str">
        <f>IFERROR(CHOOSE(V17,#REF!,#REF!,#REF!,#REF!),"")</f>
        <v/>
      </c>
    </row>
    <row r="18" spans="1:24" s="10" customFormat="1" ht="21.95" customHeight="1">
      <c r="A18" s="1008">
        <v>4</v>
      </c>
      <c r="B18" s="1028" t="s">
        <v>290</v>
      </c>
      <c r="C18" s="1028"/>
      <c r="D18" s="1028"/>
      <c r="E18" s="1028"/>
      <c r="F18" s="1028" t="s">
        <v>291</v>
      </c>
      <c r="G18" s="1030" t="s">
        <v>292</v>
      </c>
      <c r="H18" s="730" t="str">
        <f>IFERROR(IF(O21=1,"●","〇"),"〇")</f>
        <v>〇</v>
      </c>
      <c r="I18" s="734" t="s">
        <v>276</v>
      </c>
      <c r="J18" s="732" t="str">
        <f>IFERROR(IF(P21=1,"●","〇"),"〇")</f>
        <v>〇</v>
      </c>
      <c r="K18" s="735" t="s">
        <v>277</v>
      </c>
      <c r="L18" s="1032" t="str">
        <f>IF(計画【１】!$AR$3="","",IF(VLOOKUP(計画【１】!$AR$3,計画書!$B$14:$EW$259,110)="","",VLOOKUP(計画【１】!$AR$3,計画書!$B$14:$EW$259,110)))</f>
        <v/>
      </c>
      <c r="M18" s="39"/>
      <c r="N18" s="22"/>
      <c r="O18" s="40"/>
      <c r="P18" s="40"/>
      <c r="Q18" s="34"/>
      <c r="R18" s="34"/>
      <c r="S18" s="22"/>
      <c r="T18" s="22"/>
      <c r="U18" s="22"/>
      <c r="V18" s="22"/>
    </row>
    <row r="19" spans="1:24" s="10" customFormat="1" ht="21.95" customHeight="1">
      <c r="A19" s="1008"/>
      <c r="B19" s="1028"/>
      <c r="C19" s="1028"/>
      <c r="D19" s="1028"/>
      <c r="E19" s="1028"/>
      <c r="F19" s="1028"/>
      <c r="G19" s="1030"/>
      <c r="H19" s="730" t="str">
        <f>IFERROR(IF(O21=2,"●","〇"),"〇")</f>
        <v>〇</v>
      </c>
      <c r="I19" s="734" t="s">
        <v>280</v>
      </c>
      <c r="J19" s="732" t="str">
        <f>IFERROR(IF(P21=2,"●","〇"),"〇")</f>
        <v>〇</v>
      </c>
      <c r="K19" s="735" t="s">
        <v>280</v>
      </c>
      <c r="L19" s="1032"/>
      <c r="M19" s="39"/>
      <c r="N19" s="22"/>
      <c r="O19" s="40"/>
      <c r="P19" s="40"/>
      <c r="Q19" s="34"/>
      <c r="R19" s="34"/>
      <c r="S19" s="22"/>
      <c r="T19" s="22"/>
      <c r="U19" s="22"/>
      <c r="V19" s="22"/>
    </row>
    <row r="20" spans="1:24" s="10" customFormat="1" ht="21.95" customHeight="1">
      <c r="A20" s="1008"/>
      <c r="B20" s="1028"/>
      <c r="C20" s="1028"/>
      <c r="D20" s="1028"/>
      <c r="E20" s="1028"/>
      <c r="F20" s="1028"/>
      <c r="G20" s="1030"/>
      <c r="H20" s="730" t="str">
        <f>IFERROR(IF(O21=3,"●","〇"),"〇")</f>
        <v>〇</v>
      </c>
      <c r="I20" s="734" t="s">
        <v>284</v>
      </c>
      <c r="J20" s="732" t="str">
        <f>IFERROR(IF(P21=3,"●","〇"),"〇")</f>
        <v>〇</v>
      </c>
      <c r="K20" s="735" t="s">
        <v>284</v>
      </c>
      <c r="L20" s="1032"/>
      <c r="M20" s="39"/>
      <c r="N20" s="22"/>
      <c r="O20" s="40"/>
      <c r="P20" s="40"/>
      <c r="Q20" s="34"/>
      <c r="R20" s="34"/>
      <c r="S20" s="22"/>
      <c r="T20" s="22"/>
      <c r="U20" s="22"/>
      <c r="V20" s="22"/>
    </row>
    <row r="21" spans="1:24" s="10" customFormat="1" ht="21.95" customHeight="1">
      <c r="A21" s="1008"/>
      <c r="B21" s="1028"/>
      <c r="C21" s="1028"/>
      <c r="D21" s="1028"/>
      <c r="E21" s="1028"/>
      <c r="F21" s="1028"/>
      <c r="G21" s="1030"/>
      <c r="H21" s="736" t="str">
        <f>IFERROR(IF(O21=4,"●","〇"),"〇")</f>
        <v>〇</v>
      </c>
      <c r="I21" s="41" t="s">
        <v>283</v>
      </c>
      <c r="J21" s="737" t="str">
        <f>IFERROR(IF(P21=4,"●","〇"),"〇")</f>
        <v>〇</v>
      </c>
      <c r="K21" s="42" t="s">
        <v>283</v>
      </c>
      <c r="L21" s="1032"/>
      <c r="M21" s="39"/>
      <c r="N21" s="22"/>
      <c r="O21" s="40" t="e">
        <f>IF(VLOOKUP(計画【１】!$AR$3,計画書!$B$14:$EW$259,108)="",0,IF(VLOOKUP(計画【１】!$AR$3,計画書!$B$14:$EW$259,108)="設定済",1,IF(VLOOKUP(計画【１】!$AR$3,計画書!$B$14:$EW$259,108)="取組予定有",2,IF(VLOOKUP(計画【１】!$AR$3,計画書!$B$14:$EW$259,108)="取組予定無",3,4))))</f>
        <v>#N/A</v>
      </c>
      <c r="P21" s="40" t="e">
        <f>IF(VLOOKUP(計画【１】!$AR$3,計画書!$B$14:$EW$259,109)="",0,IF(VLOOKUP(計画【１】!$AR$3,計画書!$B$14:$EW$259,109)="実施済",1,IF(VLOOKUP(計画【１】!$AR$3,計画書!$B$14:$EW$259,109)="取組予定有",2,IF(VLOOKUP(計画【１】!$AR$3,計画書!$B$14:$EW$259,109)="取組予定無",3,4))))</f>
        <v>#N/A</v>
      </c>
      <c r="Q21" s="34" t="str">
        <f>IFERROR(CHOOSE(O21,$O$4,$O$5,$O$6,$O$7),"")</f>
        <v/>
      </c>
      <c r="R21" s="34" t="str">
        <f>IFERROR(CHOOSE(P21,$P$4,$P$5,$P$6,$P$7),"")</f>
        <v/>
      </c>
      <c r="S21" s="22" t="str">
        <f>IFERROR(CHOOSE(Q21,#REF!,#REF!,#REF!,#REF!),"")</f>
        <v/>
      </c>
      <c r="T21" s="22" t="str">
        <f>IFERROR(CHOOSE(R21,#REF!,#REF!,#REF!,#REF!),"")</f>
        <v/>
      </c>
      <c r="U21" s="22" t="str">
        <f>IFERROR(CHOOSE(S21,#REF!,#REF!,#REF!,#REF!),"")</f>
        <v/>
      </c>
      <c r="V21" s="22" t="str">
        <f>IFERROR(CHOOSE(T21,#REF!,#REF!,#REF!,#REF!),"")</f>
        <v/>
      </c>
      <c r="W21" s="10" t="str">
        <f>IFERROR(CHOOSE(U21,#REF!,#REF!,#REF!,#REF!),"")</f>
        <v/>
      </c>
      <c r="X21" s="10" t="str">
        <f>IFERROR(CHOOSE(V21,#REF!,#REF!,#REF!,#REF!),"")</f>
        <v/>
      </c>
    </row>
    <row r="22" spans="1:24" s="10" customFormat="1" ht="21.95" customHeight="1">
      <c r="A22" s="997">
        <v>5</v>
      </c>
      <c r="B22" s="1036" t="s">
        <v>293</v>
      </c>
      <c r="C22" s="1036"/>
      <c r="D22" s="1036"/>
      <c r="E22" s="1036"/>
      <c r="F22" s="1036" t="s">
        <v>294</v>
      </c>
      <c r="G22" s="1038" t="s">
        <v>295</v>
      </c>
      <c r="H22" s="730" t="str">
        <f>IFERROR(IF(O25=1,"●","〇"),"〇")</f>
        <v>〇</v>
      </c>
      <c r="I22" s="738" t="s">
        <v>276</v>
      </c>
      <c r="J22" s="732" t="str">
        <f>IFERROR(IF(P25=1,"●","〇"),"〇")</f>
        <v>〇</v>
      </c>
      <c r="K22" s="739" t="s">
        <v>277</v>
      </c>
      <c r="L22" s="1040" t="str">
        <f>IF(計画【１】!$AR$3="","",IF(VLOOKUP(計画【１】!$AR$3,計画書!$B$14:$EW$259,113)="","",VLOOKUP(計画【１】!$AR$3,計画書!$B$14:$EW$259,113)))</f>
        <v/>
      </c>
      <c r="M22" s="39"/>
      <c r="N22" s="22"/>
      <c r="O22" s="40"/>
      <c r="P22" s="40"/>
      <c r="Q22" s="34"/>
      <c r="R22" s="34"/>
      <c r="S22" s="22"/>
      <c r="T22" s="22"/>
      <c r="U22" s="22"/>
      <c r="V22" s="22"/>
    </row>
    <row r="23" spans="1:24" s="10" customFormat="1" ht="21.95" customHeight="1">
      <c r="A23" s="987"/>
      <c r="B23" s="1028"/>
      <c r="C23" s="1028"/>
      <c r="D23" s="1028"/>
      <c r="E23" s="1028"/>
      <c r="F23" s="1028"/>
      <c r="G23" s="1030"/>
      <c r="H23" s="730" t="str">
        <f>IFERROR(IF(O25=2,"●","〇"),"〇")</f>
        <v>〇</v>
      </c>
      <c r="I23" s="734" t="s">
        <v>280</v>
      </c>
      <c r="J23" s="732" t="str">
        <f>IFERROR(IF(P25=2,"●","〇"),"〇")</f>
        <v>〇</v>
      </c>
      <c r="K23" s="735" t="s">
        <v>280</v>
      </c>
      <c r="L23" s="1032"/>
      <c r="M23" s="39"/>
      <c r="N23" s="22"/>
      <c r="O23" s="40"/>
      <c r="P23" s="40"/>
      <c r="Q23" s="34"/>
      <c r="R23" s="34"/>
      <c r="S23" s="22"/>
      <c r="T23" s="22"/>
      <c r="U23" s="22"/>
      <c r="V23" s="22"/>
    </row>
    <row r="24" spans="1:24" s="10" customFormat="1" ht="21.95" customHeight="1">
      <c r="A24" s="987"/>
      <c r="B24" s="1028"/>
      <c r="C24" s="1028"/>
      <c r="D24" s="1028"/>
      <c r="E24" s="1028"/>
      <c r="F24" s="1028"/>
      <c r="G24" s="1030"/>
      <c r="H24" s="730" t="str">
        <f>IFERROR(IF(O25=3,"●","〇"),"〇")</f>
        <v>〇</v>
      </c>
      <c r="I24" s="734" t="s">
        <v>284</v>
      </c>
      <c r="J24" s="732" t="str">
        <f>IFERROR(IF(P25=3,"●","〇"),"〇")</f>
        <v>〇</v>
      </c>
      <c r="K24" s="735" t="s">
        <v>284</v>
      </c>
      <c r="L24" s="1032"/>
      <c r="M24" s="39"/>
      <c r="N24" s="22"/>
      <c r="O24" s="40"/>
      <c r="P24" s="40"/>
      <c r="Q24" s="34"/>
      <c r="R24" s="34"/>
      <c r="S24" s="22"/>
      <c r="T24" s="22"/>
      <c r="U24" s="22"/>
      <c r="V24" s="22"/>
    </row>
    <row r="25" spans="1:24" s="10" customFormat="1" ht="21.95" customHeight="1">
      <c r="A25" s="998"/>
      <c r="B25" s="1037"/>
      <c r="C25" s="1037"/>
      <c r="D25" s="1037"/>
      <c r="E25" s="1037"/>
      <c r="F25" s="1037"/>
      <c r="G25" s="1039"/>
      <c r="H25" s="736" t="str">
        <f>IFERROR(IF(O25=4,"●","〇"),"〇")</f>
        <v>〇</v>
      </c>
      <c r="I25" s="37" t="s">
        <v>283</v>
      </c>
      <c r="J25" s="737" t="str">
        <f>IFERROR(IF(P25=4,"●","〇"),"〇")</f>
        <v>〇</v>
      </c>
      <c r="K25" s="38" t="s">
        <v>283</v>
      </c>
      <c r="L25" s="1041"/>
      <c r="M25" s="39"/>
      <c r="N25" s="22"/>
      <c r="O25" s="40" t="e">
        <f>IF(VLOOKUP(計画【１】!$AR$3,計画書!$B$14:$EW$259,111)="",0,IF(VLOOKUP(計画【１】!$AR$3,計画書!$B$14:$EW$259,111)="設定済",1,IF(VLOOKUP(計画【１】!$AR$3,計画書!$B$14:$EW$259,111)="取組予定有",2,IF(VLOOKUP(計画【１】!$AR$3,計画書!$B$14:$EW$259,111)="取組予定無",3,4))))</f>
        <v>#N/A</v>
      </c>
      <c r="P25" s="40" t="e">
        <f>IF(VLOOKUP(計画【１】!$AR$3,計画書!$B$14:$EW$259,112)="",0,IF(VLOOKUP(計画【１】!$AR$3,計画書!$B$14:$EW$259,112)="実施済",1,IF(VLOOKUP(計画【１】!$AR$3,計画書!$B$14:$EW$259,112)="取組予定有",2,IF(VLOOKUP(計画【１】!$AR$3,計画書!$B$14:$EW$259,112)="取組予定無",3,4))))</f>
        <v>#N/A</v>
      </c>
      <c r="Q25" s="34" t="str">
        <f>IFERROR(CHOOSE(O25,$O$4,$O$5,$O$6,$O$7),"")</f>
        <v/>
      </c>
      <c r="R25" s="34" t="str">
        <f>IFERROR(CHOOSE(P25,$P$4,$P$5,$P$6,$P$7),"")</f>
        <v/>
      </c>
      <c r="S25" s="22" t="str">
        <f>IFERROR(CHOOSE(Q25,#REF!,#REF!,#REF!,#REF!),"")</f>
        <v/>
      </c>
      <c r="T25" s="22" t="str">
        <f>IFERROR(CHOOSE(R25,#REF!,#REF!,#REF!,#REF!),"")</f>
        <v/>
      </c>
      <c r="U25" s="22" t="str">
        <f>IFERROR(CHOOSE(S25,#REF!,#REF!,#REF!,#REF!),"")</f>
        <v/>
      </c>
      <c r="V25" s="22" t="str">
        <f>IFERROR(CHOOSE(T25,#REF!,#REF!,#REF!,#REF!),"")</f>
        <v/>
      </c>
      <c r="W25" s="10" t="str">
        <f>IFERROR(CHOOSE(U25,#REF!,#REF!,#REF!,#REF!),"")</f>
        <v/>
      </c>
      <c r="X25" s="10" t="str">
        <f>IFERROR(CHOOSE(V25,#REF!,#REF!,#REF!,#REF!),"")</f>
        <v/>
      </c>
    </row>
    <row r="26" spans="1:24" s="10" customFormat="1" ht="21.95" customHeight="1">
      <c r="A26" s="987">
        <v>6</v>
      </c>
      <c r="B26" s="1028" t="s">
        <v>296</v>
      </c>
      <c r="C26" s="1028"/>
      <c r="D26" s="1028"/>
      <c r="E26" s="1028"/>
      <c r="F26" s="1028" t="s">
        <v>297</v>
      </c>
      <c r="G26" s="1030" t="s">
        <v>298</v>
      </c>
      <c r="H26" s="730" t="str">
        <f>IFERROR(IF(O29=1,"●","〇"),"〇")</f>
        <v>〇</v>
      </c>
      <c r="I26" s="734" t="s">
        <v>276</v>
      </c>
      <c r="J26" s="732" t="str">
        <f>IFERROR(IF(P29=1,"●","〇"),"〇")</f>
        <v>〇</v>
      </c>
      <c r="K26" s="735" t="s">
        <v>277</v>
      </c>
      <c r="L26" s="1032" t="str">
        <f>IF(計画【１】!$AR$3="","",IF(VLOOKUP(計画【１】!$AR$3,計画書!$B$14:$EW$259,116)="","",VLOOKUP(計画【１】!$AR$3,計画書!$B$14:$EW$259,116)))</f>
        <v/>
      </c>
      <c r="M26" s="39"/>
      <c r="N26" s="22"/>
      <c r="O26" s="40"/>
      <c r="P26" s="40"/>
      <c r="Q26" s="34"/>
      <c r="R26" s="34"/>
      <c r="S26" s="22"/>
      <c r="T26" s="22"/>
      <c r="U26" s="22"/>
      <c r="V26" s="22"/>
    </row>
    <row r="27" spans="1:24" s="10" customFormat="1" ht="21.95" customHeight="1">
      <c r="A27" s="987"/>
      <c r="B27" s="1028"/>
      <c r="C27" s="1028"/>
      <c r="D27" s="1028"/>
      <c r="E27" s="1028"/>
      <c r="F27" s="1028"/>
      <c r="G27" s="1030"/>
      <c r="H27" s="730" t="str">
        <f>IFERROR(IF(O29=2,"●","〇"),"〇")</f>
        <v>〇</v>
      </c>
      <c r="I27" s="734" t="s">
        <v>280</v>
      </c>
      <c r="J27" s="732" t="str">
        <f>IFERROR(IF(P29=2,"●","〇"),"〇")</f>
        <v>〇</v>
      </c>
      <c r="K27" s="735" t="s">
        <v>280</v>
      </c>
      <c r="L27" s="1032"/>
      <c r="M27" s="39"/>
      <c r="N27" s="22"/>
      <c r="O27" s="40"/>
      <c r="P27" s="40"/>
      <c r="Q27" s="34"/>
      <c r="R27" s="34"/>
      <c r="S27" s="22"/>
      <c r="T27" s="22"/>
      <c r="U27" s="22"/>
      <c r="V27" s="22"/>
    </row>
    <row r="28" spans="1:24" s="10" customFormat="1" ht="21.95" customHeight="1">
      <c r="A28" s="987"/>
      <c r="B28" s="1028"/>
      <c r="C28" s="1028"/>
      <c r="D28" s="1028"/>
      <c r="E28" s="1028"/>
      <c r="F28" s="1028"/>
      <c r="G28" s="1030"/>
      <c r="H28" s="730" t="str">
        <f>IFERROR(IF(O29=3,"●","〇"),"〇")</f>
        <v>〇</v>
      </c>
      <c r="I28" s="734" t="s">
        <v>284</v>
      </c>
      <c r="J28" s="732" t="str">
        <f>IFERROR(IF(P29=3,"●","〇"),"〇")</f>
        <v>〇</v>
      </c>
      <c r="K28" s="735" t="s">
        <v>284</v>
      </c>
      <c r="L28" s="1032"/>
      <c r="M28" s="39"/>
      <c r="N28" s="22"/>
      <c r="O28" s="40"/>
      <c r="P28" s="40"/>
      <c r="Q28" s="34"/>
      <c r="R28" s="34"/>
      <c r="S28" s="22"/>
      <c r="T28" s="22"/>
      <c r="U28" s="22"/>
      <c r="V28" s="22"/>
    </row>
    <row r="29" spans="1:24" s="10" customFormat="1" ht="21.95" customHeight="1">
      <c r="A29" s="987"/>
      <c r="B29" s="1028"/>
      <c r="C29" s="1028"/>
      <c r="D29" s="1028"/>
      <c r="E29" s="1028"/>
      <c r="F29" s="1028"/>
      <c r="G29" s="1030"/>
      <c r="H29" s="736" t="str">
        <f>IFERROR(IF(O29=4,"●","〇"),"〇")</f>
        <v>〇</v>
      </c>
      <c r="I29" s="41" t="s">
        <v>283</v>
      </c>
      <c r="J29" s="737" t="str">
        <f>IFERROR(IF(P29=4,"●","〇"),"〇")</f>
        <v>〇</v>
      </c>
      <c r="K29" s="42" t="s">
        <v>283</v>
      </c>
      <c r="L29" s="1032"/>
      <c r="M29" s="39"/>
      <c r="N29" s="22"/>
      <c r="O29" s="40" t="e">
        <f>IF(VLOOKUP(計画【１】!$AR$3,計画書!$B$14:$EW$259,114)="",0,IF(VLOOKUP(計画【１】!$AR$3,計画書!$B$14:$EW$259,114)="設定済",1,IF(VLOOKUP(計画【１】!$AR$3,計画書!$B$14:$EW$259,114)="取組予定有",2,IF(VLOOKUP(計画【１】!$AR$3,計画書!$B$14:$EW$259,114)="取組予定無",3,4))))</f>
        <v>#N/A</v>
      </c>
      <c r="P29" s="40" t="e">
        <f>IF(VLOOKUP(計画【１】!$AR$3,計画書!$B$14:$EW$259,115)="",0,IF(VLOOKUP(計画【１】!$AR$3,計画書!$B$14:$EW$259,115)="実施済",1,IF(VLOOKUP(計画【１】!$AR$3,計画書!$B$14:$EW$259,115)="取組予定有",2,IF(VLOOKUP(計画【１】!$AR$3,計画書!$B$14:$EW$259,115)="取組予定無",3,4))))</f>
        <v>#N/A</v>
      </c>
      <c r="Q29" s="34" t="str">
        <f>IFERROR(CHOOSE(O29,$O$4,$O$5,$O$6,$O$7),"")</f>
        <v/>
      </c>
      <c r="R29" s="34" t="str">
        <f>IFERROR(CHOOSE(P29,$P$4,$P$5,$P$6,$P$7),"")</f>
        <v/>
      </c>
      <c r="S29" s="22" t="str">
        <f>IFERROR(CHOOSE(Q29,#REF!,#REF!,#REF!,#REF!),"")</f>
        <v/>
      </c>
      <c r="T29" s="22" t="str">
        <f>IFERROR(CHOOSE(R29,#REF!,#REF!,#REF!,#REF!),"")</f>
        <v/>
      </c>
      <c r="U29" s="22" t="str">
        <f>IFERROR(CHOOSE(S29,#REF!,#REF!,#REF!,#REF!),"")</f>
        <v/>
      </c>
      <c r="V29" s="22" t="str">
        <f>IFERROR(CHOOSE(T29,#REF!,#REF!,#REF!,#REF!),"")</f>
        <v/>
      </c>
      <c r="W29" s="10" t="str">
        <f>IFERROR(CHOOSE(U29,#REF!,#REF!,#REF!,#REF!),"")</f>
        <v/>
      </c>
      <c r="X29" s="10" t="str">
        <f>IFERROR(CHOOSE(V29,#REF!,#REF!,#REF!,#REF!),"")</f>
        <v/>
      </c>
    </row>
    <row r="30" spans="1:24" s="10" customFormat="1" ht="21.95" customHeight="1">
      <c r="A30" s="1049">
        <v>7</v>
      </c>
      <c r="B30" s="1036" t="s">
        <v>299</v>
      </c>
      <c r="C30" s="1036"/>
      <c r="D30" s="1036"/>
      <c r="E30" s="1036"/>
      <c r="F30" s="1036" t="s">
        <v>300</v>
      </c>
      <c r="G30" s="1038" t="s">
        <v>301</v>
      </c>
      <c r="H30" s="730" t="str">
        <f>IFERROR(IF(O33=1,"●","〇"),"〇")</f>
        <v>〇</v>
      </c>
      <c r="I30" s="738" t="s">
        <v>276</v>
      </c>
      <c r="J30" s="732" t="str">
        <f>IFERROR(IF(P33=1,"●","〇"),"〇")</f>
        <v>〇</v>
      </c>
      <c r="K30" s="739" t="s">
        <v>277</v>
      </c>
      <c r="L30" s="1040" t="str">
        <f>IF(計画【１】!$AR$3="","",IF(VLOOKUP(計画【１】!$AR$3,計画書!$B$14:$EW$259,119)="","",VLOOKUP(計画【１】!$AR$3,計画書!$B$14:$EW$259,119)))</f>
        <v/>
      </c>
      <c r="M30" s="39"/>
      <c r="N30" s="22"/>
      <c r="O30" s="40"/>
      <c r="P30" s="40"/>
      <c r="Q30" s="34"/>
      <c r="R30" s="34"/>
      <c r="S30" s="22"/>
      <c r="T30" s="22"/>
      <c r="U30" s="22"/>
      <c r="V30" s="22"/>
    </row>
    <row r="31" spans="1:24" s="10" customFormat="1" ht="21.95" customHeight="1">
      <c r="A31" s="1008"/>
      <c r="B31" s="1028"/>
      <c r="C31" s="1028"/>
      <c r="D31" s="1028"/>
      <c r="E31" s="1028"/>
      <c r="F31" s="1028"/>
      <c r="G31" s="1030"/>
      <c r="H31" s="730" t="str">
        <f>IFERROR(IF(O33=2,"●","〇"),"〇")</f>
        <v>〇</v>
      </c>
      <c r="I31" s="734" t="s">
        <v>280</v>
      </c>
      <c r="J31" s="732" t="str">
        <f>IFERROR(IF(P33=2,"●","〇"),"〇")</f>
        <v>〇</v>
      </c>
      <c r="K31" s="735" t="s">
        <v>280</v>
      </c>
      <c r="L31" s="1032"/>
      <c r="M31" s="39"/>
      <c r="N31" s="22"/>
      <c r="O31" s="40"/>
      <c r="P31" s="40"/>
      <c r="Q31" s="34"/>
      <c r="R31" s="34"/>
      <c r="S31" s="22"/>
      <c r="T31" s="22"/>
      <c r="U31" s="22"/>
      <c r="V31" s="22"/>
    </row>
    <row r="32" spans="1:24" s="10" customFormat="1" ht="21.95" customHeight="1">
      <c r="A32" s="1008"/>
      <c r="B32" s="1028"/>
      <c r="C32" s="1028"/>
      <c r="D32" s="1028"/>
      <c r="E32" s="1028"/>
      <c r="F32" s="1028"/>
      <c r="G32" s="1030"/>
      <c r="H32" s="730" t="str">
        <f>IFERROR(IF(O33=3,"●","〇"),"〇")</f>
        <v>〇</v>
      </c>
      <c r="I32" s="734" t="s">
        <v>284</v>
      </c>
      <c r="J32" s="732" t="str">
        <f>IFERROR(IF(P33=3,"●","〇"),"〇")</f>
        <v>〇</v>
      </c>
      <c r="K32" s="735" t="s">
        <v>284</v>
      </c>
      <c r="L32" s="1032"/>
      <c r="M32" s="39"/>
      <c r="N32" s="22"/>
      <c r="O32" s="40"/>
      <c r="P32" s="40"/>
      <c r="Q32" s="34"/>
      <c r="R32" s="34"/>
      <c r="S32" s="22"/>
      <c r="T32" s="22"/>
      <c r="U32" s="22"/>
      <c r="V32" s="22"/>
    </row>
    <row r="33" spans="1:24" s="10" customFormat="1" ht="21.95" customHeight="1">
      <c r="A33" s="1050"/>
      <c r="B33" s="1037"/>
      <c r="C33" s="1037"/>
      <c r="D33" s="1037"/>
      <c r="E33" s="1037"/>
      <c r="F33" s="1037"/>
      <c r="G33" s="1039"/>
      <c r="H33" s="736" t="str">
        <f>IFERROR(IF(O33=4,"●","〇"),"〇")</f>
        <v>〇</v>
      </c>
      <c r="I33" s="37" t="s">
        <v>283</v>
      </c>
      <c r="J33" s="737" t="str">
        <f>IFERROR(IF(P33=4,"●","〇"),"〇")</f>
        <v>〇</v>
      </c>
      <c r="K33" s="38" t="s">
        <v>283</v>
      </c>
      <c r="L33" s="1041"/>
      <c r="M33" s="39"/>
      <c r="N33" s="22"/>
      <c r="O33" s="40" t="e">
        <f>IF(VLOOKUP(計画【１】!$AR$3,計画書!$B$14:$EW$259,117)="",0,IF(VLOOKUP(計画【１】!$AR$3,計画書!$B$14:$EW$259,117)="設定済",1,IF(VLOOKUP(計画【１】!$AR$3,計画書!$B$14:$EW$259,117)="取組予定有",2,IF(VLOOKUP(計画【１】!$AR$3,計画書!$B$14:$EW$259,117)="取組予定無",3,4))))</f>
        <v>#N/A</v>
      </c>
      <c r="P33" s="40" t="e">
        <f>IF(VLOOKUP(計画【１】!$AR$3,計画書!$B$14:$EW$259,118)="",0,IF(VLOOKUP(計画【１】!$AR$3,計画書!$B$14:$EW$259,118)="実施済",1,IF(VLOOKUP(計画【１】!$AR$3,計画書!$B$14:$EW$259,118)="取組予定有",2,IF(VLOOKUP(計画【１】!$AR$3,計画書!$B$14:$EW$259,118)="取組予定無",3,4))))</f>
        <v>#N/A</v>
      </c>
      <c r="Q33" s="34" t="str">
        <f>IFERROR(CHOOSE(O33,$O$4,$O$5,$O$6,$O$7),"")</f>
        <v/>
      </c>
      <c r="R33" s="34" t="str">
        <f>IFERROR(CHOOSE(P33,$P$4,$P$5,$P$6,$P$7),"")</f>
        <v/>
      </c>
      <c r="S33" s="22" t="str">
        <f>IFERROR(CHOOSE(Q33,#REF!,#REF!,#REF!,#REF!),"")</f>
        <v/>
      </c>
      <c r="T33" s="22" t="str">
        <f>IFERROR(CHOOSE(R33,#REF!,#REF!,#REF!,#REF!),"")</f>
        <v/>
      </c>
      <c r="U33" s="22" t="str">
        <f>IFERROR(CHOOSE(S33,#REF!,#REF!,#REF!,#REF!),"")</f>
        <v/>
      </c>
      <c r="V33" s="22" t="str">
        <f>IFERROR(CHOOSE(T33,#REF!,#REF!,#REF!,#REF!),"")</f>
        <v/>
      </c>
      <c r="W33" s="10" t="str">
        <f>IFERROR(CHOOSE(U33,#REF!,#REF!,#REF!,#REF!),"")</f>
        <v/>
      </c>
      <c r="X33" s="10" t="str">
        <f>IFERROR(CHOOSE(V33,#REF!,#REF!,#REF!,#REF!),"")</f>
        <v/>
      </c>
    </row>
    <row r="34" spans="1:24" s="10" customFormat="1" ht="21.95" customHeight="1">
      <c r="A34" s="987">
        <v>8</v>
      </c>
      <c r="B34" s="1042" t="s">
        <v>302</v>
      </c>
      <c r="C34" s="1042"/>
      <c r="D34" s="1042"/>
      <c r="E34" s="1042"/>
      <c r="F34" s="1028" t="s">
        <v>303</v>
      </c>
      <c r="G34" s="1030" t="s">
        <v>304</v>
      </c>
      <c r="H34" s="730" t="str">
        <f>IFERROR(IF(O37=1,"●","〇"),"〇")</f>
        <v>〇</v>
      </c>
      <c r="I34" s="734" t="s">
        <v>276</v>
      </c>
      <c r="J34" s="732" t="str">
        <f>IFERROR(IF(P37=1,"●","〇"),"〇")</f>
        <v>〇</v>
      </c>
      <c r="K34" s="735" t="s">
        <v>277</v>
      </c>
      <c r="L34" s="1032" t="str">
        <f>IF(計画【１】!$AR$3="","",IF(VLOOKUP(計画【１】!$AR$3,計画書!$B$14:$EW$259,122)="","",VLOOKUP(計画【１】!$AR$3,計画書!$B$14:$EW$259,122)))</f>
        <v/>
      </c>
      <c r="M34" s="39"/>
      <c r="N34" s="22"/>
      <c r="O34" s="40"/>
      <c r="P34" s="40"/>
      <c r="Q34" s="34"/>
      <c r="R34" s="34"/>
      <c r="S34" s="22"/>
      <c r="T34" s="22"/>
      <c r="U34" s="22"/>
      <c r="V34" s="22"/>
    </row>
    <row r="35" spans="1:24" s="10" customFormat="1" ht="21.95" customHeight="1">
      <c r="A35" s="987"/>
      <c r="B35" s="1042"/>
      <c r="C35" s="1042"/>
      <c r="D35" s="1042"/>
      <c r="E35" s="1042"/>
      <c r="F35" s="1028"/>
      <c r="G35" s="1030"/>
      <c r="H35" s="730" t="str">
        <f>IFERROR(IF(O37=2,"●","〇"),"〇")</f>
        <v>〇</v>
      </c>
      <c r="I35" s="734" t="s">
        <v>280</v>
      </c>
      <c r="J35" s="732" t="str">
        <f>IFERROR(IF(P37=2,"●","〇"),"〇")</f>
        <v>〇</v>
      </c>
      <c r="K35" s="735" t="s">
        <v>280</v>
      </c>
      <c r="L35" s="1032"/>
      <c r="M35" s="39"/>
      <c r="N35" s="22"/>
      <c r="O35" s="40"/>
      <c r="P35" s="40"/>
      <c r="Q35" s="34"/>
      <c r="R35" s="34"/>
      <c r="S35" s="22"/>
      <c r="T35" s="22"/>
      <c r="U35" s="22"/>
      <c r="V35" s="22"/>
    </row>
    <row r="36" spans="1:24" s="10" customFormat="1" ht="21.95" customHeight="1">
      <c r="A36" s="987"/>
      <c r="B36" s="1042"/>
      <c r="C36" s="1042"/>
      <c r="D36" s="1042"/>
      <c r="E36" s="1042"/>
      <c r="F36" s="1028"/>
      <c r="G36" s="1030"/>
      <c r="H36" s="730" t="str">
        <f>IFERROR(IF(O37=3,"●","〇"),"〇")</f>
        <v>〇</v>
      </c>
      <c r="I36" s="734" t="s">
        <v>284</v>
      </c>
      <c r="J36" s="732" t="str">
        <f>IFERROR(IF(P37=3,"●","〇"),"〇")</f>
        <v>〇</v>
      </c>
      <c r="K36" s="735" t="s">
        <v>284</v>
      </c>
      <c r="L36" s="1032"/>
      <c r="M36" s="39"/>
      <c r="N36" s="22"/>
      <c r="O36" s="40"/>
      <c r="P36" s="40"/>
      <c r="Q36" s="34"/>
      <c r="R36" s="34"/>
      <c r="S36" s="22"/>
      <c r="T36" s="22"/>
      <c r="U36" s="22"/>
      <c r="V36" s="22"/>
    </row>
    <row r="37" spans="1:24" s="10" customFormat="1" ht="21.95" customHeight="1">
      <c r="A37" s="987"/>
      <c r="B37" s="1042"/>
      <c r="C37" s="1042"/>
      <c r="D37" s="1042"/>
      <c r="E37" s="1042"/>
      <c r="F37" s="1028"/>
      <c r="G37" s="1030"/>
      <c r="H37" s="736" t="str">
        <f>IFERROR(IF(O37=4,"●","〇"),"〇")</f>
        <v>〇</v>
      </c>
      <c r="I37" s="41" t="s">
        <v>283</v>
      </c>
      <c r="J37" s="737" t="str">
        <f>IFERROR(IF(P37=4,"●","〇"),"〇")</f>
        <v>〇</v>
      </c>
      <c r="K37" s="42" t="s">
        <v>283</v>
      </c>
      <c r="L37" s="1032"/>
      <c r="M37" s="39"/>
      <c r="N37" s="22"/>
      <c r="O37" s="40" t="e">
        <f>IF(VLOOKUP(計画【１】!$AR$3,計画書!$B$14:$EW$259,120)="",0,IF(VLOOKUP(計画【１】!$AR$3,計画書!$B$14:$EW$259,120)="設定済",1,IF(VLOOKUP(計画【１】!$AR$3,計画書!$B$14:$EW$259,120)="取組予定有",2,IF(VLOOKUP(計画【１】!$AR$3,計画書!$B$14:$EW$259,120)="取組予定無",3,4))))</f>
        <v>#N/A</v>
      </c>
      <c r="P37" s="40" t="e">
        <f>IF(VLOOKUP(計画【１】!$AR$3,計画書!$B$14:$EW$259,121)="",0,IF(VLOOKUP(計画【１】!$AR$3,計画書!$B$14:$EW$259,121)="実施済",1,IF(VLOOKUP(計画【１】!$AR$3,計画書!$B$14:$EW$259,121)="取組予定有",2,IF(VLOOKUP(計画【１】!$AR$3,計画書!$B$14:$EW$259,121)="取組予定無",3,4))))</f>
        <v>#N/A</v>
      </c>
      <c r="Q37" s="34" t="str">
        <f>IFERROR(CHOOSE(O37,$O$4,$O$5,$O$6,$O$7),"")</f>
        <v/>
      </c>
      <c r="R37" s="34" t="str">
        <f>IFERROR(CHOOSE(P37,$P$4,$P$5,$P$6,$P$7),"")</f>
        <v/>
      </c>
      <c r="S37" s="22" t="str">
        <f>IFERROR(CHOOSE(Q37,#REF!,#REF!,#REF!,#REF!),"")</f>
        <v/>
      </c>
      <c r="T37" s="22" t="str">
        <f>IFERROR(CHOOSE(R37,#REF!,#REF!,#REF!,#REF!),"")</f>
        <v/>
      </c>
      <c r="U37" s="22" t="str">
        <f>IFERROR(CHOOSE(S37,#REF!,#REF!,#REF!,#REF!),"")</f>
        <v/>
      </c>
      <c r="V37" s="22" t="str">
        <f>IFERROR(CHOOSE(T37,#REF!,#REF!,#REF!,#REF!),"")</f>
        <v/>
      </c>
      <c r="W37" s="10" t="str">
        <f>IFERROR(CHOOSE(U37,#REF!,#REF!,#REF!,#REF!),"")</f>
        <v/>
      </c>
      <c r="X37" s="10" t="str">
        <f>IFERROR(CHOOSE(V37,#REF!,#REF!,#REF!,#REF!),"")</f>
        <v/>
      </c>
    </row>
    <row r="38" spans="1:24" s="10" customFormat="1" ht="21.95" customHeight="1">
      <c r="A38" s="997">
        <v>9</v>
      </c>
      <c r="B38" s="1036" t="s">
        <v>305</v>
      </c>
      <c r="C38" s="1036"/>
      <c r="D38" s="1036"/>
      <c r="E38" s="1036"/>
      <c r="F38" s="1036" t="s">
        <v>306</v>
      </c>
      <c r="G38" s="1038" t="s">
        <v>307</v>
      </c>
      <c r="H38" s="730" t="str">
        <f>IFERROR(IF(O41=1,"●","〇"),"〇")</f>
        <v>〇</v>
      </c>
      <c r="I38" s="738" t="s">
        <v>276</v>
      </c>
      <c r="J38" s="732" t="str">
        <f>IFERROR(IF(P41=1,"●","〇"),"〇")</f>
        <v>〇</v>
      </c>
      <c r="K38" s="739" t="s">
        <v>277</v>
      </c>
      <c r="L38" s="1040" t="str">
        <f>IF(計画【１】!$AR$3="","",IF(VLOOKUP(計画【１】!$AR$3,計画書!$B$14:$EW$259,125)="","",VLOOKUP(計画【１】!$AR$3,計画書!$B$14:$EW$259,125)))</f>
        <v/>
      </c>
      <c r="M38" s="39"/>
      <c r="N38" s="22"/>
      <c r="O38" s="40"/>
      <c r="P38" s="40"/>
      <c r="Q38" s="34"/>
      <c r="R38" s="34"/>
      <c r="S38" s="22"/>
      <c r="T38" s="22"/>
      <c r="U38" s="22"/>
      <c r="V38" s="22"/>
    </row>
    <row r="39" spans="1:24" s="10" customFormat="1" ht="21.95" customHeight="1">
      <c r="A39" s="987"/>
      <c r="B39" s="1028"/>
      <c r="C39" s="1028"/>
      <c r="D39" s="1028"/>
      <c r="E39" s="1028"/>
      <c r="F39" s="1028"/>
      <c r="G39" s="1030"/>
      <c r="H39" s="730" t="str">
        <f>IFERROR(IF(O41=2,"●","〇"),"〇")</f>
        <v>〇</v>
      </c>
      <c r="I39" s="734" t="s">
        <v>280</v>
      </c>
      <c r="J39" s="732" t="str">
        <f>IFERROR(IF(P41=2,"●","〇"),"〇")</f>
        <v>〇</v>
      </c>
      <c r="K39" s="735" t="s">
        <v>280</v>
      </c>
      <c r="L39" s="1032"/>
      <c r="M39" s="39"/>
      <c r="N39" s="22"/>
      <c r="O39" s="40"/>
      <c r="P39" s="40"/>
      <c r="Q39" s="34"/>
      <c r="R39" s="34"/>
      <c r="S39" s="22"/>
      <c r="T39" s="22"/>
      <c r="U39" s="22"/>
      <c r="V39" s="22"/>
    </row>
    <row r="40" spans="1:24" s="10" customFormat="1" ht="21.95" customHeight="1">
      <c r="A40" s="987"/>
      <c r="B40" s="1028"/>
      <c r="C40" s="1028"/>
      <c r="D40" s="1028"/>
      <c r="E40" s="1028"/>
      <c r="F40" s="1028"/>
      <c r="G40" s="1030"/>
      <c r="H40" s="730" t="str">
        <f>IFERROR(IF(O41=3,"●","〇"),"〇")</f>
        <v>〇</v>
      </c>
      <c r="I40" s="734" t="s">
        <v>284</v>
      </c>
      <c r="J40" s="732" t="str">
        <f>IFERROR(IF(P41=3,"●","〇"),"〇")</f>
        <v>〇</v>
      </c>
      <c r="K40" s="735" t="s">
        <v>284</v>
      </c>
      <c r="L40" s="1032"/>
      <c r="M40" s="39"/>
      <c r="N40" s="22"/>
      <c r="O40" s="40"/>
      <c r="P40" s="40"/>
      <c r="Q40" s="34"/>
      <c r="R40" s="34"/>
      <c r="S40" s="22"/>
      <c r="T40" s="22"/>
      <c r="U40" s="22"/>
      <c r="V40" s="22"/>
    </row>
    <row r="41" spans="1:24" s="10" customFormat="1" ht="21.95" customHeight="1">
      <c r="A41" s="998"/>
      <c r="B41" s="1037"/>
      <c r="C41" s="1037"/>
      <c r="D41" s="1037"/>
      <c r="E41" s="1037"/>
      <c r="F41" s="1037"/>
      <c r="G41" s="1039"/>
      <c r="H41" s="736" t="str">
        <f>IFERROR(IF(O41=4,"●","〇"),"〇")</f>
        <v>〇</v>
      </c>
      <c r="I41" s="37" t="s">
        <v>283</v>
      </c>
      <c r="J41" s="737" t="str">
        <f>IFERROR(IF(P41=4,"●","〇"),"〇")</f>
        <v>〇</v>
      </c>
      <c r="K41" s="38" t="s">
        <v>283</v>
      </c>
      <c r="L41" s="1041"/>
      <c r="M41" s="39"/>
      <c r="N41" s="22"/>
      <c r="O41" s="40" t="e">
        <f>IF(VLOOKUP(計画【１】!$AR$3,計画書!$B$14:$EW$259,123)="",0,IF(VLOOKUP(計画【１】!$AR$3,計画書!$B$14:$EW$259,123)="設定済",1,IF(VLOOKUP(計画【１】!$AR$3,計画書!$B$14:$EW$259,123)="取組予定有",2,IF(VLOOKUP(計画【１】!$AR$3,計画書!$B$14:$EW$259,123)="取組予定無",3,4))))</f>
        <v>#N/A</v>
      </c>
      <c r="P41" s="40" t="e">
        <f>IF(VLOOKUP(計画【１】!$AR$3,計画書!$B$14:$EW$259,124)="",0,IF(VLOOKUP(計画【１】!$AR$3,計画書!$B$14:$EW$259,124)="実施済",1,IF(VLOOKUP(計画【１】!$AR$3,計画書!$B$14:$EW$259,124)="取組予定有",2,IF(VLOOKUP(計画【１】!$AR$3,計画書!$B$14:$EW$259,124)="取組予定無",3,4))))</f>
        <v>#N/A</v>
      </c>
      <c r="Q41" s="34" t="str">
        <f>IFERROR(CHOOSE(O41,$O$4,$O$5,$O$6,$O$7),"")</f>
        <v/>
      </c>
      <c r="R41" s="34" t="str">
        <f>IFERROR(CHOOSE(P41,$P$4,$P$5,$P$6,$P$7),"")</f>
        <v/>
      </c>
      <c r="S41" s="22" t="str">
        <f>IFERROR(CHOOSE(Q41,#REF!,#REF!,#REF!,#REF!),"")</f>
        <v/>
      </c>
      <c r="T41" s="22" t="str">
        <f>IFERROR(CHOOSE(R41,#REF!,#REF!,#REF!,#REF!),"")</f>
        <v/>
      </c>
      <c r="U41" s="22" t="str">
        <f>IFERROR(CHOOSE(S41,#REF!,#REF!,#REF!,#REF!),"")</f>
        <v/>
      </c>
      <c r="V41" s="22" t="str">
        <f>IFERROR(CHOOSE(T41,#REF!,#REF!,#REF!,#REF!),"")</f>
        <v/>
      </c>
      <c r="W41" s="10" t="str">
        <f>IFERROR(CHOOSE(U41,#REF!,#REF!,#REF!,#REF!),"")</f>
        <v/>
      </c>
      <c r="X41" s="10" t="str">
        <f>IFERROR(CHOOSE(V41,#REF!,#REF!,#REF!,#REF!),"")</f>
        <v/>
      </c>
    </row>
    <row r="42" spans="1:24" s="10" customFormat="1" ht="21.95" customHeight="1">
      <c r="A42" s="1008">
        <v>10</v>
      </c>
      <c r="B42" s="1028" t="s">
        <v>308</v>
      </c>
      <c r="C42" s="1028"/>
      <c r="D42" s="1028"/>
      <c r="E42" s="1028"/>
      <c r="F42" s="1028" t="s">
        <v>309</v>
      </c>
      <c r="G42" s="1030" t="s">
        <v>310</v>
      </c>
      <c r="H42" s="730" t="str">
        <f>IFERROR(IF(O45=1,"●","〇"),"〇")</f>
        <v>〇</v>
      </c>
      <c r="I42" s="734" t="s">
        <v>276</v>
      </c>
      <c r="J42" s="732" t="str">
        <f>IFERROR(IF(P45=1,"●","〇"),"〇")</f>
        <v>〇</v>
      </c>
      <c r="K42" s="735" t="s">
        <v>277</v>
      </c>
      <c r="L42" s="1032" t="str">
        <f>IF(計画【１】!$AR$3="","",IF(VLOOKUP(計画【１】!$AR$3,計画書!$B$14:$EW$259,128)="","",VLOOKUP(計画【１】!$AR$3,計画書!$B$14:$EW$259,128)))</f>
        <v/>
      </c>
      <c r="M42" s="39"/>
      <c r="N42" s="22"/>
      <c r="O42" s="40"/>
      <c r="P42" s="40"/>
      <c r="Q42" s="34"/>
      <c r="R42" s="34"/>
      <c r="S42" s="22"/>
      <c r="T42" s="22"/>
      <c r="U42" s="22"/>
      <c r="V42" s="22"/>
    </row>
    <row r="43" spans="1:24" s="10" customFormat="1" ht="21.95" customHeight="1">
      <c r="A43" s="1008"/>
      <c r="B43" s="1028"/>
      <c r="C43" s="1028"/>
      <c r="D43" s="1028"/>
      <c r="E43" s="1028"/>
      <c r="F43" s="1028"/>
      <c r="G43" s="1030"/>
      <c r="H43" s="730" t="str">
        <f>IFERROR(IF(O45=2,"●","〇"),"〇")</f>
        <v>〇</v>
      </c>
      <c r="I43" s="734" t="s">
        <v>280</v>
      </c>
      <c r="J43" s="732" t="str">
        <f>IFERROR(IF(P45=2,"●","〇"),"〇")</f>
        <v>〇</v>
      </c>
      <c r="K43" s="735" t="s">
        <v>280</v>
      </c>
      <c r="L43" s="1032"/>
      <c r="M43" s="39"/>
      <c r="N43" s="22"/>
      <c r="O43" s="40"/>
      <c r="P43" s="40"/>
      <c r="Q43" s="34"/>
      <c r="R43" s="34"/>
      <c r="S43" s="22"/>
      <c r="T43" s="22"/>
      <c r="U43" s="22"/>
      <c r="V43" s="22"/>
    </row>
    <row r="44" spans="1:24" s="10" customFormat="1" ht="21.95" customHeight="1">
      <c r="A44" s="1008"/>
      <c r="B44" s="1028"/>
      <c r="C44" s="1028"/>
      <c r="D44" s="1028"/>
      <c r="E44" s="1028"/>
      <c r="F44" s="1028"/>
      <c r="G44" s="1030"/>
      <c r="H44" s="730" t="str">
        <f>IFERROR(IF(O45=3,"●","〇"),"〇")</f>
        <v>〇</v>
      </c>
      <c r="I44" s="734" t="s">
        <v>284</v>
      </c>
      <c r="J44" s="732" t="str">
        <f>IFERROR(IF(P45=3,"●","〇"),"〇")</f>
        <v>〇</v>
      </c>
      <c r="K44" s="735" t="s">
        <v>284</v>
      </c>
      <c r="L44" s="1032"/>
      <c r="M44" s="39"/>
      <c r="N44" s="22"/>
      <c r="O44" s="40"/>
      <c r="P44" s="40"/>
      <c r="Q44" s="34"/>
      <c r="R44" s="34"/>
      <c r="S44" s="22"/>
      <c r="T44" s="22"/>
      <c r="U44" s="22"/>
      <c r="V44" s="22"/>
    </row>
    <row r="45" spans="1:24" s="10" customFormat="1" ht="21.95" customHeight="1">
      <c r="A45" s="1025"/>
      <c r="B45" s="1029"/>
      <c r="C45" s="1029"/>
      <c r="D45" s="1029"/>
      <c r="E45" s="1029"/>
      <c r="F45" s="1029"/>
      <c r="G45" s="1031"/>
      <c r="H45" s="740" t="str">
        <f>IFERROR(IF(O45=4,"●","〇"),"〇")</f>
        <v>〇</v>
      </c>
      <c r="I45" s="44" t="s">
        <v>283</v>
      </c>
      <c r="J45" s="740" t="str">
        <f>IFERROR(IF(P45=4,"●","〇"),"〇")</f>
        <v>〇</v>
      </c>
      <c r="K45" s="45" t="s">
        <v>283</v>
      </c>
      <c r="L45" s="1033"/>
      <c r="M45" s="39"/>
      <c r="N45" s="22"/>
      <c r="O45" s="40" t="e">
        <f>IF(VLOOKUP(計画【１】!$AR$3,計画書!$B$14:$EW$259,126)="",0,IF(VLOOKUP(計画【１】!$AR$3,計画書!$B$14:$EW$259,126)="設定済",1,IF(VLOOKUP(計画【１】!$AR$3,計画書!$B$14:$EW$259,126)="取組予定有",2,IF(VLOOKUP(計画【１】!$AR$3,計画書!$B$14:$EW$259,126)="取組予定無",3,4))))</f>
        <v>#N/A</v>
      </c>
      <c r="P45" s="40" t="e">
        <f>IF(VLOOKUP(計画【１】!$AR$3,計画書!$B$14:$EW$259,127)="",0,IF(VLOOKUP(計画【１】!$AR$3,計画書!$B$14:$EW$259,127)="実施済",1,IF(VLOOKUP(計画【１】!$AR$3,計画書!$B$14:$EW$259,127)="取組予定有",2,IF(VLOOKUP(計画【１】!$AR$3,計画書!$B$14:$EW$259,127)="取組予定無",3,4))))</f>
        <v>#N/A</v>
      </c>
      <c r="Q45" s="34" t="str">
        <f>IFERROR(CHOOSE(O45,$O$4,$O$5,$O$6,$O$7),"")</f>
        <v/>
      </c>
      <c r="R45" s="34" t="str">
        <f>IFERROR(CHOOSE(P45,$P$4,$P$5,$P$6,$P$7),"")</f>
        <v/>
      </c>
      <c r="S45" s="22" t="str">
        <f>IFERROR(CHOOSE(Q45,#REF!,#REF!,#REF!,#REF!),"")</f>
        <v/>
      </c>
      <c r="T45" s="22" t="str">
        <f>IFERROR(CHOOSE(R45,#REF!,#REF!,#REF!,#REF!),"")</f>
        <v/>
      </c>
      <c r="U45" s="22" t="str">
        <f>IFERROR(CHOOSE(S45,#REF!,#REF!,#REF!,#REF!),"")</f>
        <v/>
      </c>
      <c r="V45" s="22" t="str">
        <f>IFERROR(CHOOSE(T45,#REF!,#REF!,#REF!,#REF!),"")</f>
        <v/>
      </c>
      <c r="W45" s="10" t="str">
        <f>IFERROR(CHOOSE(U45,#REF!,#REF!,#REF!,#REF!),"")</f>
        <v/>
      </c>
      <c r="X45" s="10" t="str">
        <f>IFERROR(CHOOSE(V45,#REF!,#REF!,#REF!,#REF!),"")</f>
        <v/>
      </c>
    </row>
    <row r="46" spans="1:24" s="10" customFormat="1">
      <c r="A46" s="702" t="s">
        <v>267</v>
      </c>
      <c r="B46" s="11"/>
      <c r="C46" s="11"/>
      <c r="D46" s="11"/>
      <c r="E46" s="11"/>
      <c r="F46" s="741"/>
      <c r="G46" s="742"/>
      <c r="H46" s="46"/>
      <c r="I46" s="46"/>
      <c r="J46" s="47"/>
      <c r="K46" s="47"/>
      <c r="L46" s="48"/>
      <c r="M46" s="39"/>
      <c r="N46" s="22"/>
      <c r="O46" s="40"/>
      <c r="P46" s="40"/>
      <c r="Q46" s="34"/>
      <c r="R46" s="34"/>
      <c r="S46" s="22"/>
      <c r="T46" s="22"/>
      <c r="U46" s="22"/>
      <c r="V46" s="22"/>
    </row>
    <row r="47" spans="1:24" s="10" customFormat="1">
      <c r="A47" s="1" t="s">
        <v>205</v>
      </c>
      <c r="B47" s="11"/>
      <c r="C47" s="11"/>
      <c r="D47" s="11"/>
      <c r="E47" s="11"/>
      <c r="F47" s="741"/>
      <c r="G47" s="742"/>
      <c r="H47" s="46"/>
      <c r="I47" s="46"/>
      <c r="J47" s="47"/>
      <c r="K47" s="47"/>
      <c r="L47" s="48"/>
      <c r="M47" s="39"/>
      <c r="N47" s="22"/>
      <c r="O47" s="40"/>
      <c r="P47" s="40"/>
      <c r="Q47" s="34"/>
      <c r="R47" s="34"/>
      <c r="S47" s="22"/>
      <c r="T47" s="22"/>
      <c r="U47" s="22"/>
      <c r="V47" s="22"/>
    </row>
    <row r="48" spans="1:24" s="20" customFormat="1" ht="16.5" customHeight="1">
      <c r="A48" s="701" t="s">
        <v>311</v>
      </c>
      <c r="B48" s="727"/>
      <c r="C48" s="727"/>
      <c r="D48" s="727"/>
      <c r="E48" s="10"/>
      <c r="F48" s="10"/>
      <c r="G48" s="29"/>
      <c r="H48" s="33"/>
      <c r="I48" s="33"/>
      <c r="J48" s="728"/>
      <c r="K48" s="728"/>
      <c r="L48" s="729"/>
      <c r="M48" s="39"/>
      <c r="N48" s="21"/>
      <c r="O48" s="40"/>
      <c r="P48" s="40"/>
      <c r="Q48" s="34"/>
      <c r="R48" s="34"/>
      <c r="S48" s="22"/>
      <c r="T48" s="22"/>
      <c r="U48" s="22"/>
      <c r="V48" s="22"/>
      <c r="W48" s="10"/>
      <c r="X48" s="10"/>
    </row>
    <row r="49" spans="1:24" s="20" customFormat="1" ht="15.2" customHeight="1">
      <c r="A49" s="907" t="s">
        <v>269</v>
      </c>
      <c r="B49" s="908"/>
      <c r="C49" s="908"/>
      <c r="D49" s="908"/>
      <c r="E49" s="908"/>
      <c r="F49" s="1043" t="s">
        <v>270</v>
      </c>
      <c r="G49" s="1045" t="s">
        <v>271</v>
      </c>
      <c r="H49" s="1018" t="s">
        <v>272</v>
      </c>
      <c r="I49" s="1019"/>
      <c r="J49" s="1019"/>
      <c r="K49" s="1020"/>
      <c r="L49" s="1021" t="s">
        <v>274</v>
      </c>
      <c r="M49" s="39"/>
      <c r="N49" s="35"/>
      <c r="O49" s="40"/>
      <c r="P49" s="40"/>
      <c r="Q49" s="34"/>
      <c r="R49" s="34"/>
      <c r="S49" s="22"/>
      <c r="T49" s="22"/>
      <c r="U49" s="22"/>
      <c r="V49" s="22"/>
      <c r="W49" s="10"/>
      <c r="X49" s="10"/>
    </row>
    <row r="50" spans="1:24" s="20" customFormat="1" ht="23.25" customHeight="1">
      <c r="A50" s="1012"/>
      <c r="B50" s="1013"/>
      <c r="C50" s="1013"/>
      <c r="D50" s="1013"/>
      <c r="E50" s="1013"/>
      <c r="F50" s="1044"/>
      <c r="G50" s="1046"/>
      <c r="H50" s="1047" t="s">
        <v>278</v>
      </c>
      <c r="I50" s="1048"/>
      <c r="J50" s="1019" t="s">
        <v>279</v>
      </c>
      <c r="K50" s="1020"/>
      <c r="L50" s="1022"/>
      <c r="M50" s="39"/>
      <c r="N50" s="36"/>
      <c r="O50" s="40"/>
      <c r="P50" s="40"/>
      <c r="Q50" s="34"/>
      <c r="R50" s="34"/>
      <c r="S50" s="22"/>
      <c r="T50" s="22"/>
      <c r="U50" s="22"/>
      <c r="V50" s="22"/>
      <c r="W50" s="10"/>
      <c r="X50" s="10"/>
    </row>
    <row r="51" spans="1:24" s="20" customFormat="1" ht="21.95" customHeight="1">
      <c r="A51" s="1035">
        <v>11</v>
      </c>
      <c r="B51" s="989" t="s">
        <v>312</v>
      </c>
      <c r="C51" s="989"/>
      <c r="D51" s="989"/>
      <c r="E51" s="989"/>
      <c r="F51" s="1028" t="s">
        <v>313</v>
      </c>
      <c r="G51" s="1030" t="s">
        <v>310</v>
      </c>
      <c r="H51" s="730" t="str">
        <f>IFERROR(IF(O54=1,"●","〇"),"〇")</f>
        <v>〇</v>
      </c>
      <c r="I51" s="734" t="s">
        <v>276</v>
      </c>
      <c r="J51" s="732" t="str">
        <f>IFERROR(IF(P54=1,"●","〇"),"〇")</f>
        <v>〇</v>
      </c>
      <c r="K51" s="743" t="s">
        <v>277</v>
      </c>
      <c r="L51" s="995" t="str">
        <f>IF(計画【１】!$AR$3="","",IF(VLOOKUP(計画【１】!$AR$3,計画書!$B$14:$EW$259,131)="","",VLOOKUP(計画【１】!$AR$3,計画書!$B$14:$EW$259,131)))</f>
        <v/>
      </c>
      <c r="M51" s="39"/>
      <c r="N51" s="21"/>
      <c r="O51" s="40"/>
      <c r="P51" s="40"/>
      <c r="Q51" s="34"/>
      <c r="R51" s="34"/>
      <c r="S51" s="22"/>
      <c r="T51" s="22"/>
      <c r="U51" s="22"/>
      <c r="V51" s="22"/>
      <c r="W51" s="10"/>
      <c r="X51" s="10"/>
    </row>
    <row r="52" spans="1:24" s="20" customFormat="1" ht="21.95" customHeight="1">
      <c r="A52" s="987"/>
      <c r="B52" s="989"/>
      <c r="C52" s="989"/>
      <c r="D52" s="989"/>
      <c r="E52" s="989"/>
      <c r="F52" s="1028"/>
      <c r="G52" s="1030"/>
      <c r="H52" s="730" t="str">
        <f>IFERROR(IF(O54=2,"●","〇"),"〇")</f>
        <v>〇</v>
      </c>
      <c r="I52" s="734" t="s">
        <v>280</v>
      </c>
      <c r="J52" s="732" t="str">
        <f>IFERROR(IF(P54=2,"●","〇"),"〇")</f>
        <v>〇</v>
      </c>
      <c r="K52" s="743" t="s">
        <v>280</v>
      </c>
      <c r="L52" s="995"/>
      <c r="M52" s="39"/>
      <c r="N52" s="21"/>
      <c r="O52" s="40"/>
      <c r="P52" s="40"/>
      <c r="Q52" s="34"/>
      <c r="R52" s="34"/>
      <c r="S52" s="22"/>
      <c r="T52" s="22"/>
      <c r="U52" s="22"/>
      <c r="V52" s="22"/>
      <c r="W52" s="10"/>
      <c r="X52" s="10"/>
    </row>
    <row r="53" spans="1:24" s="20" customFormat="1" ht="21.95" customHeight="1">
      <c r="A53" s="987"/>
      <c r="B53" s="989"/>
      <c r="C53" s="989"/>
      <c r="D53" s="989"/>
      <c r="E53" s="989"/>
      <c r="F53" s="1028"/>
      <c r="G53" s="1030"/>
      <c r="H53" s="730" t="str">
        <f>IFERROR(IF(O54=3,"●","〇"),"〇")</f>
        <v>〇</v>
      </c>
      <c r="I53" s="734" t="s">
        <v>284</v>
      </c>
      <c r="J53" s="732" t="str">
        <f>IFERROR(IF(P54=3,"●","〇"),"〇")</f>
        <v>〇</v>
      </c>
      <c r="K53" s="743" t="s">
        <v>284</v>
      </c>
      <c r="L53" s="995"/>
      <c r="M53" s="39"/>
      <c r="N53" s="21"/>
      <c r="O53" s="40"/>
      <c r="P53" s="40"/>
      <c r="Q53" s="34"/>
      <c r="R53" s="34"/>
      <c r="S53" s="22"/>
      <c r="T53" s="22"/>
      <c r="U53" s="22"/>
      <c r="V53" s="22"/>
      <c r="W53" s="10"/>
      <c r="X53" s="10"/>
    </row>
    <row r="54" spans="1:24" s="10" customFormat="1" ht="21.95" customHeight="1">
      <c r="A54" s="987"/>
      <c r="B54" s="989"/>
      <c r="C54" s="989"/>
      <c r="D54" s="989"/>
      <c r="E54" s="989"/>
      <c r="F54" s="1028"/>
      <c r="G54" s="1030"/>
      <c r="H54" s="736" t="str">
        <f>IFERROR(IF(O54=4,"●","〇"),"〇")</f>
        <v>〇</v>
      </c>
      <c r="I54" s="41" t="s">
        <v>283</v>
      </c>
      <c r="J54" s="736" t="str">
        <f>IFERROR(IF(P54=4,"●","〇"),"〇")</f>
        <v>〇</v>
      </c>
      <c r="K54" s="49" t="s">
        <v>283</v>
      </c>
      <c r="L54" s="995"/>
      <c r="M54" s="39"/>
      <c r="N54" s="22"/>
      <c r="O54" s="40" t="e">
        <f>IF(VLOOKUP(計画【１】!$AR$3,計画書!$B$14:$EW$259,129)="",0,IF(VLOOKUP(計画【１】!$AR$3,計画書!$B$14:$EW$259,129)="設定済",1,IF(VLOOKUP(計画【１】!$AR$3,計画書!$B$14:$EW$259,129)="取組予定有",2,IF(VLOOKUP(計画【１】!$AR$3,計画書!$B$14:$EW$259,129)="取組予定無",3,4))))</f>
        <v>#N/A</v>
      </c>
      <c r="P54" s="40" t="e">
        <f>IF(VLOOKUP(計画【１】!$AR$3,計画書!$B$14:$EW$259,130)="",0,IF(VLOOKUP(計画【１】!$AR$3,計画書!$B$14:$EW$259,130)="実施済",1,IF(VLOOKUP(計画【１】!$AR$3,計画書!$B$14:$EW$259,130)="取組予定有",2,IF(VLOOKUP(計画【１】!$AR$3,計画書!$B$14:$EW$259,130)="取組予定無",3,4))))</f>
        <v>#N/A</v>
      </c>
      <c r="Q54" s="34" t="str">
        <f>IFERROR(CHOOSE(O54,$O$4,$O$5,$O$6,$O$7),"")</f>
        <v/>
      </c>
      <c r="R54" s="34" t="str">
        <f>IFERROR(CHOOSE(P54,$P$4,$P$5,$P$6,$P$7),"")</f>
        <v/>
      </c>
      <c r="S54" s="22" t="str">
        <f>IFERROR(CHOOSE(Q54,#REF!,#REF!,#REF!,#REF!),"")</f>
        <v/>
      </c>
      <c r="T54" s="22" t="str">
        <f>IFERROR(CHOOSE(R54,#REF!,#REF!,#REF!,#REF!),"")</f>
        <v/>
      </c>
      <c r="U54" s="22" t="str">
        <f>IFERROR(CHOOSE(S54,#REF!,#REF!,#REF!,#REF!),"")</f>
        <v/>
      </c>
      <c r="V54" s="22" t="str">
        <f>IFERROR(CHOOSE(T54,#REF!,#REF!,#REF!,#REF!),"")</f>
        <v/>
      </c>
      <c r="W54" s="10" t="str">
        <f>IFERROR(CHOOSE(U54,#REF!,#REF!,#REF!,#REF!),"")</f>
        <v/>
      </c>
      <c r="X54" s="10" t="str">
        <f>IFERROR(CHOOSE(V54,#REF!,#REF!,#REF!,#REF!),"")</f>
        <v/>
      </c>
    </row>
    <row r="55" spans="1:24" s="10" customFormat="1" ht="21.95" customHeight="1">
      <c r="A55" s="997">
        <v>12</v>
      </c>
      <c r="B55" s="999" t="s">
        <v>314</v>
      </c>
      <c r="C55" s="999"/>
      <c r="D55" s="999"/>
      <c r="E55" s="999"/>
      <c r="F55" s="1036" t="s">
        <v>315</v>
      </c>
      <c r="G55" s="1038" t="s">
        <v>316</v>
      </c>
      <c r="H55" s="730" t="str">
        <f>IFERROR(IF(O58=1,"●","〇"),"〇")</f>
        <v>〇</v>
      </c>
      <c r="I55" s="738" t="s">
        <v>276</v>
      </c>
      <c r="J55" s="732" t="str">
        <f>IFERROR(IF(P58=1,"●","〇"),"〇")</f>
        <v>〇</v>
      </c>
      <c r="K55" s="744" t="s">
        <v>277</v>
      </c>
      <c r="L55" s="1040" t="str">
        <f>IF(計画【１】!$AR$3="","",IF(VLOOKUP(計画【１】!$AR$3,計画書!$B$14:$EW$259,134)="","",VLOOKUP(計画【１】!$AR$3,計画書!$B$14:$EW$259,134)))</f>
        <v/>
      </c>
      <c r="M55" s="39"/>
      <c r="N55" s="22"/>
      <c r="O55" s="40"/>
      <c r="P55" s="40"/>
      <c r="Q55" s="34"/>
      <c r="R55" s="34"/>
      <c r="S55" s="22"/>
      <c r="T55" s="22"/>
      <c r="U55" s="22"/>
      <c r="V55" s="22"/>
    </row>
    <row r="56" spans="1:24" s="10" customFormat="1" ht="21.95" customHeight="1">
      <c r="A56" s="987"/>
      <c r="B56" s="989"/>
      <c r="C56" s="989"/>
      <c r="D56" s="989"/>
      <c r="E56" s="989"/>
      <c r="F56" s="1028"/>
      <c r="G56" s="1030"/>
      <c r="H56" s="730" t="str">
        <f>IFERROR(IF(O58=2,"●","〇"),"〇")</f>
        <v>〇</v>
      </c>
      <c r="I56" s="734" t="s">
        <v>280</v>
      </c>
      <c r="J56" s="732" t="str">
        <f>IFERROR(IF(P58=2,"●","〇"),"〇")</f>
        <v>〇</v>
      </c>
      <c r="K56" s="743" t="s">
        <v>280</v>
      </c>
      <c r="L56" s="1032"/>
      <c r="M56" s="39"/>
      <c r="N56" s="22"/>
      <c r="O56" s="40"/>
      <c r="P56" s="40"/>
      <c r="Q56" s="34"/>
      <c r="R56" s="34"/>
      <c r="S56" s="22"/>
      <c r="T56" s="22"/>
      <c r="U56" s="22"/>
      <c r="V56" s="22"/>
    </row>
    <row r="57" spans="1:24" s="10" customFormat="1" ht="21.95" customHeight="1">
      <c r="A57" s="987"/>
      <c r="B57" s="989"/>
      <c r="C57" s="989"/>
      <c r="D57" s="989"/>
      <c r="E57" s="989"/>
      <c r="F57" s="1028"/>
      <c r="G57" s="1030"/>
      <c r="H57" s="730" t="str">
        <f>IFERROR(IF(O58=3,"●","〇"),"〇")</f>
        <v>〇</v>
      </c>
      <c r="I57" s="734" t="s">
        <v>284</v>
      </c>
      <c r="J57" s="732" t="str">
        <f>IFERROR(IF(P58=3,"●","〇"),"〇")</f>
        <v>〇</v>
      </c>
      <c r="K57" s="743" t="s">
        <v>284</v>
      </c>
      <c r="L57" s="1032"/>
      <c r="M57" s="39"/>
      <c r="N57" s="22"/>
      <c r="O57" s="40"/>
      <c r="P57" s="40"/>
      <c r="Q57" s="34"/>
      <c r="R57" s="34"/>
      <c r="S57" s="22"/>
      <c r="T57" s="22"/>
      <c r="U57" s="22"/>
      <c r="V57" s="22"/>
    </row>
    <row r="58" spans="1:24" s="10" customFormat="1" ht="21.95" customHeight="1">
      <c r="A58" s="998"/>
      <c r="B58" s="1000"/>
      <c r="C58" s="1000"/>
      <c r="D58" s="1000"/>
      <c r="E58" s="1000"/>
      <c r="F58" s="1037"/>
      <c r="G58" s="1039"/>
      <c r="H58" s="736" t="str">
        <f>IFERROR(IF(O58=4,"●","〇"),"〇")</f>
        <v>〇</v>
      </c>
      <c r="I58" s="37" t="s">
        <v>283</v>
      </c>
      <c r="J58" s="736" t="str">
        <f>IFERROR(IF(P58=4,"●","〇"),"〇")</f>
        <v>〇</v>
      </c>
      <c r="K58" s="50" t="s">
        <v>283</v>
      </c>
      <c r="L58" s="1041"/>
      <c r="M58" s="39"/>
      <c r="N58" s="22"/>
      <c r="O58" s="40" t="e">
        <f>IF(VLOOKUP(計画【１】!$AR$3,計画書!$B$14:$EW$259,132)="",0,IF(VLOOKUP(計画【１】!$AR$3,計画書!$B$14:$EW$259,132)="設定済",1,IF(VLOOKUP(計画【１】!$AR$3,計画書!$B$14:$EW$259,132)="取組予定有",2,IF(VLOOKUP(計画【１】!$AR$3,計画書!$B$14:$EW$259,132)="取組予定無",3,4))))</f>
        <v>#N/A</v>
      </c>
      <c r="P58" s="40" t="e">
        <f>IF(VLOOKUP(計画【１】!$AR$3,計画書!$B$14:$EW$259,133)="",0,IF(VLOOKUP(計画【１】!$AR$3,計画書!$B$14:$EW$259,133)="実施済",1,IF(VLOOKUP(計画【１】!$AR$3,計画書!$B$14:$EW$259,133)="取組予定有",2,IF(VLOOKUP(計画【１】!$AR$3,計画書!$B$14:$EW$259,133)="取組予定無",3,4))))</f>
        <v>#N/A</v>
      </c>
      <c r="Q58" s="34" t="str">
        <f>IFERROR(CHOOSE(O58,$O$4,$O$5,$O$6,$O$7),"")</f>
        <v/>
      </c>
      <c r="R58" s="34" t="str">
        <f>IFERROR(CHOOSE(P58,$P$4,$P$5,$P$6,$P$7),"")</f>
        <v/>
      </c>
      <c r="S58" s="22" t="str">
        <f>IFERROR(CHOOSE(Q58,#REF!,#REF!,#REF!,#REF!),"")</f>
        <v/>
      </c>
      <c r="T58" s="22" t="str">
        <f>IFERROR(CHOOSE(R58,#REF!,#REF!,#REF!,#REF!),"")</f>
        <v/>
      </c>
      <c r="U58" s="22" t="str">
        <f>IFERROR(CHOOSE(S58,#REF!,#REF!,#REF!,#REF!),"")</f>
        <v/>
      </c>
      <c r="V58" s="22" t="str">
        <f>IFERROR(CHOOSE(T58,#REF!,#REF!,#REF!,#REF!),"")</f>
        <v/>
      </c>
      <c r="W58" s="10" t="str">
        <f>IFERROR(CHOOSE(U58,#REF!,#REF!,#REF!,#REF!),"")</f>
        <v/>
      </c>
      <c r="X58" s="10" t="str">
        <f>IFERROR(CHOOSE(V58,#REF!,#REF!,#REF!,#REF!),"")</f>
        <v/>
      </c>
    </row>
    <row r="59" spans="1:24" s="10" customFormat="1" ht="21.95" customHeight="1">
      <c r="A59" s="1008">
        <v>13</v>
      </c>
      <c r="B59" s="1026" t="s">
        <v>317</v>
      </c>
      <c r="C59" s="1026"/>
      <c r="D59" s="1026"/>
      <c r="E59" s="1026"/>
      <c r="F59" s="1028" t="s">
        <v>318</v>
      </c>
      <c r="G59" s="1030" t="s">
        <v>319</v>
      </c>
      <c r="H59" s="730" t="str">
        <f>IFERROR(IF(O62=1,"●","〇"),"〇")</f>
        <v>〇</v>
      </c>
      <c r="I59" s="734" t="s">
        <v>276</v>
      </c>
      <c r="J59" s="732" t="str">
        <f>IFERROR(IF(P62=1,"●","〇"),"〇")</f>
        <v>〇</v>
      </c>
      <c r="K59" s="743" t="s">
        <v>277</v>
      </c>
      <c r="L59" s="1032" t="str">
        <f>IF(計画【１】!$AR$3="","",IF(VLOOKUP(計画【１】!$AR$3,計画書!$B$14:$EW$259,137)="","",VLOOKUP(計画【１】!$AR$3,計画書!$B$14:$EW$259,137)))</f>
        <v/>
      </c>
      <c r="M59" s="39"/>
      <c r="N59" s="22"/>
      <c r="O59" s="40"/>
      <c r="P59" s="40"/>
      <c r="Q59" s="34"/>
      <c r="R59" s="34"/>
      <c r="S59" s="22"/>
      <c r="T59" s="22"/>
      <c r="U59" s="22"/>
      <c r="V59" s="22"/>
    </row>
    <row r="60" spans="1:24" s="10" customFormat="1" ht="21.95" customHeight="1">
      <c r="A60" s="1008"/>
      <c r="B60" s="1026"/>
      <c r="C60" s="1026"/>
      <c r="D60" s="1026"/>
      <c r="E60" s="1026"/>
      <c r="F60" s="1028"/>
      <c r="G60" s="1030"/>
      <c r="H60" s="730" t="str">
        <f>IFERROR(IF(O62=2,"●","〇"),"〇")</f>
        <v>〇</v>
      </c>
      <c r="I60" s="734" t="s">
        <v>280</v>
      </c>
      <c r="J60" s="732" t="str">
        <f>IFERROR(IF(P62=2,"●","〇"),"〇")</f>
        <v>〇</v>
      </c>
      <c r="K60" s="743" t="s">
        <v>280</v>
      </c>
      <c r="L60" s="1032"/>
      <c r="M60" s="39"/>
      <c r="N60" s="22"/>
      <c r="O60" s="40"/>
      <c r="P60" s="40"/>
      <c r="Q60" s="34"/>
      <c r="R60" s="34"/>
      <c r="S60" s="22"/>
      <c r="T60" s="22"/>
      <c r="U60" s="22"/>
      <c r="V60" s="22"/>
    </row>
    <row r="61" spans="1:24" s="10" customFormat="1" ht="21.95" customHeight="1">
      <c r="A61" s="1008"/>
      <c r="B61" s="1026"/>
      <c r="C61" s="1026"/>
      <c r="D61" s="1026"/>
      <c r="E61" s="1026"/>
      <c r="F61" s="1028"/>
      <c r="G61" s="1030"/>
      <c r="H61" s="730" t="str">
        <f>IFERROR(IF(O62=3,"●","〇"),"〇")</f>
        <v>〇</v>
      </c>
      <c r="I61" s="734" t="s">
        <v>284</v>
      </c>
      <c r="J61" s="732" t="str">
        <f>IFERROR(IF(P62=3,"●","〇"),"〇")</f>
        <v>〇</v>
      </c>
      <c r="K61" s="743" t="s">
        <v>284</v>
      </c>
      <c r="L61" s="1032"/>
      <c r="M61" s="39"/>
      <c r="N61" s="22"/>
      <c r="O61" s="40"/>
      <c r="P61" s="40"/>
      <c r="Q61" s="34"/>
      <c r="R61" s="34"/>
      <c r="S61" s="22"/>
      <c r="T61" s="22"/>
      <c r="U61" s="22"/>
      <c r="V61" s="22"/>
    </row>
    <row r="62" spans="1:24" s="10" customFormat="1" ht="21.95" customHeight="1">
      <c r="A62" s="1025"/>
      <c r="B62" s="1027"/>
      <c r="C62" s="1027"/>
      <c r="D62" s="1027"/>
      <c r="E62" s="1027"/>
      <c r="F62" s="1029"/>
      <c r="G62" s="1031"/>
      <c r="H62" s="740" t="str">
        <f>IFERROR(IF(O62=4,"●","〇"),"〇")</f>
        <v>〇</v>
      </c>
      <c r="I62" s="44" t="s">
        <v>283</v>
      </c>
      <c r="J62" s="740" t="str">
        <f>IFERROR(IF(P62=4,"●","〇"),"〇")</f>
        <v>〇</v>
      </c>
      <c r="K62" s="51" t="s">
        <v>283</v>
      </c>
      <c r="L62" s="1033"/>
      <c r="M62" s="39"/>
      <c r="N62" s="22"/>
      <c r="O62" s="40" t="e">
        <f>IF(VLOOKUP(計画【１】!$AR$3,計画書!$B$14:$EW$259,135)="",0,IF(VLOOKUP(計画【１】!$AR$3,計画書!$B$14:$EW$259,135)="設定済",1,IF(VLOOKUP(計画【１】!$AR$3,計画書!$B$14:$EW$259,135)="取組予定有",2,IF(VLOOKUP(計画【１】!$AR$3,計画書!$B$14:$EW$259,135)="取組予定無",3,4))))</f>
        <v>#N/A</v>
      </c>
      <c r="P62" s="40" t="e">
        <f>IF(VLOOKUP(計画【１】!$AR$3,計画書!$B$14:$EW$259,136)="",0,IF(VLOOKUP(計画【１】!$AR$3,計画書!$B$14:$EW$259,136)="実施済",1,IF(VLOOKUP(計画【１】!$AR$3,計画書!$B$14:$EW$259,136)="取組予定有",2,IF(VLOOKUP(計画【１】!$AR$3,計画書!$B$14:$EW$259,136)="取組予定無",3,4))))</f>
        <v>#N/A</v>
      </c>
      <c r="Q62" s="34" t="str">
        <f>IFERROR(CHOOSE(O62,$O$4,$O$5,$O$6,$O$7),"")</f>
        <v/>
      </c>
      <c r="R62" s="34" t="str">
        <f>IFERROR(CHOOSE(P62,$P$4,$P$5,$P$6,$P$7),"")</f>
        <v/>
      </c>
      <c r="S62" s="22" t="str">
        <f>IFERROR(CHOOSE(Q62,#REF!,#REF!,#REF!,#REF!),"")</f>
        <v/>
      </c>
      <c r="T62" s="22" t="str">
        <f>IFERROR(CHOOSE(R62,#REF!,#REF!,#REF!,#REF!),"")</f>
        <v/>
      </c>
      <c r="U62" s="22" t="str">
        <f>IFERROR(CHOOSE(S62,#REF!,#REF!,#REF!,#REF!),"")</f>
        <v/>
      </c>
      <c r="V62" s="22" t="str">
        <f>IFERROR(CHOOSE(T62,#REF!,#REF!,#REF!,#REF!),"")</f>
        <v/>
      </c>
      <c r="W62" s="10" t="str">
        <f>IFERROR(CHOOSE(U62,#REF!,#REF!,#REF!,#REF!),"")</f>
        <v/>
      </c>
      <c r="X62" s="10" t="str">
        <f>IFERROR(CHOOSE(V62,#REF!,#REF!,#REF!,#REF!),"")</f>
        <v/>
      </c>
    </row>
    <row r="63" spans="1:24" s="10" customFormat="1" ht="26.25" customHeight="1">
      <c r="A63" s="1034" t="s">
        <v>320</v>
      </c>
      <c r="B63" s="1034"/>
      <c r="C63" s="1034"/>
      <c r="D63" s="1034"/>
      <c r="E63" s="1034"/>
      <c r="F63" s="1034"/>
      <c r="G63" s="1034"/>
      <c r="H63" s="1034"/>
      <c r="I63" s="1034"/>
      <c r="J63" s="1034"/>
      <c r="K63" s="1034"/>
      <c r="L63" s="1034"/>
      <c r="M63" s="39"/>
      <c r="N63" s="22"/>
      <c r="O63" s="40"/>
      <c r="P63" s="40"/>
      <c r="Q63" s="34"/>
      <c r="R63" s="34"/>
      <c r="S63" s="22"/>
      <c r="T63" s="22"/>
      <c r="U63" s="22"/>
      <c r="V63" s="22"/>
    </row>
    <row r="64" spans="1:24" s="10" customFormat="1" ht="12" customHeight="1">
      <c r="A64" s="746"/>
      <c r="B64" s="745"/>
      <c r="C64" s="745"/>
      <c r="D64" s="745"/>
      <c r="E64" s="745"/>
      <c r="F64" s="11"/>
      <c r="G64" s="11"/>
      <c r="H64" s="46"/>
      <c r="I64" s="46"/>
      <c r="J64" s="47"/>
      <c r="K64" s="47"/>
      <c r="L64" s="52"/>
      <c r="M64" s="39"/>
      <c r="N64" s="22"/>
      <c r="O64" s="40"/>
      <c r="P64" s="40"/>
      <c r="Q64" s="34"/>
      <c r="R64" s="34"/>
      <c r="S64" s="22"/>
      <c r="T64" s="22"/>
      <c r="U64" s="22"/>
      <c r="V64" s="22"/>
    </row>
    <row r="65" spans="1:24" s="10" customFormat="1" ht="20.25" customHeight="1">
      <c r="A65" s="701" t="s">
        <v>321</v>
      </c>
      <c r="B65" s="11"/>
      <c r="C65" s="11"/>
      <c r="D65" s="11"/>
      <c r="E65" s="1"/>
      <c r="F65" s="1"/>
      <c r="G65" s="1"/>
      <c r="H65" s="31"/>
      <c r="I65" s="31"/>
      <c r="J65" s="31"/>
      <c r="K65" s="31"/>
      <c r="L65" s="9"/>
      <c r="M65" s="39"/>
      <c r="N65" s="22"/>
      <c r="O65" s="40"/>
      <c r="P65" s="40"/>
      <c r="Q65" s="34"/>
      <c r="R65" s="34"/>
      <c r="S65" s="22"/>
      <c r="T65" s="22"/>
      <c r="U65" s="22"/>
      <c r="V65" s="22"/>
    </row>
    <row r="66" spans="1:24" s="10" customFormat="1" ht="15.2" customHeight="1">
      <c r="A66" s="907" t="s">
        <v>269</v>
      </c>
      <c r="B66" s="908"/>
      <c r="C66" s="908"/>
      <c r="D66" s="908"/>
      <c r="E66" s="908"/>
      <c r="F66" s="1014" t="s">
        <v>270</v>
      </c>
      <c r="G66" s="1015"/>
      <c r="H66" s="1018" t="s">
        <v>272</v>
      </c>
      <c r="I66" s="1019"/>
      <c r="J66" s="1019"/>
      <c r="K66" s="1020"/>
      <c r="L66" s="1021" t="s">
        <v>274</v>
      </c>
      <c r="M66" s="39"/>
      <c r="N66" s="22"/>
      <c r="O66" s="40"/>
      <c r="P66" s="40"/>
      <c r="Q66" s="34"/>
      <c r="R66" s="34"/>
      <c r="S66" s="22"/>
      <c r="T66" s="22"/>
      <c r="U66" s="22"/>
      <c r="V66" s="22"/>
    </row>
    <row r="67" spans="1:24" s="10" customFormat="1" ht="23.25" customHeight="1">
      <c r="A67" s="1012"/>
      <c r="B67" s="1013"/>
      <c r="C67" s="1013"/>
      <c r="D67" s="1013"/>
      <c r="E67" s="1013"/>
      <c r="F67" s="1016"/>
      <c r="G67" s="1017"/>
      <c r="H67" s="1023" t="s">
        <v>278</v>
      </c>
      <c r="I67" s="1024"/>
      <c r="J67" s="1018" t="s">
        <v>279</v>
      </c>
      <c r="K67" s="1020"/>
      <c r="L67" s="1022"/>
      <c r="M67" s="39"/>
      <c r="N67" s="22"/>
      <c r="O67" s="40"/>
      <c r="P67" s="40"/>
      <c r="Q67" s="34"/>
      <c r="R67" s="34"/>
      <c r="S67" s="22"/>
      <c r="T67" s="22"/>
      <c r="U67" s="22"/>
      <c r="V67" s="22"/>
    </row>
    <row r="68" spans="1:24" s="10" customFormat="1" ht="21.95" customHeight="1">
      <c r="A68" s="1007">
        <v>14</v>
      </c>
      <c r="B68" s="1009" t="s">
        <v>281</v>
      </c>
      <c r="C68" s="1009"/>
      <c r="D68" s="1009"/>
      <c r="E68" s="1009"/>
      <c r="F68" s="1010" t="s">
        <v>282</v>
      </c>
      <c r="G68" s="1011"/>
      <c r="H68" s="730" t="str">
        <f>IFERROR(IF(O71=1,"●","〇"),"〇")</f>
        <v>〇</v>
      </c>
      <c r="I68" s="747" t="s">
        <v>275</v>
      </c>
      <c r="J68" s="756" t="str">
        <f>IFERROR(IF(P71=1,"●","〇"),"〇")</f>
        <v>〇</v>
      </c>
      <c r="K68" s="735" t="s">
        <v>277</v>
      </c>
      <c r="L68" s="995" t="str">
        <f>IF(計画【１】!$AR$3="","",IF(VLOOKUP(計画【１】!$AR$3,計画書!$B$14:$EW$259,140)="","",VLOOKUP(計画【１】!$AR$3,計画書!$B$14:$EW$259,140)))</f>
        <v/>
      </c>
      <c r="M68" s="39"/>
      <c r="N68" s="22"/>
      <c r="O68" s="40"/>
      <c r="P68" s="40"/>
      <c r="Q68" s="34"/>
      <c r="R68" s="34"/>
      <c r="S68" s="22"/>
      <c r="T68" s="22"/>
      <c r="U68" s="22"/>
      <c r="V68" s="22"/>
    </row>
    <row r="69" spans="1:24" s="10" customFormat="1" ht="21.95" customHeight="1">
      <c r="A69" s="1008"/>
      <c r="B69" s="1009"/>
      <c r="C69" s="1009"/>
      <c r="D69" s="1009"/>
      <c r="E69" s="1009"/>
      <c r="F69" s="1010"/>
      <c r="G69" s="1011"/>
      <c r="H69" s="730" t="str">
        <f>IFERROR(IF(O71=2,"●","〇"),"〇")</f>
        <v>〇</v>
      </c>
      <c r="I69" s="747" t="s">
        <v>280</v>
      </c>
      <c r="J69" s="730" t="str">
        <f>IFERROR(IF(P71=2,"●","〇"),"〇")</f>
        <v>〇</v>
      </c>
      <c r="K69" s="735" t="s">
        <v>280</v>
      </c>
      <c r="L69" s="995"/>
      <c r="M69" s="39"/>
      <c r="N69" s="22"/>
      <c r="O69" s="40"/>
      <c r="P69" s="40"/>
      <c r="Q69" s="34"/>
      <c r="R69" s="34"/>
      <c r="S69" s="22"/>
      <c r="T69" s="22"/>
      <c r="U69" s="22"/>
      <c r="V69" s="22"/>
    </row>
    <row r="70" spans="1:24" s="10" customFormat="1" ht="21.95" customHeight="1">
      <c r="A70" s="1008"/>
      <c r="B70" s="1009"/>
      <c r="C70" s="1009"/>
      <c r="D70" s="1009"/>
      <c r="E70" s="1009"/>
      <c r="F70" s="1010"/>
      <c r="G70" s="1011"/>
      <c r="H70" s="730" t="str">
        <f>IFERROR(IF(O71=3,"●","〇"),"〇")</f>
        <v>〇</v>
      </c>
      <c r="I70" s="747" t="s">
        <v>284</v>
      </c>
      <c r="J70" s="730" t="str">
        <f>IFERROR(IF(P71=3,"●","〇"),"〇")</f>
        <v>〇</v>
      </c>
      <c r="K70" s="735" t="s">
        <v>284</v>
      </c>
      <c r="L70" s="995"/>
      <c r="M70" s="39"/>
      <c r="N70" s="22"/>
      <c r="O70" s="40"/>
      <c r="P70" s="40"/>
      <c r="Q70" s="34"/>
      <c r="R70" s="34"/>
      <c r="S70" s="22"/>
      <c r="T70" s="22"/>
      <c r="U70" s="22"/>
      <c r="V70" s="22"/>
    </row>
    <row r="71" spans="1:24" s="10" customFormat="1" ht="21.95" customHeight="1">
      <c r="A71" s="1008"/>
      <c r="B71" s="1009"/>
      <c r="C71" s="1009"/>
      <c r="D71" s="1009"/>
      <c r="E71" s="1009"/>
      <c r="F71" s="1010"/>
      <c r="G71" s="1011"/>
      <c r="H71" s="736" t="str">
        <f>IFERROR(IF(O71=4,"●","〇"),"〇")</f>
        <v>〇</v>
      </c>
      <c r="I71" s="53" t="s">
        <v>283</v>
      </c>
      <c r="J71" s="736" t="str">
        <f>IFERROR(IF(P71=4,"●","〇"),"〇")</f>
        <v>〇</v>
      </c>
      <c r="K71" s="42" t="s">
        <v>283</v>
      </c>
      <c r="L71" s="995"/>
      <c r="M71" s="39"/>
      <c r="N71" s="22"/>
      <c r="O71" s="40" t="e">
        <f>IF(VLOOKUP(計画【１】!$AR$3,計画書!$B$14:$EW$259,138)="",0,IF(VLOOKUP(計画【１】!$AR$3,計画書!$B$14:$EW$259,138)="整備済",1,IF(VLOOKUP(計画【１】!$AR$3,計画書!$B$14:$EW$259,138)="取組予定有",2,IF(VLOOKUP(計画【１】!$AR$3,計画書!$B$14:$EW$259,138)="取組予定無",3,4))))</f>
        <v>#N/A</v>
      </c>
      <c r="P71" s="40" t="e">
        <f>IF(VLOOKUP(計画【１】!$AR$3,計画書!$B$14:$EW$259,139)="",0,IF(VLOOKUP(計画【１】!$AR$3,計画書!$B$14:$EW$259,139)="実施済",1,IF(VLOOKUP(計画【１】!$AR$3,計画書!$B$14:$EW$259,139)="取組予定有",2,IF(VLOOKUP(計画【１】!$AR$3,計画書!$B$14:$EW$259,139)="取組予定無",3,4))))</f>
        <v>#N/A</v>
      </c>
      <c r="Q71" s="34" t="str">
        <f>IFERROR(CHOOSE(O71,$N$4,$N$5,$N$6,$N$7),"")</f>
        <v/>
      </c>
      <c r="R71" s="34" t="str">
        <f>IFERROR(CHOOSE(P71,$P$4,$P$5,$P$6,$P$7),"")</f>
        <v/>
      </c>
      <c r="S71" s="22" t="str">
        <f>IFERROR(CHOOSE(Q71,#REF!,#REF!,#REF!,#REF!),"")</f>
        <v/>
      </c>
      <c r="T71" s="22" t="str">
        <f>IFERROR(CHOOSE(R71,#REF!,#REF!,#REF!,#REF!),"")</f>
        <v/>
      </c>
      <c r="U71" s="22" t="str">
        <f>IFERROR(CHOOSE(S71,#REF!,#REF!,#REF!,#REF!),"")</f>
        <v/>
      </c>
      <c r="V71" s="22" t="str">
        <f>IFERROR(CHOOSE(T71,#REF!,#REF!,#REF!,#REF!),"")</f>
        <v/>
      </c>
      <c r="W71" s="10" t="str">
        <f>IFERROR(CHOOSE(U71,#REF!,#REF!,#REF!,#REF!),"")</f>
        <v/>
      </c>
      <c r="X71" s="10" t="str">
        <f>IFERROR(CHOOSE(V71,#REF!,#REF!,#REF!,#REF!),"")</f>
        <v/>
      </c>
    </row>
    <row r="72" spans="1:24" s="10" customFormat="1" ht="21.95" customHeight="1">
      <c r="A72" s="997">
        <v>15</v>
      </c>
      <c r="B72" s="999" t="s">
        <v>322</v>
      </c>
      <c r="C72" s="999"/>
      <c r="D72" s="999"/>
      <c r="E72" s="999"/>
      <c r="F72" s="1001" t="s">
        <v>323</v>
      </c>
      <c r="G72" s="1002"/>
      <c r="H72" s="730" t="str">
        <f>IFERROR(IF(O75=1,"●","〇"),"〇")</f>
        <v>〇</v>
      </c>
      <c r="I72" s="748" t="s">
        <v>275</v>
      </c>
      <c r="J72" s="755" t="str">
        <f>IFERROR(IF(P75=1,"●","〇"),"〇")</f>
        <v>〇</v>
      </c>
      <c r="K72" s="739" t="s">
        <v>277</v>
      </c>
      <c r="L72" s="1005" t="str">
        <f>IF(計画【１】!$AR$3="","",IF(VLOOKUP(計画【１】!$AR$3,計画書!$B$14:$EW$259,143)="","",VLOOKUP(計画【１】!$AR$3,計画書!$B$14:$EW$259,143)))</f>
        <v/>
      </c>
      <c r="M72" s="39"/>
      <c r="N72" s="22"/>
      <c r="O72" s="40"/>
      <c r="P72" s="40"/>
      <c r="Q72" s="34"/>
      <c r="R72" s="34"/>
      <c r="S72" s="22"/>
      <c r="T72" s="22"/>
      <c r="U72" s="22"/>
      <c r="V72" s="22"/>
    </row>
    <row r="73" spans="1:24" s="10" customFormat="1" ht="21.95" customHeight="1">
      <c r="A73" s="987"/>
      <c r="B73" s="989"/>
      <c r="C73" s="989"/>
      <c r="D73" s="989"/>
      <c r="E73" s="989"/>
      <c r="F73" s="991"/>
      <c r="G73" s="992"/>
      <c r="H73" s="730" t="str">
        <f>IFERROR(IF(O75=2,"●","〇"),"〇")</f>
        <v>〇</v>
      </c>
      <c r="I73" s="747" t="s">
        <v>280</v>
      </c>
      <c r="J73" s="730" t="str">
        <f>IFERROR(IF(P75=2,"●","〇"),"〇")</f>
        <v>〇</v>
      </c>
      <c r="K73" s="735" t="s">
        <v>280</v>
      </c>
      <c r="L73" s="995"/>
      <c r="M73" s="39"/>
      <c r="N73" s="22"/>
      <c r="O73" s="40"/>
      <c r="P73" s="40"/>
      <c r="Q73" s="34"/>
      <c r="R73" s="34"/>
      <c r="S73" s="22"/>
      <c r="T73" s="22"/>
      <c r="U73" s="22"/>
      <c r="V73" s="22"/>
    </row>
    <row r="74" spans="1:24" s="10" customFormat="1" ht="21.95" customHeight="1">
      <c r="A74" s="987"/>
      <c r="B74" s="989"/>
      <c r="C74" s="989"/>
      <c r="D74" s="989"/>
      <c r="E74" s="989"/>
      <c r="F74" s="991"/>
      <c r="G74" s="992"/>
      <c r="H74" s="730" t="str">
        <f>IFERROR(IF(O75=3,"●","〇"),"〇")</f>
        <v>〇</v>
      </c>
      <c r="I74" s="747" t="s">
        <v>284</v>
      </c>
      <c r="J74" s="730" t="str">
        <f>IFERROR(IF(P75=3,"●","〇"),"〇")</f>
        <v>〇</v>
      </c>
      <c r="K74" s="735" t="s">
        <v>284</v>
      </c>
      <c r="L74" s="995"/>
      <c r="M74" s="39"/>
      <c r="N74" s="22"/>
      <c r="O74" s="40"/>
      <c r="P74" s="40"/>
      <c r="Q74" s="34"/>
      <c r="R74" s="34"/>
      <c r="S74" s="22"/>
      <c r="T74" s="22"/>
      <c r="U74" s="22"/>
      <c r="V74" s="22"/>
    </row>
    <row r="75" spans="1:24" s="10" customFormat="1" ht="21.95" customHeight="1">
      <c r="A75" s="998"/>
      <c r="B75" s="1000"/>
      <c r="C75" s="1000"/>
      <c r="D75" s="1000"/>
      <c r="E75" s="1000"/>
      <c r="F75" s="1003"/>
      <c r="G75" s="1004"/>
      <c r="H75" s="736" t="str">
        <f>IFERROR(IF(O75=4,"●","〇"),"〇")</f>
        <v>〇</v>
      </c>
      <c r="I75" s="54" t="s">
        <v>283</v>
      </c>
      <c r="J75" s="736" t="str">
        <f>IFERROR(IF(P75=4,"●","〇"),"〇")</f>
        <v>〇</v>
      </c>
      <c r="K75" s="38" t="s">
        <v>283</v>
      </c>
      <c r="L75" s="1006"/>
      <c r="M75" s="39"/>
      <c r="N75" s="22"/>
      <c r="O75" s="40" t="e">
        <f>IF(VLOOKUP(計画【１】!$AR$3,計画書!$B$14:$EW$259,141)="",0,IF(VLOOKUP(計画【１】!$AR$3,計画書!$B$14:$EW$259,141)="整備済",1,IF(VLOOKUP(計画【１】!$AR$3,計画書!$B$14:$EW$259,141)="取組予定有",2,IF(VLOOKUP(計画【１】!$AR$3,計画書!$B$14:$EW$259,141)="取組予定無",3,4))))</f>
        <v>#N/A</v>
      </c>
      <c r="P75" s="40" t="e">
        <f>IF(VLOOKUP(計画【１】!$AR$3,計画書!$B$14:$EW$259,142)="",0,IF(VLOOKUP(計画【１】!$AR$3,計画書!$B$14:$EW$259,142)="実施済",1,IF(VLOOKUP(計画【１】!$AR$3,計画書!$B$14:$EW$259,142)="取組予定有",2,IF(VLOOKUP(計画【１】!$AR$3,計画書!$B$14:$EW$259,142)="取組予定無",3,4))))</f>
        <v>#N/A</v>
      </c>
      <c r="Q75" s="34" t="str">
        <f>IFERROR(CHOOSE(O75,$N$4,$N$5,$N$6,$N$7),"")</f>
        <v/>
      </c>
      <c r="R75" s="34" t="str">
        <f>IFERROR(CHOOSE(P75,$P$4,$P$5,$P$6,$P$7),"")</f>
        <v/>
      </c>
      <c r="S75" s="22" t="str">
        <f>IFERROR(CHOOSE(Q75,#REF!,#REF!,#REF!,#REF!),"")</f>
        <v/>
      </c>
      <c r="T75" s="22" t="str">
        <f>IFERROR(CHOOSE(R75,#REF!,#REF!,#REF!,#REF!),"")</f>
        <v/>
      </c>
      <c r="U75" s="22" t="str">
        <f>IFERROR(CHOOSE(S75,#REF!,#REF!,#REF!,#REF!),"")</f>
        <v/>
      </c>
      <c r="V75" s="22" t="str">
        <f>IFERROR(CHOOSE(T75,#REF!,#REF!,#REF!,#REF!),"")</f>
        <v/>
      </c>
      <c r="W75" s="10" t="str">
        <f>IFERROR(CHOOSE(U75,#REF!,#REF!,#REF!,#REF!),"")</f>
        <v/>
      </c>
      <c r="X75" s="10" t="str">
        <f>IFERROR(CHOOSE(V75,#REF!,#REF!,#REF!,#REF!),"")</f>
        <v/>
      </c>
    </row>
    <row r="76" spans="1:24" s="10" customFormat="1" ht="21.95" customHeight="1">
      <c r="A76" s="987">
        <v>16</v>
      </c>
      <c r="B76" s="989" t="s">
        <v>324</v>
      </c>
      <c r="C76" s="989"/>
      <c r="D76" s="989"/>
      <c r="E76" s="989"/>
      <c r="F76" s="991" t="s">
        <v>325</v>
      </c>
      <c r="G76" s="992"/>
      <c r="H76" s="730" t="str">
        <f>IFERROR(IF(O79=1,"●","〇"),"〇")</f>
        <v>〇</v>
      </c>
      <c r="I76" s="747" t="s">
        <v>276</v>
      </c>
      <c r="J76" s="755" t="str">
        <f>IFERROR(IF(P79=1,"●","〇"),"〇")</f>
        <v>〇</v>
      </c>
      <c r="K76" s="735" t="s">
        <v>277</v>
      </c>
      <c r="L76" s="995" t="str">
        <f>IF(計画【１】!$AR$3="","",IF(VLOOKUP(計画【１】!$AR$3,計画書!$B$14:$EW$259,146)="","",VLOOKUP(計画【１】!$AR$3,計画書!$B$14:$EW$259,146)))</f>
        <v/>
      </c>
      <c r="M76" s="39"/>
      <c r="N76" s="22"/>
      <c r="O76" s="40"/>
      <c r="P76" s="40"/>
      <c r="Q76" s="34"/>
      <c r="R76" s="34"/>
      <c r="S76" s="22"/>
      <c r="T76" s="22"/>
      <c r="U76" s="22"/>
      <c r="V76" s="22"/>
    </row>
    <row r="77" spans="1:24" s="10" customFormat="1" ht="21.95" customHeight="1">
      <c r="A77" s="987"/>
      <c r="B77" s="989"/>
      <c r="C77" s="989"/>
      <c r="D77" s="989"/>
      <c r="E77" s="989"/>
      <c r="F77" s="991"/>
      <c r="G77" s="992"/>
      <c r="H77" s="730" t="str">
        <f>IFERROR(IF(O79=2,"●","〇"),"〇")</f>
        <v>〇</v>
      </c>
      <c r="I77" s="747" t="s">
        <v>280</v>
      </c>
      <c r="J77" s="730" t="str">
        <f>IFERROR(IF(P79=2,"●","〇"),"〇")</f>
        <v>〇</v>
      </c>
      <c r="K77" s="735" t="s">
        <v>280</v>
      </c>
      <c r="L77" s="995"/>
      <c r="M77" s="39"/>
      <c r="N77" s="22"/>
      <c r="O77" s="40"/>
      <c r="P77" s="40"/>
      <c r="Q77" s="34"/>
      <c r="R77" s="34"/>
      <c r="S77" s="22"/>
      <c r="T77" s="22"/>
      <c r="U77" s="22"/>
      <c r="V77" s="22"/>
    </row>
    <row r="78" spans="1:24" s="10" customFormat="1" ht="21.95" customHeight="1">
      <c r="A78" s="987"/>
      <c r="B78" s="989"/>
      <c r="C78" s="989"/>
      <c r="D78" s="989"/>
      <c r="E78" s="989"/>
      <c r="F78" s="991"/>
      <c r="G78" s="992"/>
      <c r="H78" s="730" t="str">
        <f>IFERROR(IF(O79=3,"●","〇"),"〇")</f>
        <v>〇</v>
      </c>
      <c r="I78" s="747" t="s">
        <v>284</v>
      </c>
      <c r="J78" s="730" t="str">
        <f>IFERROR(IF(P79=3,"●","〇"),"〇")</f>
        <v>〇</v>
      </c>
      <c r="K78" s="735" t="s">
        <v>284</v>
      </c>
      <c r="L78" s="995"/>
      <c r="M78" s="39"/>
      <c r="N78" s="22"/>
      <c r="O78" s="40"/>
      <c r="P78" s="40"/>
      <c r="Q78" s="34"/>
      <c r="R78" s="34"/>
      <c r="S78" s="22"/>
      <c r="T78" s="22"/>
      <c r="U78" s="22"/>
      <c r="V78" s="22"/>
    </row>
    <row r="79" spans="1:24" s="10" customFormat="1" ht="21.95" customHeight="1">
      <c r="A79" s="987"/>
      <c r="B79" s="989"/>
      <c r="C79" s="989"/>
      <c r="D79" s="989"/>
      <c r="E79" s="989"/>
      <c r="F79" s="991"/>
      <c r="G79" s="992"/>
      <c r="H79" s="736" t="str">
        <f>IFERROR(IF(O79=4,"●","〇"),"〇")</f>
        <v>〇</v>
      </c>
      <c r="I79" s="53" t="s">
        <v>283</v>
      </c>
      <c r="J79" s="736" t="str">
        <f>IFERROR(IF(P79=4,"●","〇"),"〇")</f>
        <v>〇</v>
      </c>
      <c r="K79" s="42" t="s">
        <v>283</v>
      </c>
      <c r="L79" s="995"/>
      <c r="M79" s="39"/>
      <c r="N79" s="22"/>
      <c r="O79" s="40" t="e">
        <f>IF(VLOOKUP(計画【１】!$AR$3,計画書!$B$14:$EW$259,144)="",0,IF(VLOOKUP(計画【１】!$AR$3,計画書!$B$14:$EW$259,144)="設定済",1,IF(VLOOKUP(計画【１】!$AR$3,計画書!$B$14:$EW$259,144)="取組予定有",2,IF(VLOOKUP(計画【１】!$AR$3,計画書!$B$14:$EW$259,144)="取組予定無",3,4))))</f>
        <v>#N/A</v>
      </c>
      <c r="P79" s="40" t="e">
        <f>IF(VLOOKUP(計画【１】!$AR$3,計画書!$B$14:$EW$259,145)="",0,IF(VLOOKUP(計画【１】!$AR$3,計画書!$B$14:$EW$259,145)="実施済",1,IF(VLOOKUP(計画【１】!$AR$3,計画書!$B$14:$EW$259,145)="取組予定有",2,IF(VLOOKUP(計画【１】!$AR$3,計画書!$B$14:$EW$259,145)="取組予定無",3,4))))</f>
        <v>#N/A</v>
      </c>
      <c r="Q79" s="34" t="str">
        <f>IFERROR(CHOOSE(O79,$O$4,$O$5,$O$6,$O$7),"")</f>
        <v/>
      </c>
      <c r="R79" s="34" t="str">
        <f>IFERROR(CHOOSE(P79,$P$4,$P$5,$P$6,$P$7),"")</f>
        <v/>
      </c>
      <c r="S79" s="22" t="str">
        <f>IFERROR(CHOOSE(Q79,#REF!,#REF!,#REF!,#REF!),"")</f>
        <v/>
      </c>
      <c r="T79" s="22" t="str">
        <f>IFERROR(CHOOSE(R79,#REF!,#REF!,#REF!,#REF!),"")</f>
        <v/>
      </c>
      <c r="U79" s="22" t="str">
        <f>IFERROR(CHOOSE(S79,#REF!,#REF!,#REF!,#REF!),"")</f>
        <v/>
      </c>
      <c r="V79" s="22" t="str">
        <f>IFERROR(CHOOSE(T79,#REF!,#REF!,#REF!,#REF!),"")</f>
        <v/>
      </c>
      <c r="W79" s="10" t="str">
        <f>IFERROR(CHOOSE(U79,#REF!,#REF!,#REF!,#REF!),"")</f>
        <v/>
      </c>
      <c r="X79" s="10" t="str">
        <f>IFERROR(CHOOSE(V79,#REF!,#REF!,#REF!,#REF!),"")</f>
        <v/>
      </c>
    </row>
    <row r="80" spans="1:24" s="10" customFormat="1" ht="21.95" customHeight="1">
      <c r="A80" s="997">
        <v>17</v>
      </c>
      <c r="B80" s="999" t="s">
        <v>326</v>
      </c>
      <c r="C80" s="999"/>
      <c r="D80" s="999"/>
      <c r="E80" s="999"/>
      <c r="F80" s="1001" t="s">
        <v>327</v>
      </c>
      <c r="G80" s="1002"/>
      <c r="H80" s="730" t="str">
        <f>IFERROR(IF(O83=1,"●","〇"),"〇")</f>
        <v>〇</v>
      </c>
      <c r="I80" s="748" t="s">
        <v>276</v>
      </c>
      <c r="J80" s="730" t="str">
        <f>IFERROR(IF(P83=1,"●","〇"),"〇")</f>
        <v>〇</v>
      </c>
      <c r="K80" s="739" t="s">
        <v>277</v>
      </c>
      <c r="L80" s="1005" t="str">
        <f>IF(計画【１】!$AR$3="","",IF(VLOOKUP(計画【１】!$AR$3,計画書!$B$14:$EW$259,149)="","",VLOOKUP(計画【１】!$AR$3,計画書!$B$14:$EW$259,149)))</f>
        <v/>
      </c>
      <c r="M80" s="39"/>
      <c r="N80" s="22"/>
      <c r="O80" s="40"/>
      <c r="P80" s="40"/>
      <c r="Q80" s="34"/>
      <c r="R80" s="34"/>
      <c r="S80" s="22"/>
      <c r="T80" s="22"/>
      <c r="U80" s="22"/>
      <c r="V80" s="22"/>
    </row>
    <row r="81" spans="1:24" s="10" customFormat="1" ht="21.95" customHeight="1">
      <c r="A81" s="987"/>
      <c r="B81" s="989"/>
      <c r="C81" s="989"/>
      <c r="D81" s="989"/>
      <c r="E81" s="989"/>
      <c r="F81" s="991"/>
      <c r="G81" s="992"/>
      <c r="H81" s="730" t="str">
        <f>IFERROR(IF(O83=2,"●","〇"),"〇")</f>
        <v>〇</v>
      </c>
      <c r="I81" s="747" t="s">
        <v>280</v>
      </c>
      <c r="J81" s="730" t="str">
        <f>IFERROR(IF(P83=2,"●","〇"),"〇")</f>
        <v>〇</v>
      </c>
      <c r="K81" s="735" t="s">
        <v>280</v>
      </c>
      <c r="L81" s="995"/>
      <c r="M81" s="39"/>
      <c r="N81" s="22"/>
      <c r="O81" s="40"/>
      <c r="P81" s="40"/>
      <c r="Q81" s="34"/>
      <c r="R81" s="34"/>
      <c r="S81" s="22"/>
      <c r="T81" s="22"/>
      <c r="U81" s="22"/>
      <c r="V81" s="22"/>
    </row>
    <row r="82" spans="1:24" s="10" customFormat="1" ht="21.95" customHeight="1">
      <c r="A82" s="987"/>
      <c r="B82" s="989"/>
      <c r="C82" s="989"/>
      <c r="D82" s="989"/>
      <c r="E82" s="989"/>
      <c r="F82" s="991"/>
      <c r="G82" s="992"/>
      <c r="H82" s="730" t="str">
        <f>IFERROR(IF(O83=3,"●","〇"),"〇")</f>
        <v>〇</v>
      </c>
      <c r="I82" s="747" t="s">
        <v>284</v>
      </c>
      <c r="J82" s="730" t="str">
        <f>IFERROR(IF(P83=3,"●","〇"),"〇")</f>
        <v>〇</v>
      </c>
      <c r="K82" s="735" t="s">
        <v>284</v>
      </c>
      <c r="L82" s="995"/>
      <c r="M82" s="39"/>
      <c r="N82" s="22"/>
      <c r="O82" s="40"/>
      <c r="P82" s="40"/>
      <c r="Q82" s="34"/>
      <c r="R82" s="34"/>
      <c r="S82" s="22"/>
      <c r="T82" s="22"/>
      <c r="U82" s="22"/>
      <c r="V82" s="22"/>
    </row>
    <row r="83" spans="1:24" s="10" customFormat="1" ht="21.95" customHeight="1">
      <c r="A83" s="998"/>
      <c r="B83" s="1000"/>
      <c r="C83" s="1000"/>
      <c r="D83" s="1000"/>
      <c r="E83" s="1000"/>
      <c r="F83" s="1003"/>
      <c r="G83" s="1004"/>
      <c r="H83" s="736" t="str">
        <f>IFERROR(IF(O83=4,"●","〇"),"〇")</f>
        <v>〇</v>
      </c>
      <c r="I83" s="54" t="s">
        <v>283</v>
      </c>
      <c r="J83" s="736" t="str">
        <f>IFERROR(IF(P83=4,"●","〇"),"〇")</f>
        <v>〇</v>
      </c>
      <c r="K83" s="38" t="s">
        <v>283</v>
      </c>
      <c r="L83" s="1006"/>
      <c r="M83" s="39"/>
      <c r="N83" s="22"/>
      <c r="O83" s="40" t="e">
        <f>IF(VLOOKUP(計画【１】!$AR$3,計画書!$B$14:$EW$259,147)="",0,IF(VLOOKUP(計画【１】!$AR$3,計画書!$B$14:$EW$259,147)="設定済",1,IF(VLOOKUP(計画【１】!$AR$3,計画書!$B$14:$EW$259,147)="取組予定有",2,IF(VLOOKUP(計画【１】!$AR$3,計画書!$B$14:$EW$259,147)="取組予定無",3,4))))</f>
        <v>#N/A</v>
      </c>
      <c r="P83" s="40" t="e">
        <f>IF(VLOOKUP(計画【１】!$AR$3,計画書!$B$14:$EW$259,148)="",0,IF(VLOOKUP(計画【１】!$AR$3,計画書!$B$14:$EW$259,148)="実施済",1,IF(VLOOKUP(計画【１】!$AR$3,計画書!$B$14:$EW$259,148)="取組予定有",2,IF(VLOOKUP(計画【１】!$AR$3,計画書!$B$14:$EW$259,148)="取組予定無",3,4))))</f>
        <v>#N/A</v>
      </c>
      <c r="Q83" s="34" t="str">
        <f>IFERROR(CHOOSE(O83,$O$4,$O$5,$O$6,$O$7),"")</f>
        <v/>
      </c>
      <c r="R83" s="34" t="str">
        <f>IFERROR(CHOOSE(P83,$P$4,$P$5,$P$6,$P$7),"")</f>
        <v/>
      </c>
      <c r="S83" s="22" t="str">
        <f>IFERROR(CHOOSE(Q83,#REF!,#REF!,#REF!,#REF!),"")</f>
        <v/>
      </c>
      <c r="T83" s="22" t="str">
        <f>IFERROR(CHOOSE(R83,#REF!,#REF!,#REF!,#REF!),"")</f>
        <v/>
      </c>
      <c r="U83" s="22" t="str">
        <f>IFERROR(CHOOSE(S83,#REF!,#REF!,#REF!,#REF!),"")</f>
        <v/>
      </c>
      <c r="V83" s="22" t="str">
        <f>IFERROR(CHOOSE(T83,#REF!,#REF!,#REF!,#REF!),"")</f>
        <v/>
      </c>
      <c r="W83" s="10" t="str">
        <f>IFERROR(CHOOSE(U83,#REF!,#REF!,#REF!,#REF!),"")</f>
        <v/>
      </c>
      <c r="X83" s="10" t="str">
        <f>IFERROR(CHOOSE(V83,#REF!,#REF!,#REF!,#REF!),"")</f>
        <v/>
      </c>
    </row>
    <row r="84" spans="1:24" s="10" customFormat="1" ht="21.95" customHeight="1">
      <c r="A84" s="987">
        <v>18</v>
      </c>
      <c r="B84" s="989" t="s">
        <v>328</v>
      </c>
      <c r="C84" s="989"/>
      <c r="D84" s="989"/>
      <c r="E84" s="989"/>
      <c r="F84" s="991" t="s">
        <v>329</v>
      </c>
      <c r="G84" s="992"/>
      <c r="H84" s="730" t="str">
        <f>IFERROR(IF(O87=1,"●","〇"),"〇")</f>
        <v>〇</v>
      </c>
      <c r="I84" s="747" t="s">
        <v>276</v>
      </c>
      <c r="J84" s="755" t="str">
        <f>IFERROR(IF(P87=1,"●","〇"),"〇")</f>
        <v>〇</v>
      </c>
      <c r="K84" s="735" t="s">
        <v>277</v>
      </c>
      <c r="L84" s="995" t="str">
        <f>IF(計画【１】!$AR$3="","",IF(VLOOKUP(計画【１】!$AR$3,計画書!$B$14:$EW$259,152)="","",VLOOKUP(計画【１】!$AR$3,計画書!$B$14:$EW$259,152)))</f>
        <v/>
      </c>
      <c r="M84" s="39"/>
      <c r="N84" s="22"/>
      <c r="O84" s="40"/>
      <c r="P84" s="40"/>
      <c r="Q84" s="34"/>
      <c r="R84" s="34"/>
      <c r="S84" s="22"/>
      <c r="T84" s="22"/>
      <c r="U84" s="22"/>
      <c r="V84" s="22"/>
    </row>
    <row r="85" spans="1:24" s="10" customFormat="1" ht="21.95" customHeight="1">
      <c r="A85" s="987"/>
      <c r="B85" s="989"/>
      <c r="C85" s="989"/>
      <c r="D85" s="989"/>
      <c r="E85" s="989"/>
      <c r="F85" s="991"/>
      <c r="G85" s="992"/>
      <c r="H85" s="730" t="str">
        <f>IFERROR(IF(O87=2,"●","〇"),"〇")</f>
        <v>〇</v>
      </c>
      <c r="I85" s="747" t="s">
        <v>280</v>
      </c>
      <c r="J85" s="730" t="str">
        <f>IFERROR(IF(P87=2,"●","〇"),"〇")</f>
        <v>〇</v>
      </c>
      <c r="K85" s="735" t="s">
        <v>280</v>
      </c>
      <c r="L85" s="995"/>
      <c r="M85" s="39"/>
      <c r="N85" s="22"/>
      <c r="O85" s="40"/>
      <c r="P85" s="40"/>
      <c r="Q85" s="34"/>
      <c r="R85" s="34"/>
      <c r="S85" s="22"/>
      <c r="T85" s="22"/>
      <c r="U85" s="22"/>
      <c r="V85" s="22"/>
    </row>
    <row r="86" spans="1:24" s="10" customFormat="1" ht="21.95" customHeight="1">
      <c r="A86" s="987"/>
      <c r="B86" s="989"/>
      <c r="C86" s="989"/>
      <c r="D86" s="989"/>
      <c r="E86" s="989"/>
      <c r="F86" s="991"/>
      <c r="G86" s="992"/>
      <c r="H86" s="730" t="str">
        <f>IFERROR(IF(O87=3,"●","〇"),"〇")</f>
        <v>〇</v>
      </c>
      <c r="I86" s="747" t="s">
        <v>284</v>
      </c>
      <c r="J86" s="730" t="str">
        <f>IFERROR(IF(P87=3,"●","〇"),"〇")</f>
        <v>〇</v>
      </c>
      <c r="K86" s="735" t="s">
        <v>284</v>
      </c>
      <c r="L86" s="995"/>
      <c r="M86" s="39"/>
      <c r="N86" s="22"/>
      <c r="O86" s="40"/>
      <c r="P86" s="40"/>
      <c r="Q86" s="34"/>
      <c r="R86" s="34"/>
      <c r="S86" s="22"/>
      <c r="T86" s="22"/>
      <c r="U86" s="22"/>
      <c r="V86" s="22"/>
    </row>
    <row r="87" spans="1:24" s="10" customFormat="1" ht="21.95" customHeight="1">
      <c r="A87" s="988"/>
      <c r="B87" s="990"/>
      <c r="C87" s="990"/>
      <c r="D87" s="990"/>
      <c r="E87" s="990"/>
      <c r="F87" s="993"/>
      <c r="G87" s="994"/>
      <c r="H87" s="740" t="str">
        <f>IFERROR(IF(O87=4,"●","〇"),"〇")</f>
        <v>〇</v>
      </c>
      <c r="I87" s="55" t="s">
        <v>283</v>
      </c>
      <c r="J87" s="740" t="str">
        <f>IFERROR(IF(P87=4,"●","〇"),"〇")</f>
        <v>〇</v>
      </c>
      <c r="K87" s="45" t="s">
        <v>283</v>
      </c>
      <c r="L87" s="996"/>
      <c r="M87" s="39"/>
      <c r="N87" s="22"/>
      <c r="O87" s="40" t="e">
        <f>IF(VLOOKUP(計画【１】!$AR$3,計画書!$B$14:$EW$259,150)="",0,IF(VLOOKUP(計画【１】!$AR$3,計画書!$B$14:$EW$259,150)="設定済",1,IF(VLOOKUP(計画【１】!$AR$3,計画書!$B$14:$EW$259,150)="取組予定有",2,IF(VLOOKUP(計画【１】!$AR$3,計画書!$B$14:$EW$259,150)="取組予定無",3,4))))</f>
        <v>#N/A</v>
      </c>
      <c r="P87" s="40" t="e">
        <f>IF(VLOOKUP(計画【１】!$AR$3,計画書!$B$14:$EW$259,151)="",0,IF(VLOOKUP(計画【１】!$AR$3,計画書!$B$14:$EW$259,151)="実施済",1,IF(VLOOKUP(計画【１】!$AR$3,計画書!$B$14:$EW$259,151)="取組予定有",2,IF(VLOOKUP(計画【１】!$AR$3,計画書!$B$14:$EW$259,151)="取組予定無",3,4))))</f>
        <v>#N/A</v>
      </c>
      <c r="Q87" s="34" t="str">
        <f>IFERROR(CHOOSE(O87,$O$4,$O$5,$O$6,$O$7),"")</f>
        <v/>
      </c>
      <c r="R87" s="34" t="str">
        <f>IFERROR(CHOOSE(P87,$P$4,$P$5,$P$6,$P$7),"")</f>
        <v/>
      </c>
      <c r="S87" s="22" t="str">
        <f>IFERROR(CHOOSE(Q87,#REF!,#REF!,#REF!,#REF!),"")</f>
        <v/>
      </c>
      <c r="T87" s="22" t="str">
        <f>IFERROR(CHOOSE(R87,#REF!,#REF!,#REF!,#REF!),"")</f>
        <v/>
      </c>
      <c r="U87" s="22" t="str">
        <f>IFERROR(CHOOSE(S87,#REF!,#REF!,#REF!,#REF!),"")</f>
        <v/>
      </c>
      <c r="V87" s="22" t="str">
        <f>IFERROR(CHOOSE(T87,#REF!,#REF!,#REF!,#REF!),"")</f>
        <v/>
      </c>
      <c r="W87" s="10" t="str">
        <f>IFERROR(CHOOSE(U87,#REF!,#REF!,#REF!,#REF!),"")</f>
        <v/>
      </c>
      <c r="X87" s="10" t="str">
        <f>IFERROR(CHOOSE(V87,#REF!,#REF!,#REF!,#REF!),"")</f>
        <v/>
      </c>
    </row>
    <row r="88" spans="1:24" s="20" customFormat="1" ht="18" customHeight="1">
      <c r="A88" s="56"/>
      <c r="B88" s="57"/>
      <c r="C88" s="58"/>
      <c r="D88" s="58"/>
      <c r="E88" s="58"/>
      <c r="F88" s="59"/>
      <c r="G88" s="59"/>
      <c r="H88" s="60"/>
      <c r="I88" s="60"/>
      <c r="J88" s="61"/>
      <c r="K88" s="61"/>
      <c r="L88" s="62"/>
      <c r="M88" s="39"/>
      <c r="N88" s="21"/>
      <c r="O88" s="34"/>
      <c r="P88" s="34"/>
      <c r="Q88" s="34" t="str">
        <f>IFERROR(CHOOSE(O88,#REF!,#REF!,#REF!,#REF!),"")</f>
        <v/>
      </c>
      <c r="R88" s="34" t="str">
        <f>IFERROR(CHOOSE(P88,#REF!,#REF!,#REF!,#REF!),"")</f>
        <v/>
      </c>
      <c r="S88" s="22" t="str">
        <f>IFERROR(CHOOSE(Q88,#REF!,#REF!,#REF!,#REF!),"")</f>
        <v/>
      </c>
      <c r="T88" s="22" t="str">
        <f>IFERROR(CHOOSE(R88,#REF!,#REF!,#REF!,#REF!),"")</f>
        <v/>
      </c>
      <c r="U88" s="22" t="str">
        <f>IFERROR(CHOOSE(S88,#REF!,#REF!,#REF!,#REF!),"")</f>
        <v/>
      </c>
      <c r="V88" s="22" t="str">
        <f>IFERROR(CHOOSE(T88,#REF!,#REF!,#REF!,#REF!),"")</f>
        <v/>
      </c>
      <c r="W88" s="10" t="str">
        <f>IFERROR(CHOOSE(U88,#REF!,#REF!,#REF!,#REF!),"")</f>
        <v/>
      </c>
      <c r="X88" s="10" t="str">
        <f>IFERROR(CHOOSE(V88,#REF!,#REF!,#REF!,#REF!),"")</f>
        <v/>
      </c>
    </row>
    <row r="89" spans="1:24" s="10" customFormat="1" ht="39.950000000000003" customHeight="1">
      <c r="A89" s="25"/>
      <c r="B89" s="25"/>
      <c r="C89" s="63"/>
      <c r="D89" s="63"/>
      <c r="E89" s="25"/>
      <c r="F89" s="25"/>
      <c r="G89" s="25"/>
      <c r="H89" s="64"/>
      <c r="I89" s="64"/>
      <c r="J89" s="64"/>
      <c r="K89" s="64"/>
      <c r="L89" s="32"/>
      <c r="M89" s="39"/>
      <c r="N89" s="22"/>
      <c r="O89" s="34"/>
      <c r="P89" s="34"/>
      <c r="Q89" s="34"/>
      <c r="R89" s="34"/>
      <c r="S89" s="22"/>
      <c r="T89" s="22"/>
      <c r="U89" s="22"/>
      <c r="V89" s="22"/>
    </row>
    <row r="90" spans="1:24" s="10" customFormat="1" ht="39.950000000000003" customHeight="1">
      <c r="A90" s="25"/>
      <c r="B90" s="25"/>
      <c r="C90" s="63"/>
      <c r="D90" s="63"/>
      <c r="E90" s="25"/>
      <c r="F90" s="25"/>
      <c r="G90" s="25"/>
      <c r="H90" s="64"/>
      <c r="I90" s="64"/>
      <c r="J90" s="64"/>
      <c r="K90" s="64"/>
      <c r="L90" s="32"/>
      <c r="M90" s="39"/>
      <c r="N90" s="22"/>
      <c r="O90" s="34"/>
      <c r="P90" s="34"/>
      <c r="Q90" s="34"/>
      <c r="R90" s="34"/>
      <c r="S90" s="22"/>
      <c r="T90" s="22"/>
      <c r="U90" s="22"/>
      <c r="V90" s="22"/>
    </row>
    <row r="91" spans="1:24" s="20" customFormat="1" ht="39.950000000000003" customHeight="1">
      <c r="A91" s="25"/>
      <c r="B91" s="25"/>
      <c r="C91" s="63"/>
      <c r="D91" s="63"/>
      <c r="E91" s="25"/>
      <c r="F91" s="25"/>
      <c r="G91" s="25"/>
      <c r="H91" s="64"/>
      <c r="I91" s="64"/>
      <c r="J91" s="64"/>
      <c r="K91" s="64"/>
      <c r="L91" s="32"/>
      <c r="M91" s="39"/>
      <c r="N91" s="22"/>
      <c r="O91" s="34"/>
      <c r="P91" s="34"/>
      <c r="Q91" s="34"/>
      <c r="R91" s="34"/>
      <c r="S91" s="22"/>
      <c r="T91" s="22"/>
      <c r="U91" s="22"/>
      <c r="V91" s="22"/>
      <c r="W91" s="10"/>
      <c r="X91" s="10"/>
    </row>
    <row r="92" spans="1:24" s="20" customFormat="1" ht="39.950000000000003" customHeight="1">
      <c r="A92" s="25"/>
      <c r="B92" s="25"/>
      <c r="C92" s="63"/>
      <c r="D92" s="63"/>
      <c r="E92" s="25"/>
      <c r="F92" s="25"/>
      <c r="G92" s="25"/>
      <c r="H92" s="64"/>
      <c r="I92" s="64"/>
      <c r="J92" s="64"/>
      <c r="K92" s="64"/>
      <c r="L92" s="32"/>
      <c r="M92" s="39"/>
      <c r="N92" s="22"/>
      <c r="O92" s="34"/>
      <c r="P92" s="34"/>
      <c r="Q92" s="34"/>
      <c r="R92" s="34"/>
      <c r="S92" s="22"/>
      <c r="T92" s="22"/>
      <c r="U92" s="22"/>
      <c r="V92" s="22"/>
      <c r="W92" s="10"/>
      <c r="X92" s="10"/>
    </row>
    <row r="93" spans="1:24" s="20" customFormat="1" ht="39.950000000000003" customHeight="1">
      <c r="A93" s="25"/>
      <c r="B93" s="25"/>
      <c r="C93" s="63"/>
      <c r="D93" s="63"/>
      <c r="E93" s="25"/>
      <c r="F93" s="25"/>
      <c r="G93" s="25"/>
      <c r="H93" s="64"/>
      <c r="I93" s="64"/>
      <c r="J93" s="64"/>
      <c r="K93" s="64"/>
      <c r="L93" s="32"/>
      <c r="M93" s="28"/>
      <c r="N93" s="22"/>
      <c r="O93" s="34"/>
      <c r="P93" s="34"/>
      <c r="Q93" s="34"/>
      <c r="R93" s="34"/>
      <c r="S93" s="22"/>
      <c r="T93" s="22"/>
      <c r="U93" s="22"/>
      <c r="V93" s="22"/>
      <c r="W93" s="10"/>
      <c r="X93" s="10"/>
    </row>
    <row r="94" spans="1:24" s="20" customFormat="1" ht="39.950000000000003" customHeight="1">
      <c r="A94" s="25"/>
      <c r="B94" s="25"/>
      <c r="C94" s="63"/>
      <c r="D94" s="63"/>
      <c r="E94" s="25"/>
      <c r="F94" s="25"/>
      <c r="G94" s="25"/>
      <c r="H94" s="64"/>
      <c r="I94" s="64"/>
      <c r="J94" s="64"/>
      <c r="K94" s="64"/>
      <c r="L94" s="32"/>
      <c r="M94" s="39"/>
      <c r="N94" s="22"/>
      <c r="O94" s="34"/>
      <c r="P94" s="34"/>
      <c r="Q94" s="34"/>
      <c r="R94" s="34"/>
      <c r="S94" s="22"/>
      <c r="T94" s="22"/>
      <c r="U94" s="22"/>
      <c r="V94" s="22"/>
      <c r="W94" s="10"/>
      <c r="X94" s="10"/>
    </row>
    <row r="95" spans="1:24" s="20" customFormat="1" ht="39.950000000000003" customHeight="1">
      <c r="A95" s="25"/>
      <c r="B95" s="25"/>
      <c r="C95" s="63"/>
      <c r="D95" s="63"/>
      <c r="E95" s="25"/>
      <c r="F95" s="25"/>
      <c r="G95" s="25"/>
      <c r="H95" s="64"/>
      <c r="I95" s="64"/>
      <c r="J95" s="64"/>
      <c r="K95" s="64"/>
      <c r="L95" s="32"/>
      <c r="M95" s="39"/>
      <c r="N95" s="22"/>
      <c r="O95" s="34"/>
      <c r="P95" s="34"/>
      <c r="Q95" s="34"/>
      <c r="R95" s="34"/>
      <c r="S95" s="22"/>
      <c r="T95" s="22"/>
      <c r="U95" s="22"/>
      <c r="V95" s="22"/>
      <c r="W95" s="10"/>
      <c r="X95" s="10"/>
    </row>
    <row r="96" spans="1:24" s="20" customFormat="1" ht="39.950000000000003" customHeight="1">
      <c r="A96" s="25"/>
      <c r="B96" s="25"/>
      <c r="C96" s="63"/>
      <c r="D96" s="63"/>
      <c r="E96" s="25"/>
      <c r="F96" s="25"/>
      <c r="G96" s="25"/>
      <c r="H96" s="64"/>
      <c r="I96" s="64"/>
      <c r="J96" s="64"/>
      <c r="K96" s="64"/>
      <c r="L96" s="32"/>
      <c r="M96" s="39"/>
      <c r="N96" s="22"/>
      <c r="O96" s="34"/>
      <c r="P96" s="34"/>
      <c r="Q96" s="34"/>
      <c r="R96" s="34"/>
      <c r="S96" s="22"/>
      <c r="T96" s="22"/>
      <c r="U96" s="22"/>
      <c r="V96" s="22"/>
      <c r="W96" s="10"/>
      <c r="X96" s="10"/>
    </row>
    <row r="97" spans="1:24" s="20" customFormat="1" ht="39.950000000000003" customHeight="1">
      <c r="A97" s="25"/>
      <c r="B97" s="25"/>
      <c r="C97" s="63"/>
      <c r="D97" s="63"/>
      <c r="E97" s="25"/>
      <c r="F97" s="25"/>
      <c r="G97" s="25"/>
      <c r="H97" s="64"/>
      <c r="I97" s="64"/>
      <c r="J97" s="64"/>
      <c r="K97" s="64"/>
      <c r="L97" s="32"/>
      <c r="M97" s="39"/>
      <c r="N97" s="22"/>
      <c r="O97" s="34"/>
      <c r="P97" s="34"/>
      <c r="Q97" s="34"/>
      <c r="R97" s="34"/>
      <c r="S97" s="22"/>
      <c r="T97" s="22"/>
      <c r="U97" s="22"/>
      <c r="V97" s="22"/>
      <c r="W97" s="10"/>
      <c r="X97" s="10"/>
    </row>
    <row r="98" spans="1:24" s="20" customFormat="1" ht="39.950000000000003" customHeight="1">
      <c r="A98" s="25"/>
      <c r="B98" s="25"/>
      <c r="C98" s="63"/>
      <c r="D98" s="63"/>
      <c r="E98" s="25"/>
      <c r="F98" s="25"/>
      <c r="G98" s="25"/>
      <c r="H98" s="64"/>
      <c r="I98" s="64"/>
      <c r="J98" s="64"/>
      <c r="K98" s="64"/>
      <c r="L98" s="32"/>
      <c r="M98" s="39"/>
      <c r="N98" s="22"/>
      <c r="O98" s="34"/>
      <c r="P98" s="34"/>
      <c r="Q98" s="34"/>
      <c r="R98" s="34"/>
      <c r="S98" s="22"/>
      <c r="T98" s="22"/>
      <c r="U98" s="22"/>
      <c r="V98" s="22"/>
      <c r="W98" s="10"/>
      <c r="X98" s="10"/>
    </row>
    <row r="99" spans="1:24" s="20" customFormat="1" ht="39.950000000000003" customHeight="1">
      <c r="A99" s="25"/>
      <c r="B99" s="25"/>
      <c r="C99" s="63"/>
      <c r="D99" s="63"/>
      <c r="E99" s="25"/>
      <c r="F99" s="25"/>
      <c r="G99" s="25"/>
      <c r="H99" s="64"/>
      <c r="I99" s="64"/>
      <c r="J99" s="64"/>
      <c r="K99" s="64"/>
      <c r="L99" s="32"/>
      <c r="M99" s="39"/>
      <c r="N99" s="22"/>
      <c r="O99" s="34"/>
      <c r="P99" s="34"/>
      <c r="Q99" s="34"/>
      <c r="R99" s="34"/>
      <c r="S99" s="22"/>
      <c r="T99" s="22"/>
      <c r="U99" s="22"/>
      <c r="V99" s="22"/>
      <c r="W99" s="10"/>
      <c r="X99" s="10"/>
    </row>
    <row r="100" spans="1:24" ht="39.950000000000003" customHeight="1">
      <c r="A100" s="25"/>
      <c r="B100" s="63"/>
      <c r="C100" s="63"/>
      <c r="D100" s="63"/>
      <c r="E100" s="25"/>
      <c r="F100" s="25"/>
      <c r="G100" s="25"/>
      <c r="H100" s="64"/>
      <c r="I100" s="64"/>
      <c r="J100" s="64"/>
      <c r="K100" s="64"/>
      <c r="L100" s="32"/>
      <c r="M100" s="28"/>
      <c r="N100" s="25"/>
      <c r="O100" s="32"/>
      <c r="P100" s="32"/>
      <c r="Q100" s="32"/>
      <c r="R100" s="32"/>
      <c r="S100" s="25"/>
      <c r="T100" s="25"/>
      <c r="U100" s="25"/>
      <c r="V100" s="25"/>
    </row>
    <row r="101" spans="1:24" s="20" customFormat="1" ht="39.950000000000003" customHeight="1">
      <c r="A101" s="1"/>
      <c r="B101" s="11"/>
      <c r="C101" s="11"/>
      <c r="D101" s="11"/>
      <c r="E101" s="1"/>
      <c r="F101" s="1"/>
      <c r="G101" s="1"/>
      <c r="H101" s="31"/>
      <c r="I101" s="31"/>
      <c r="J101" s="31"/>
      <c r="K101" s="31"/>
      <c r="L101" s="9"/>
      <c r="M101" s="65"/>
      <c r="O101" s="29"/>
      <c r="P101" s="29"/>
      <c r="Q101" s="29"/>
      <c r="R101" s="29"/>
      <c r="S101" s="10"/>
      <c r="T101" s="10"/>
      <c r="U101" s="10"/>
      <c r="V101" s="10"/>
      <c r="W101" s="10"/>
      <c r="X101" s="10"/>
    </row>
    <row r="102" spans="1:24" s="20" customFormat="1" ht="39.950000000000003" customHeight="1">
      <c r="A102" s="1"/>
      <c r="B102" s="11"/>
      <c r="C102" s="11"/>
      <c r="D102" s="11"/>
      <c r="E102" s="1"/>
      <c r="F102" s="1"/>
      <c r="G102" s="1"/>
      <c r="H102" s="31"/>
      <c r="I102" s="31"/>
      <c r="J102" s="31"/>
      <c r="K102" s="31"/>
      <c r="L102" s="9"/>
      <c r="M102" s="65"/>
      <c r="N102" s="29"/>
      <c r="O102" s="29"/>
      <c r="P102" s="29"/>
      <c r="Q102" s="29"/>
      <c r="R102" s="29"/>
      <c r="S102" s="10"/>
      <c r="T102" s="10"/>
      <c r="U102" s="10"/>
      <c r="V102" s="10"/>
      <c r="W102" s="10"/>
      <c r="X102" s="10"/>
    </row>
    <row r="103" spans="1:24" s="10" customFormat="1" ht="110.25" customHeight="1">
      <c r="A103" s="1"/>
      <c r="B103" s="11"/>
      <c r="C103" s="11"/>
      <c r="D103" s="11"/>
      <c r="E103" s="1"/>
      <c r="F103" s="1"/>
      <c r="G103" s="1"/>
      <c r="H103" s="31"/>
      <c r="I103" s="31"/>
      <c r="J103" s="31"/>
      <c r="K103" s="31"/>
      <c r="L103" s="9"/>
      <c r="M103" s="65"/>
      <c r="O103" s="29"/>
      <c r="P103" s="29"/>
      <c r="Q103" s="29"/>
      <c r="R103" s="29"/>
    </row>
    <row r="104" spans="1:24" s="20" customFormat="1" ht="39.950000000000003" customHeight="1">
      <c r="A104" s="1"/>
      <c r="B104" s="11"/>
      <c r="C104" s="11"/>
      <c r="D104" s="11"/>
      <c r="E104" s="1"/>
      <c r="F104" s="1"/>
      <c r="G104" s="1"/>
      <c r="H104" s="31"/>
      <c r="I104" s="31"/>
      <c r="J104" s="31"/>
      <c r="K104" s="31"/>
      <c r="L104" s="9"/>
      <c r="M104" s="65"/>
      <c r="N104" s="10"/>
      <c r="O104" s="29"/>
      <c r="P104" s="29"/>
      <c r="Q104" s="29"/>
      <c r="R104" s="29"/>
      <c r="S104" s="10"/>
      <c r="T104" s="10"/>
      <c r="U104" s="10"/>
      <c r="V104" s="10"/>
      <c r="W104" s="10"/>
      <c r="X104" s="10"/>
    </row>
    <row r="105" spans="1:24" s="20" customFormat="1" ht="39.950000000000003" customHeight="1">
      <c r="A105" s="1"/>
      <c r="B105" s="11"/>
      <c r="C105" s="11"/>
      <c r="D105" s="11"/>
      <c r="E105" s="1"/>
      <c r="F105" s="1"/>
      <c r="G105" s="1"/>
      <c r="H105" s="31"/>
      <c r="I105" s="31"/>
      <c r="J105" s="31"/>
      <c r="K105" s="31"/>
      <c r="L105" s="9"/>
      <c r="M105" s="65"/>
      <c r="N105" s="10"/>
      <c r="O105" s="29"/>
      <c r="P105" s="29"/>
      <c r="Q105" s="29"/>
      <c r="R105" s="29"/>
      <c r="S105" s="10"/>
      <c r="T105" s="10"/>
      <c r="U105" s="10"/>
      <c r="V105" s="10"/>
      <c r="W105" s="10"/>
      <c r="X105" s="10"/>
    </row>
    <row r="106" spans="1:24" s="20" customFormat="1" ht="39.950000000000003" customHeight="1">
      <c r="A106" s="1"/>
      <c r="B106" s="11"/>
      <c r="C106" s="11"/>
      <c r="D106" s="11"/>
      <c r="E106" s="1"/>
      <c r="F106" s="1"/>
      <c r="G106" s="1"/>
      <c r="H106" s="31"/>
      <c r="I106" s="31"/>
      <c r="J106" s="31"/>
      <c r="K106" s="31"/>
      <c r="L106" s="9"/>
      <c r="M106" s="65"/>
      <c r="N106" s="10"/>
      <c r="O106" s="29"/>
      <c r="P106" s="29"/>
      <c r="Q106" s="29"/>
      <c r="R106" s="29"/>
      <c r="S106" s="10"/>
      <c r="T106" s="10"/>
      <c r="U106" s="10"/>
      <c r="V106" s="10"/>
      <c r="W106" s="10"/>
      <c r="X106" s="10"/>
    </row>
    <row r="107" spans="1:24" ht="39.950000000000003" customHeight="1"/>
    <row r="108" spans="1:24" ht="39.950000000000003" customHeight="1"/>
    <row r="109" spans="1:24" ht="39.950000000000003" customHeight="1"/>
    <row r="110" spans="1:24" ht="39.950000000000003" customHeight="1"/>
    <row r="111" spans="1:24" ht="39.950000000000003" customHeight="1"/>
    <row r="112" spans="1:24" ht="39.950000000000003" customHeight="1"/>
    <row r="113" spans="2:12" ht="39.950000000000003" customHeight="1">
      <c r="B113" s="1"/>
      <c r="C113" s="1"/>
      <c r="D113" s="1"/>
    </row>
    <row r="114" spans="2:12" ht="39.950000000000003" customHeight="1">
      <c r="B114" s="1"/>
      <c r="C114" s="1"/>
      <c r="D114" s="1"/>
    </row>
    <row r="115" spans="2:12" ht="39.950000000000003" customHeight="1">
      <c r="B115" s="1"/>
      <c r="C115" s="1"/>
      <c r="D115" s="1"/>
    </row>
    <row r="116" spans="2:12" ht="39.950000000000003" customHeight="1">
      <c r="B116" s="1"/>
      <c r="C116" s="1"/>
      <c r="D116" s="1"/>
    </row>
    <row r="117" spans="2:12" ht="39.950000000000003" customHeight="1">
      <c r="B117" s="1"/>
      <c r="C117" s="1"/>
      <c r="D117" s="1"/>
      <c r="L117" s="52"/>
    </row>
    <row r="118" spans="2:12" ht="39.950000000000003" customHeight="1">
      <c r="B118" s="1"/>
      <c r="C118" s="1"/>
      <c r="D118" s="1"/>
    </row>
    <row r="119" spans="2:12" ht="39.950000000000003" customHeight="1">
      <c r="B119" s="1"/>
      <c r="C119" s="1"/>
      <c r="D119" s="1"/>
    </row>
    <row r="120" spans="2:12" ht="39.950000000000003" customHeight="1">
      <c r="B120" s="1"/>
      <c r="C120" s="1"/>
      <c r="D120" s="1"/>
      <c r="L120" s="52"/>
    </row>
    <row r="121" spans="2:12" ht="39.950000000000003" customHeight="1">
      <c r="B121" s="1"/>
      <c r="C121" s="1"/>
      <c r="D121" s="1"/>
    </row>
    <row r="122" spans="2:12" ht="39.950000000000003" customHeight="1">
      <c r="B122" s="1"/>
      <c r="C122" s="1"/>
      <c r="D122" s="1"/>
    </row>
    <row r="123" spans="2:12" ht="39.950000000000003" customHeight="1">
      <c r="B123" s="1"/>
      <c r="C123" s="1"/>
      <c r="D123" s="1"/>
    </row>
    <row r="124" spans="2:12" ht="39.950000000000003" customHeight="1">
      <c r="B124" s="1"/>
      <c r="C124" s="1"/>
      <c r="D124" s="1"/>
    </row>
    <row r="125" spans="2:12" ht="39.950000000000003" customHeight="1">
      <c r="B125" s="1"/>
      <c r="C125" s="1"/>
      <c r="D125" s="1"/>
    </row>
    <row r="126" spans="2:12" ht="39.950000000000003" customHeight="1">
      <c r="B126" s="1"/>
      <c r="C126" s="1"/>
      <c r="D126" s="1"/>
    </row>
    <row r="127" spans="2:12" ht="39.950000000000003" customHeight="1">
      <c r="B127" s="1"/>
      <c r="C127" s="1"/>
      <c r="D127" s="1"/>
    </row>
    <row r="128" spans="2:12" ht="39.950000000000003" customHeight="1">
      <c r="B128" s="1"/>
      <c r="C128" s="1"/>
      <c r="D128" s="1"/>
    </row>
    <row r="129" spans="2:12" ht="39.950000000000003" customHeight="1">
      <c r="B129" s="1"/>
      <c r="C129" s="1"/>
      <c r="D129" s="1"/>
      <c r="H129" s="66"/>
      <c r="I129" s="66"/>
      <c r="J129" s="66"/>
      <c r="K129" s="66"/>
      <c r="L129" s="1"/>
    </row>
    <row r="130" spans="2:12" ht="39.950000000000003" customHeight="1">
      <c r="B130" s="1"/>
      <c r="C130" s="1"/>
      <c r="D130" s="1"/>
      <c r="H130" s="66"/>
      <c r="I130" s="66"/>
      <c r="J130" s="66"/>
      <c r="K130" s="66"/>
      <c r="L130" s="1"/>
    </row>
    <row r="131" spans="2:12" ht="39.950000000000003" customHeight="1">
      <c r="B131" s="1"/>
      <c r="C131" s="1"/>
      <c r="D131" s="1"/>
      <c r="H131" s="66"/>
      <c r="I131" s="66"/>
      <c r="J131" s="66"/>
      <c r="K131" s="66"/>
      <c r="L131" s="1"/>
    </row>
    <row r="132" spans="2:12" ht="39.950000000000003" customHeight="1">
      <c r="B132" s="1"/>
      <c r="C132" s="1"/>
      <c r="D132" s="1"/>
      <c r="H132" s="66"/>
      <c r="I132" s="66"/>
      <c r="J132" s="66"/>
      <c r="K132" s="66"/>
      <c r="L132" s="1"/>
    </row>
    <row r="133" spans="2:12" ht="39.950000000000003" customHeight="1">
      <c r="B133" s="1"/>
      <c r="C133" s="1"/>
      <c r="D133" s="1"/>
      <c r="H133" s="66"/>
      <c r="I133" s="66"/>
      <c r="J133" s="66"/>
      <c r="K133" s="66"/>
      <c r="L133" s="1"/>
    </row>
    <row r="134" spans="2:12" ht="39.950000000000003" customHeight="1">
      <c r="B134" s="1"/>
      <c r="C134" s="1"/>
      <c r="D134" s="1"/>
      <c r="H134" s="66"/>
      <c r="I134" s="66"/>
      <c r="J134" s="66"/>
      <c r="K134" s="66"/>
      <c r="L134" s="1"/>
    </row>
    <row r="135" spans="2:12" ht="39.950000000000003" customHeight="1">
      <c r="B135" s="1"/>
      <c r="C135" s="1"/>
      <c r="D135" s="1"/>
      <c r="H135" s="66"/>
      <c r="I135" s="66"/>
      <c r="J135" s="66"/>
      <c r="K135" s="66"/>
      <c r="L135" s="1"/>
    </row>
    <row r="136" spans="2:12" ht="39.950000000000003" customHeight="1">
      <c r="B136" s="1"/>
      <c r="C136" s="1"/>
      <c r="D136" s="1"/>
      <c r="H136" s="66"/>
      <c r="I136" s="66"/>
      <c r="J136" s="66"/>
      <c r="K136" s="66"/>
      <c r="L136" s="1"/>
    </row>
    <row r="137" spans="2:12" ht="39.950000000000003" customHeight="1">
      <c r="B137" s="1"/>
      <c r="C137" s="1"/>
      <c r="D137" s="1"/>
      <c r="H137" s="66"/>
      <c r="I137" s="66"/>
      <c r="J137" s="66"/>
      <c r="K137" s="66"/>
      <c r="L137" s="1"/>
    </row>
    <row r="138" spans="2:12" ht="39.950000000000003" customHeight="1">
      <c r="B138" s="1"/>
      <c r="C138" s="1"/>
      <c r="D138" s="1"/>
      <c r="H138" s="66"/>
      <c r="I138" s="66"/>
      <c r="J138" s="66"/>
      <c r="K138" s="66"/>
      <c r="L138" s="1"/>
    </row>
    <row r="139" spans="2:12" ht="39.950000000000003" customHeight="1">
      <c r="B139" s="1"/>
      <c r="C139" s="1"/>
      <c r="D139" s="1"/>
      <c r="H139" s="66"/>
      <c r="I139" s="66"/>
      <c r="J139" s="66"/>
      <c r="K139" s="66"/>
      <c r="L139" s="1"/>
    </row>
    <row r="140" spans="2:12" ht="39.950000000000003" customHeight="1">
      <c r="B140" s="1"/>
      <c r="C140" s="1"/>
      <c r="D140" s="1"/>
      <c r="H140" s="66"/>
      <c r="I140" s="66"/>
      <c r="J140" s="66"/>
      <c r="K140" s="66"/>
      <c r="L140" s="1"/>
    </row>
    <row r="141" spans="2:12" ht="39.950000000000003" customHeight="1">
      <c r="B141" s="1"/>
      <c r="C141" s="1"/>
      <c r="D141" s="1"/>
      <c r="H141" s="66"/>
      <c r="I141" s="66"/>
      <c r="J141" s="66"/>
      <c r="K141" s="66"/>
      <c r="L141" s="1"/>
    </row>
    <row r="142" spans="2:12" ht="39.950000000000003" customHeight="1">
      <c r="B142" s="1"/>
      <c r="C142" s="1"/>
      <c r="D142" s="1"/>
      <c r="H142" s="66"/>
      <c r="I142" s="66"/>
      <c r="J142" s="66"/>
      <c r="K142" s="66"/>
      <c r="L142" s="1"/>
    </row>
    <row r="143" spans="2:12" ht="39.950000000000003" customHeight="1">
      <c r="B143" s="1"/>
      <c r="C143" s="1"/>
      <c r="D143" s="1"/>
      <c r="H143" s="66"/>
      <c r="I143" s="66"/>
      <c r="J143" s="66"/>
      <c r="K143" s="66"/>
      <c r="L143" s="1"/>
    </row>
    <row r="144" spans="2:12" ht="39.950000000000003" customHeight="1">
      <c r="B144" s="1"/>
      <c r="C144" s="1"/>
      <c r="D144" s="1"/>
      <c r="H144" s="66"/>
      <c r="I144" s="66"/>
      <c r="J144" s="66"/>
      <c r="K144" s="66"/>
      <c r="L144" s="1"/>
    </row>
    <row r="145" spans="2:12" ht="39.950000000000003" customHeight="1">
      <c r="B145" s="1"/>
      <c r="C145" s="1"/>
      <c r="D145" s="1"/>
      <c r="H145" s="66"/>
      <c r="I145" s="66"/>
      <c r="J145" s="66"/>
      <c r="K145" s="66"/>
      <c r="L145" s="1"/>
    </row>
    <row r="146" spans="2:12">
      <c r="B146" s="1"/>
      <c r="C146" s="1"/>
      <c r="D146" s="1"/>
      <c r="H146" s="66"/>
      <c r="I146" s="66"/>
      <c r="J146" s="66"/>
      <c r="K146" s="66"/>
      <c r="L146" s="1"/>
    </row>
    <row r="147" spans="2:12">
      <c r="B147" s="1"/>
      <c r="C147" s="1"/>
      <c r="D147" s="1"/>
      <c r="H147" s="66"/>
      <c r="I147" s="66"/>
      <c r="J147" s="66"/>
      <c r="K147" s="66"/>
      <c r="L147" s="1"/>
    </row>
    <row r="148" spans="2:12">
      <c r="B148" s="1"/>
      <c r="C148" s="1"/>
      <c r="D148" s="1"/>
      <c r="H148" s="66"/>
      <c r="I148" s="66"/>
      <c r="J148" s="66"/>
      <c r="K148" s="66"/>
      <c r="L148" s="1"/>
    </row>
    <row r="149" spans="2:12">
      <c r="B149" s="1"/>
      <c r="C149" s="1"/>
      <c r="D149" s="1"/>
      <c r="H149" s="66"/>
      <c r="I149" s="66"/>
      <c r="J149" s="66"/>
      <c r="K149" s="66"/>
      <c r="L149" s="1"/>
    </row>
    <row r="150" spans="2:12">
      <c r="B150" s="1"/>
      <c r="C150" s="1"/>
      <c r="D150" s="1"/>
      <c r="H150" s="66"/>
      <c r="I150" s="66"/>
      <c r="J150" s="66"/>
      <c r="K150" s="66"/>
      <c r="L150" s="1"/>
    </row>
    <row r="151" spans="2:12">
      <c r="B151" s="1"/>
      <c r="C151" s="1"/>
      <c r="D151" s="1"/>
      <c r="H151" s="66"/>
      <c r="I151" s="66"/>
      <c r="J151" s="66"/>
      <c r="K151" s="66"/>
      <c r="L151" s="1"/>
    </row>
    <row r="152" spans="2:12">
      <c r="B152" s="1"/>
      <c r="C152" s="1"/>
      <c r="D152" s="1"/>
      <c r="H152" s="66"/>
      <c r="I152" s="66"/>
      <c r="J152" s="66"/>
      <c r="K152" s="66"/>
      <c r="L152" s="1"/>
    </row>
  </sheetData>
  <sheetProtection password="86AE" sheet="1" formatCells="0"/>
  <mergeCells count="107">
    <mergeCell ref="M1:M5"/>
    <mergeCell ref="A4:E5"/>
    <mergeCell ref="F4:F5"/>
    <mergeCell ref="G4:G5"/>
    <mergeCell ref="H4:K4"/>
    <mergeCell ref="L4:L5"/>
    <mergeCell ref="H5:I5"/>
    <mergeCell ref="J5:K5"/>
    <mergeCell ref="A6:A9"/>
    <mergeCell ref="B6:E9"/>
    <mergeCell ref="F6:F9"/>
    <mergeCell ref="G6:G9"/>
    <mergeCell ref="L6:L9"/>
    <mergeCell ref="A10:A13"/>
    <mergeCell ref="B10:E13"/>
    <mergeCell ref="F10:F13"/>
    <mergeCell ref="G10:G13"/>
    <mergeCell ref="L10:L13"/>
    <mergeCell ref="A14:A17"/>
    <mergeCell ref="B14:E17"/>
    <mergeCell ref="F14:F17"/>
    <mergeCell ref="G14:G17"/>
    <mergeCell ref="L14:L17"/>
    <mergeCell ref="A18:A21"/>
    <mergeCell ref="B18:E21"/>
    <mergeCell ref="F18:F21"/>
    <mergeCell ref="G18:G21"/>
    <mergeCell ref="L18:L21"/>
    <mergeCell ref="A22:A25"/>
    <mergeCell ref="B22:E25"/>
    <mergeCell ref="F22:F25"/>
    <mergeCell ref="G22:G25"/>
    <mergeCell ref="L22:L25"/>
    <mergeCell ref="A26:A29"/>
    <mergeCell ref="B26:E29"/>
    <mergeCell ref="F26:F29"/>
    <mergeCell ref="G26:G29"/>
    <mergeCell ref="L26:L29"/>
    <mergeCell ref="A30:A33"/>
    <mergeCell ref="B30:E33"/>
    <mergeCell ref="F30:F33"/>
    <mergeCell ref="G30:G33"/>
    <mergeCell ref="L30:L33"/>
    <mergeCell ref="A34:A37"/>
    <mergeCell ref="B34:E37"/>
    <mergeCell ref="F34:F37"/>
    <mergeCell ref="G34:G37"/>
    <mergeCell ref="L34:L37"/>
    <mergeCell ref="A49:E50"/>
    <mergeCell ref="F49:F50"/>
    <mergeCell ref="G49:G50"/>
    <mergeCell ref="H49:K49"/>
    <mergeCell ref="L49:L50"/>
    <mergeCell ref="H50:I50"/>
    <mergeCell ref="J50:K50"/>
    <mergeCell ref="A38:A41"/>
    <mergeCell ref="B38:E41"/>
    <mergeCell ref="F38:F41"/>
    <mergeCell ref="G38:G41"/>
    <mergeCell ref="L38:L41"/>
    <mergeCell ref="A42:A45"/>
    <mergeCell ref="B42:E45"/>
    <mergeCell ref="F42:F45"/>
    <mergeCell ref="G42:G45"/>
    <mergeCell ref="L42:L45"/>
    <mergeCell ref="A59:A62"/>
    <mergeCell ref="B59:E62"/>
    <mergeCell ref="F59:F62"/>
    <mergeCell ref="G59:G62"/>
    <mergeCell ref="L59:L62"/>
    <mergeCell ref="A63:L63"/>
    <mergeCell ref="A51:A54"/>
    <mergeCell ref="B51:E54"/>
    <mergeCell ref="F51:F54"/>
    <mergeCell ref="G51:G54"/>
    <mergeCell ref="L51:L54"/>
    <mergeCell ref="A55:A58"/>
    <mergeCell ref="B55:E58"/>
    <mergeCell ref="F55:F58"/>
    <mergeCell ref="G55:G58"/>
    <mergeCell ref="L55:L58"/>
    <mergeCell ref="A68:A71"/>
    <mergeCell ref="B68:E71"/>
    <mergeCell ref="F68:G71"/>
    <mergeCell ref="L68:L71"/>
    <mergeCell ref="A72:A75"/>
    <mergeCell ref="B72:E75"/>
    <mergeCell ref="F72:G75"/>
    <mergeCell ref="L72:L75"/>
    <mergeCell ref="A66:E67"/>
    <mergeCell ref="F66:G67"/>
    <mergeCell ref="H66:K66"/>
    <mergeCell ref="L66:L67"/>
    <mergeCell ref="H67:I67"/>
    <mergeCell ref="J67:K67"/>
    <mergeCell ref="A84:A87"/>
    <mergeCell ref="B84:E87"/>
    <mergeCell ref="F84:G87"/>
    <mergeCell ref="L84:L87"/>
    <mergeCell ref="A76:A79"/>
    <mergeCell ref="B76:E79"/>
    <mergeCell ref="F76:G79"/>
    <mergeCell ref="L76:L79"/>
    <mergeCell ref="A80:A83"/>
    <mergeCell ref="B80:E83"/>
    <mergeCell ref="F80:G83"/>
    <mergeCell ref="L80:L83"/>
  </mergeCells>
  <phoneticPr fontId="7"/>
  <printOptions horizontalCentered="1"/>
  <pageMargins left="0.59055118110236227" right="0.59055118110236227" top="0.39370078740157483" bottom="0.59055118110236227" header="0.31496062992125984" footer="0.23622047244094491"/>
  <pageSetup paperSize="9" scale="87" orientation="portrait" r:id="rId1"/>
  <rowBreaks count="1" manualBreakCount="1">
    <brk id="4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101" r:id="rId4" name="Group Box 5">
              <controlPr defaultSize="0" autoFill="0" autoPict="0">
                <anchor moveWithCells="1">
                  <from>
                    <xdr:col>7</xdr:col>
                    <xdr:colOff>19050</xdr:colOff>
                    <xdr:row>4</xdr:row>
                    <xdr:rowOff>285750</xdr:rowOff>
                  </from>
                  <to>
                    <xdr:col>8</xdr:col>
                    <xdr:colOff>685800</xdr:colOff>
                    <xdr:row>8</xdr:row>
                    <xdr:rowOff>266700</xdr:rowOff>
                  </to>
                </anchor>
              </controlPr>
            </control>
          </mc:Choice>
        </mc:AlternateContent>
        <mc:AlternateContent xmlns:mc="http://schemas.openxmlformats.org/markup-compatibility/2006">
          <mc:Choice Requires="x14">
            <control shapeId="4106" r:id="rId5" name="Group Box 10">
              <controlPr defaultSize="0" autoFill="0" autoPict="0">
                <anchor moveWithCells="1">
                  <from>
                    <xdr:col>9</xdr:col>
                    <xdr:colOff>19050</xdr:colOff>
                    <xdr:row>4</xdr:row>
                    <xdr:rowOff>285750</xdr:rowOff>
                  </from>
                  <to>
                    <xdr:col>10</xdr:col>
                    <xdr:colOff>685800</xdr:colOff>
                    <xdr:row>8</xdr:row>
                    <xdr:rowOff>266700</xdr:rowOff>
                  </to>
                </anchor>
              </controlPr>
            </control>
          </mc:Choice>
        </mc:AlternateContent>
        <mc:AlternateContent xmlns:mc="http://schemas.openxmlformats.org/markup-compatibility/2006">
          <mc:Choice Requires="x14">
            <control shapeId="4111" r:id="rId6" name="Group Box 15">
              <controlPr defaultSize="0" autoFill="0" autoPict="0">
                <anchor moveWithCells="1">
                  <from>
                    <xdr:col>7</xdr:col>
                    <xdr:colOff>19050</xdr:colOff>
                    <xdr:row>9</xdr:row>
                    <xdr:rowOff>0</xdr:rowOff>
                  </from>
                  <to>
                    <xdr:col>8</xdr:col>
                    <xdr:colOff>685800</xdr:colOff>
                    <xdr:row>12</xdr:row>
                    <xdr:rowOff>266700</xdr:rowOff>
                  </to>
                </anchor>
              </controlPr>
            </control>
          </mc:Choice>
        </mc:AlternateContent>
        <mc:AlternateContent xmlns:mc="http://schemas.openxmlformats.org/markup-compatibility/2006">
          <mc:Choice Requires="x14">
            <control shapeId="4116" r:id="rId7" name="Group Box 20">
              <controlPr defaultSize="0" autoFill="0" autoPict="0">
                <anchor moveWithCells="1">
                  <from>
                    <xdr:col>9</xdr:col>
                    <xdr:colOff>19050</xdr:colOff>
                    <xdr:row>9</xdr:row>
                    <xdr:rowOff>0</xdr:rowOff>
                  </from>
                  <to>
                    <xdr:col>10</xdr:col>
                    <xdr:colOff>685800</xdr:colOff>
                    <xdr:row>12</xdr:row>
                    <xdr:rowOff>266700</xdr:rowOff>
                  </to>
                </anchor>
              </controlPr>
            </control>
          </mc:Choice>
        </mc:AlternateContent>
        <mc:AlternateContent xmlns:mc="http://schemas.openxmlformats.org/markup-compatibility/2006">
          <mc:Choice Requires="x14">
            <control shapeId="4121" r:id="rId8" name="Group Box 25">
              <controlPr defaultSize="0" autoFill="0" autoPict="0">
                <anchor moveWithCells="1">
                  <from>
                    <xdr:col>7</xdr:col>
                    <xdr:colOff>19050</xdr:colOff>
                    <xdr:row>13</xdr:row>
                    <xdr:rowOff>0</xdr:rowOff>
                  </from>
                  <to>
                    <xdr:col>8</xdr:col>
                    <xdr:colOff>685800</xdr:colOff>
                    <xdr:row>16</xdr:row>
                    <xdr:rowOff>266700</xdr:rowOff>
                  </to>
                </anchor>
              </controlPr>
            </control>
          </mc:Choice>
        </mc:AlternateContent>
        <mc:AlternateContent xmlns:mc="http://schemas.openxmlformats.org/markup-compatibility/2006">
          <mc:Choice Requires="x14">
            <control shapeId="4130" r:id="rId9" name="Group Box 34">
              <controlPr defaultSize="0" autoFill="0" autoPict="0">
                <anchor moveWithCells="1">
                  <from>
                    <xdr:col>7</xdr:col>
                    <xdr:colOff>19050</xdr:colOff>
                    <xdr:row>17</xdr:row>
                    <xdr:rowOff>0</xdr:rowOff>
                  </from>
                  <to>
                    <xdr:col>8</xdr:col>
                    <xdr:colOff>685800</xdr:colOff>
                    <xdr:row>20</xdr:row>
                    <xdr:rowOff>266700</xdr:rowOff>
                  </to>
                </anchor>
              </controlPr>
            </control>
          </mc:Choice>
        </mc:AlternateContent>
        <mc:AlternateContent xmlns:mc="http://schemas.openxmlformats.org/markup-compatibility/2006">
          <mc:Choice Requires="x14">
            <control shapeId="4135" r:id="rId10" name="Group Box 39">
              <controlPr defaultSize="0" autoFill="0" autoPict="0">
                <anchor moveWithCells="1">
                  <from>
                    <xdr:col>9</xdr:col>
                    <xdr:colOff>19050</xdr:colOff>
                    <xdr:row>17</xdr:row>
                    <xdr:rowOff>0</xdr:rowOff>
                  </from>
                  <to>
                    <xdr:col>10</xdr:col>
                    <xdr:colOff>685800</xdr:colOff>
                    <xdr:row>20</xdr:row>
                    <xdr:rowOff>266700</xdr:rowOff>
                  </to>
                </anchor>
              </controlPr>
            </control>
          </mc:Choice>
        </mc:AlternateContent>
        <mc:AlternateContent xmlns:mc="http://schemas.openxmlformats.org/markup-compatibility/2006">
          <mc:Choice Requires="x14">
            <control shapeId="4136" r:id="rId11" name="Group Box 40">
              <controlPr defaultSize="0" autoFill="0" autoPict="0">
                <anchor moveWithCells="1">
                  <from>
                    <xdr:col>9</xdr:col>
                    <xdr:colOff>0</xdr:colOff>
                    <xdr:row>13</xdr:row>
                    <xdr:rowOff>19050</xdr:rowOff>
                  </from>
                  <to>
                    <xdr:col>10</xdr:col>
                    <xdr:colOff>666750</xdr:colOff>
                    <xdr:row>16</xdr:row>
                    <xdr:rowOff>238125</xdr:rowOff>
                  </to>
                </anchor>
              </controlPr>
            </control>
          </mc:Choice>
        </mc:AlternateContent>
        <mc:AlternateContent xmlns:mc="http://schemas.openxmlformats.org/markup-compatibility/2006">
          <mc:Choice Requires="x14">
            <control shapeId="4141" r:id="rId12" name="Group Box 45">
              <controlPr defaultSize="0" autoFill="0" autoPict="0">
                <anchor moveWithCells="1">
                  <from>
                    <xdr:col>7</xdr:col>
                    <xdr:colOff>19050</xdr:colOff>
                    <xdr:row>21</xdr:row>
                    <xdr:rowOff>0</xdr:rowOff>
                  </from>
                  <to>
                    <xdr:col>8</xdr:col>
                    <xdr:colOff>685800</xdr:colOff>
                    <xdr:row>24</xdr:row>
                    <xdr:rowOff>266700</xdr:rowOff>
                  </to>
                </anchor>
              </controlPr>
            </control>
          </mc:Choice>
        </mc:AlternateContent>
        <mc:AlternateContent xmlns:mc="http://schemas.openxmlformats.org/markup-compatibility/2006">
          <mc:Choice Requires="x14">
            <control shapeId="4146" r:id="rId13" name="Group Box 50">
              <controlPr defaultSize="0" autoFill="0" autoPict="0">
                <anchor moveWithCells="1">
                  <from>
                    <xdr:col>9</xdr:col>
                    <xdr:colOff>19050</xdr:colOff>
                    <xdr:row>21</xdr:row>
                    <xdr:rowOff>0</xdr:rowOff>
                  </from>
                  <to>
                    <xdr:col>10</xdr:col>
                    <xdr:colOff>685800</xdr:colOff>
                    <xdr:row>24</xdr:row>
                    <xdr:rowOff>266700</xdr:rowOff>
                  </to>
                </anchor>
              </controlPr>
            </control>
          </mc:Choice>
        </mc:AlternateContent>
        <mc:AlternateContent xmlns:mc="http://schemas.openxmlformats.org/markup-compatibility/2006">
          <mc:Choice Requires="x14">
            <control shapeId="4231" r:id="rId14" name="Group Box 135">
              <controlPr defaultSize="0" autoFill="0" autoPict="0">
                <anchor moveWithCells="1">
                  <from>
                    <xdr:col>7</xdr:col>
                    <xdr:colOff>19050</xdr:colOff>
                    <xdr:row>66</xdr:row>
                    <xdr:rowOff>285750</xdr:rowOff>
                  </from>
                  <to>
                    <xdr:col>8</xdr:col>
                    <xdr:colOff>685800</xdr:colOff>
                    <xdr:row>70</xdr:row>
                    <xdr:rowOff>266700</xdr:rowOff>
                  </to>
                </anchor>
              </controlPr>
            </control>
          </mc:Choice>
        </mc:AlternateContent>
        <mc:AlternateContent xmlns:mc="http://schemas.openxmlformats.org/markup-compatibility/2006">
          <mc:Choice Requires="x14">
            <control shapeId="4236" r:id="rId15" name="Group Box 140">
              <controlPr defaultSize="0" autoFill="0" autoPict="0">
                <anchor moveWithCells="1">
                  <from>
                    <xdr:col>9</xdr:col>
                    <xdr:colOff>19050</xdr:colOff>
                    <xdr:row>66</xdr:row>
                    <xdr:rowOff>285750</xdr:rowOff>
                  </from>
                  <to>
                    <xdr:col>10</xdr:col>
                    <xdr:colOff>685800</xdr:colOff>
                    <xdr:row>70</xdr:row>
                    <xdr:rowOff>266700</xdr:rowOff>
                  </to>
                </anchor>
              </controlPr>
            </control>
          </mc:Choice>
        </mc:AlternateContent>
        <mc:AlternateContent xmlns:mc="http://schemas.openxmlformats.org/markup-compatibility/2006">
          <mc:Choice Requires="x14">
            <control shapeId="4261" r:id="rId16" name="Group Box 165">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266" r:id="rId17" name="Group Box 170">
              <controlPr defaultSize="0" autoFill="0" autoPict="0">
                <anchor moveWithCells="1">
                  <from>
                    <xdr:col>9</xdr:col>
                    <xdr:colOff>19050</xdr:colOff>
                    <xdr:row>79</xdr:row>
                    <xdr:rowOff>0</xdr:rowOff>
                  </from>
                  <to>
                    <xdr:col>10</xdr:col>
                    <xdr:colOff>685800</xdr:colOff>
                    <xdr:row>82</xdr:row>
                    <xdr:rowOff>266700</xdr:rowOff>
                  </to>
                </anchor>
              </controlPr>
            </control>
          </mc:Choice>
        </mc:AlternateContent>
        <mc:AlternateContent xmlns:mc="http://schemas.openxmlformats.org/markup-compatibility/2006">
          <mc:Choice Requires="x14">
            <control shapeId="4271" r:id="rId18" name="Group Box 175">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276" r:id="rId19" name="Group Box 180">
              <controlPr defaultSize="0" autoFill="0" autoPict="0">
                <anchor moveWithCells="1">
                  <from>
                    <xdr:col>9</xdr:col>
                    <xdr:colOff>19050</xdr:colOff>
                    <xdr:row>83</xdr:row>
                    <xdr:rowOff>0</xdr:rowOff>
                  </from>
                  <to>
                    <xdr:col>10</xdr:col>
                    <xdr:colOff>685800</xdr:colOff>
                    <xdr:row>86</xdr:row>
                    <xdr:rowOff>266700</xdr:rowOff>
                  </to>
                </anchor>
              </controlPr>
            </control>
          </mc:Choice>
        </mc:AlternateContent>
        <mc:AlternateContent xmlns:mc="http://schemas.openxmlformats.org/markup-compatibility/2006">
          <mc:Choice Requires="x14">
            <control shapeId="4277" r:id="rId20" name="Group Box 181">
              <controlPr defaultSize="0" autoFill="0" autoPict="0">
                <anchor moveWithCells="1">
                  <from>
                    <xdr:col>7</xdr:col>
                    <xdr:colOff>0</xdr:colOff>
                    <xdr:row>5</xdr:row>
                    <xdr:rowOff>28575</xdr:rowOff>
                  </from>
                  <to>
                    <xdr:col>8</xdr:col>
                    <xdr:colOff>0</xdr:colOff>
                    <xdr:row>8</xdr:row>
                    <xdr:rowOff>266700</xdr:rowOff>
                  </to>
                </anchor>
              </controlPr>
            </control>
          </mc:Choice>
        </mc:AlternateContent>
        <mc:AlternateContent xmlns:mc="http://schemas.openxmlformats.org/markup-compatibility/2006">
          <mc:Choice Requires="x14">
            <control shapeId="4278" r:id="rId21" name="Group Box 182">
              <controlPr defaultSize="0" autoFill="0" autoPict="0">
                <anchor moveWithCells="1">
                  <from>
                    <xdr:col>7</xdr:col>
                    <xdr:colOff>9525</xdr:colOff>
                    <xdr:row>9</xdr:row>
                    <xdr:rowOff>28575</xdr:rowOff>
                  </from>
                  <to>
                    <xdr:col>8</xdr:col>
                    <xdr:colOff>9525</xdr:colOff>
                    <xdr:row>12</xdr:row>
                    <xdr:rowOff>247650</xdr:rowOff>
                  </to>
                </anchor>
              </controlPr>
            </control>
          </mc:Choice>
        </mc:AlternateContent>
        <mc:AlternateContent xmlns:mc="http://schemas.openxmlformats.org/markup-compatibility/2006">
          <mc:Choice Requires="x14">
            <control shapeId="4279" r:id="rId22" name="Group Box 183">
              <controlPr defaultSize="0" autoFill="0" autoPict="0">
                <anchor moveWithCells="1">
                  <from>
                    <xdr:col>7</xdr:col>
                    <xdr:colOff>9525</xdr:colOff>
                    <xdr:row>13</xdr:row>
                    <xdr:rowOff>28575</xdr:rowOff>
                  </from>
                  <to>
                    <xdr:col>8</xdr:col>
                    <xdr:colOff>9525</xdr:colOff>
                    <xdr:row>16</xdr:row>
                    <xdr:rowOff>266700</xdr:rowOff>
                  </to>
                </anchor>
              </controlPr>
            </control>
          </mc:Choice>
        </mc:AlternateContent>
        <mc:AlternateContent xmlns:mc="http://schemas.openxmlformats.org/markup-compatibility/2006">
          <mc:Choice Requires="x14">
            <control shapeId="4280" r:id="rId23" name="Group Box 184">
              <controlPr defaultSize="0" autoFill="0" autoPict="0">
                <anchor moveWithCells="1">
                  <from>
                    <xdr:col>7</xdr:col>
                    <xdr:colOff>28575</xdr:colOff>
                    <xdr:row>17</xdr:row>
                    <xdr:rowOff>28575</xdr:rowOff>
                  </from>
                  <to>
                    <xdr:col>8</xdr:col>
                    <xdr:colOff>28575</xdr:colOff>
                    <xdr:row>20</xdr:row>
                    <xdr:rowOff>247650</xdr:rowOff>
                  </to>
                </anchor>
              </controlPr>
            </control>
          </mc:Choice>
        </mc:AlternateContent>
        <mc:AlternateContent xmlns:mc="http://schemas.openxmlformats.org/markup-compatibility/2006">
          <mc:Choice Requires="x14">
            <control shapeId="4281" r:id="rId24" name="Group Box 185">
              <controlPr defaultSize="0" autoFill="0" autoPict="0">
                <anchor moveWithCells="1">
                  <from>
                    <xdr:col>7</xdr:col>
                    <xdr:colOff>9525</xdr:colOff>
                    <xdr:row>21</xdr:row>
                    <xdr:rowOff>28575</xdr:rowOff>
                  </from>
                  <to>
                    <xdr:col>8</xdr:col>
                    <xdr:colOff>9525</xdr:colOff>
                    <xdr:row>24</xdr:row>
                    <xdr:rowOff>266700</xdr:rowOff>
                  </to>
                </anchor>
              </controlPr>
            </control>
          </mc:Choice>
        </mc:AlternateContent>
        <mc:AlternateContent xmlns:mc="http://schemas.openxmlformats.org/markup-compatibility/2006">
          <mc:Choice Requires="x14">
            <control shapeId="4288" r:id="rId25" name="Group Box 192">
              <controlPr defaultSize="0" autoFill="0" autoPict="0">
                <anchor moveWithCells="1">
                  <from>
                    <xdr:col>9</xdr:col>
                    <xdr:colOff>0</xdr:colOff>
                    <xdr:row>5</xdr:row>
                    <xdr:rowOff>9525</xdr:rowOff>
                  </from>
                  <to>
                    <xdr:col>10</xdr:col>
                    <xdr:colOff>0</xdr:colOff>
                    <xdr:row>8</xdr:row>
                    <xdr:rowOff>266700</xdr:rowOff>
                  </to>
                </anchor>
              </controlPr>
            </control>
          </mc:Choice>
        </mc:AlternateContent>
        <mc:AlternateContent xmlns:mc="http://schemas.openxmlformats.org/markup-compatibility/2006">
          <mc:Choice Requires="x14">
            <control shapeId="4289" r:id="rId26" name="Group Box 193">
              <controlPr defaultSize="0" autoFill="0" autoPict="0">
                <anchor moveWithCells="1">
                  <from>
                    <xdr:col>8</xdr:col>
                    <xdr:colOff>723900</xdr:colOff>
                    <xdr:row>9</xdr:row>
                    <xdr:rowOff>9525</xdr:rowOff>
                  </from>
                  <to>
                    <xdr:col>9</xdr:col>
                    <xdr:colOff>266700</xdr:colOff>
                    <xdr:row>12</xdr:row>
                    <xdr:rowOff>266700</xdr:rowOff>
                  </to>
                </anchor>
              </controlPr>
            </control>
          </mc:Choice>
        </mc:AlternateContent>
        <mc:AlternateContent xmlns:mc="http://schemas.openxmlformats.org/markup-compatibility/2006">
          <mc:Choice Requires="x14">
            <control shapeId="4290" r:id="rId27" name="Group Box 194">
              <controlPr defaultSize="0" autoFill="0" autoPict="0">
                <anchor moveWithCells="1">
                  <from>
                    <xdr:col>9</xdr:col>
                    <xdr:colOff>9525</xdr:colOff>
                    <xdr:row>13</xdr:row>
                    <xdr:rowOff>9525</xdr:rowOff>
                  </from>
                  <to>
                    <xdr:col>10</xdr:col>
                    <xdr:colOff>9525</xdr:colOff>
                    <xdr:row>16</xdr:row>
                    <xdr:rowOff>266700</xdr:rowOff>
                  </to>
                </anchor>
              </controlPr>
            </control>
          </mc:Choice>
        </mc:AlternateContent>
        <mc:AlternateContent xmlns:mc="http://schemas.openxmlformats.org/markup-compatibility/2006">
          <mc:Choice Requires="x14">
            <control shapeId="4291" r:id="rId28" name="Group Box 195">
              <controlPr defaultSize="0" autoFill="0" autoPict="0">
                <anchor moveWithCells="1">
                  <from>
                    <xdr:col>9</xdr:col>
                    <xdr:colOff>0</xdr:colOff>
                    <xdr:row>17</xdr:row>
                    <xdr:rowOff>9525</xdr:rowOff>
                  </from>
                  <to>
                    <xdr:col>10</xdr:col>
                    <xdr:colOff>0</xdr:colOff>
                    <xdr:row>20</xdr:row>
                    <xdr:rowOff>266700</xdr:rowOff>
                  </to>
                </anchor>
              </controlPr>
            </control>
          </mc:Choice>
        </mc:AlternateContent>
        <mc:AlternateContent xmlns:mc="http://schemas.openxmlformats.org/markup-compatibility/2006">
          <mc:Choice Requires="x14">
            <control shapeId="4292" r:id="rId29" name="Group Box 196">
              <controlPr defaultSize="0" autoFill="0" autoPict="0">
                <anchor moveWithCells="1">
                  <from>
                    <xdr:col>9</xdr:col>
                    <xdr:colOff>9525</xdr:colOff>
                    <xdr:row>21</xdr:row>
                    <xdr:rowOff>9525</xdr:rowOff>
                  </from>
                  <to>
                    <xdr:col>10</xdr:col>
                    <xdr:colOff>9525</xdr:colOff>
                    <xdr:row>24</xdr:row>
                    <xdr:rowOff>266700</xdr:rowOff>
                  </to>
                </anchor>
              </controlPr>
            </control>
          </mc:Choice>
        </mc:AlternateContent>
        <mc:AlternateContent xmlns:mc="http://schemas.openxmlformats.org/markup-compatibility/2006">
          <mc:Choice Requires="x14">
            <control shapeId="4306" r:id="rId30" name="Group Box 210">
              <controlPr defaultSize="0" autoFill="0" autoPict="0">
                <anchor moveWithCells="1">
                  <from>
                    <xdr:col>7</xdr:col>
                    <xdr:colOff>28575</xdr:colOff>
                    <xdr:row>79</xdr:row>
                    <xdr:rowOff>28575</xdr:rowOff>
                  </from>
                  <to>
                    <xdr:col>8</xdr:col>
                    <xdr:colOff>28575</xdr:colOff>
                    <xdr:row>82</xdr:row>
                    <xdr:rowOff>228600</xdr:rowOff>
                  </to>
                </anchor>
              </controlPr>
            </control>
          </mc:Choice>
        </mc:AlternateContent>
        <mc:AlternateContent xmlns:mc="http://schemas.openxmlformats.org/markup-compatibility/2006">
          <mc:Choice Requires="x14">
            <control shapeId="4307" r:id="rId31" name="Group Box 211">
              <controlPr defaultSize="0" autoFill="0" autoPict="0">
                <anchor moveWithCells="1">
                  <from>
                    <xdr:col>7</xdr:col>
                    <xdr:colOff>28575</xdr:colOff>
                    <xdr:row>83</xdr:row>
                    <xdr:rowOff>28575</xdr:rowOff>
                  </from>
                  <to>
                    <xdr:col>8</xdr:col>
                    <xdr:colOff>28575</xdr:colOff>
                    <xdr:row>86</xdr:row>
                    <xdr:rowOff>228600</xdr:rowOff>
                  </to>
                </anchor>
              </controlPr>
            </control>
          </mc:Choice>
        </mc:AlternateContent>
        <mc:AlternateContent xmlns:mc="http://schemas.openxmlformats.org/markup-compatibility/2006">
          <mc:Choice Requires="x14">
            <control shapeId="4308" r:id="rId32" name="Group Box 212">
              <controlPr defaultSize="0" autoFill="0" autoPict="0">
                <anchor moveWithCells="1">
                  <from>
                    <xdr:col>7</xdr:col>
                    <xdr:colOff>28575</xdr:colOff>
                    <xdr:row>67</xdr:row>
                    <xdr:rowOff>9525</xdr:rowOff>
                  </from>
                  <to>
                    <xdr:col>8</xdr:col>
                    <xdr:colOff>28575</xdr:colOff>
                    <xdr:row>70</xdr:row>
                    <xdr:rowOff>247650</xdr:rowOff>
                  </to>
                </anchor>
              </controlPr>
            </control>
          </mc:Choice>
        </mc:AlternateContent>
        <mc:AlternateContent xmlns:mc="http://schemas.openxmlformats.org/markup-compatibility/2006">
          <mc:Choice Requires="x14">
            <control shapeId="4311" r:id="rId33" name="Group Box 215">
              <controlPr defaultSize="0" autoFill="0" autoPict="0">
                <anchor moveWithCells="1">
                  <from>
                    <xdr:col>9</xdr:col>
                    <xdr:colOff>0</xdr:colOff>
                    <xdr:row>79</xdr:row>
                    <xdr:rowOff>0</xdr:rowOff>
                  </from>
                  <to>
                    <xdr:col>10</xdr:col>
                    <xdr:colOff>0</xdr:colOff>
                    <xdr:row>82</xdr:row>
                    <xdr:rowOff>247650</xdr:rowOff>
                  </to>
                </anchor>
              </controlPr>
            </control>
          </mc:Choice>
        </mc:AlternateContent>
        <mc:AlternateContent xmlns:mc="http://schemas.openxmlformats.org/markup-compatibility/2006">
          <mc:Choice Requires="x14">
            <control shapeId="4312" r:id="rId34" name="Group Box 216">
              <controlPr defaultSize="0" autoFill="0" autoPict="0">
                <anchor moveWithCells="1">
                  <from>
                    <xdr:col>9</xdr:col>
                    <xdr:colOff>9525</xdr:colOff>
                    <xdr:row>83</xdr:row>
                    <xdr:rowOff>0</xdr:rowOff>
                  </from>
                  <to>
                    <xdr:col>10</xdr:col>
                    <xdr:colOff>9525</xdr:colOff>
                    <xdr:row>86</xdr:row>
                    <xdr:rowOff>247650</xdr:rowOff>
                  </to>
                </anchor>
              </controlPr>
            </control>
          </mc:Choice>
        </mc:AlternateContent>
        <mc:AlternateContent xmlns:mc="http://schemas.openxmlformats.org/markup-compatibility/2006">
          <mc:Choice Requires="x14">
            <control shapeId="4313" r:id="rId35" name="Group Box 217">
              <controlPr defaultSize="0" autoFill="0" autoPict="0">
                <anchor moveWithCells="1">
                  <from>
                    <xdr:col>9</xdr:col>
                    <xdr:colOff>28575</xdr:colOff>
                    <xdr:row>67</xdr:row>
                    <xdr:rowOff>0</xdr:rowOff>
                  </from>
                  <to>
                    <xdr:col>10</xdr:col>
                    <xdr:colOff>28575</xdr:colOff>
                    <xdr:row>70</xdr:row>
                    <xdr:rowOff>247650</xdr:rowOff>
                  </to>
                </anchor>
              </controlPr>
            </control>
          </mc:Choice>
        </mc:AlternateContent>
        <mc:AlternateContent xmlns:mc="http://schemas.openxmlformats.org/markup-compatibility/2006">
          <mc:Choice Requires="x14">
            <control shapeId="4151" r:id="rId36" name="Group Box 55">
              <controlPr defaultSize="0" autoFill="0" autoPict="0">
                <anchor moveWithCells="1">
                  <from>
                    <xdr:col>7</xdr:col>
                    <xdr:colOff>19050</xdr:colOff>
                    <xdr:row>25</xdr:row>
                    <xdr:rowOff>0</xdr:rowOff>
                  </from>
                  <to>
                    <xdr:col>8</xdr:col>
                    <xdr:colOff>685800</xdr:colOff>
                    <xdr:row>28</xdr:row>
                    <xdr:rowOff>266700</xdr:rowOff>
                  </to>
                </anchor>
              </controlPr>
            </control>
          </mc:Choice>
        </mc:AlternateContent>
        <mc:AlternateContent xmlns:mc="http://schemas.openxmlformats.org/markup-compatibility/2006">
          <mc:Choice Requires="x14">
            <control shapeId="4282" r:id="rId37" name="Group Box 186">
              <controlPr defaultSize="0" autoFill="0" autoPict="0">
                <anchor moveWithCells="1">
                  <from>
                    <xdr:col>7</xdr:col>
                    <xdr:colOff>28575</xdr:colOff>
                    <xdr:row>25</xdr:row>
                    <xdr:rowOff>28575</xdr:rowOff>
                  </from>
                  <to>
                    <xdr:col>8</xdr:col>
                    <xdr:colOff>28575</xdr:colOff>
                    <xdr:row>28</xdr:row>
                    <xdr:rowOff>247650</xdr:rowOff>
                  </to>
                </anchor>
              </controlPr>
            </control>
          </mc:Choice>
        </mc:AlternateContent>
        <mc:AlternateContent xmlns:mc="http://schemas.openxmlformats.org/markup-compatibility/2006">
          <mc:Choice Requires="x14">
            <control shapeId="4156" r:id="rId38" name="Group Box 60">
              <controlPr defaultSize="0" autoFill="0" autoPict="0">
                <anchor moveWithCells="1">
                  <from>
                    <xdr:col>9</xdr:col>
                    <xdr:colOff>19050</xdr:colOff>
                    <xdr:row>25</xdr:row>
                    <xdr:rowOff>0</xdr:rowOff>
                  </from>
                  <to>
                    <xdr:col>10</xdr:col>
                    <xdr:colOff>685800</xdr:colOff>
                    <xdr:row>28</xdr:row>
                    <xdr:rowOff>266700</xdr:rowOff>
                  </to>
                </anchor>
              </controlPr>
            </control>
          </mc:Choice>
        </mc:AlternateContent>
        <mc:AlternateContent xmlns:mc="http://schemas.openxmlformats.org/markup-compatibility/2006">
          <mc:Choice Requires="x14">
            <control shapeId="4293" r:id="rId39" name="Group Box 197">
              <controlPr defaultSize="0" autoFill="0" autoPict="0">
                <anchor moveWithCells="1">
                  <from>
                    <xdr:col>9</xdr:col>
                    <xdr:colOff>0</xdr:colOff>
                    <xdr:row>25</xdr:row>
                    <xdr:rowOff>9525</xdr:rowOff>
                  </from>
                  <to>
                    <xdr:col>10</xdr:col>
                    <xdr:colOff>0</xdr:colOff>
                    <xdr:row>28</xdr:row>
                    <xdr:rowOff>266700</xdr:rowOff>
                  </to>
                </anchor>
              </controlPr>
            </control>
          </mc:Choice>
        </mc:AlternateContent>
        <mc:AlternateContent xmlns:mc="http://schemas.openxmlformats.org/markup-compatibility/2006">
          <mc:Choice Requires="x14">
            <control shapeId="4166" r:id="rId40" name="Group Box 70">
              <controlPr defaultSize="0" autoFill="0" autoPict="0">
                <anchor moveWithCells="1">
                  <from>
                    <xdr:col>9</xdr:col>
                    <xdr:colOff>19050</xdr:colOff>
                    <xdr:row>29</xdr:row>
                    <xdr:rowOff>0</xdr:rowOff>
                  </from>
                  <to>
                    <xdr:col>10</xdr:col>
                    <xdr:colOff>685800</xdr:colOff>
                    <xdr:row>32</xdr:row>
                    <xdr:rowOff>266700</xdr:rowOff>
                  </to>
                </anchor>
              </controlPr>
            </control>
          </mc:Choice>
        </mc:AlternateContent>
        <mc:AlternateContent xmlns:mc="http://schemas.openxmlformats.org/markup-compatibility/2006">
          <mc:Choice Requires="x14">
            <control shapeId="4294" r:id="rId41" name="Group Box 198">
              <controlPr defaultSize="0" autoFill="0" autoPict="0">
                <anchor moveWithCells="1">
                  <from>
                    <xdr:col>9</xdr:col>
                    <xdr:colOff>9525</xdr:colOff>
                    <xdr:row>29</xdr:row>
                    <xdr:rowOff>28575</xdr:rowOff>
                  </from>
                  <to>
                    <xdr:col>10</xdr:col>
                    <xdr:colOff>9525</xdr:colOff>
                    <xdr:row>32</xdr:row>
                    <xdr:rowOff>266700</xdr:rowOff>
                  </to>
                </anchor>
              </controlPr>
            </control>
          </mc:Choice>
        </mc:AlternateContent>
        <mc:AlternateContent xmlns:mc="http://schemas.openxmlformats.org/markup-compatibility/2006">
          <mc:Choice Requires="x14">
            <control shapeId="4316" r:id="rId42" name="Group Box 220">
              <controlPr defaultSize="0" autoFill="0" autoPict="0">
                <anchor moveWithCells="1">
                  <from>
                    <xdr:col>9</xdr:col>
                    <xdr:colOff>19050</xdr:colOff>
                    <xdr:row>29</xdr:row>
                    <xdr:rowOff>0</xdr:rowOff>
                  </from>
                  <to>
                    <xdr:col>10</xdr:col>
                    <xdr:colOff>685800</xdr:colOff>
                    <xdr:row>32</xdr:row>
                    <xdr:rowOff>266700</xdr:rowOff>
                  </to>
                </anchor>
              </controlPr>
            </control>
          </mc:Choice>
        </mc:AlternateContent>
        <mc:AlternateContent xmlns:mc="http://schemas.openxmlformats.org/markup-compatibility/2006">
          <mc:Choice Requires="x14">
            <control shapeId="4317" r:id="rId43" name="Group Box 221">
              <controlPr defaultSize="0" autoFill="0" autoPict="0">
                <anchor moveWithCells="1">
                  <from>
                    <xdr:col>9</xdr:col>
                    <xdr:colOff>0</xdr:colOff>
                    <xdr:row>29</xdr:row>
                    <xdr:rowOff>9525</xdr:rowOff>
                  </from>
                  <to>
                    <xdr:col>10</xdr:col>
                    <xdr:colOff>0</xdr:colOff>
                    <xdr:row>32</xdr:row>
                    <xdr:rowOff>266700</xdr:rowOff>
                  </to>
                </anchor>
              </controlPr>
            </control>
          </mc:Choice>
        </mc:AlternateContent>
        <mc:AlternateContent xmlns:mc="http://schemas.openxmlformats.org/markup-compatibility/2006">
          <mc:Choice Requires="x14">
            <control shapeId="4176" r:id="rId44" name="Group Box 80">
              <controlPr defaultSize="0" autoFill="0" autoPict="0">
                <anchor moveWithCells="1">
                  <from>
                    <xdr:col>9</xdr:col>
                    <xdr:colOff>19050</xdr:colOff>
                    <xdr:row>33</xdr:row>
                    <xdr:rowOff>0</xdr:rowOff>
                  </from>
                  <to>
                    <xdr:col>10</xdr:col>
                    <xdr:colOff>685800</xdr:colOff>
                    <xdr:row>36</xdr:row>
                    <xdr:rowOff>266700</xdr:rowOff>
                  </to>
                </anchor>
              </controlPr>
            </control>
          </mc:Choice>
        </mc:AlternateContent>
        <mc:AlternateContent xmlns:mc="http://schemas.openxmlformats.org/markup-compatibility/2006">
          <mc:Choice Requires="x14">
            <control shapeId="4295" r:id="rId45" name="Group Box 199">
              <controlPr defaultSize="0" autoFill="0" autoPict="0">
                <anchor moveWithCells="1">
                  <from>
                    <xdr:col>9</xdr:col>
                    <xdr:colOff>0</xdr:colOff>
                    <xdr:row>33</xdr:row>
                    <xdr:rowOff>28575</xdr:rowOff>
                  </from>
                  <to>
                    <xdr:col>10</xdr:col>
                    <xdr:colOff>0</xdr:colOff>
                    <xdr:row>36</xdr:row>
                    <xdr:rowOff>266700</xdr:rowOff>
                  </to>
                </anchor>
              </controlPr>
            </control>
          </mc:Choice>
        </mc:AlternateContent>
        <mc:AlternateContent xmlns:mc="http://schemas.openxmlformats.org/markup-compatibility/2006">
          <mc:Choice Requires="x14">
            <control shapeId="4318" r:id="rId46" name="Group Box 222">
              <controlPr defaultSize="0" autoFill="0" autoPict="0">
                <anchor moveWithCells="1">
                  <from>
                    <xdr:col>9</xdr:col>
                    <xdr:colOff>19050</xdr:colOff>
                    <xdr:row>33</xdr:row>
                    <xdr:rowOff>0</xdr:rowOff>
                  </from>
                  <to>
                    <xdr:col>10</xdr:col>
                    <xdr:colOff>685800</xdr:colOff>
                    <xdr:row>36</xdr:row>
                    <xdr:rowOff>266700</xdr:rowOff>
                  </to>
                </anchor>
              </controlPr>
            </control>
          </mc:Choice>
        </mc:AlternateContent>
        <mc:AlternateContent xmlns:mc="http://schemas.openxmlformats.org/markup-compatibility/2006">
          <mc:Choice Requires="x14">
            <control shapeId="4319" r:id="rId47" name="Group Box 223">
              <controlPr defaultSize="0" autoFill="0" autoPict="0">
                <anchor moveWithCells="1">
                  <from>
                    <xdr:col>9</xdr:col>
                    <xdr:colOff>9525</xdr:colOff>
                    <xdr:row>33</xdr:row>
                    <xdr:rowOff>28575</xdr:rowOff>
                  </from>
                  <to>
                    <xdr:col>10</xdr:col>
                    <xdr:colOff>9525</xdr:colOff>
                    <xdr:row>36</xdr:row>
                    <xdr:rowOff>266700</xdr:rowOff>
                  </to>
                </anchor>
              </controlPr>
            </control>
          </mc:Choice>
        </mc:AlternateContent>
        <mc:AlternateContent xmlns:mc="http://schemas.openxmlformats.org/markup-compatibility/2006">
          <mc:Choice Requires="x14">
            <control shapeId="4320" r:id="rId48" name="Group Box 224">
              <controlPr defaultSize="0" autoFill="0" autoPict="0">
                <anchor moveWithCells="1">
                  <from>
                    <xdr:col>9</xdr:col>
                    <xdr:colOff>19050</xdr:colOff>
                    <xdr:row>33</xdr:row>
                    <xdr:rowOff>0</xdr:rowOff>
                  </from>
                  <to>
                    <xdr:col>10</xdr:col>
                    <xdr:colOff>685800</xdr:colOff>
                    <xdr:row>36</xdr:row>
                    <xdr:rowOff>266700</xdr:rowOff>
                  </to>
                </anchor>
              </controlPr>
            </control>
          </mc:Choice>
        </mc:AlternateContent>
        <mc:AlternateContent xmlns:mc="http://schemas.openxmlformats.org/markup-compatibility/2006">
          <mc:Choice Requires="x14">
            <control shapeId="4321" r:id="rId49" name="Group Box 225">
              <controlPr defaultSize="0" autoFill="0" autoPict="0">
                <anchor moveWithCells="1">
                  <from>
                    <xdr:col>9</xdr:col>
                    <xdr:colOff>0</xdr:colOff>
                    <xdr:row>33</xdr:row>
                    <xdr:rowOff>9525</xdr:rowOff>
                  </from>
                  <to>
                    <xdr:col>10</xdr:col>
                    <xdr:colOff>0</xdr:colOff>
                    <xdr:row>36</xdr:row>
                    <xdr:rowOff>266700</xdr:rowOff>
                  </to>
                </anchor>
              </controlPr>
            </control>
          </mc:Choice>
        </mc:AlternateContent>
        <mc:AlternateContent xmlns:mc="http://schemas.openxmlformats.org/markup-compatibility/2006">
          <mc:Choice Requires="x14">
            <control shapeId="4186" r:id="rId50" name="Group Box 90">
              <controlPr defaultSize="0" autoFill="0" autoPict="0">
                <anchor moveWithCells="1">
                  <from>
                    <xdr:col>9</xdr:col>
                    <xdr:colOff>19050</xdr:colOff>
                    <xdr:row>37</xdr:row>
                    <xdr:rowOff>0</xdr:rowOff>
                  </from>
                  <to>
                    <xdr:col>10</xdr:col>
                    <xdr:colOff>685800</xdr:colOff>
                    <xdr:row>40</xdr:row>
                    <xdr:rowOff>266700</xdr:rowOff>
                  </to>
                </anchor>
              </controlPr>
            </control>
          </mc:Choice>
        </mc:AlternateContent>
        <mc:AlternateContent xmlns:mc="http://schemas.openxmlformats.org/markup-compatibility/2006">
          <mc:Choice Requires="x14">
            <control shapeId="4296" r:id="rId51" name="Group Box 200">
              <controlPr defaultSize="0" autoFill="0" autoPict="0">
                <anchor moveWithCells="1">
                  <from>
                    <xdr:col>9</xdr:col>
                    <xdr:colOff>9525</xdr:colOff>
                    <xdr:row>37</xdr:row>
                    <xdr:rowOff>28575</xdr:rowOff>
                  </from>
                  <to>
                    <xdr:col>10</xdr:col>
                    <xdr:colOff>9525</xdr:colOff>
                    <xdr:row>40</xdr:row>
                    <xdr:rowOff>266700</xdr:rowOff>
                  </to>
                </anchor>
              </controlPr>
            </control>
          </mc:Choice>
        </mc:AlternateContent>
        <mc:AlternateContent xmlns:mc="http://schemas.openxmlformats.org/markup-compatibility/2006">
          <mc:Choice Requires="x14">
            <control shapeId="4322" r:id="rId52" name="Group Box 226">
              <controlPr defaultSize="0" autoFill="0" autoPict="0">
                <anchor moveWithCells="1">
                  <from>
                    <xdr:col>9</xdr:col>
                    <xdr:colOff>19050</xdr:colOff>
                    <xdr:row>37</xdr:row>
                    <xdr:rowOff>0</xdr:rowOff>
                  </from>
                  <to>
                    <xdr:col>10</xdr:col>
                    <xdr:colOff>685800</xdr:colOff>
                    <xdr:row>40</xdr:row>
                    <xdr:rowOff>266700</xdr:rowOff>
                  </to>
                </anchor>
              </controlPr>
            </control>
          </mc:Choice>
        </mc:AlternateContent>
        <mc:AlternateContent xmlns:mc="http://schemas.openxmlformats.org/markup-compatibility/2006">
          <mc:Choice Requires="x14">
            <control shapeId="4323" r:id="rId53" name="Group Box 227">
              <controlPr defaultSize="0" autoFill="0" autoPict="0">
                <anchor moveWithCells="1">
                  <from>
                    <xdr:col>9</xdr:col>
                    <xdr:colOff>0</xdr:colOff>
                    <xdr:row>37</xdr:row>
                    <xdr:rowOff>28575</xdr:rowOff>
                  </from>
                  <to>
                    <xdr:col>10</xdr:col>
                    <xdr:colOff>0</xdr:colOff>
                    <xdr:row>40</xdr:row>
                    <xdr:rowOff>266700</xdr:rowOff>
                  </to>
                </anchor>
              </controlPr>
            </control>
          </mc:Choice>
        </mc:AlternateContent>
        <mc:AlternateContent xmlns:mc="http://schemas.openxmlformats.org/markup-compatibility/2006">
          <mc:Choice Requires="x14">
            <control shapeId="4324" r:id="rId54" name="Group Box 228">
              <controlPr defaultSize="0" autoFill="0" autoPict="0">
                <anchor moveWithCells="1">
                  <from>
                    <xdr:col>9</xdr:col>
                    <xdr:colOff>19050</xdr:colOff>
                    <xdr:row>37</xdr:row>
                    <xdr:rowOff>0</xdr:rowOff>
                  </from>
                  <to>
                    <xdr:col>10</xdr:col>
                    <xdr:colOff>685800</xdr:colOff>
                    <xdr:row>40</xdr:row>
                    <xdr:rowOff>266700</xdr:rowOff>
                  </to>
                </anchor>
              </controlPr>
            </control>
          </mc:Choice>
        </mc:AlternateContent>
        <mc:AlternateContent xmlns:mc="http://schemas.openxmlformats.org/markup-compatibility/2006">
          <mc:Choice Requires="x14">
            <control shapeId="4325" r:id="rId55" name="Group Box 229">
              <controlPr defaultSize="0" autoFill="0" autoPict="0">
                <anchor moveWithCells="1">
                  <from>
                    <xdr:col>9</xdr:col>
                    <xdr:colOff>9525</xdr:colOff>
                    <xdr:row>37</xdr:row>
                    <xdr:rowOff>28575</xdr:rowOff>
                  </from>
                  <to>
                    <xdr:col>10</xdr:col>
                    <xdr:colOff>9525</xdr:colOff>
                    <xdr:row>40</xdr:row>
                    <xdr:rowOff>266700</xdr:rowOff>
                  </to>
                </anchor>
              </controlPr>
            </control>
          </mc:Choice>
        </mc:AlternateContent>
        <mc:AlternateContent xmlns:mc="http://schemas.openxmlformats.org/markup-compatibility/2006">
          <mc:Choice Requires="x14">
            <control shapeId="4326" r:id="rId56" name="Group Box 230">
              <controlPr defaultSize="0" autoFill="0" autoPict="0">
                <anchor moveWithCells="1">
                  <from>
                    <xdr:col>9</xdr:col>
                    <xdr:colOff>19050</xdr:colOff>
                    <xdr:row>37</xdr:row>
                    <xdr:rowOff>0</xdr:rowOff>
                  </from>
                  <to>
                    <xdr:col>10</xdr:col>
                    <xdr:colOff>685800</xdr:colOff>
                    <xdr:row>40</xdr:row>
                    <xdr:rowOff>266700</xdr:rowOff>
                  </to>
                </anchor>
              </controlPr>
            </control>
          </mc:Choice>
        </mc:AlternateContent>
        <mc:AlternateContent xmlns:mc="http://schemas.openxmlformats.org/markup-compatibility/2006">
          <mc:Choice Requires="x14">
            <control shapeId="4327" r:id="rId57" name="Group Box 231">
              <controlPr defaultSize="0" autoFill="0" autoPict="0">
                <anchor moveWithCells="1">
                  <from>
                    <xdr:col>9</xdr:col>
                    <xdr:colOff>0</xdr:colOff>
                    <xdr:row>37</xdr:row>
                    <xdr:rowOff>9525</xdr:rowOff>
                  </from>
                  <to>
                    <xdr:col>10</xdr:col>
                    <xdr:colOff>0</xdr:colOff>
                    <xdr:row>40</xdr:row>
                    <xdr:rowOff>266700</xdr:rowOff>
                  </to>
                </anchor>
              </controlPr>
            </control>
          </mc:Choice>
        </mc:AlternateContent>
        <mc:AlternateContent xmlns:mc="http://schemas.openxmlformats.org/markup-compatibility/2006">
          <mc:Choice Requires="x14">
            <control shapeId="4161" r:id="rId58" name="Group Box 65">
              <controlPr defaultSize="0" autoFill="0" autoPict="0">
                <anchor moveWithCells="1">
                  <from>
                    <xdr:col>7</xdr:col>
                    <xdr:colOff>19050</xdr:colOff>
                    <xdr:row>29</xdr:row>
                    <xdr:rowOff>0</xdr:rowOff>
                  </from>
                  <to>
                    <xdr:col>8</xdr:col>
                    <xdr:colOff>685800</xdr:colOff>
                    <xdr:row>32</xdr:row>
                    <xdr:rowOff>266700</xdr:rowOff>
                  </to>
                </anchor>
              </controlPr>
            </control>
          </mc:Choice>
        </mc:AlternateContent>
        <mc:AlternateContent xmlns:mc="http://schemas.openxmlformats.org/markup-compatibility/2006">
          <mc:Choice Requires="x14">
            <control shapeId="4283" r:id="rId59" name="Group Box 187">
              <controlPr defaultSize="0" autoFill="0" autoPict="0">
                <anchor moveWithCells="1">
                  <from>
                    <xdr:col>7</xdr:col>
                    <xdr:colOff>9525</xdr:colOff>
                    <xdr:row>29</xdr:row>
                    <xdr:rowOff>38100</xdr:rowOff>
                  </from>
                  <to>
                    <xdr:col>8</xdr:col>
                    <xdr:colOff>9525</xdr:colOff>
                    <xdr:row>32</xdr:row>
                    <xdr:rowOff>266700</xdr:rowOff>
                  </to>
                </anchor>
              </controlPr>
            </control>
          </mc:Choice>
        </mc:AlternateContent>
        <mc:AlternateContent xmlns:mc="http://schemas.openxmlformats.org/markup-compatibility/2006">
          <mc:Choice Requires="x14">
            <control shapeId="4287" r:id="rId60" name="Group Box 191">
              <controlPr defaultSize="0" autoFill="0" autoPict="0">
                <anchor moveWithCells="1">
                  <from>
                    <xdr:col>7</xdr:col>
                    <xdr:colOff>0</xdr:colOff>
                    <xdr:row>29</xdr:row>
                    <xdr:rowOff>28575</xdr:rowOff>
                  </from>
                  <to>
                    <xdr:col>8</xdr:col>
                    <xdr:colOff>0</xdr:colOff>
                    <xdr:row>32</xdr:row>
                    <xdr:rowOff>266700</xdr:rowOff>
                  </to>
                </anchor>
              </controlPr>
            </control>
          </mc:Choice>
        </mc:AlternateContent>
        <mc:AlternateContent xmlns:mc="http://schemas.openxmlformats.org/markup-compatibility/2006">
          <mc:Choice Requires="x14">
            <control shapeId="4314" r:id="rId61" name="Group Box 218">
              <controlPr defaultSize="0" autoFill="0" autoPict="0">
                <anchor moveWithCells="1">
                  <from>
                    <xdr:col>7</xdr:col>
                    <xdr:colOff>19050</xdr:colOff>
                    <xdr:row>29</xdr:row>
                    <xdr:rowOff>0</xdr:rowOff>
                  </from>
                  <to>
                    <xdr:col>8</xdr:col>
                    <xdr:colOff>685800</xdr:colOff>
                    <xdr:row>32</xdr:row>
                    <xdr:rowOff>266700</xdr:rowOff>
                  </to>
                </anchor>
              </controlPr>
            </control>
          </mc:Choice>
        </mc:AlternateContent>
        <mc:AlternateContent xmlns:mc="http://schemas.openxmlformats.org/markup-compatibility/2006">
          <mc:Choice Requires="x14">
            <control shapeId="4315" r:id="rId62" name="Group Box 219">
              <controlPr defaultSize="0" autoFill="0" autoPict="0">
                <anchor moveWithCells="1">
                  <from>
                    <xdr:col>7</xdr:col>
                    <xdr:colOff>28575</xdr:colOff>
                    <xdr:row>29</xdr:row>
                    <xdr:rowOff>28575</xdr:rowOff>
                  </from>
                  <to>
                    <xdr:col>8</xdr:col>
                    <xdr:colOff>28575</xdr:colOff>
                    <xdr:row>32</xdr:row>
                    <xdr:rowOff>247650</xdr:rowOff>
                  </to>
                </anchor>
              </controlPr>
            </control>
          </mc:Choice>
        </mc:AlternateContent>
        <mc:AlternateContent xmlns:mc="http://schemas.openxmlformats.org/markup-compatibility/2006">
          <mc:Choice Requires="x14">
            <control shapeId="4171" r:id="rId63" name="Group Box 75">
              <controlPr defaultSize="0" autoFill="0" autoPict="0">
                <anchor moveWithCells="1">
                  <from>
                    <xdr:col>7</xdr:col>
                    <xdr:colOff>19050</xdr:colOff>
                    <xdr:row>33</xdr:row>
                    <xdr:rowOff>0</xdr:rowOff>
                  </from>
                  <to>
                    <xdr:col>8</xdr:col>
                    <xdr:colOff>685800</xdr:colOff>
                    <xdr:row>36</xdr:row>
                    <xdr:rowOff>266700</xdr:rowOff>
                  </to>
                </anchor>
              </controlPr>
            </control>
          </mc:Choice>
        </mc:AlternateContent>
        <mc:AlternateContent xmlns:mc="http://schemas.openxmlformats.org/markup-compatibility/2006">
          <mc:Choice Requires="x14">
            <control shapeId="4284" r:id="rId64" name="Group Box 188">
              <controlPr defaultSize="0" autoFill="0" autoPict="0">
                <anchor moveWithCells="1">
                  <from>
                    <xdr:col>7</xdr:col>
                    <xdr:colOff>28575</xdr:colOff>
                    <xdr:row>33</xdr:row>
                    <xdr:rowOff>47625</xdr:rowOff>
                  </from>
                  <to>
                    <xdr:col>8</xdr:col>
                    <xdr:colOff>28575</xdr:colOff>
                    <xdr:row>36</xdr:row>
                    <xdr:rowOff>266700</xdr:rowOff>
                  </to>
                </anchor>
              </controlPr>
            </control>
          </mc:Choice>
        </mc:AlternateContent>
        <mc:AlternateContent xmlns:mc="http://schemas.openxmlformats.org/markup-compatibility/2006">
          <mc:Choice Requires="x14">
            <control shapeId="4336" r:id="rId65" name="Group Box 240">
              <controlPr defaultSize="0" autoFill="0" autoPict="0">
                <anchor moveWithCells="1">
                  <from>
                    <xdr:col>7</xdr:col>
                    <xdr:colOff>19050</xdr:colOff>
                    <xdr:row>33</xdr:row>
                    <xdr:rowOff>0</xdr:rowOff>
                  </from>
                  <to>
                    <xdr:col>8</xdr:col>
                    <xdr:colOff>685800</xdr:colOff>
                    <xdr:row>36</xdr:row>
                    <xdr:rowOff>266700</xdr:rowOff>
                  </to>
                </anchor>
              </controlPr>
            </control>
          </mc:Choice>
        </mc:AlternateContent>
        <mc:AlternateContent xmlns:mc="http://schemas.openxmlformats.org/markup-compatibility/2006">
          <mc:Choice Requires="x14">
            <control shapeId="4337" r:id="rId66" name="Group Box 241">
              <controlPr defaultSize="0" autoFill="0" autoPict="0">
                <anchor moveWithCells="1">
                  <from>
                    <xdr:col>7</xdr:col>
                    <xdr:colOff>9525</xdr:colOff>
                    <xdr:row>33</xdr:row>
                    <xdr:rowOff>38100</xdr:rowOff>
                  </from>
                  <to>
                    <xdr:col>8</xdr:col>
                    <xdr:colOff>9525</xdr:colOff>
                    <xdr:row>36</xdr:row>
                    <xdr:rowOff>266700</xdr:rowOff>
                  </to>
                </anchor>
              </controlPr>
            </control>
          </mc:Choice>
        </mc:AlternateContent>
        <mc:AlternateContent xmlns:mc="http://schemas.openxmlformats.org/markup-compatibility/2006">
          <mc:Choice Requires="x14">
            <control shapeId="4338" r:id="rId67" name="Group Box 242">
              <controlPr defaultSize="0" autoFill="0" autoPict="0">
                <anchor moveWithCells="1">
                  <from>
                    <xdr:col>7</xdr:col>
                    <xdr:colOff>0</xdr:colOff>
                    <xdr:row>33</xdr:row>
                    <xdr:rowOff>28575</xdr:rowOff>
                  </from>
                  <to>
                    <xdr:col>8</xdr:col>
                    <xdr:colOff>0</xdr:colOff>
                    <xdr:row>36</xdr:row>
                    <xdr:rowOff>266700</xdr:rowOff>
                  </to>
                </anchor>
              </controlPr>
            </control>
          </mc:Choice>
        </mc:AlternateContent>
        <mc:AlternateContent xmlns:mc="http://schemas.openxmlformats.org/markup-compatibility/2006">
          <mc:Choice Requires="x14">
            <control shapeId="4339" r:id="rId68" name="Group Box 243">
              <controlPr defaultSize="0" autoFill="0" autoPict="0">
                <anchor moveWithCells="1">
                  <from>
                    <xdr:col>7</xdr:col>
                    <xdr:colOff>19050</xdr:colOff>
                    <xdr:row>33</xdr:row>
                    <xdr:rowOff>0</xdr:rowOff>
                  </from>
                  <to>
                    <xdr:col>8</xdr:col>
                    <xdr:colOff>685800</xdr:colOff>
                    <xdr:row>36</xdr:row>
                    <xdr:rowOff>266700</xdr:rowOff>
                  </to>
                </anchor>
              </controlPr>
            </control>
          </mc:Choice>
        </mc:AlternateContent>
        <mc:AlternateContent xmlns:mc="http://schemas.openxmlformats.org/markup-compatibility/2006">
          <mc:Choice Requires="x14">
            <control shapeId="4340" r:id="rId69" name="Group Box 244">
              <controlPr defaultSize="0" autoFill="0" autoPict="0">
                <anchor moveWithCells="1">
                  <from>
                    <xdr:col>7</xdr:col>
                    <xdr:colOff>28575</xdr:colOff>
                    <xdr:row>33</xdr:row>
                    <xdr:rowOff>28575</xdr:rowOff>
                  </from>
                  <to>
                    <xdr:col>8</xdr:col>
                    <xdr:colOff>28575</xdr:colOff>
                    <xdr:row>36</xdr:row>
                    <xdr:rowOff>247650</xdr:rowOff>
                  </to>
                </anchor>
              </controlPr>
            </control>
          </mc:Choice>
        </mc:AlternateContent>
        <mc:AlternateContent xmlns:mc="http://schemas.openxmlformats.org/markup-compatibility/2006">
          <mc:Choice Requires="x14">
            <control shapeId="4347" r:id="rId70" name="Group Box 251">
              <controlPr defaultSize="0" autoFill="0" autoPict="0">
                <anchor moveWithCells="1">
                  <from>
                    <xdr:col>7</xdr:col>
                    <xdr:colOff>19050</xdr:colOff>
                    <xdr:row>33</xdr:row>
                    <xdr:rowOff>0</xdr:rowOff>
                  </from>
                  <to>
                    <xdr:col>8</xdr:col>
                    <xdr:colOff>685800</xdr:colOff>
                    <xdr:row>36</xdr:row>
                    <xdr:rowOff>266700</xdr:rowOff>
                  </to>
                </anchor>
              </controlPr>
            </control>
          </mc:Choice>
        </mc:AlternateContent>
        <mc:AlternateContent xmlns:mc="http://schemas.openxmlformats.org/markup-compatibility/2006">
          <mc:Choice Requires="x14">
            <control shapeId="4348" r:id="rId71" name="Group Box 252">
              <controlPr defaultSize="0" autoFill="0" autoPict="0">
                <anchor moveWithCells="1">
                  <from>
                    <xdr:col>7</xdr:col>
                    <xdr:colOff>9525</xdr:colOff>
                    <xdr:row>33</xdr:row>
                    <xdr:rowOff>38100</xdr:rowOff>
                  </from>
                  <to>
                    <xdr:col>8</xdr:col>
                    <xdr:colOff>9525</xdr:colOff>
                    <xdr:row>36</xdr:row>
                    <xdr:rowOff>266700</xdr:rowOff>
                  </to>
                </anchor>
              </controlPr>
            </control>
          </mc:Choice>
        </mc:AlternateContent>
        <mc:AlternateContent xmlns:mc="http://schemas.openxmlformats.org/markup-compatibility/2006">
          <mc:Choice Requires="x14">
            <control shapeId="4349" r:id="rId72" name="Group Box 253">
              <controlPr defaultSize="0" autoFill="0" autoPict="0">
                <anchor moveWithCells="1">
                  <from>
                    <xdr:col>7</xdr:col>
                    <xdr:colOff>0</xdr:colOff>
                    <xdr:row>33</xdr:row>
                    <xdr:rowOff>28575</xdr:rowOff>
                  </from>
                  <to>
                    <xdr:col>8</xdr:col>
                    <xdr:colOff>0</xdr:colOff>
                    <xdr:row>36</xdr:row>
                    <xdr:rowOff>266700</xdr:rowOff>
                  </to>
                </anchor>
              </controlPr>
            </control>
          </mc:Choice>
        </mc:AlternateContent>
        <mc:AlternateContent xmlns:mc="http://schemas.openxmlformats.org/markup-compatibility/2006">
          <mc:Choice Requires="x14">
            <control shapeId="4350" r:id="rId73" name="Group Box 254">
              <controlPr defaultSize="0" autoFill="0" autoPict="0">
                <anchor moveWithCells="1">
                  <from>
                    <xdr:col>7</xdr:col>
                    <xdr:colOff>19050</xdr:colOff>
                    <xdr:row>33</xdr:row>
                    <xdr:rowOff>0</xdr:rowOff>
                  </from>
                  <to>
                    <xdr:col>8</xdr:col>
                    <xdr:colOff>685800</xdr:colOff>
                    <xdr:row>36</xdr:row>
                    <xdr:rowOff>266700</xdr:rowOff>
                  </to>
                </anchor>
              </controlPr>
            </control>
          </mc:Choice>
        </mc:AlternateContent>
        <mc:AlternateContent xmlns:mc="http://schemas.openxmlformats.org/markup-compatibility/2006">
          <mc:Choice Requires="x14">
            <control shapeId="4351" r:id="rId74" name="Group Box 255">
              <controlPr defaultSize="0" autoFill="0" autoPict="0">
                <anchor moveWithCells="1">
                  <from>
                    <xdr:col>7</xdr:col>
                    <xdr:colOff>28575</xdr:colOff>
                    <xdr:row>33</xdr:row>
                    <xdr:rowOff>28575</xdr:rowOff>
                  </from>
                  <to>
                    <xdr:col>8</xdr:col>
                    <xdr:colOff>28575</xdr:colOff>
                    <xdr:row>36</xdr:row>
                    <xdr:rowOff>247650</xdr:rowOff>
                  </to>
                </anchor>
              </controlPr>
            </control>
          </mc:Choice>
        </mc:AlternateContent>
        <mc:AlternateContent xmlns:mc="http://schemas.openxmlformats.org/markup-compatibility/2006">
          <mc:Choice Requires="x14">
            <control shapeId="4181" r:id="rId75" name="Group Box 85">
              <controlPr defaultSize="0" autoFill="0" autoPict="0">
                <anchor moveWithCells="1">
                  <from>
                    <xdr:col>7</xdr:col>
                    <xdr:colOff>19050</xdr:colOff>
                    <xdr:row>37</xdr:row>
                    <xdr:rowOff>0</xdr:rowOff>
                  </from>
                  <to>
                    <xdr:col>8</xdr:col>
                    <xdr:colOff>685800</xdr:colOff>
                    <xdr:row>40</xdr:row>
                    <xdr:rowOff>266700</xdr:rowOff>
                  </to>
                </anchor>
              </controlPr>
            </control>
          </mc:Choice>
        </mc:AlternateContent>
        <mc:AlternateContent xmlns:mc="http://schemas.openxmlformats.org/markup-compatibility/2006">
          <mc:Choice Requires="x14">
            <control shapeId="4285" r:id="rId76" name="Group Box 189">
              <controlPr defaultSize="0" autoFill="0" autoPict="0">
                <anchor moveWithCells="1">
                  <from>
                    <xdr:col>7</xdr:col>
                    <xdr:colOff>9525</xdr:colOff>
                    <xdr:row>37</xdr:row>
                    <xdr:rowOff>28575</xdr:rowOff>
                  </from>
                  <to>
                    <xdr:col>8</xdr:col>
                    <xdr:colOff>9525</xdr:colOff>
                    <xdr:row>40</xdr:row>
                    <xdr:rowOff>266700</xdr:rowOff>
                  </to>
                </anchor>
              </controlPr>
            </control>
          </mc:Choice>
        </mc:AlternateContent>
        <mc:AlternateContent xmlns:mc="http://schemas.openxmlformats.org/markup-compatibility/2006">
          <mc:Choice Requires="x14">
            <control shapeId="4352" r:id="rId77" name="Group Box 256">
              <controlPr defaultSize="0" autoFill="0" autoPict="0">
                <anchor moveWithCells="1">
                  <from>
                    <xdr:col>7</xdr:col>
                    <xdr:colOff>19050</xdr:colOff>
                    <xdr:row>37</xdr:row>
                    <xdr:rowOff>0</xdr:rowOff>
                  </from>
                  <to>
                    <xdr:col>8</xdr:col>
                    <xdr:colOff>685800</xdr:colOff>
                    <xdr:row>40</xdr:row>
                    <xdr:rowOff>266700</xdr:rowOff>
                  </to>
                </anchor>
              </controlPr>
            </control>
          </mc:Choice>
        </mc:AlternateContent>
        <mc:AlternateContent xmlns:mc="http://schemas.openxmlformats.org/markup-compatibility/2006">
          <mc:Choice Requires="x14">
            <control shapeId="4353" r:id="rId78" name="Group Box 257">
              <controlPr defaultSize="0" autoFill="0" autoPict="0">
                <anchor moveWithCells="1">
                  <from>
                    <xdr:col>7</xdr:col>
                    <xdr:colOff>28575</xdr:colOff>
                    <xdr:row>37</xdr:row>
                    <xdr:rowOff>47625</xdr:rowOff>
                  </from>
                  <to>
                    <xdr:col>8</xdr:col>
                    <xdr:colOff>28575</xdr:colOff>
                    <xdr:row>40</xdr:row>
                    <xdr:rowOff>266700</xdr:rowOff>
                  </to>
                </anchor>
              </controlPr>
            </control>
          </mc:Choice>
        </mc:AlternateContent>
        <mc:AlternateContent xmlns:mc="http://schemas.openxmlformats.org/markup-compatibility/2006">
          <mc:Choice Requires="x14">
            <control shapeId="4354" r:id="rId79" name="Group Box 258">
              <controlPr defaultSize="0" autoFill="0" autoPict="0">
                <anchor moveWithCells="1">
                  <from>
                    <xdr:col>7</xdr:col>
                    <xdr:colOff>19050</xdr:colOff>
                    <xdr:row>37</xdr:row>
                    <xdr:rowOff>0</xdr:rowOff>
                  </from>
                  <to>
                    <xdr:col>8</xdr:col>
                    <xdr:colOff>685800</xdr:colOff>
                    <xdr:row>40</xdr:row>
                    <xdr:rowOff>266700</xdr:rowOff>
                  </to>
                </anchor>
              </controlPr>
            </control>
          </mc:Choice>
        </mc:AlternateContent>
        <mc:AlternateContent xmlns:mc="http://schemas.openxmlformats.org/markup-compatibility/2006">
          <mc:Choice Requires="x14">
            <control shapeId="4355" r:id="rId80" name="Group Box 259">
              <controlPr defaultSize="0" autoFill="0" autoPict="0">
                <anchor moveWithCells="1">
                  <from>
                    <xdr:col>7</xdr:col>
                    <xdr:colOff>9525</xdr:colOff>
                    <xdr:row>37</xdr:row>
                    <xdr:rowOff>38100</xdr:rowOff>
                  </from>
                  <to>
                    <xdr:col>8</xdr:col>
                    <xdr:colOff>9525</xdr:colOff>
                    <xdr:row>40</xdr:row>
                    <xdr:rowOff>266700</xdr:rowOff>
                  </to>
                </anchor>
              </controlPr>
            </control>
          </mc:Choice>
        </mc:AlternateContent>
        <mc:AlternateContent xmlns:mc="http://schemas.openxmlformats.org/markup-compatibility/2006">
          <mc:Choice Requires="x14">
            <control shapeId="4356" r:id="rId81" name="Group Box 260">
              <controlPr defaultSize="0" autoFill="0" autoPict="0">
                <anchor moveWithCells="1">
                  <from>
                    <xdr:col>7</xdr:col>
                    <xdr:colOff>0</xdr:colOff>
                    <xdr:row>37</xdr:row>
                    <xdr:rowOff>28575</xdr:rowOff>
                  </from>
                  <to>
                    <xdr:col>8</xdr:col>
                    <xdr:colOff>0</xdr:colOff>
                    <xdr:row>40</xdr:row>
                    <xdr:rowOff>266700</xdr:rowOff>
                  </to>
                </anchor>
              </controlPr>
            </control>
          </mc:Choice>
        </mc:AlternateContent>
        <mc:AlternateContent xmlns:mc="http://schemas.openxmlformats.org/markup-compatibility/2006">
          <mc:Choice Requires="x14">
            <control shapeId="4357" r:id="rId82" name="Group Box 261">
              <controlPr defaultSize="0" autoFill="0" autoPict="0">
                <anchor moveWithCells="1">
                  <from>
                    <xdr:col>7</xdr:col>
                    <xdr:colOff>19050</xdr:colOff>
                    <xdr:row>37</xdr:row>
                    <xdr:rowOff>0</xdr:rowOff>
                  </from>
                  <to>
                    <xdr:col>8</xdr:col>
                    <xdr:colOff>685800</xdr:colOff>
                    <xdr:row>40</xdr:row>
                    <xdr:rowOff>266700</xdr:rowOff>
                  </to>
                </anchor>
              </controlPr>
            </control>
          </mc:Choice>
        </mc:AlternateContent>
        <mc:AlternateContent xmlns:mc="http://schemas.openxmlformats.org/markup-compatibility/2006">
          <mc:Choice Requires="x14">
            <control shapeId="4358" r:id="rId83" name="Group Box 262">
              <controlPr defaultSize="0" autoFill="0" autoPict="0">
                <anchor moveWithCells="1">
                  <from>
                    <xdr:col>7</xdr:col>
                    <xdr:colOff>28575</xdr:colOff>
                    <xdr:row>37</xdr:row>
                    <xdr:rowOff>28575</xdr:rowOff>
                  </from>
                  <to>
                    <xdr:col>8</xdr:col>
                    <xdr:colOff>28575</xdr:colOff>
                    <xdr:row>40</xdr:row>
                    <xdr:rowOff>247650</xdr:rowOff>
                  </to>
                </anchor>
              </controlPr>
            </control>
          </mc:Choice>
        </mc:AlternateContent>
        <mc:AlternateContent xmlns:mc="http://schemas.openxmlformats.org/markup-compatibility/2006">
          <mc:Choice Requires="x14">
            <control shapeId="4359" r:id="rId84" name="Group Box 263">
              <controlPr defaultSize="0" autoFill="0" autoPict="0">
                <anchor moveWithCells="1">
                  <from>
                    <xdr:col>7</xdr:col>
                    <xdr:colOff>19050</xdr:colOff>
                    <xdr:row>37</xdr:row>
                    <xdr:rowOff>0</xdr:rowOff>
                  </from>
                  <to>
                    <xdr:col>8</xdr:col>
                    <xdr:colOff>685800</xdr:colOff>
                    <xdr:row>40</xdr:row>
                    <xdr:rowOff>266700</xdr:rowOff>
                  </to>
                </anchor>
              </controlPr>
            </control>
          </mc:Choice>
        </mc:AlternateContent>
        <mc:AlternateContent xmlns:mc="http://schemas.openxmlformats.org/markup-compatibility/2006">
          <mc:Choice Requires="x14">
            <control shapeId="4360" r:id="rId85" name="Group Box 264">
              <controlPr defaultSize="0" autoFill="0" autoPict="0">
                <anchor moveWithCells="1">
                  <from>
                    <xdr:col>7</xdr:col>
                    <xdr:colOff>9525</xdr:colOff>
                    <xdr:row>37</xdr:row>
                    <xdr:rowOff>38100</xdr:rowOff>
                  </from>
                  <to>
                    <xdr:col>8</xdr:col>
                    <xdr:colOff>9525</xdr:colOff>
                    <xdr:row>40</xdr:row>
                    <xdr:rowOff>266700</xdr:rowOff>
                  </to>
                </anchor>
              </controlPr>
            </control>
          </mc:Choice>
        </mc:AlternateContent>
        <mc:AlternateContent xmlns:mc="http://schemas.openxmlformats.org/markup-compatibility/2006">
          <mc:Choice Requires="x14">
            <control shapeId="4361" r:id="rId86" name="Group Box 265">
              <controlPr defaultSize="0" autoFill="0" autoPict="0">
                <anchor moveWithCells="1">
                  <from>
                    <xdr:col>7</xdr:col>
                    <xdr:colOff>0</xdr:colOff>
                    <xdr:row>37</xdr:row>
                    <xdr:rowOff>28575</xdr:rowOff>
                  </from>
                  <to>
                    <xdr:col>8</xdr:col>
                    <xdr:colOff>0</xdr:colOff>
                    <xdr:row>40</xdr:row>
                    <xdr:rowOff>266700</xdr:rowOff>
                  </to>
                </anchor>
              </controlPr>
            </control>
          </mc:Choice>
        </mc:AlternateContent>
        <mc:AlternateContent xmlns:mc="http://schemas.openxmlformats.org/markup-compatibility/2006">
          <mc:Choice Requires="x14">
            <control shapeId="4362" r:id="rId87" name="Group Box 266">
              <controlPr defaultSize="0" autoFill="0" autoPict="0">
                <anchor moveWithCells="1">
                  <from>
                    <xdr:col>7</xdr:col>
                    <xdr:colOff>19050</xdr:colOff>
                    <xdr:row>37</xdr:row>
                    <xdr:rowOff>0</xdr:rowOff>
                  </from>
                  <to>
                    <xdr:col>8</xdr:col>
                    <xdr:colOff>685800</xdr:colOff>
                    <xdr:row>40</xdr:row>
                    <xdr:rowOff>266700</xdr:rowOff>
                  </to>
                </anchor>
              </controlPr>
            </control>
          </mc:Choice>
        </mc:AlternateContent>
        <mc:AlternateContent xmlns:mc="http://schemas.openxmlformats.org/markup-compatibility/2006">
          <mc:Choice Requires="x14">
            <control shapeId="4363" r:id="rId88" name="Group Box 267">
              <controlPr defaultSize="0" autoFill="0" autoPict="0">
                <anchor moveWithCells="1">
                  <from>
                    <xdr:col>7</xdr:col>
                    <xdr:colOff>28575</xdr:colOff>
                    <xdr:row>37</xdr:row>
                    <xdr:rowOff>28575</xdr:rowOff>
                  </from>
                  <to>
                    <xdr:col>8</xdr:col>
                    <xdr:colOff>28575</xdr:colOff>
                    <xdr:row>40</xdr:row>
                    <xdr:rowOff>247650</xdr:rowOff>
                  </to>
                </anchor>
              </controlPr>
            </control>
          </mc:Choice>
        </mc:AlternateContent>
        <mc:AlternateContent xmlns:mc="http://schemas.openxmlformats.org/markup-compatibility/2006">
          <mc:Choice Requires="x14">
            <control shapeId="4196" r:id="rId89" name="Group Box 100">
              <controlPr defaultSize="0" autoFill="0" autoPict="0">
                <anchor moveWithCells="1">
                  <from>
                    <xdr:col>7</xdr:col>
                    <xdr:colOff>19050</xdr:colOff>
                    <xdr:row>41</xdr:row>
                    <xdr:rowOff>0</xdr:rowOff>
                  </from>
                  <to>
                    <xdr:col>8</xdr:col>
                    <xdr:colOff>685800</xdr:colOff>
                    <xdr:row>44</xdr:row>
                    <xdr:rowOff>266700</xdr:rowOff>
                  </to>
                </anchor>
              </controlPr>
            </control>
          </mc:Choice>
        </mc:AlternateContent>
        <mc:AlternateContent xmlns:mc="http://schemas.openxmlformats.org/markup-compatibility/2006">
          <mc:Choice Requires="x14">
            <control shapeId="4286" r:id="rId90" name="Group Box 190">
              <controlPr defaultSize="0" autoFill="0" autoPict="0">
                <anchor moveWithCells="1">
                  <from>
                    <xdr:col>7</xdr:col>
                    <xdr:colOff>28575</xdr:colOff>
                    <xdr:row>41</xdr:row>
                    <xdr:rowOff>38100</xdr:rowOff>
                  </from>
                  <to>
                    <xdr:col>8</xdr:col>
                    <xdr:colOff>28575</xdr:colOff>
                    <xdr:row>44</xdr:row>
                    <xdr:rowOff>266700</xdr:rowOff>
                  </to>
                </anchor>
              </controlPr>
            </control>
          </mc:Choice>
        </mc:AlternateContent>
        <mc:AlternateContent xmlns:mc="http://schemas.openxmlformats.org/markup-compatibility/2006">
          <mc:Choice Requires="x14">
            <control shapeId="4341" r:id="rId91" name="Group Box 245">
              <controlPr defaultSize="0" autoFill="0" autoPict="0">
                <anchor moveWithCells="1">
                  <from>
                    <xdr:col>7</xdr:col>
                    <xdr:colOff>19050</xdr:colOff>
                    <xdr:row>41</xdr:row>
                    <xdr:rowOff>0</xdr:rowOff>
                  </from>
                  <to>
                    <xdr:col>8</xdr:col>
                    <xdr:colOff>685800</xdr:colOff>
                    <xdr:row>44</xdr:row>
                    <xdr:rowOff>266700</xdr:rowOff>
                  </to>
                </anchor>
              </controlPr>
            </control>
          </mc:Choice>
        </mc:AlternateContent>
        <mc:AlternateContent xmlns:mc="http://schemas.openxmlformats.org/markup-compatibility/2006">
          <mc:Choice Requires="x14">
            <control shapeId="4342" r:id="rId92" name="Group Box 246">
              <controlPr defaultSize="0" autoFill="0" autoPict="0">
                <anchor moveWithCells="1">
                  <from>
                    <xdr:col>7</xdr:col>
                    <xdr:colOff>9525</xdr:colOff>
                    <xdr:row>41</xdr:row>
                    <xdr:rowOff>28575</xdr:rowOff>
                  </from>
                  <to>
                    <xdr:col>8</xdr:col>
                    <xdr:colOff>9525</xdr:colOff>
                    <xdr:row>44</xdr:row>
                    <xdr:rowOff>266700</xdr:rowOff>
                  </to>
                </anchor>
              </controlPr>
            </control>
          </mc:Choice>
        </mc:AlternateContent>
        <mc:AlternateContent xmlns:mc="http://schemas.openxmlformats.org/markup-compatibility/2006">
          <mc:Choice Requires="x14">
            <control shapeId="4364" r:id="rId93" name="Group Box 268">
              <controlPr defaultSize="0" autoFill="0" autoPict="0">
                <anchor moveWithCells="1">
                  <from>
                    <xdr:col>7</xdr:col>
                    <xdr:colOff>19050</xdr:colOff>
                    <xdr:row>41</xdr:row>
                    <xdr:rowOff>0</xdr:rowOff>
                  </from>
                  <to>
                    <xdr:col>8</xdr:col>
                    <xdr:colOff>685800</xdr:colOff>
                    <xdr:row>44</xdr:row>
                    <xdr:rowOff>266700</xdr:rowOff>
                  </to>
                </anchor>
              </controlPr>
            </control>
          </mc:Choice>
        </mc:AlternateContent>
        <mc:AlternateContent xmlns:mc="http://schemas.openxmlformats.org/markup-compatibility/2006">
          <mc:Choice Requires="x14">
            <control shapeId="4365" r:id="rId94" name="Group Box 269">
              <controlPr defaultSize="0" autoFill="0" autoPict="0">
                <anchor moveWithCells="1">
                  <from>
                    <xdr:col>7</xdr:col>
                    <xdr:colOff>9525</xdr:colOff>
                    <xdr:row>41</xdr:row>
                    <xdr:rowOff>28575</xdr:rowOff>
                  </from>
                  <to>
                    <xdr:col>8</xdr:col>
                    <xdr:colOff>9525</xdr:colOff>
                    <xdr:row>44</xdr:row>
                    <xdr:rowOff>266700</xdr:rowOff>
                  </to>
                </anchor>
              </controlPr>
            </control>
          </mc:Choice>
        </mc:AlternateContent>
        <mc:AlternateContent xmlns:mc="http://schemas.openxmlformats.org/markup-compatibility/2006">
          <mc:Choice Requires="x14">
            <control shapeId="4366" r:id="rId95" name="Group Box 270">
              <controlPr defaultSize="0" autoFill="0" autoPict="0">
                <anchor moveWithCells="1">
                  <from>
                    <xdr:col>7</xdr:col>
                    <xdr:colOff>19050</xdr:colOff>
                    <xdr:row>41</xdr:row>
                    <xdr:rowOff>0</xdr:rowOff>
                  </from>
                  <to>
                    <xdr:col>8</xdr:col>
                    <xdr:colOff>685800</xdr:colOff>
                    <xdr:row>44</xdr:row>
                    <xdr:rowOff>266700</xdr:rowOff>
                  </to>
                </anchor>
              </controlPr>
            </control>
          </mc:Choice>
        </mc:AlternateContent>
        <mc:AlternateContent xmlns:mc="http://schemas.openxmlformats.org/markup-compatibility/2006">
          <mc:Choice Requires="x14">
            <control shapeId="4367" r:id="rId96" name="Group Box 271">
              <controlPr defaultSize="0" autoFill="0" autoPict="0">
                <anchor moveWithCells="1">
                  <from>
                    <xdr:col>7</xdr:col>
                    <xdr:colOff>28575</xdr:colOff>
                    <xdr:row>41</xdr:row>
                    <xdr:rowOff>47625</xdr:rowOff>
                  </from>
                  <to>
                    <xdr:col>8</xdr:col>
                    <xdr:colOff>28575</xdr:colOff>
                    <xdr:row>44</xdr:row>
                    <xdr:rowOff>266700</xdr:rowOff>
                  </to>
                </anchor>
              </controlPr>
            </control>
          </mc:Choice>
        </mc:AlternateContent>
        <mc:AlternateContent xmlns:mc="http://schemas.openxmlformats.org/markup-compatibility/2006">
          <mc:Choice Requires="x14">
            <control shapeId="4368" r:id="rId97" name="Group Box 272">
              <controlPr defaultSize="0" autoFill="0" autoPict="0">
                <anchor moveWithCells="1">
                  <from>
                    <xdr:col>7</xdr:col>
                    <xdr:colOff>19050</xdr:colOff>
                    <xdr:row>41</xdr:row>
                    <xdr:rowOff>0</xdr:rowOff>
                  </from>
                  <to>
                    <xdr:col>8</xdr:col>
                    <xdr:colOff>685800</xdr:colOff>
                    <xdr:row>44</xdr:row>
                    <xdr:rowOff>266700</xdr:rowOff>
                  </to>
                </anchor>
              </controlPr>
            </control>
          </mc:Choice>
        </mc:AlternateContent>
        <mc:AlternateContent xmlns:mc="http://schemas.openxmlformats.org/markup-compatibility/2006">
          <mc:Choice Requires="x14">
            <control shapeId="4369" r:id="rId98" name="Group Box 273">
              <controlPr defaultSize="0" autoFill="0" autoPict="0">
                <anchor moveWithCells="1">
                  <from>
                    <xdr:col>7</xdr:col>
                    <xdr:colOff>9525</xdr:colOff>
                    <xdr:row>41</xdr:row>
                    <xdr:rowOff>38100</xdr:rowOff>
                  </from>
                  <to>
                    <xdr:col>8</xdr:col>
                    <xdr:colOff>9525</xdr:colOff>
                    <xdr:row>44</xdr:row>
                    <xdr:rowOff>266700</xdr:rowOff>
                  </to>
                </anchor>
              </controlPr>
            </control>
          </mc:Choice>
        </mc:AlternateContent>
        <mc:AlternateContent xmlns:mc="http://schemas.openxmlformats.org/markup-compatibility/2006">
          <mc:Choice Requires="x14">
            <control shapeId="4370" r:id="rId99" name="Group Box 274">
              <controlPr defaultSize="0" autoFill="0" autoPict="0">
                <anchor moveWithCells="1">
                  <from>
                    <xdr:col>7</xdr:col>
                    <xdr:colOff>0</xdr:colOff>
                    <xdr:row>41</xdr:row>
                    <xdr:rowOff>28575</xdr:rowOff>
                  </from>
                  <to>
                    <xdr:col>8</xdr:col>
                    <xdr:colOff>0</xdr:colOff>
                    <xdr:row>44</xdr:row>
                    <xdr:rowOff>266700</xdr:rowOff>
                  </to>
                </anchor>
              </controlPr>
            </control>
          </mc:Choice>
        </mc:AlternateContent>
        <mc:AlternateContent xmlns:mc="http://schemas.openxmlformats.org/markup-compatibility/2006">
          <mc:Choice Requires="x14">
            <control shapeId="4371" r:id="rId100" name="Group Box 275">
              <controlPr defaultSize="0" autoFill="0" autoPict="0">
                <anchor moveWithCells="1">
                  <from>
                    <xdr:col>7</xdr:col>
                    <xdr:colOff>19050</xdr:colOff>
                    <xdr:row>41</xdr:row>
                    <xdr:rowOff>0</xdr:rowOff>
                  </from>
                  <to>
                    <xdr:col>8</xdr:col>
                    <xdr:colOff>685800</xdr:colOff>
                    <xdr:row>44</xdr:row>
                    <xdr:rowOff>266700</xdr:rowOff>
                  </to>
                </anchor>
              </controlPr>
            </control>
          </mc:Choice>
        </mc:AlternateContent>
        <mc:AlternateContent xmlns:mc="http://schemas.openxmlformats.org/markup-compatibility/2006">
          <mc:Choice Requires="x14">
            <control shapeId="4372" r:id="rId101" name="Group Box 276">
              <controlPr defaultSize="0" autoFill="0" autoPict="0">
                <anchor moveWithCells="1">
                  <from>
                    <xdr:col>7</xdr:col>
                    <xdr:colOff>28575</xdr:colOff>
                    <xdr:row>41</xdr:row>
                    <xdr:rowOff>28575</xdr:rowOff>
                  </from>
                  <to>
                    <xdr:col>8</xdr:col>
                    <xdr:colOff>28575</xdr:colOff>
                    <xdr:row>44</xdr:row>
                    <xdr:rowOff>247650</xdr:rowOff>
                  </to>
                </anchor>
              </controlPr>
            </control>
          </mc:Choice>
        </mc:AlternateContent>
        <mc:AlternateContent xmlns:mc="http://schemas.openxmlformats.org/markup-compatibility/2006">
          <mc:Choice Requires="x14">
            <control shapeId="4373" r:id="rId102" name="Group Box 277">
              <controlPr defaultSize="0" autoFill="0" autoPict="0">
                <anchor moveWithCells="1">
                  <from>
                    <xdr:col>7</xdr:col>
                    <xdr:colOff>19050</xdr:colOff>
                    <xdr:row>41</xdr:row>
                    <xdr:rowOff>0</xdr:rowOff>
                  </from>
                  <to>
                    <xdr:col>8</xdr:col>
                    <xdr:colOff>685800</xdr:colOff>
                    <xdr:row>44</xdr:row>
                    <xdr:rowOff>266700</xdr:rowOff>
                  </to>
                </anchor>
              </controlPr>
            </control>
          </mc:Choice>
        </mc:AlternateContent>
        <mc:AlternateContent xmlns:mc="http://schemas.openxmlformats.org/markup-compatibility/2006">
          <mc:Choice Requires="x14">
            <control shapeId="4374" r:id="rId103" name="Group Box 278">
              <controlPr defaultSize="0" autoFill="0" autoPict="0">
                <anchor moveWithCells="1">
                  <from>
                    <xdr:col>7</xdr:col>
                    <xdr:colOff>9525</xdr:colOff>
                    <xdr:row>41</xdr:row>
                    <xdr:rowOff>38100</xdr:rowOff>
                  </from>
                  <to>
                    <xdr:col>8</xdr:col>
                    <xdr:colOff>9525</xdr:colOff>
                    <xdr:row>44</xdr:row>
                    <xdr:rowOff>266700</xdr:rowOff>
                  </to>
                </anchor>
              </controlPr>
            </control>
          </mc:Choice>
        </mc:AlternateContent>
        <mc:AlternateContent xmlns:mc="http://schemas.openxmlformats.org/markup-compatibility/2006">
          <mc:Choice Requires="x14">
            <control shapeId="4375" r:id="rId104" name="Group Box 279">
              <controlPr defaultSize="0" autoFill="0" autoPict="0">
                <anchor moveWithCells="1">
                  <from>
                    <xdr:col>7</xdr:col>
                    <xdr:colOff>0</xdr:colOff>
                    <xdr:row>41</xdr:row>
                    <xdr:rowOff>28575</xdr:rowOff>
                  </from>
                  <to>
                    <xdr:col>8</xdr:col>
                    <xdr:colOff>0</xdr:colOff>
                    <xdr:row>44</xdr:row>
                    <xdr:rowOff>266700</xdr:rowOff>
                  </to>
                </anchor>
              </controlPr>
            </control>
          </mc:Choice>
        </mc:AlternateContent>
        <mc:AlternateContent xmlns:mc="http://schemas.openxmlformats.org/markup-compatibility/2006">
          <mc:Choice Requires="x14">
            <control shapeId="4376" r:id="rId105" name="Group Box 280">
              <controlPr defaultSize="0" autoFill="0" autoPict="0">
                <anchor moveWithCells="1">
                  <from>
                    <xdr:col>7</xdr:col>
                    <xdr:colOff>19050</xdr:colOff>
                    <xdr:row>41</xdr:row>
                    <xdr:rowOff>0</xdr:rowOff>
                  </from>
                  <to>
                    <xdr:col>8</xdr:col>
                    <xdr:colOff>685800</xdr:colOff>
                    <xdr:row>44</xdr:row>
                    <xdr:rowOff>266700</xdr:rowOff>
                  </to>
                </anchor>
              </controlPr>
            </control>
          </mc:Choice>
        </mc:AlternateContent>
        <mc:AlternateContent xmlns:mc="http://schemas.openxmlformats.org/markup-compatibility/2006">
          <mc:Choice Requires="x14">
            <control shapeId="4377" r:id="rId106" name="Group Box 281">
              <controlPr defaultSize="0" autoFill="0" autoPict="0">
                <anchor moveWithCells="1">
                  <from>
                    <xdr:col>7</xdr:col>
                    <xdr:colOff>28575</xdr:colOff>
                    <xdr:row>41</xdr:row>
                    <xdr:rowOff>28575</xdr:rowOff>
                  </from>
                  <to>
                    <xdr:col>8</xdr:col>
                    <xdr:colOff>28575</xdr:colOff>
                    <xdr:row>44</xdr:row>
                    <xdr:rowOff>247650</xdr:rowOff>
                  </to>
                </anchor>
              </controlPr>
            </control>
          </mc:Choice>
        </mc:AlternateContent>
        <mc:AlternateContent xmlns:mc="http://schemas.openxmlformats.org/markup-compatibility/2006">
          <mc:Choice Requires="x14">
            <control shapeId="4191" r:id="rId107" name="Group Box 95">
              <controlPr defaultSize="0" autoFill="0" autoPict="0">
                <anchor moveWithCells="1">
                  <from>
                    <xdr:col>9</xdr:col>
                    <xdr:colOff>19050</xdr:colOff>
                    <xdr:row>41</xdr:row>
                    <xdr:rowOff>0</xdr:rowOff>
                  </from>
                  <to>
                    <xdr:col>10</xdr:col>
                    <xdr:colOff>685800</xdr:colOff>
                    <xdr:row>44</xdr:row>
                    <xdr:rowOff>266700</xdr:rowOff>
                  </to>
                </anchor>
              </controlPr>
            </control>
          </mc:Choice>
        </mc:AlternateContent>
        <mc:AlternateContent xmlns:mc="http://schemas.openxmlformats.org/markup-compatibility/2006">
          <mc:Choice Requires="x14">
            <control shapeId="4297" r:id="rId108" name="Group Box 201">
              <controlPr defaultSize="0" autoFill="0" autoPict="0">
                <anchor moveWithCells="1">
                  <from>
                    <xdr:col>9</xdr:col>
                    <xdr:colOff>0</xdr:colOff>
                    <xdr:row>41</xdr:row>
                    <xdr:rowOff>28575</xdr:rowOff>
                  </from>
                  <to>
                    <xdr:col>10</xdr:col>
                    <xdr:colOff>0</xdr:colOff>
                    <xdr:row>44</xdr:row>
                    <xdr:rowOff>266700</xdr:rowOff>
                  </to>
                </anchor>
              </controlPr>
            </control>
          </mc:Choice>
        </mc:AlternateContent>
        <mc:AlternateContent xmlns:mc="http://schemas.openxmlformats.org/markup-compatibility/2006">
          <mc:Choice Requires="x14">
            <control shapeId="4328" r:id="rId109" name="Group Box 232">
              <controlPr defaultSize="0" autoFill="0" autoPict="0">
                <anchor moveWithCells="1">
                  <from>
                    <xdr:col>9</xdr:col>
                    <xdr:colOff>19050</xdr:colOff>
                    <xdr:row>41</xdr:row>
                    <xdr:rowOff>0</xdr:rowOff>
                  </from>
                  <to>
                    <xdr:col>10</xdr:col>
                    <xdr:colOff>685800</xdr:colOff>
                    <xdr:row>44</xdr:row>
                    <xdr:rowOff>266700</xdr:rowOff>
                  </to>
                </anchor>
              </controlPr>
            </control>
          </mc:Choice>
        </mc:AlternateContent>
        <mc:AlternateContent xmlns:mc="http://schemas.openxmlformats.org/markup-compatibility/2006">
          <mc:Choice Requires="x14">
            <control shapeId="4329" r:id="rId110" name="Group Box 233">
              <controlPr defaultSize="0" autoFill="0" autoPict="0">
                <anchor moveWithCells="1">
                  <from>
                    <xdr:col>9</xdr:col>
                    <xdr:colOff>9525</xdr:colOff>
                    <xdr:row>41</xdr:row>
                    <xdr:rowOff>28575</xdr:rowOff>
                  </from>
                  <to>
                    <xdr:col>10</xdr:col>
                    <xdr:colOff>9525</xdr:colOff>
                    <xdr:row>44</xdr:row>
                    <xdr:rowOff>266700</xdr:rowOff>
                  </to>
                </anchor>
              </controlPr>
            </control>
          </mc:Choice>
        </mc:AlternateContent>
        <mc:AlternateContent xmlns:mc="http://schemas.openxmlformats.org/markup-compatibility/2006">
          <mc:Choice Requires="x14">
            <control shapeId="4330" r:id="rId111" name="Group Box 234">
              <controlPr defaultSize="0" autoFill="0" autoPict="0">
                <anchor moveWithCells="1">
                  <from>
                    <xdr:col>9</xdr:col>
                    <xdr:colOff>19050</xdr:colOff>
                    <xdr:row>41</xdr:row>
                    <xdr:rowOff>0</xdr:rowOff>
                  </from>
                  <to>
                    <xdr:col>10</xdr:col>
                    <xdr:colOff>685800</xdr:colOff>
                    <xdr:row>44</xdr:row>
                    <xdr:rowOff>266700</xdr:rowOff>
                  </to>
                </anchor>
              </controlPr>
            </control>
          </mc:Choice>
        </mc:AlternateContent>
        <mc:AlternateContent xmlns:mc="http://schemas.openxmlformats.org/markup-compatibility/2006">
          <mc:Choice Requires="x14">
            <control shapeId="4331" r:id="rId112" name="Group Box 235">
              <controlPr defaultSize="0" autoFill="0" autoPict="0">
                <anchor moveWithCells="1">
                  <from>
                    <xdr:col>9</xdr:col>
                    <xdr:colOff>0</xdr:colOff>
                    <xdr:row>41</xdr:row>
                    <xdr:rowOff>28575</xdr:rowOff>
                  </from>
                  <to>
                    <xdr:col>10</xdr:col>
                    <xdr:colOff>0</xdr:colOff>
                    <xdr:row>44</xdr:row>
                    <xdr:rowOff>266700</xdr:rowOff>
                  </to>
                </anchor>
              </controlPr>
            </control>
          </mc:Choice>
        </mc:AlternateContent>
        <mc:AlternateContent xmlns:mc="http://schemas.openxmlformats.org/markup-compatibility/2006">
          <mc:Choice Requires="x14">
            <control shapeId="4332" r:id="rId113" name="Group Box 236">
              <controlPr defaultSize="0" autoFill="0" autoPict="0">
                <anchor moveWithCells="1">
                  <from>
                    <xdr:col>9</xdr:col>
                    <xdr:colOff>19050</xdr:colOff>
                    <xdr:row>41</xdr:row>
                    <xdr:rowOff>0</xdr:rowOff>
                  </from>
                  <to>
                    <xdr:col>10</xdr:col>
                    <xdr:colOff>685800</xdr:colOff>
                    <xdr:row>44</xdr:row>
                    <xdr:rowOff>266700</xdr:rowOff>
                  </to>
                </anchor>
              </controlPr>
            </control>
          </mc:Choice>
        </mc:AlternateContent>
        <mc:AlternateContent xmlns:mc="http://schemas.openxmlformats.org/markup-compatibility/2006">
          <mc:Choice Requires="x14">
            <control shapeId="4333" r:id="rId114" name="Group Box 237">
              <controlPr defaultSize="0" autoFill="0" autoPict="0">
                <anchor moveWithCells="1">
                  <from>
                    <xdr:col>9</xdr:col>
                    <xdr:colOff>9525</xdr:colOff>
                    <xdr:row>41</xdr:row>
                    <xdr:rowOff>28575</xdr:rowOff>
                  </from>
                  <to>
                    <xdr:col>10</xdr:col>
                    <xdr:colOff>9525</xdr:colOff>
                    <xdr:row>44</xdr:row>
                    <xdr:rowOff>266700</xdr:rowOff>
                  </to>
                </anchor>
              </controlPr>
            </control>
          </mc:Choice>
        </mc:AlternateContent>
        <mc:AlternateContent xmlns:mc="http://schemas.openxmlformats.org/markup-compatibility/2006">
          <mc:Choice Requires="x14">
            <control shapeId="4334" r:id="rId115" name="Group Box 238">
              <controlPr defaultSize="0" autoFill="0" autoPict="0">
                <anchor moveWithCells="1">
                  <from>
                    <xdr:col>9</xdr:col>
                    <xdr:colOff>19050</xdr:colOff>
                    <xdr:row>41</xdr:row>
                    <xdr:rowOff>0</xdr:rowOff>
                  </from>
                  <to>
                    <xdr:col>10</xdr:col>
                    <xdr:colOff>685800</xdr:colOff>
                    <xdr:row>44</xdr:row>
                    <xdr:rowOff>266700</xdr:rowOff>
                  </to>
                </anchor>
              </controlPr>
            </control>
          </mc:Choice>
        </mc:AlternateContent>
        <mc:AlternateContent xmlns:mc="http://schemas.openxmlformats.org/markup-compatibility/2006">
          <mc:Choice Requires="x14">
            <control shapeId="4335" r:id="rId116" name="Group Box 239">
              <controlPr defaultSize="0" autoFill="0" autoPict="0">
                <anchor moveWithCells="1">
                  <from>
                    <xdr:col>9</xdr:col>
                    <xdr:colOff>0</xdr:colOff>
                    <xdr:row>41</xdr:row>
                    <xdr:rowOff>9525</xdr:rowOff>
                  </from>
                  <to>
                    <xdr:col>10</xdr:col>
                    <xdr:colOff>0</xdr:colOff>
                    <xdr:row>44</xdr:row>
                    <xdr:rowOff>266700</xdr:rowOff>
                  </to>
                </anchor>
              </controlPr>
            </control>
          </mc:Choice>
        </mc:AlternateContent>
        <mc:AlternateContent xmlns:mc="http://schemas.openxmlformats.org/markup-compatibility/2006">
          <mc:Choice Requires="x14">
            <control shapeId="4206" r:id="rId117" name="Group Box 110">
              <controlPr defaultSize="0" autoFill="0" autoPict="0">
                <anchor moveWithCells="1">
                  <from>
                    <xdr:col>9</xdr:col>
                    <xdr:colOff>19050</xdr:colOff>
                    <xdr:row>49</xdr:row>
                    <xdr:rowOff>285750</xdr:rowOff>
                  </from>
                  <to>
                    <xdr:col>10</xdr:col>
                    <xdr:colOff>685800</xdr:colOff>
                    <xdr:row>53</xdr:row>
                    <xdr:rowOff>266700</xdr:rowOff>
                  </to>
                </anchor>
              </controlPr>
            </control>
          </mc:Choice>
        </mc:AlternateContent>
        <mc:AlternateContent xmlns:mc="http://schemas.openxmlformats.org/markup-compatibility/2006">
          <mc:Choice Requires="x14">
            <control shapeId="4216" r:id="rId118" name="Group Box 120">
              <controlPr defaultSize="0" autoFill="0" autoPict="0">
                <anchor moveWithCells="1">
                  <from>
                    <xdr:col>9</xdr:col>
                    <xdr:colOff>19050</xdr:colOff>
                    <xdr:row>54</xdr:row>
                    <xdr:rowOff>0</xdr:rowOff>
                  </from>
                  <to>
                    <xdr:col>10</xdr:col>
                    <xdr:colOff>685800</xdr:colOff>
                    <xdr:row>57</xdr:row>
                    <xdr:rowOff>266700</xdr:rowOff>
                  </to>
                </anchor>
              </controlPr>
            </control>
          </mc:Choice>
        </mc:AlternateContent>
        <mc:AlternateContent xmlns:mc="http://schemas.openxmlformats.org/markup-compatibility/2006">
          <mc:Choice Requires="x14">
            <control shapeId="4226" r:id="rId119" name="Group Box 130">
              <controlPr defaultSize="0" autoFill="0" autoPict="0">
                <anchor moveWithCells="1">
                  <from>
                    <xdr:col>9</xdr:col>
                    <xdr:colOff>19050</xdr:colOff>
                    <xdr:row>58</xdr:row>
                    <xdr:rowOff>0</xdr:rowOff>
                  </from>
                  <to>
                    <xdr:col>10</xdr:col>
                    <xdr:colOff>685800</xdr:colOff>
                    <xdr:row>61</xdr:row>
                    <xdr:rowOff>266700</xdr:rowOff>
                  </to>
                </anchor>
              </controlPr>
            </control>
          </mc:Choice>
        </mc:AlternateContent>
        <mc:AlternateContent xmlns:mc="http://schemas.openxmlformats.org/markup-compatibility/2006">
          <mc:Choice Requires="x14">
            <control shapeId="4301" r:id="rId120" name="Group Box 205">
              <controlPr defaultSize="0" autoFill="0" autoPict="0">
                <anchor moveWithCells="1">
                  <from>
                    <xdr:col>9</xdr:col>
                    <xdr:colOff>9525</xdr:colOff>
                    <xdr:row>58</xdr:row>
                    <xdr:rowOff>9525</xdr:rowOff>
                  </from>
                  <to>
                    <xdr:col>10</xdr:col>
                    <xdr:colOff>9525</xdr:colOff>
                    <xdr:row>61</xdr:row>
                    <xdr:rowOff>266700</xdr:rowOff>
                  </to>
                </anchor>
              </controlPr>
            </control>
          </mc:Choice>
        </mc:AlternateContent>
        <mc:AlternateContent xmlns:mc="http://schemas.openxmlformats.org/markup-compatibility/2006">
          <mc:Choice Requires="x14">
            <control shapeId="4302" r:id="rId121" name="Group Box 206">
              <controlPr defaultSize="0" autoFill="0" autoPict="0">
                <anchor moveWithCells="1">
                  <from>
                    <xdr:col>9</xdr:col>
                    <xdr:colOff>28575</xdr:colOff>
                    <xdr:row>54</xdr:row>
                    <xdr:rowOff>28575</xdr:rowOff>
                  </from>
                  <to>
                    <xdr:col>10</xdr:col>
                    <xdr:colOff>28575</xdr:colOff>
                    <xdr:row>57</xdr:row>
                    <xdr:rowOff>266700</xdr:rowOff>
                  </to>
                </anchor>
              </controlPr>
            </control>
          </mc:Choice>
        </mc:AlternateContent>
        <mc:AlternateContent xmlns:mc="http://schemas.openxmlformats.org/markup-compatibility/2006">
          <mc:Choice Requires="x14">
            <control shapeId="4303" r:id="rId122" name="Group Box 207">
              <controlPr defaultSize="0" autoFill="0" autoPict="0">
                <anchor moveWithCells="1">
                  <from>
                    <xdr:col>9</xdr:col>
                    <xdr:colOff>28575</xdr:colOff>
                    <xdr:row>50</xdr:row>
                    <xdr:rowOff>0</xdr:rowOff>
                  </from>
                  <to>
                    <xdr:col>10</xdr:col>
                    <xdr:colOff>28575</xdr:colOff>
                    <xdr:row>53</xdr:row>
                    <xdr:rowOff>247650</xdr:rowOff>
                  </to>
                </anchor>
              </controlPr>
            </control>
          </mc:Choice>
        </mc:AlternateContent>
        <mc:AlternateContent xmlns:mc="http://schemas.openxmlformats.org/markup-compatibility/2006">
          <mc:Choice Requires="x14">
            <control shapeId="4446" r:id="rId123" name="Group Box 350">
              <controlPr defaultSize="0" autoFill="0" autoPict="0">
                <anchor moveWithCells="1">
                  <from>
                    <xdr:col>9</xdr:col>
                    <xdr:colOff>19050</xdr:colOff>
                    <xdr:row>50</xdr:row>
                    <xdr:rowOff>0</xdr:rowOff>
                  </from>
                  <to>
                    <xdr:col>10</xdr:col>
                    <xdr:colOff>685800</xdr:colOff>
                    <xdr:row>53</xdr:row>
                    <xdr:rowOff>266700</xdr:rowOff>
                  </to>
                </anchor>
              </controlPr>
            </control>
          </mc:Choice>
        </mc:AlternateContent>
        <mc:AlternateContent xmlns:mc="http://schemas.openxmlformats.org/markup-compatibility/2006">
          <mc:Choice Requires="x14">
            <control shapeId="4447" r:id="rId124" name="Group Box 351">
              <controlPr defaultSize="0" autoFill="0" autoPict="0">
                <anchor moveWithCells="1">
                  <from>
                    <xdr:col>9</xdr:col>
                    <xdr:colOff>0</xdr:colOff>
                    <xdr:row>50</xdr:row>
                    <xdr:rowOff>28575</xdr:rowOff>
                  </from>
                  <to>
                    <xdr:col>10</xdr:col>
                    <xdr:colOff>0</xdr:colOff>
                    <xdr:row>53</xdr:row>
                    <xdr:rowOff>266700</xdr:rowOff>
                  </to>
                </anchor>
              </controlPr>
            </control>
          </mc:Choice>
        </mc:AlternateContent>
        <mc:AlternateContent xmlns:mc="http://schemas.openxmlformats.org/markup-compatibility/2006">
          <mc:Choice Requires="x14">
            <control shapeId="4448" r:id="rId125" name="Group Box 352">
              <controlPr defaultSize="0" autoFill="0" autoPict="0">
                <anchor moveWithCells="1">
                  <from>
                    <xdr:col>9</xdr:col>
                    <xdr:colOff>19050</xdr:colOff>
                    <xdr:row>50</xdr:row>
                    <xdr:rowOff>0</xdr:rowOff>
                  </from>
                  <to>
                    <xdr:col>10</xdr:col>
                    <xdr:colOff>685800</xdr:colOff>
                    <xdr:row>53</xdr:row>
                    <xdr:rowOff>266700</xdr:rowOff>
                  </to>
                </anchor>
              </controlPr>
            </control>
          </mc:Choice>
        </mc:AlternateContent>
        <mc:AlternateContent xmlns:mc="http://schemas.openxmlformats.org/markup-compatibility/2006">
          <mc:Choice Requires="x14">
            <control shapeId="4449" r:id="rId126" name="Group Box 353">
              <controlPr defaultSize="0" autoFill="0" autoPict="0">
                <anchor moveWithCells="1">
                  <from>
                    <xdr:col>9</xdr:col>
                    <xdr:colOff>9525</xdr:colOff>
                    <xdr:row>50</xdr:row>
                    <xdr:rowOff>28575</xdr:rowOff>
                  </from>
                  <to>
                    <xdr:col>10</xdr:col>
                    <xdr:colOff>9525</xdr:colOff>
                    <xdr:row>53</xdr:row>
                    <xdr:rowOff>266700</xdr:rowOff>
                  </to>
                </anchor>
              </controlPr>
            </control>
          </mc:Choice>
        </mc:AlternateContent>
        <mc:AlternateContent xmlns:mc="http://schemas.openxmlformats.org/markup-compatibility/2006">
          <mc:Choice Requires="x14">
            <control shapeId="4450" r:id="rId127" name="Group Box 354">
              <controlPr defaultSize="0" autoFill="0" autoPict="0">
                <anchor moveWithCells="1">
                  <from>
                    <xdr:col>9</xdr:col>
                    <xdr:colOff>19050</xdr:colOff>
                    <xdr:row>50</xdr:row>
                    <xdr:rowOff>0</xdr:rowOff>
                  </from>
                  <to>
                    <xdr:col>10</xdr:col>
                    <xdr:colOff>685800</xdr:colOff>
                    <xdr:row>53</xdr:row>
                    <xdr:rowOff>266700</xdr:rowOff>
                  </to>
                </anchor>
              </controlPr>
            </control>
          </mc:Choice>
        </mc:AlternateContent>
        <mc:AlternateContent xmlns:mc="http://schemas.openxmlformats.org/markup-compatibility/2006">
          <mc:Choice Requires="x14">
            <control shapeId="4451" r:id="rId128" name="Group Box 355">
              <controlPr defaultSize="0" autoFill="0" autoPict="0">
                <anchor moveWithCells="1">
                  <from>
                    <xdr:col>9</xdr:col>
                    <xdr:colOff>0</xdr:colOff>
                    <xdr:row>50</xdr:row>
                    <xdr:rowOff>28575</xdr:rowOff>
                  </from>
                  <to>
                    <xdr:col>10</xdr:col>
                    <xdr:colOff>0</xdr:colOff>
                    <xdr:row>53</xdr:row>
                    <xdr:rowOff>266700</xdr:rowOff>
                  </to>
                </anchor>
              </controlPr>
            </control>
          </mc:Choice>
        </mc:AlternateContent>
        <mc:AlternateContent xmlns:mc="http://schemas.openxmlformats.org/markup-compatibility/2006">
          <mc:Choice Requires="x14">
            <control shapeId="4452" r:id="rId129" name="Group Box 356">
              <controlPr defaultSize="0" autoFill="0" autoPict="0">
                <anchor moveWithCells="1">
                  <from>
                    <xdr:col>9</xdr:col>
                    <xdr:colOff>19050</xdr:colOff>
                    <xdr:row>50</xdr:row>
                    <xdr:rowOff>0</xdr:rowOff>
                  </from>
                  <to>
                    <xdr:col>10</xdr:col>
                    <xdr:colOff>685800</xdr:colOff>
                    <xdr:row>53</xdr:row>
                    <xdr:rowOff>266700</xdr:rowOff>
                  </to>
                </anchor>
              </controlPr>
            </control>
          </mc:Choice>
        </mc:AlternateContent>
        <mc:AlternateContent xmlns:mc="http://schemas.openxmlformats.org/markup-compatibility/2006">
          <mc:Choice Requires="x14">
            <control shapeId="4453" r:id="rId130" name="Group Box 357">
              <controlPr defaultSize="0" autoFill="0" autoPict="0">
                <anchor moveWithCells="1">
                  <from>
                    <xdr:col>9</xdr:col>
                    <xdr:colOff>9525</xdr:colOff>
                    <xdr:row>50</xdr:row>
                    <xdr:rowOff>28575</xdr:rowOff>
                  </from>
                  <to>
                    <xdr:col>10</xdr:col>
                    <xdr:colOff>9525</xdr:colOff>
                    <xdr:row>53</xdr:row>
                    <xdr:rowOff>266700</xdr:rowOff>
                  </to>
                </anchor>
              </controlPr>
            </control>
          </mc:Choice>
        </mc:AlternateContent>
        <mc:AlternateContent xmlns:mc="http://schemas.openxmlformats.org/markup-compatibility/2006">
          <mc:Choice Requires="x14">
            <control shapeId="4454" r:id="rId131" name="Group Box 358">
              <controlPr defaultSize="0" autoFill="0" autoPict="0">
                <anchor moveWithCells="1">
                  <from>
                    <xdr:col>9</xdr:col>
                    <xdr:colOff>19050</xdr:colOff>
                    <xdr:row>50</xdr:row>
                    <xdr:rowOff>0</xdr:rowOff>
                  </from>
                  <to>
                    <xdr:col>10</xdr:col>
                    <xdr:colOff>685800</xdr:colOff>
                    <xdr:row>53</xdr:row>
                    <xdr:rowOff>266700</xdr:rowOff>
                  </to>
                </anchor>
              </controlPr>
            </control>
          </mc:Choice>
        </mc:AlternateContent>
        <mc:AlternateContent xmlns:mc="http://schemas.openxmlformats.org/markup-compatibility/2006">
          <mc:Choice Requires="x14">
            <control shapeId="4455" r:id="rId132" name="Group Box 359">
              <controlPr defaultSize="0" autoFill="0" autoPict="0">
                <anchor moveWithCells="1">
                  <from>
                    <xdr:col>9</xdr:col>
                    <xdr:colOff>0</xdr:colOff>
                    <xdr:row>50</xdr:row>
                    <xdr:rowOff>9525</xdr:rowOff>
                  </from>
                  <to>
                    <xdr:col>10</xdr:col>
                    <xdr:colOff>0</xdr:colOff>
                    <xdr:row>53</xdr:row>
                    <xdr:rowOff>266700</xdr:rowOff>
                  </to>
                </anchor>
              </controlPr>
            </control>
          </mc:Choice>
        </mc:AlternateContent>
        <mc:AlternateContent xmlns:mc="http://schemas.openxmlformats.org/markup-compatibility/2006">
          <mc:Choice Requires="x14">
            <control shapeId="4456" r:id="rId133" name="Group Box 360">
              <controlPr defaultSize="0" autoFill="0" autoPict="0">
                <anchor moveWithCells="1">
                  <from>
                    <xdr:col>9</xdr:col>
                    <xdr:colOff>19050</xdr:colOff>
                    <xdr:row>53</xdr:row>
                    <xdr:rowOff>285750</xdr:rowOff>
                  </from>
                  <to>
                    <xdr:col>10</xdr:col>
                    <xdr:colOff>685800</xdr:colOff>
                    <xdr:row>58</xdr:row>
                    <xdr:rowOff>0</xdr:rowOff>
                  </to>
                </anchor>
              </controlPr>
            </control>
          </mc:Choice>
        </mc:AlternateContent>
        <mc:AlternateContent xmlns:mc="http://schemas.openxmlformats.org/markup-compatibility/2006">
          <mc:Choice Requires="x14">
            <control shapeId="4457" r:id="rId134" name="Group Box 361">
              <controlPr defaultSize="0" autoFill="0" autoPict="0">
                <anchor moveWithCells="1">
                  <from>
                    <xdr:col>9</xdr:col>
                    <xdr:colOff>28575</xdr:colOff>
                    <xdr:row>54</xdr:row>
                    <xdr:rowOff>0</xdr:rowOff>
                  </from>
                  <to>
                    <xdr:col>10</xdr:col>
                    <xdr:colOff>28575</xdr:colOff>
                    <xdr:row>57</xdr:row>
                    <xdr:rowOff>247650</xdr:rowOff>
                  </to>
                </anchor>
              </controlPr>
            </control>
          </mc:Choice>
        </mc:AlternateContent>
        <mc:AlternateContent xmlns:mc="http://schemas.openxmlformats.org/markup-compatibility/2006">
          <mc:Choice Requires="x14">
            <control shapeId="4458" r:id="rId135" name="Group Box 362">
              <controlPr defaultSize="0" autoFill="0" autoPict="0">
                <anchor moveWithCells="1">
                  <from>
                    <xdr:col>9</xdr:col>
                    <xdr:colOff>19050</xdr:colOff>
                    <xdr:row>54</xdr:row>
                    <xdr:rowOff>0</xdr:rowOff>
                  </from>
                  <to>
                    <xdr:col>10</xdr:col>
                    <xdr:colOff>685800</xdr:colOff>
                    <xdr:row>57</xdr:row>
                    <xdr:rowOff>266700</xdr:rowOff>
                  </to>
                </anchor>
              </controlPr>
            </control>
          </mc:Choice>
        </mc:AlternateContent>
        <mc:AlternateContent xmlns:mc="http://schemas.openxmlformats.org/markup-compatibility/2006">
          <mc:Choice Requires="x14">
            <control shapeId="4459" r:id="rId136" name="Group Box 363">
              <controlPr defaultSize="0" autoFill="0" autoPict="0">
                <anchor moveWithCells="1">
                  <from>
                    <xdr:col>9</xdr:col>
                    <xdr:colOff>0</xdr:colOff>
                    <xdr:row>54</xdr:row>
                    <xdr:rowOff>28575</xdr:rowOff>
                  </from>
                  <to>
                    <xdr:col>10</xdr:col>
                    <xdr:colOff>0</xdr:colOff>
                    <xdr:row>57</xdr:row>
                    <xdr:rowOff>266700</xdr:rowOff>
                  </to>
                </anchor>
              </controlPr>
            </control>
          </mc:Choice>
        </mc:AlternateContent>
        <mc:AlternateContent xmlns:mc="http://schemas.openxmlformats.org/markup-compatibility/2006">
          <mc:Choice Requires="x14">
            <control shapeId="4460" r:id="rId137" name="Group Box 364">
              <controlPr defaultSize="0" autoFill="0" autoPict="0">
                <anchor moveWithCells="1">
                  <from>
                    <xdr:col>9</xdr:col>
                    <xdr:colOff>19050</xdr:colOff>
                    <xdr:row>54</xdr:row>
                    <xdr:rowOff>0</xdr:rowOff>
                  </from>
                  <to>
                    <xdr:col>10</xdr:col>
                    <xdr:colOff>685800</xdr:colOff>
                    <xdr:row>57</xdr:row>
                    <xdr:rowOff>266700</xdr:rowOff>
                  </to>
                </anchor>
              </controlPr>
            </control>
          </mc:Choice>
        </mc:AlternateContent>
        <mc:AlternateContent xmlns:mc="http://schemas.openxmlformats.org/markup-compatibility/2006">
          <mc:Choice Requires="x14">
            <control shapeId="4461" r:id="rId138" name="Group Box 365">
              <controlPr defaultSize="0" autoFill="0" autoPict="0">
                <anchor moveWithCells="1">
                  <from>
                    <xdr:col>9</xdr:col>
                    <xdr:colOff>9525</xdr:colOff>
                    <xdr:row>54</xdr:row>
                    <xdr:rowOff>28575</xdr:rowOff>
                  </from>
                  <to>
                    <xdr:col>10</xdr:col>
                    <xdr:colOff>9525</xdr:colOff>
                    <xdr:row>57</xdr:row>
                    <xdr:rowOff>266700</xdr:rowOff>
                  </to>
                </anchor>
              </controlPr>
            </control>
          </mc:Choice>
        </mc:AlternateContent>
        <mc:AlternateContent xmlns:mc="http://schemas.openxmlformats.org/markup-compatibility/2006">
          <mc:Choice Requires="x14">
            <control shapeId="4462" r:id="rId139" name="Group Box 366">
              <controlPr defaultSize="0" autoFill="0" autoPict="0">
                <anchor moveWithCells="1">
                  <from>
                    <xdr:col>9</xdr:col>
                    <xdr:colOff>19050</xdr:colOff>
                    <xdr:row>54</xdr:row>
                    <xdr:rowOff>0</xdr:rowOff>
                  </from>
                  <to>
                    <xdr:col>10</xdr:col>
                    <xdr:colOff>685800</xdr:colOff>
                    <xdr:row>57</xdr:row>
                    <xdr:rowOff>266700</xdr:rowOff>
                  </to>
                </anchor>
              </controlPr>
            </control>
          </mc:Choice>
        </mc:AlternateContent>
        <mc:AlternateContent xmlns:mc="http://schemas.openxmlformats.org/markup-compatibility/2006">
          <mc:Choice Requires="x14">
            <control shapeId="4463" r:id="rId140" name="Group Box 367">
              <controlPr defaultSize="0" autoFill="0" autoPict="0">
                <anchor moveWithCells="1">
                  <from>
                    <xdr:col>9</xdr:col>
                    <xdr:colOff>0</xdr:colOff>
                    <xdr:row>54</xdr:row>
                    <xdr:rowOff>28575</xdr:rowOff>
                  </from>
                  <to>
                    <xdr:col>10</xdr:col>
                    <xdr:colOff>0</xdr:colOff>
                    <xdr:row>57</xdr:row>
                    <xdr:rowOff>266700</xdr:rowOff>
                  </to>
                </anchor>
              </controlPr>
            </control>
          </mc:Choice>
        </mc:AlternateContent>
        <mc:AlternateContent xmlns:mc="http://schemas.openxmlformats.org/markup-compatibility/2006">
          <mc:Choice Requires="x14">
            <control shapeId="4464" r:id="rId141" name="Group Box 368">
              <controlPr defaultSize="0" autoFill="0" autoPict="0">
                <anchor moveWithCells="1">
                  <from>
                    <xdr:col>9</xdr:col>
                    <xdr:colOff>19050</xdr:colOff>
                    <xdr:row>54</xdr:row>
                    <xdr:rowOff>0</xdr:rowOff>
                  </from>
                  <to>
                    <xdr:col>10</xdr:col>
                    <xdr:colOff>685800</xdr:colOff>
                    <xdr:row>57</xdr:row>
                    <xdr:rowOff>266700</xdr:rowOff>
                  </to>
                </anchor>
              </controlPr>
            </control>
          </mc:Choice>
        </mc:AlternateContent>
        <mc:AlternateContent xmlns:mc="http://schemas.openxmlformats.org/markup-compatibility/2006">
          <mc:Choice Requires="x14">
            <control shapeId="4465" r:id="rId142" name="Group Box 369">
              <controlPr defaultSize="0" autoFill="0" autoPict="0">
                <anchor moveWithCells="1">
                  <from>
                    <xdr:col>9</xdr:col>
                    <xdr:colOff>9525</xdr:colOff>
                    <xdr:row>54</xdr:row>
                    <xdr:rowOff>28575</xdr:rowOff>
                  </from>
                  <to>
                    <xdr:col>10</xdr:col>
                    <xdr:colOff>9525</xdr:colOff>
                    <xdr:row>57</xdr:row>
                    <xdr:rowOff>266700</xdr:rowOff>
                  </to>
                </anchor>
              </controlPr>
            </control>
          </mc:Choice>
        </mc:AlternateContent>
        <mc:AlternateContent xmlns:mc="http://schemas.openxmlformats.org/markup-compatibility/2006">
          <mc:Choice Requires="x14">
            <control shapeId="4466" r:id="rId143" name="Group Box 370">
              <controlPr defaultSize="0" autoFill="0" autoPict="0">
                <anchor moveWithCells="1">
                  <from>
                    <xdr:col>9</xdr:col>
                    <xdr:colOff>19050</xdr:colOff>
                    <xdr:row>54</xdr:row>
                    <xdr:rowOff>0</xdr:rowOff>
                  </from>
                  <to>
                    <xdr:col>10</xdr:col>
                    <xdr:colOff>685800</xdr:colOff>
                    <xdr:row>57</xdr:row>
                    <xdr:rowOff>266700</xdr:rowOff>
                  </to>
                </anchor>
              </controlPr>
            </control>
          </mc:Choice>
        </mc:AlternateContent>
        <mc:AlternateContent xmlns:mc="http://schemas.openxmlformats.org/markup-compatibility/2006">
          <mc:Choice Requires="x14">
            <control shapeId="4467" r:id="rId144" name="Group Box 371">
              <controlPr defaultSize="0" autoFill="0" autoPict="0">
                <anchor moveWithCells="1">
                  <from>
                    <xdr:col>9</xdr:col>
                    <xdr:colOff>0</xdr:colOff>
                    <xdr:row>54</xdr:row>
                    <xdr:rowOff>9525</xdr:rowOff>
                  </from>
                  <to>
                    <xdr:col>10</xdr:col>
                    <xdr:colOff>0</xdr:colOff>
                    <xdr:row>57</xdr:row>
                    <xdr:rowOff>266700</xdr:rowOff>
                  </to>
                </anchor>
              </controlPr>
            </control>
          </mc:Choice>
        </mc:AlternateContent>
        <mc:AlternateContent xmlns:mc="http://schemas.openxmlformats.org/markup-compatibility/2006">
          <mc:Choice Requires="x14">
            <control shapeId="4468" r:id="rId145" name="Group Box 372">
              <controlPr defaultSize="0" autoFill="0" autoPict="0">
                <anchor moveWithCells="1">
                  <from>
                    <xdr:col>9</xdr:col>
                    <xdr:colOff>19050</xdr:colOff>
                    <xdr:row>58</xdr:row>
                    <xdr:rowOff>0</xdr:rowOff>
                  </from>
                  <to>
                    <xdr:col>10</xdr:col>
                    <xdr:colOff>685800</xdr:colOff>
                    <xdr:row>61</xdr:row>
                    <xdr:rowOff>266700</xdr:rowOff>
                  </to>
                </anchor>
              </controlPr>
            </control>
          </mc:Choice>
        </mc:AlternateContent>
        <mc:AlternateContent xmlns:mc="http://schemas.openxmlformats.org/markup-compatibility/2006">
          <mc:Choice Requires="x14">
            <control shapeId="4469" r:id="rId146" name="Group Box 373">
              <controlPr defaultSize="0" autoFill="0" autoPict="0">
                <anchor moveWithCells="1">
                  <from>
                    <xdr:col>9</xdr:col>
                    <xdr:colOff>28575</xdr:colOff>
                    <xdr:row>58</xdr:row>
                    <xdr:rowOff>28575</xdr:rowOff>
                  </from>
                  <to>
                    <xdr:col>10</xdr:col>
                    <xdr:colOff>28575</xdr:colOff>
                    <xdr:row>61</xdr:row>
                    <xdr:rowOff>266700</xdr:rowOff>
                  </to>
                </anchor>
              </controlPr>
            </control>
          </mc:Choice>
        </mc:AlternateContent>
        <mc:AlternateContent xmlns:mc="http://schemas.openxmlformats.org/markup-compatibility/2006">
          <mc:Choice Requires="x14">
            <control shapeId="4470" r:id="rId147" name="Group Box 374">
              <controlPr defaultSize="0" autoFill="0" autoPict="0">
                <anchor moveWithCells="1">
                  <from>
                    <xdr:col>9</xdr:col>
                    <xdr:colOff>19050</xdr:colOff>
                    <xdr:row>57</xdr:row>
                    <xdr:rowOff>285750</xdr:rowOff>
                  </from>
                  <to>
                    <xdr:col>10</xdr:col>
                    <xdr:colOff>685800</xdr:colOff>
                    <xdr:row>62</xdr:row>
                    <xdr:rowOff>0</xdr:rowOff>
                  </to>
                </anchor>
              </controlPr>
            </control>
          </mc:Choice>
        </mc:AlternateContent>
        <mc:AlternateContent xmlns:mc="http://schemas.openxmlformats.org/markup-compatibility/2006">
          <mc:Choice Requires="x14">
            <control shapeId="4471" r:id="rId148" name="Group Box 375">
              <controlPr defaultSize="0" autoFill="0" autoPict="0">
                <anchor moveWithCells="1">
                  <from>
                    <xdr:col>9</xdr:col>
                    <xdr:colOff>28575</xdr:colOff>
                    <xdr:row>58</xdr:row>
                    <xdr:rowOff>0</xdr:rowOff>
                  </from>
                  <to>
                    <xdr:col>10</xdr:col>
                    <xdr:colOff>28575</xdr:colOff>
                    <xdr:row>61</xdr:row>
                    <xdr:rowOff>247650</xdr:rowOff>
                  </to>
                </anchor>
              </controlPr>
            </control>
          </mc:Choice>
        </mc:AlternateContent>
        <mc:AlternateContent xmlns:mc="http://schemas.openxmlformats.org/markup-compatibility/2006">
          <mc:Choice Requires="x14">
            <control shapeId="4472" r:id="rId149" name="Group Box 376">
              <controlPr defaultSize="0" autoFill="0" autoPict="0">
                <anchor moveWithCells="1">
                  <from>
                    <xdr:col>9</xdr:col>
                    <xdr:colOff>19050</xdr:colOff>
                    <xdr:row>58</xdr:row>
                    <xdr:rowOff>0</xdr:rowOff>
                  </from>
                  <to>
                    <xdr:col>10</xdr:col>
                    <xdr:colOff>685800</xdr:colOff>
                    <xdr:row>61</xdr:row>
                    <xdr:rowOff>266700</xdr:rowOff>
                  </to>
                </anchor>
              </controlPr>
            </control>
          </mc:Choice>
        </mc:AlternateContent>
        <mc:AlternateContent xmlns:mc="http://schemas.openxmlformats.org/markup-compatibility/2006">
          <mc:Choice Requires="x14">
            <control shapeId="4473" r:id="rId150" name="Group Box 377">
              <controlPr defaultSize="0" autoFill="0" autoPict="0">
                <anchor moveWithCells="1">
                  <from>
                    <xdr:col>9</xdr:col>
                    <xdr:colOff>0</xdr:colOff>
                    <xdr:row>58</xdr:row>
                    <xdr:rowOff>28575</xdr:rowOff>
                  </from>
                  <to>
                    <xdr:col>10</xdr:col>
                    <xdr:colOff>0</xdr:colOff>
                    <xdr:row>61</xdr:row>
                    <xdr:rowOff>266700</xdr:rowOff>
                  </to>
                </anchor>
              </controlPr>
            </control>
          </mc:Choice>
        </mc:AlternateContent>
        <mc:AlternateContent xmlns:mc="http://schemas.openxmlformats.org/markup-compatibility/2006">
          <mc:Choice Requires="x14">
            <control shapeId="4474" r:id="rId151" name="Group Box 378">
              <controlPr defaultSize="0" autoFill="0" autoPict="0">
                <anchor moveWithCells="1">
                  <from>
                    <xdr:col>9</xdr:col>
                    <xdr:colOff>19050</xdr:colOff>
                    <xdr:row>58</xdr:row>
                    <xdr:rowOff>0</xdr:rowOff>
                  </from>
                  <to>
                    <xdr:col>10</xdr:col>
                    <xdr:colOff>685800</xdr:colOff>
                    <xdr:row>61</xdr:row>
                    <xdr:rowOff>266700</xdr:rowOff>
                  </to>
                </anchor>
              </controlPr>
            </control>
          </mc:Choice>
        </mc:AlternateContent>
        <mc:AlternateContent xmlns:mc="http://schemas.openxmlformats.org/markup-compatibility/2006">
          <mc:Choice Requires="x14">
            <control shapeId="4475" r:id="rId152" name="Group Box 379">
              <controlPr defaultSize="0" autoFill="0" autoPict="0">
                <anchor moveWithCells="1">
                  <from>
                    <xdr:col>9</xdr:col>
                    <xdr:colOff>9525</xdr:colOff>
                    <xdr:row>58</xdr:row>
                    <xdr:rowOff>28575</xdr:rowOff>
                  </from>
                  <to>
                    <xdr:col>10</xdr:col>
                    <xdr:colOff>9525</xdr:colOff>
                    <xdr:row>61</xdr:row>
                    <xdr:rowOff>266700</xdr:rowOff>
                  </to>
                </anchor>
              </controlPr>
            </control>
          </mc:Choice>
        </mc:AlternateContent>
        <mc:AlternateContent xmlns:mc="http://schemas.openxmlformats.org/markup-compatibility/2006">
          <mc:Choice Requires="x14">
            <control shapeId="4476" r:id="rId153" name="Group Box 380">
              <controlPr defaultSize="0" autoFill="0" autoPict="0">
                <anchor moveWithCells="1">
                  <from>
                    <xdr:col>9</xdr:col>
                    <xdr:colOff>19050</xdr:colOff>
                    <xdr:row>58</xdr:row>
                    <xdr:rowOff>0</xdr:rowOff>
                  </from>
                  <to>
                    <xdr:col>10</xdr:col>
                    <xdr:colOff>685800</xdr:colOff>
                    <xdr:row>61</xdr:row>
                    <xdr:rowOff>266700</xdr:rowOff>
                  </to>
                </anchor>
              </controlPr>
            </control>
          </mc:Choice>
        </mc:AlternateContent>
        <mc:AlternateContent xmlns:mc="http://schemas.openxmlformats.org/markup-compatibility/2006">
          <mc:Choice Requires="x14">
            <control shapeId="4477" r:id="rId154" name="Group Box 381">
              <controlPr defaultSize="0" autoFill="0" autoPict="0">
                <anchor moveWithCells="1">
                  <from>
                    <xdr:col>9</xdr:col>
                    <xdr:colOff>0</xdr:colOff>
                    <xdr:row>58</xdr:row>
                    <xdr:rowOff>28575</xdr:rowOff>
                  </from>
                  <to>
                    <xdr:col>10</xdr:col>
                    <xdr:colOff>0</xdr:colOff>
                    <xdr:row>61</xdr:row>
                    <xdr:rowOff>266700</xdr:rowOff>
                  </to>
                </anchor>
              </controlPr>
            </control>
          </mc:Choice>
        </mc:AlternateContent>
        <mc:AlternateContent xmlns:mc="http://schemas.openxmlformats.org/markup-compatibility/2006">
          <mc:Choice Requires="x14">
            <control shapeId="4478" r:id="rId155" name="Group Box 382">
              <controlPr defaultSize="0" autoFill="0" autoPict="0">
                <anchor moveWithCells="1">
                  <from>
                    <xdr:col>9</xdr:col>
                    <xdr:colOff>19050</xdr:colOff>
                    <xdr:row>58</xdr:row>
                    <xdr:rowOff>0</xdr:rowOff>
                  </from>
                  <to>
                    <xdr:col>10</xdr:col>
                    <xdr:colOff>685800</xdr:colOff>
                    <xdr:row>61</xdr:row>
                    <xdr:rowOff>266700</xdr:rowOff>
                  </to>
                </anchor>
              </controlPr>
            </control>
          </mc:Choice>
        </mc:AlternateContent>
        <mc:AlternateContent xmlns:mc="http://schemas.openxmlformats.org/markup-compatibility/2006">
          <mc:Choice Requires="x14">
            <control shapeId="4479" r:id="rId156" name="Group Box 383">
              <controlPr defaultSize="0" autoFill="0" autoPict="0">
                <anchor moveWithCells="1">
                  <from>
                    <xdr:col>9</xdr:col>
                    <xdr:colOff>9525</xdr:colOff>
                    <xdr:row>58</xdr:row>
                    <xdr:rowOff>28575</xdr:rowOff>
                  </from>
                  <to>
                    <xdr:col>10</xdr:col>
                    <xdr:colOff>9525</xdr:colOff>
                    <xdr:row>61</xdr:row>
                    <xdr:rowOff>266700</xdr:rowOff>
                  </to>
                </anchor>
              </controlPr>
            </control>
          </mc:Choice>
        </mc:AlternateContent>
        <mc:AlternateContent xmlns:mc="http://schemas.openxmlformats.org/markup-compatibility/2006">
          <mc:Choice Requires="x14">
            <control shapeId="4480" r:id="rId157" name="Group Box 384">
              <controlPr defaultSize="0" autoFill="0" autoPict="0">
                <anchor moveWithCells="1">
                  <from>
                    <xdr:col>9</xdr:col>
                    <xdr:colOff>19050</xdr:colOff>
                    <xdr:row>58</xdr:row>
                    <xdr:rowOff>0</xdr:rowOff>
                  </from>
                  <to>
                    <xdr:col>10</xdr:col>
                    <xdr:colOff>685800</xdr:colOff>
                    <xdr:row>61</xdr:row>
                    <xdr:rowOff>266700</xdr:rowOff>
                  </to>
                </anchor>
              </controlPr>
            </control>
          </mc:Choice>
        </mc:AlternateContent>
        <mc:AlternateContent xmlns:mc="http://schemas.openxmlformats.org/markup-compatibility/2006">
          <mc:Choice Requires="x14">
            <control shapeId="4481" r:id="rId158" name="Group Box 385">
              <controlPr defaultSize="0" autoFill="0" autoPict="0">
                <anchor moveWithCells="1">
                  <from>
                    <xdr:col>9</xdr:col>
                    <xdr:colOff>0</xdr:colOff>
                    <xdr:row>58</xdr:row>
                    <xdr:rowOff>9525</xdr:rowOff>
                  </from>
                  <to>
                    <xdr:col>10</xdr:col>
                    <xdr:colOff>0</xdr:colOff>
                    <xdr:row>61</xdr:row>
                    <xdr:rowOff>266700</xdr:rowOff>
                  </to>
                </anchor>
              </controlPr>
            </control>
          </mc:Choice>
        </mc:AlternateContent>
        <mc:AlternateContent xmlns:mc="http://schemas.openxmlformats.org/markup-compatibility/2006">
          <mc:Choice Requires="x14">
            <control shapeId="4482" r:id="rId159" name="Group Box 386">
              <controlPr defaultSize="0" autoFill="0" autoPict="0">
                <anchor moveWithCells="1">
                  <from>
                    <xdr:col>9</xdr:col>
                    <xdr:colOff>19050</xdr:colOff>
                    <xdr:row>66</xdr:row>
                    <xdr:rowOff>285750</xdr:rowOff>
                  </from>
                  <to>
                    <xdr:col>10</xdr:col>
                    <xdr:colOff>685800</xdr:colOff>
                    <xdr:row>70</xdr:row>
                    <xdr:rowOff>266700</xdr:rowOff>
                  </to>
                </anchor>
              </controlPr>
            </control>
          </mc:Choice>
        </mc:AlternateContent>
        <mc:AlternateContent xmlns:mc="http://schemas.openxmlformats.org/markup-compatibility/2006">
          <mc:Choice Requires="x14">
            <control shapeId="4487" r:id="rId160" name="Group Box 391">
              <controlPr defaultSize="0" autoFill="0" autoPict="0">
                <anchor moveWithCells="1">
                  <from>
                    <xdr:col>9</xdr:col>
                    <xdr:colOff>28575</xdr:colOff>
                    <xdr:row>67</xdr:row>
                    <xdr:rowOff>0</xdr:rowOff>
                  </from>
                  <to>
                    <xdr:col>10</xdr:col>
                    <xdr:colOff>28575</xdr:colOff>
                    <xdr:row>70</xdr:row>
                    <xdr:rowOff>247650</xdr:rowOff>
                  </to>
                </anchor>
              </controlPr>
            </control>
          </mc:Choice>
        </mc:AlternateContent>
        <mc:AlternateContent xmlns:mc="http://schemas.openxmlformats.org/markup-compatibility/2006">
          <mc:Choice Requires="x14">
            <control shapeId="4488" r:id="rId161" name="Group Box 392">
              <controlPr defaultSize="0" autoFill="0" autoPict="0">
                <anchor moveWithCells="1">
                  <from>
                    <xdr:col>9</xdr:col>
                    <xdr:colOff>19050</xdr:colOff>
                    <xdr:row>67</xdr:row>
                    <xdr:rowOff>0</xdr:rowOff>
                  </from>
                  <to>
                    <xdr:col>10</xdr:col>
                    <xdr:colOff>685800</xdr:colOff>
                    <xdr:row>70</xdr:row>
                    <xdr:rowOff>266700</xdr:rowOff>
                  </to>
                </anchor>
              </controlPr>
            </control>
          </mc:Choice>
        </mc:AlternateContent>
        <mc:AlternateContent xmlns:mc="http://schemas.openxmlformats.org/markup-compatibility/2006">
          <mc:Choice Requires="x14">
            <control shapeId="4489" r:id="rId162" name="Group Box 393">
              <controlPr defaultSize="0" autoFill="0" autoPict="0">
                <anchor moveWithCells="1">
                  <from>
                    <xdr:col>9</xdr:col>
                    <xdr:colOff>0</xdr:colOff>
                    <xdr:row>67</xdr:row>
                    <xdr:rowOff>28575</xdr:rowOff>
                  </from>
                  <to>
                    <xdr:col>10</xdr:col>
                    <xdr:colOff>0</xdr:colOff>
                    <xdr:row>70</xdr:row>
                    <xdr:rowOff>266700</xdr:rowOff>
                  </to>
                </anchor>
              </controlPr>
            </control>
          </mc:Choice>
        </mc:AlternateContent>
        <mc:AlternateContent xmlns:mc="http://schemas.openxmlformats.org/markup-compatibility/2006">
          <mc:Choice Requires="x14">
            <control shapeId="4490" r:id="rId163" name="Group Box 394">
              <controlPr defaultSize="0" autoFill="0" autoPict="0">
                <anchor moveWithCells="1">
                  <from>
                    <xdr:col>9</xdr:col>
                    <xdr:colOff>19050</xdr:colOff>
                    <xdr:row>67</xdr:row>
                    <xdr:rowOff>0</xdr:rowOff>
                  </from>
                  <to>
                    <xdr:col>10</xdr:col>
                    <xdr:colOff>685800</xdr:colOff>
                    <xdr:row>70</xdr:row>
                    <xdr:rowOff>266700</xdr:rowOff>
                  </to>
                </anchor>
              </controlPr>
            </control>
          </mc:Choice>
        </mc:AlternateContent>
        <mc:AlternateContent xmlns:mc="http://schemas.openxmlformats.org/markup-compatibility/2006">
          <mc:Choice Requires="x14">
            <control shapeId="4491" r:id="rId164" name="Group Box 395">
              <controlPr defaultSize="0" autoFill="0" autoPict="0">
                <anchor moveWithCells="1">
                  <from>
                    <xdr:col>9</xdr:col>
                    <xdr:colOff>9525</xdr:colOff>
                    <xdr:row>67</xdr:row>
                    <xdr:rowOff>28575</xdr:rowOff>
                  </from>
                  <to>
                    <xdr:col>10</xdr:col>
                    <xdr:colOff>9525</xdr:colOff>
                    <xdr:row>70</xdr:row>
                    <xdr:rowOff>266700</xdr:rowOff>
                  </to>
                </anchor>
              </controlPr>
            </control>
          </mc:Choice>
        </mc:AlternateContent>
        <mc:AlternateContent xmlns:mc="http://schemas.openxmlformats.org/markup-compatibility/2006">
          <mc:Choice Requires="x14">
            <control shapeId="4492" r:id="rId165" name="Group Box 396">
              <controlPr defaultSize="0" autoFill="0" autoPict="0">
                <anchor moveWithCells="1">
                  <from>
                    <xdr:col>9</xdr:col>
                    <xdr:colOff>19050</xdr:colOff>
                    <xdr:row>67</xdr:row>
                    <xdr:rowOff>0</xdr:rowOff>
                  </from>
                  <to>
                    <xdr:col>10</xdr:col>
                    <xdr:colOff>685800</xdr:colOff>
                    <xdr:row>70</xdr:row>
                    <xdr:rowOff>266700</xdr:rowOff>
                  </to>
                </anchor>
              </controlPr>
            </control>
          </mc:Choice>
        </mc:AlternateContent>
        <mc:AlternateContent xmlns:mc="http://schemas.openxmlformats.org/markup-compatibility/2006">
          <mc:Choice Requires="x14">
            <control shapeId="4493" r:id="rId166" name="Group Box 397">
              <controlPr defaultSize="0" autoFill="0" autoPict="0">
                <anchor moveWithCells="1">
                  <from>
                    <xdr:col>9</xdr:col>
                    <xdr:colOff>0</xdr:colOff>
                    <xdr:row>67</xdr:row>
                    <xdr:rowOff>28575</xdr:rowOff>
                  </from>
                  <to>
                    <xdr:col>10</xdr:col>
                    <xdr:colOff>0</xdr:colOff>
                    <xdr:row>70</xdr:row>
                    <xdr:rowOff>266700</xdr:rowOff>
                  </to>
                </anchor>
              </controlPr>
            </control>
          </mc:Choice>
        </mc:AlternateContent>
        <mc:AlternateContent xmlns:mc="http://schemas.openxmlformats.org/markup-compatibility/2006">
          <mc:Choice Requires="x14">
            <control shapeId="4494" r:id="rId167" name="Group Box 398">
              <controlPr defaultSize="0" autoFill="0" autoPict="0">
                <anchor moveWithCells="1">
                  <from>
                    <xdr:col>9</xdr:col>
                    <xdr:colOff>19050</xdr:colOff>
                    <xdr:row>67</xdr:row>
                    <xdr:rowOff>0</xdr:rowOff>
                  </from>
                  <to>
                    <xdr:col>10</xdr:col>
                    <xdr:colOff>685800</xdr:colOff>
                    <xdr:row>70</xdr:row>
                    <xdr:rowOff>266700</xdr:rowOff>
                  </to>
                </anchor>
              </controlPr>
            </control>
          </mc:Choice>
        </mc:AlternateContent>
        <mc:AlternateContent xmlns:mc="http://schemas.openxmlformats.org/markup-compatibility/2006">
          <mc:Choice Requires="x14">
            <control shapeId="4495" r:id="rId168" name="Group Box 399">
              <controlPr defaultSize="0" autoFill="0" autoPict="0">
                <anchor moveWithCells="1">
                  <from>
                    <xdr:col>9</xdr:col>
                    <xdr:colOff>9525</xdr:colOff>
                    <xdr:row>67</xdr:row>
                    <xdr:rowOff>28575</xdr:rowOff>
                  </from>
                  <to>
                    <xdr:col>10</xdr:col>
                    <xdr:colOff>9525</xdr:colOff>
                    <xdr:row>70</xdr:row>
                    <xdr:rowOff>266700</xdr:rowOff>
                  </to>
                </anchor>
              </controlPr>
            </control>
          </mc:Choice>
        </mc:AlternateContent>
        <mc:AlternateContent xmlns:mc="http://schemas.openxmlformats.org/markup-compatibility/2006">
          <mc:Choice Requires="x14">
            <control shapeId="4496" r:id="rId169" name="Group Box 400">
              <controlPr defaultSize="0" autoFill="0" autoPict="0">
                <anchor moveWithCells="1">
                  <from>
                    <xdr:col>9</xdr:col>
                    <xdr:colOff>19050</xdr:colOff>
                    <xdr:row>67</xdr:row>
                    <xdr:rowOff>0</xdr:rowOff>
                  </from>
                  <to>
                    <xdr:col>10</xdr:col>
                    <xdr:colOff>685800</xdr:colOff>
                    <xdr:row>70</xdr:row>
                    <xdr:rowOff>266700</xdr:rowOff>
                  </to>
                </anchor>
              </controlPr>
            </control>
          </mc:Choice>
        </mc:AlternateContent>
        <mc:AlternateContent xmlns:mc="http://schemas.openxmlformats.org/markup-compatibility/2006">
          <mc:Choice Requires="x14">
            <control shapeId="4497" r:id="rId170" name="Group Box 401">
              <controlPr defaultSize="0" autoFill="0" autoPict="0">
                <anchor moveWithCells="1">
                  <from>
                    <xdr:col>9</xdr:col>
                    <xdr:colOff>0</xdr:colOff>
                    <xdr:row>67</xdr:row>
                    <xdr:rowOff>9525</xdr:rowOff>
                  </from>
                  <to>
                    <xdr:col>10</xdr:col>
                    <xdr:colOff>0</xdr:colOff>
                    <xdr:row>70</xdr:row>
                    <xdr:rowOff>266700</xdr:rowOff>
                  </to>
                </anchor>
              </controlPr>
            </control>
          </mc:Choice>
        </mc:AlternateContent>
        <mc:AlternateContent xmlns:mc="http://schemas.openxmlformats.org/markup-compatibility/2006">
          <mc:Choice Requires="x14">
            <control shapeId="4246" r:id="rId171" name="Group Box 150">
              <controlPr defaultSize="0" autoFill="0" autoPict="0">
                <anchor moveWithCells="1">
                  <from>
                    <xdr:col>9</xdr:col>
                    <xdr:colOff>19050</xdr:colOff>
                    <xdr:row>71</xdr:row>
                    <xdr:rowOff>0</xdr:rowOff>
                  </from>
                  <to>
                    <xdr:col>10</xdr:col>
                    <xdr:colOff>685800</xdr:colOff>
                    <xdr:row>74</xdr:row>
                    <xdr:rowOff>266700</xdr:rowOff>
                  </to>
                </anchor>
              </controlPr>
            </control>
          </mc:Choice>
        </mc:AlternateContent>
        <mc:AlternateContent xmlns:mc="http://schemas.openxmlformats.org/markup-compatibility/2006">
          <mc:Choice Requires="x14">
            <control shapeId="4256" r:id="rId172" name="Group Box 160">
              <controlPr defaultSize="0" autoFill="0" autoPict="0">
                <anchor moveWithCells="1">
                  <from>
                    <xdr:col>9</xdr:col>
                    <xdr:colOff>19050</xdr:colOff>
                    <xdr:row>75</xdr:row>
                    <xdr:rowOff>0</xdr:rowOff>
                  </from>
                  <to>
                    <xdr:col>10</xdr:col>
                    <xdr:colOff>685800</xdr:colOff>
                    <xdr:row>78</xdr:row>
                    <xdr:rowOff>266700</xdr:rowOff>
                  </to>
                </anchor>
              </controlPr>
            </control>
          </mc:Choice>
        </mc:AlternateContent>
        <mc:AlternateContent xmlns:mc="http://schemas.openxmlformats.org/markup-compatibility/2006">
          <mc:Choice Requires="x14">
            <control shapeId="4309" r:id="rId173" name="Group Box 213">
              <controlPr defaultSize="0" autoFill="0" autoPict="0">
                <anchor moveWithCells="1">
                  <from>
                    <xdr:col>9</xdr:col>
                    <xdr:colOff>9525</xdr:colOff>
                    <xdr:row>70</xdr:row>
                    <xdr:rowOff>266700</xdr:rowOff>
                  </from>
                  <to>
                    <xdr:col>10</xdr:col>
                    <xdr:colOff>9525</xdr:colOff>
                    <xdr:row>74</xdr:row>
                    <xdr:rowOff>228600</xdr:rowOff>
                  </to>
                </anchor>
              </controlPr>
            </control>
          </mc:Choice>
        </mc:AlternateContent>
        <mc:AlternateContent xmlns:mc="http://schemas.openxmlformats.org/markup-compatibility/2006">
          <mc:Choice Requires="x14">
            <control shapeId="4310" r:id="rId174" name="Group Box 214">
              <controlPr defaultSize="0" autoFill="0" autoPict="0">
                <anchor moveWithCells="1">
                  <from>
                    <xdr:col>9</xdr:col>
                    <xdr:colOff>0</xdr:colOff>
                    <xdr:row>74</xdr:row>
                    <xdr:rowOff>266700</xdr:rowOff>
                  </from>
                  <to>
                    <xdr:col>10</xdr:col>
                    <xdr:colOff>0</xdr:colOff>
                    <xdr:row>78</xdr:row>
                    <xdr:rowOff>228600</xdr:rowOff>
                  </to>
                </anchor>
              </controlPr>
            </control>
          </mc:Choice>
        </mc:AlternateContent>
        <mc:AlternateContent xmlns:mc="http://schemas.openxmlformats.org/markup-compatibility/2006">
          <mc:Choice Requires="x14">
            <control shapeId="4483" r:id="rId175" name="Group Box 387">
              <controlPr defaultSize="0" autoFill="0" autoPict="0">
                <anchor moveWithCells="1">
                  <from>
                    <xdr:col>9</xdr:col>
                    <xdr:colOff>19050</xdr:colOff>
                    <xdr:row>71</xdr:row>
                    <xdr:rowOff>0</xdr:rowOff>
                  </from>
                  <to>
                    <xdr:col>10</xdr:col>
                    <xdr:colOff>685800</xdr:colOff>
                    <xdr:row>74</xdr:row>
                    <xdr:rowOff>266700</xdr:rowOff>
                  </to>
                </anchor>
              </controlPr>
            </control>
          </mc:Choice>
        </mc:AlternateContent>
        <mc:AlternateContent xmlns:mc="http://schemas.openxmlformats.org/markup-compatibility/2006">
          <mc:Choice Requires="x14">
            <control shapeId="4484" r:id="rId176" name="Group Box 388">
              <controlPr defaultSize="0" autoFill="0" autoPict="0">
                <anchor moveWithCells="1">
                  <from>
                    <xdr:col>9</xdr:col>
                    <xdr:colOff>19050</xdr:colOff>
                    <xdr:row>75</xdr:row>
                    <xdr:rowOff>0</xdr:rowOff>
                  </from>
                  <to>
                    <xdr:col>10</xdr:col>
                    <xdr:colOff>685800</xdr:colOff>
                    <xdr:row>78</xdr:row>
                    <xdr:rowOff>266700</xdr:rowOff>
                  </to>
                </anchor>
              </controlPr>
            </control>
          </mc:Choice>
        </mc:AlternateContent>
        <mc:AlternateContent xmlns:mc="http://schemas.openxmlformats.org/markup-compatibility/2006">
          <mc:Choice Requires="x14">
            <control shapeId="4485" r:id="rId177" name="Group Box 389">
              <controlPr defaultSize="0" autoFill="0" autoPict="0">
                <anchor moveWithCells="1">
                  <from>
                    <xdr:col>9</xdr:col>
                    <xdr:colOff>9525</xdr:colOff>
                    <xdr:row>75</xdr:row>
                    <xdr:rowOff>9525</xdr:rowOff>
                  </from>
                  <to>
                    <xdr:col>10</xdr:col>
                    <xdr:colOff>9525</xdr:colOff>
                    <xdr:row>78</xdr:row>
                    <xdr:rowOff>266700</xdr:rowOff>
                  </to>
                </anchor>
              </controlPr>
            </control>
          </mc:Choice>
        </mc:AlternateContent>
        <mc:AlternateContent xmlns:mc="http://schemas.openxmlformats.org/markup-compatibility/2006">
          <mc:Choice Requires="x14">
            <control shapeId="4486" r:id="rId178" name="Group Box 390">
              <controlPr defaultSize="0" autoFill="0" autoPict="0">
                <anchor moveWithCells="1">
                  <from>
                    <xdr:col>9</xdr:col>
                    <xdr:colOff>28575</xdr:colOff>
                    <xdr:row>71</xdr:row>
                    <xdr:rowOff>28575</xdr:rowOff>
                  </from>
                  <to>
                    <xdr:col>10</xdr:col>
                    <xdr:colOff>28575</xdr:colOff>
                    <xdr:row>74</xdr:row>
                    <xdr:rowOff>266700</xdr:rowOff>
                  </to>
                </anchor>
              </controlPr>
            </control>
          </mc:Choice>
        </mc:AlternateContent>
        <mc:AlternateContent xmlns:mc="http://schemas.openxmlformats.org/markup-compatibility/2006">
          <mc:Choice Requires="x14">
            <control shapeId="4498" r:id="rId179" name="Group Box 402">
              <controlPr defaultSize="0" autoFill="0" autoPict="0">
                <anchor moveWithCells="1">
                  <from>
                    <xdr:col>9</xdr:col>
                    <xdr:colOff>19050</xdr:colOff>
                    <xdr:row>70</xdr:row>
                    <xdr:rowOff>285750</xdr:rowOff>
                  </from>
                  <to>
                    <xdr:col>10</xdr:col>
                    <xdr:colOff>685800</xdr:colOff>
                    <xdr:row>75</xdr:row>
                    <xdr:rowOff>0</xdr:rowOff>
                  </to>
                </anchor>
              </controlPr>
            </control>
          </mc:Choice>
        </mc:AlternateContent>
        <mc:AlternateContent xmlns:mc="http://schemas.openxmlformats.org/markup-compatibility/2006">
          <mc:Choice Requires="x14">
            <control shapeId="4499" r:id="rId180" name="Group Box 403">
              <controlPr defaultSize="0" autoFill="0" autoPict="0">
                <anchor moveWithCells="1">
                  <from>
                    <xdr:col>9</xdr:col>
                    <xdr:colOff>28575</xdr:colOff>
                    <xdr:row>71</xdr:row>
                    <xdr:rowOff>0</xdr:rowOff>
                  </from>
                  <to>
                    <xdr:col>10</xdr:col>
                    <xdr:colOff>28575</xdr:colOff>
                    <xdr:row>74</xdr:row>
                    <xdr:rowOff>247650</xdr:rowOff>
                  </to>
                </anchor>
              </controlPr>
            </control>
          </mc:Choice>
        </mc:AlternateContent>
        <mc:AlternateContent xmlns:mc="http://schemas.openxmlformats.org/markup-compatibility/2006">
          <mc:Choice Requires="x14">
            <control shapeId="4500" r:id="rId181" name="Group Box 404">
              <controlPr defaultSize="0" autoFill="0" autoPict="0">
                <anchor moveWithCells="1">
                  <from>
                    <xdr:col>9</xdr:col>
                    <xdr:colOff>19050</xdr:colOff>
                    <xdr:row>71</xdr:row>
                    <xdr:rowOff>0</xdr:rowOff>
                  </from>
                  <to>
                    <xdr:col>10</xdr:col>
                    <xdr:colOff>685800</xdr:colOff>
                    <xdr:row>74</xdr:row>
                    <xdr:rowOff>266700</xdr:rowOff>
                  </to>
                </anchor>
              </controlPr>
            </control>
          </mc:Choice>
        </mc:AlternateContent>
        <mc:AlternateContent xmlns:mc="http://schemas.openxmlformats.org/markup-compatibility/2006">
          <mc:Choice Requires="x14">
            <control shapeId="4501" r:id="rId182" name="Group Box 405">
              <controlPr defaultSize="0" autoFill="0" autoPict="0">
                <anchor moveWithCells="1">
                  <from>
                    <xdr:col>9</xdr:col>
                    <xdr:colOff>0</xdr:colOff>
                    <xdr:row>71</xdr:row>
                    <xdr:rowOff>28575</xdr:rowOff>
                  </from>
                  <to>
                    <xdr:col>10</xdr:col>
                    <xdr:colOff>0</xdr:colOff>
                    <xdr:row>74</xdr:row>
                    <xdr:rowOff>266700</xdr:rowOff>
                  </to>
                </anchor>
              </controlPr>
            </control>
          </mc:Choice>
        </mc:AlternateContent>
        <mc:AlternateContent xmlns:mc="http://schemas.openxmlformats.org/markup-compatibility/2006">
          <mc:Choice Requires="x14">
            <control shapeId="4502" r:id="rId183" name="Group Box 406">
              <controlPr defaultSize="0" autoFill="0" autoPict="0">
                <anchor moveWithCells="1">
                  <from>
                    <xdr:col>9</xdr:col>
                    <xdr:colOff>19050</xdr:colOff>
                    <xdr:row>71</xdr:row>
                    <xdr:rowOff>0</xdr:rowOff>
                  </from>
                  <to>
                    <xdr:col>10</xdr:col>
                    <xdr:colOff>685800</xdr:colOff>
                    <xdr:row>74</xdr:row>
                    <xdr:rowOff>266700</xdr:rowOff>
                  </to>
                </anchor>
              </controlPr>
            </control>
          </mc:Choice>
        </mc:AlternateContent>
        <mc:AlternateContent xmlns:mc="http://schemas.openxmlformats.org/markup-compatibility/2006">
          <mc:Choice Requires="x14">
            <control shapeId="4503" r:id="rId184" name="Group Box 407">
              <controlPr defaultSize="0" autoFill="0" autoPict="0">
                <anchor moveWithCells="1">
                  <from>
                    <xdr:col>9</xdr:col>
                    <xdr:colOff>9525</xdr:colOff>
                    <xdr:row>71</xdr:row>
                    <xdr:rowOff>28575</xdr:rowOff>
                  </from>
                  <to>
                    <xdr:col>10</xdr:col>
                    <xdr:colOff>9525</xdr:colOff>
                    <xdr:row>74</xdr:row>
                    <xdr:rowOff>266700</xdr:rowOff>
                  </to>
                </anchor>
              </controlPr>
            </control>
          </mc:Choice>
        </mc:AlternateContent>
        <mc:AlternateContent xmlns:mc="http://schemas.openxmlformats.org/markup-compatibility/2006">
          <mc:Choice Requires="x14">
            <control shapeId="4504" r:id="rId185" name="Group Box 408">
              <controlPr defaultSize="0" autoFill="0" autoPict="0">
                <anchor moveWithCells="1">
                  <from>
                    <xdr:col>9</xdr:col>
                    <xdr:colOff>19050</xdr:colOff>
                    <xdr:row>71</xdr:row>
                    <xdr:rowOff>0</xdr:rowOff>
                  </from>
                  <to>
                    <xdr:col>10</xdr:col>
                    <xdr:colOff>685800</xdr:colOff>
                    <xdr:row>74</xdr:row>
                    <xdr:rowOff>266700</xdr:rowOff>
                  </to>
                </anchor>
              </controlPr>
            </control>
          </mc:Choice>
        </mc:AlternateContent>
        <mc:AlternateContent xmlns:mc="http://schemas.openxmlformats.org/markup-compatibility/2006">
          <mc:Choice Requires="x14">
            <control shapeId="4505" r:id="rId186" name="Group Box 409">
              <controlPr defaultSize="0" autoFill="0" autoPict="0">
                <anchor moveWithCells="1">
                  <from>
                    <xdr:col>9</xdr:col>
                    <xdr:colOff>0</xdr:colOff>
                    <xdr:row>71</xdr:row>
                    <xdr:rowOff>28575</xdr:rowOff>
                  </from>
                  <to>
                    <xdr:col>10</xdr:col>
                    <xdr:colOff>0</xdr:colOff>
                    <xdr:row>74</xdr:row>
                    <xdr:rowOff>266700</xdr:rowOff>
                  </to>
                </anchor>
              </controlPr>
            </control>
          </mc:Choice>
        </mc:AlternateContent>
        <mc:AlternateContent xmlns:mc="http://schemas.openxmlformats.org/markup-compatibility/2006">
          <mc:Choice Requires="x14">
            <control shapeId="4506" r:id="rId187" name="Group Box 410">
              <controlPr defaultSize="0" autoFill="0" autoPict="0">
                <anchor moveWithCells="1">
                  <from>
                    <xdr:col>9</xdr:col>
                    <xdr:colOff>19050</xdr:colOff>
                    <xdr:row>71</xdr:row>
                    <xdr:rowOff>0</xdr:rowOff>
                  </from>
                  <to>
                    <xdr:col>10</xdr:col>
                    <xdr:colOff>685800</xdr:colOff>
                    <xdr:row>74</xdr:row>
                    <xdr:rowOff>266700</xdr:rowOff>
                  </to>
                </anchor>
              </controlPr>
            </control>
          </mc:Choice>
        </mc:AlternateContent>
        <mc:AlternateContent xmlns:mc="http://schemas.openxmlformats.org/markup-compatibility/2006">
          <mc:Choice Requires="x14">
            <control shapeId="4507" r:id="rId188" name="Group Box 411">
              <controlPr defaultSize="0" autoFill="0" autoPict="0">
                <anchor moveWithCells="1">
                  <from>
                    <xdr:col>9</xdr:col>
                    <xdr:colOff>9525</xdr:colOff>
                    <xdr:row>71</xdr:row>
                    <xdr:rowOff>28575</xdr:rowOff>
                  </from>
                  <to>
                    <xdr:col>10</xdr:col>
                    <xdr:colOff>9525</xdr:colOff>
                    <xdr:row>74</xdr:row>
                    <xdr:rowOff>266700</xdr:rowOff>
                  </to>
                </anchor>
              </controlPr>
            </control>
          </mc:Choice>
        </mc:AlternateContent>
        <mc:AlternateContent xmlns:mc="http://schemas.openxmlformats.org/markup-compatibility/2006">
          <mc:Choice Requires="x14">
            <control shapeId="4508" r:id="rId189" name="Group Box 412">
              <controlPr defaultSize="0" autoFill="0" autoPict="0">
                <anchor moveWithCells="1">
                  <from>
                    <xdr:col>9</xdr:col>
                    <xdr:colOff>19050</xdr:colOff>
                    <xdr:row>71</xdr:row>
                    <xdr:rowOff>0</xdr:rowOff>
                  </from>
                  <to>
                    <xdr:col>10</xdr:col>
                    <xdr:colOff>685800</xdr:colOff>
                    <xdr:row>74</xdr:row>
                    <xdr:rowOff>266700</xdr:rowOff>
                  </to>
                </anchor>
              </controlPr>
            </control>
          </mc:Choice>
        </mc:AlternateContent>
        <mc:AlternateContent xmlns:mc="http://schemas.openxmlformats.org/markup-compatibility/2006">
          <mc:Choice Requires="x14">
            <control shapeId="4509" r:id="rId190" name="Group Box 413">
              <controlPr defaultSize="0" autoFill="0" autoPict="0">
                <anchor moveWithCells="1">
                  <from>
                    <xdr:col>9</xdr:col>
                    <xdr:colOff>0</xdr:colOff>
                    <xdr:row>71</xdr:row>
                    <xdr:rowOff>9525</xdr:rowOff>
                  </from>
                  <to>
                    <xdr:col>10</xdr:col>
                    <xdr:colOff>0</xdr:colOff>
                    <xdr:row>74</xdr:row>
                    <xdr:rowOff>266700</xdr:rowOff>
                  </to>
                </anchor>
              </controlPr>
            </control>
          </mc:Choice>
        </mc:AlternateContent>
        <mc:AlternateContent xmlns:mc="http://schemas.openxmlformats.org/markup-compatibility/2006">
          <mc:Choice Requires="x14">
            <control shapeId="4510" r:id="rId191" name="Group Box 414">
              <controlPr defaultSize="0" autoFill="0" autoPict="0">
                <anchor moveWithCells="1">
                  <from>
                    <xdr:col>9</xdr:col>
                    <xdr:colOff>19050</xdr:colOff>
                    <xdr:row>75</xdr:row>
                    <xdr:rowOff>0</xdr:rowOff>
                  </from>
                  <to>
                    <xdr:col>10</xdr:col>
                    <xdr:colOff>685800</xdr:colOff>
                    <xdr:row>78</xdr:row>
                    <xdr:rowOff>266700</xdr:rowOff>
                  </to>
                </anchor>
              </controlPr>
            </control>
          </mc:Choice>
        </mc:AlternateContent>
        <mc:AlternateContent xmlns:mc="http://schemas.openxmlformats.org/markup-compatibility/2006">
          <mc:Choice Requires="x14">
            <control shapeId="4511" r:id="rId192" name="Group Box 415">
              <controlPr defaultSize="0" autoFill="0" autoPict="0">
                <anchor moveWithCells="1">
                  <from>
                    <xdr:col>9</xdr:col>
                    <xdr:colOff>28575</xdr:colOff>
                    <xdr:row>75</xdr:row>
                    <xdr:rowOff>28575</xdr:rowOff>
                  </from>
                  <to>
                    <xdr:col>10</xdr:col>
                    <xdr:colOff>28575</xdr:colOff>
                    <xdr:row>78</xdr:row>
                    <xdr:rowOff>266700</xdr:rowOff>
                  </to>
                </anchor>
              </controlPr>
            </control>
          </mc:Choice>
        </mc:AlternateContent>
        <mc:AlternateContent xmlns:mc="http://schemas.openxmlformats.org/markup-compatibility/2006">
          <mc:Choice Requires="x14">
            <control shapeId="4512" r:id="rId193" name="Group Box 416">
              <controlPr defaultSize="0" autoFill="0" autoPict="0">
                <anchor moveWithCells="1">
                  <from>
                    <xdr:col>9</xdr:col>
                    <xdr:colOff>19050</xdr:colOff>
                    <xdr:row>74</xdr:row>
                    <xdr:rowOff>285750</xdr:rowOff>
                  </from>
                  <to>
                    <xdr:col>10</xdr:col>
                    <xdr:colOff>685800</xdr:colOff>
                    <xdr:row>79</xdr:row>
                    <xdr:rowOff>0</xdr:rowOff>
                  </to>
                </anchor>
              </controlPr>
            </control>
          </mc:Choice>
        </mc:AlternateContent>
        <mc:AlternateContent xmlns:mc="http://schemas.openxmlformats.org/markup-compatibility/2006">
          <mc:Choice Requires="x14">
            <control shapeId="4513" r:id="rId194" name="Group Box 417">
              <controlPr defaultSize="0" autoFill="0" autoPict="0">
                <anchor moveWithCells="1">
                  <from>
                    <xdr:col>9</xdr:col>
                    <xdr:colOff>28575</xdr:colOff>
                    <xdr:row>75</xdr:row>
                    <xdr:rowOff>0</xdr:rowOff>
                  </from>
                  <to>
                    <xdr:col>10</xdr:col>
                    <xdr:colOff>28575</xdr:colOff>
                    <xdr:row>78</xdr:row>
                    <xdr:rowOff>247650</xdr:rowOff>
                  </to>
                </anchor>
              </controlPr>
            </control>
          </mc:Choice>
        </mc:AlternateContent>
        <mc:AlternateContent xmlns:mc="http://schemas.openxmlformats.org/markup-compatibility/2006">
          <mc:Choice Requires="x14">
            <control shapeId="4514" r:id="rId195" name="Group Box 418">
              <controlPr defaultSize="0" autoFill="0" autoPict="0">
                <anchor moveWithCells="1">
                  <from>
                    <xdr:col>9</xdr:col>
                    <xdr:colOff>19050</xdr:colOff>
                    <xdr:row>75</xdr:row>
                    <xdr:rowOff>0</xdr:rowOff>
                  </from>
                  <to>
                    <xdr:col>10</xdr:col>
                    <xdr:colOff>685800</xdr:colOff>
                    <xdr:row>78</xdr:row>
                    <xdr:rowOff>266700</xdr:rowOff>
                  </to>
                </anchor>
              </controlPr>
            </control>
          </mc:Choice>
        </mc:AlternateContent>
        <mc:AlternateContent xmlns:mc="http://schemas.openxmlformats.org/markup-compatibility/2006">
          <mc:Choice Requires="x14">
            <control shapeId="4515" r:id="rId196" name="Group Box 419">
              <controlPr defaultSize="0" autoFill="0" autoPict="0">
                <anchor moveWithCells="1">
                  <from>
                    <xdr:col>9</xdr:col>
                    <xdr:colOff>0</xdr:colOff>
                    <xdr:row>75</xdr:row>
                    <xdr:rowOff>28575</xdr:rowOff>
                  </from>
                  <to>
                    <xdr:col>10</xdr:col>
                    <xdr:colOff>0</xdr:colOff>
                    <xdr:row>78</xdr:row>
                    <xdr:rowOff>266700</xdr:rowOff>
                  </to>
                </anchor>
              </controlPr>
            </control>
          </mc:Choice>
        </mc:AlternateContent>
        <mc:AlternateContent xmlns:mc="http://schemas.openxmlformats.org/markup-compatibility/2006">
          <mc:Choice Requires="x14">
            <control shapeId="4516" r:id="rId197" name="Group Box 420">
              <controlPr defaultSize="0" autoFill="0" autoPict="0">
                <anchor moveWithCells="1">
                  <from>
                    <xdr:col>9</xdr:col>
                    <xdr:colOff>19050</xdr:colOff>
                    <xdr:row>75</xdr:row>
                    <xdr:rowOff>0</xdr:rowOff>
                  </from>
                  <to>
                    <xdr:col>10</xdr:col>
                    <xdr:colOff>685800</xdr:colOff>
                    <xdr:row>78</xdr:row>
                    <xdr:rowOff>266700</xdr:rowOff>
                  </to>
                </anchor>
              </controlPr>
            </control>
          </mc:Choice>
        </mc:AlternateContent>
        <mc:AlternateContent xmlns:mc="http://schemas.openxmlformats.org/markup-compatibility/2006">
          <mc:Choice Requires="x14">
            <control shapeId="4517" r:id="rId198" name="Group Box 421">
              <controlPr defaultSize="0" autoFill="0" autoPict="0">
                <anchor moveWithCells="1">
                  <from>
                    <xdr:col>9</xdr:col>
                    <xdr:colOff>9525</xdr:colOff>
                    <xdr:row>75</xdr:row>
                    <xdr:rowOff>28575</xdr:rowOff>
                  </from>
                  <to>
                    <xdr:col>10</xdr:col>
                    <xdr:colOff>9525</xdr:colOff>
                    <xdr:row>78</xdr:row>
                    <xdr:rowOff>266700</xdr:rowOff>
                  </to>
                </anchor>
              </controlPr>
            </control>
          </mc:Choice>
        </mc:AlternateContent>
        <mc:AlternateContent xmlns:mc="http://schemas.openxmlformats.org/markup-compatibility/2006">
          <mc:Choice Requires="x14">
            <control shapeId="4518" r:id="rId199" name="Group Box 422">
              <controlPr defaultSize="0" autoFill="0" autoPict="0">
                <anchor moveWithCells="1">
                  <from>
                    <xdr:col>9</xdr:col>
                    <xdr:colOff>19050</xdr:colOff>
                    <xdr:row>75</xdr:row>
                    <xdr:rowOff>0</xdr:rowOff>
                  </from>
                  <to>
                    <xdr:col>10</xdr:col>
                    <xdr:colOff>685800</xdr:colOff>
                    <xdr:row>78</xdr:row>
                    <xdr:rowOff>266700</xdr:rowOff>
                  </to>
                </anchor>
              </controlPr>
            </control>
          </mc:Choice>
        </mc:AlternateContent>
        <mc:AlternateContent xmlns:mc="http://schemas.openxmlformats.org/markup-compatibility/2006">
          <mc:Choice Requires="x14">
            <control shapeId="4519" r:id="rId200" name="Group Box 423">
              <controlPr defaultSize="0" autoFill="0" autoPict="0">
                <anchor moveWithCells="1">
                  <from>
                    <xdr:col>9</xdr:col>
                    <xdr:colOff>0</xdr:colOff>
                    <xdr:row>75</xdr:row>
                    <xdr:rowOff>28575</xdr:rowOff>
                  </from>
                  <to>
                    <xdr:col>10</xdr:col>
                    <xdr:colOff>0</xdr:colOff>
                    <xdr:row>78</xdr:row>
                    <xdr:rowOff>266700</xdr:rowOff>
                  </to>
                </anchor>
              </controlPr>
            </control>
          </mc:Choice>
        </mc:AlternateContent>
        <mc:AlternateContent xmlns:mc="http://schemas.openxmlformats.org/markup-compatibility/2006">
          <mc:Choice Requires="x14">
            <control shapeId="4520" r:id="rId201" name="Group Box 424">
              <controlPr defaultSize="0" autoFill="0" autoPict="0">
                <anchor moveWithCells="1">
                  <from>
                    <xdr:col>9</xdr:col>
                    <xdr:colOff>19050</xdr:colOff>
                    <xdr:row>75</xdr:row>
                    <xdr:rowOff>0</xdr:rowOff>
                  </from>
                  <to>
                    <xdr:col>10</xdr:col>
                    <xdr:colOff>685800</xdr:colOff>
                    <xdr:row>78</xdr:row>
                    <xdr:rowOff>266700</xdr:rowOff>
                  </to>
                </anchor>
              </controlPr>
            </control>
          </mc:Choice>
        </mc:AlternateContent>
        <mc:AlternateContent xmlns:mc="http://schemas.openxmlformats.org/markup-compatibility/2006">
          <mc:Choice Requires="x14">
            <control shapeId="4521" r:id="rId202" name="Group Box 425">
              <controlPr defaultSize="0" autoFill="0" autoPict="0">
                <anchor moveWithCells="1">
                  <from>
                    <xdr:col>9</xdr:col>
                    <xdr:colOff>9525</xdr:colOff>
                    <xdr:row>75</xdr:row>
                    <xdr:rowOff>28575</xdr:rowOff>
                  </from>
                  <to>
                    <xdr:col>10</xdr:col>
                    <xdr:colOff>9525</xdr:colOff>
                    <xdr:row>78</xdr:row>
                    <xdr:rowOff>266700</xdr:rowOff>
                  </to>
                </anchor>
              </controlPr>
            </control>
          </mc:Choice>
        </mc:AlternateContent>
        <mc:AlternateContent xmlns:mc="http://schemas.openxmlformats.org/markup-compatibility/2006">
          <mc:Choice Requires="x14">
            <control shapeId="4522" r:id="rId203" name="Group Box 426">
              <controlPr defaultSize="0" autoFill="0" autoPict="0">
                <anchor moveWithCells="1">
                  <from>
                    <xdr:col>9</xdr:col>
                    <xdr:colOff>19050</xdr:colOff>
                    <xdr:row>75</xdr:row>
                    <xdr:rowOff>0</xdr:rowOff>
                  </from>
                  <to>
                    <xdr:col>10</xdr:col>
                    <xdr:colOff>685800</xdr:colOff>
                    <xdr:row>78</xdr:row>
                    <xdr:rowOff>266700</xdr:rowOff>
                  </to>
                </anchor>
              </controlPr>
            </control>
          </mc:Choice>
        </mc:AlternateContent>
        <mc:AlternateContent xmlns:mc="http://schemas.openxmlformats.org/markup-compatibility/2006">
          <mc:Choice Requires="x14">
            <control shapeId="4523" r:id="rId204" name="Group Box 427">
              <controlPr defaultSize="0" autoFill="0" autoPict="0">
                <anchor moveWithCells="1">
                  <from>
                    <xdr:col>9</xdr:col>
                    <xdr:colOff>0</xdr:colOff>
                    <xdr:row>75</xdr:row>
                    <xdr:rowOff>9525</xdr:rowOff>
                  </from>
                  <to>
                    <xdr:col>10</xdr:col>
                    <xdr:colOff>0</xdr:colOff>
                    <xdr:row>78</xdr:row>
                    <xdr:rowOff>266700</xdr:rowOff>
                  </to>
                </anchor>
              </controlPr>
            </control>
          </mc:Choice>
        </mc:AlternateContent>
        <mc:AlternateContent xmlns:mc="http://schemas.openxmlformats.org/markup-compatibility/2006">
          <mc:Choice Requires="x14">
            <control shapeId="4524" r:id="rId205" name="Group Box 428">
              <controlPr defaultSize="0" autoFill="0" autoPict="0">
                <anchor moveWithCells="1">
                  <from>
                    <xdr:col>9</xdr:col>
                    <xdr:colOff>19050</xdr:colOff>
                    <xdr:row>79</xdr:row>
                    <xdr:rowOff>0</xdr:rowOff>
                  </from>
                  <to>
                    <xdr:col>10</xdr:col>
                    <xdr:colOff>685800</xdr:colOff>
                    <xdr:row>82</xdr:row>
                    <xdr:rowOff>266700</xdr:rowOff>
                  </to>
                </anchor>
              </controlPr>
            </control>
          </mc:Choice>
        </mc:AlternateContent>
        <mc:AlternateContent xmlns:mc="http://schemas.openxmlformats.org/markup-compatibility/2006">
          <mc:Choice Requires="x14">
            <control shapeId="4525" r:id="rId206" name="Group Box 429">
              <controlPr defaultSize="0" autoFill="0" autoPict="0">
                <anchor moveWithCells="1">
                  <from>
                    <xdr:col>9</xdr:col>
                    <xdr:colOff>19050</xdr:colOff>
                    <xdr:row>83</xdr:row>
                    <xdr:rowOff>0</xdr:rowOff>
                  </from>
                  <to>
                    <xdr:col>10</xdr:col>
                    <xdr:colOff>685800</xdr:colOff>
                    <xdr:row>86</xdr:row>
                    <xdr:rowOff>266700</xdr:rowOff>
                  </to>
                </anchor>
              </controlPr>
            </control>
          </mc:Choice>
        </mc:AlternateContent>
        <mc:AlternateContent xmlns:mc="http://schemas.openxmlformats.org/markup-compatibility/2006">
          <mc:Choice Requires="x14">
            <control shapeId="4526" r:id="rId207" name="Group Box 430">
              <controlPr defaultSize="0" autoFill="0" autoPict="0">
                <anchor moveWithCells="1">
                  <from>
                    <xdr:col>9</xdr:col>
                    <xdr:colOff>9525</xdr:colOff>
                    <xdr:row>78</xdr:row>
                    <xdr:rowOff>266700</xdr:rowOff>
                  </from>
                  <to>
                    <xdr:col>10</xdr:col>
                    <xdr:colOff>9525</xdr:colOff>
                    <xdr:row>82</xdr:row>
                    <xdr:rowOff>228600</xdr:rowOff>
                  </to>
                </anchor>
              </controlPr>
            </control>
          </mc:Choice>
        </mc:AlternateContent>
        <mc:AlternateContent xmlns:mc="http://schemas.openxmlformats.org/markup-compatibility/2006">
          <mc:Choice Requires="x14">
            <control shapeId="4527" r:id="rId208" name="Group Box 431">
              <controlPr defaultSize="0" autoFill="0" autoPict="0">
                <anchor moveWithCells="1">
                  <from>
                    <xdr:col>9</xdr:col>
                    <xdr:colOff>0</xdr:colOff>
                    <xdr:row>82</xdr:row>
                    <xdr:rowOff>266700</xdr:rowOff>
                  </from>
                  <to>
                    <xdr:col>10</xdr:col>
                    <xdr:colOff>0</xdr:colOff>
                    <xdr:row>86</xdr:row>
                    <xdr:rowOff>228600</xdr:rowOff>
                  </to>
                </anchor>
              </controlPr>
            </control>
          </mc:Choice>
        </mc:AlternateContent>
        <mc:AlternateContent xmlns:mc="http://schemas.openxmlformats.org/markup-compatibility/2006">
          <mc:Choice Requires="x14">
            <control shapeId="4528" r:id="rId209" name="Group Box 432">
              <controlPr defaultSize="0" autoFill="0" autoPict="0">
                <anchor moveWithCells="1">
                  <from>
                    <xdr:col>9</xdr:col>
                    <xdr:colOff>19050</xdr:colOff>
                    <xdr:row>79</xdr:row>
                    <xdr:rowOff>0</xdr:rowOff>
                  </from>
                  <to>
                    <xdr:col>10</xdr:col>
                    <xdr:colOff>685800</xdr:colOff>
                    <xdr:row>82</xdr:row>
                    <xdr:rowOff>266700</xdr:rowOff>
                  </to>
                </anchor>
              </controlPr>
            </control>
          </mc:Choice>
        </mc:AlternateContent>
        <mc:AlternateContent xmlns:mc="http://schemas.openxmlformats.org/markup-compatibility/2006">
          <mc:Choice Requires="x14">
            <control shapeId="4529" r:id="rId210" name="Group Box 433">
              <controlPr defaultSize="0" autoFill="0" autoPict="0">
                <anchor moveWithCells="1">
                  <from>
                    <xdr:col>9</xdr:col>
                    <xdr:colOff>19050</xdr:colOff>
                    <xdr:row>83</xdr:row>
                    <xdr:rowOff>0</xdr:rowOff>
                  </from>
                  <to>
                    <xdr:col>10</xdr:col>
                    <xdr:colOff>685800</xdr:colOff>
                    <xdr:row>86</xdr:row>
                    <xdr:rowOff>266700</xdr:rowOff>
                  </to>
                </anchor>
              </controlPr>
            </control>
          </mc:Choice>
        </mc:AlternateContent>
        <mc:AlternateContent xmlns:mc="http://schemas.openxmlformats.org/markup-compatibility/2006">
          <mc:Choice Requires="x14">
            <control shapeId="4530" r:id="rId211" name="Group Box 434">
              <controlPr defaultSize="0" autoFill="0" autoPict="0">
                <anchor moveWithCells="1">
                  <from>
                    <xdr:col>9</xdr:col>
                    <xdr:colOff>9525</xdr:colOff>
                    <xdr:row>83</xdr:row>
                    <xdr:rowOff>9525</xdr:rowOff>
                  </from>
                  <to>
                    <xdr:col>10</xdr:col>
                    <xdr:colOff>9525</xdr:colOff>
                    <xdr:row>86</xdr:row>
                    <xdr:rowOff>266700</xdr:rowOff>
                  </to>
                </anchor>
              </controlPr>
            </control>
          </mc:Choice>
        </mc:AlternateContent>
        <mc:AlternateContent xmlns:mc="http://schemas.openxmlformats.org/markup-compatibility/2006">
          <mc:Choice Requires="x14">
            <control shapeId="4531" r:id="rId212" name="Group Box 435">
              <controlPr defaultSize="0" autoFill="0" autoPict="0">
                <anchor moveWithCells="1">
                  <from>
                    <xdr:col>9</xdr:col>
                    <xdr:colOff>28575</xdr:colOff>
                    <xdr:row>79</xdr:row>
                    <xdr:rowOff>28575</xdr:rowOff>
                  </from>
                  <to>
                    <xdr:col>10</xdr:col>
                    <xdr:colOff>28575</xdr:colOff>
                    <xdr:row>82</xdr:row>
                    <xdr:rowOff>266700</xdr:rowOff>
                  </to>
                </anchor>
              </controlPr>
            </control>
          </mc:Choice>
        </mc:AlternateContent>
        <mc:AlternateContent xmlns:mc="http://schemas.openxmlformats.org/markup-compatibility/2006">
          <mc:Choice Requires="x14">
            <control shapeId="4532" r:id="rId213" name="Group Box 436">
              <controlPr defaultSize="0" autoFill="0" autoPict="0">
                <anchor moveWithCells="1">
                  <from>
                    <xdr:col>9</xdr:col>
                    <xdr:colOff>19050</xdr:colOff>
                    <xdr:row>78</xdr:row>
                    <xdr:rowOff>285750</xdr:rowOff>
                  </from>
                  <to>
                    <xdr:col>10</xdr:col>
                    <xdr:colOff>685800</xdr:colOff>
                    <xdr:row>83</xdr:row>
                    <xdr:rowOff>0</xdr:rowOff>
                  </to>
                </anchor>
              </controlPr>
            </control>
          </mc:Choice>
        </mc:AlternateContent>
        <mc:AlternateContent xmlns:mc="http://schemas.openxmlformats.org/markup-compatibility/2006">
          <mc:Choice Requires="x14">
            <control shapeId="4533" r:id="rId214" name="Group Box 437">
              <controlPr defaultSize="0" autoFill="0" autoPict="0">
                <anchor moveWithCells="1">
                  <from>
                    <xdr:col>9</xdr:col>
                    <xdr:colOff>28575</xdr:colOff>
                    <xdr:row>79</xdr:row>
                    <xdr:rowOff>0</xdr:rowOff>
                  </from>
                  <to>
                    <xdr:col>10</xdr:col>
                    <xdr:colOff>28575</xdr:colOff>
                    <xdr:row>82</xdr:row>
                    <xdr:rowOff>247650</xdr:rowOff>
                  </to>
                </anchor>
              </controlPr>
            </control>
          </mc:Choice>
        </mc:AlternateContent>
        <mc:AlternateContent xmlns:mc="http://schemas.openxmlformats.org/markup-compatibility/2006">
          <mc:Choice Requires="x14">
            <control shapeId="4534" r:id="rId215" name="Group Box 438">
              <controlPr defaultSize="0" autoFill="0" autoPict="0">
                <anchor moveWithCells="1">
                  <from>
                    <xdr:col>9</xdr:col>
                    <xdr:colOff>19050</xdr:colOff>
                    <xdr:row>79</xdr:row>
                    <xdr:rowOff>0</xdr:rowOff>
                  </from>
                  <to>
                    <xdr:col>10</xdr:col>
                    <xdr:colOff>685800</xdr:colOff>
                    <xdr:row>82</xdr:row>
                    <xdr:rowOff>266700</xdr:rowOff>
                  </to>
                </anchor>
              </controlPr>
            </control>
          </mc:Choice>
        </mc:AlternateContent>
        <mc:AlternateContent xmlns:mc="http://schemas.openxmlformats.org/markup-compatibility/2006">
          <mc:Choice Requires="x14">
            <control shapeId="4535" r:id="rId216" name="Group Box 439">
              <controlPr defaultSize="0" autoFill="0" autoPict="0">
                <anchor moveWithCells="1">
                  <from>
                    <xdr:col>9</xdr:col>
                    <xdr:colOff>0</xdr:colOff>
                    <xdr:row>79</xdr:row>
                    <xdr:rowOff>28575</xdr:rowOff>
                  </from>
                  <to>
                    <xdr:col>10</xdr:col>
                    <xdr:colOff>0</xdr:colOff>
                    <xdr:row>82</xdr:row>
                    <xdr:rowOff>266700</xdr:rowOff>
                  </to>
                </anchor>
              </controlPr>
            </control>
          </mc:Choice>
        </mc:AlternateContent>
        <mc:AlternateContent xmlns:mc="http://schemas.openxmlformats.org/markup-compatibility/2006">
          <mc:Choice Requires="x14">
            <control shapeId="4536" r:id="rId217" name="Group Box 440">
              <controlPr defaultSize="0" autoFill="0" autoPict="0">
                <anchor moveWithCells="1">
                  <from>
                    <xdr:col>9</xdr:col>
                    <xdr:colOff>19050</xdr:colOff>
                    <xdr:row>79</xdr:row>
                    <xdr:rowOff>0</xdr:rowOff>
                  </from>
                  <to>
                    <xdr:col>10</xdr:col>
                    <xdr:colOff>685800</xdr:colOff>
                    <xdr:row>82</xdr:row>
                    <xdr:rowOff>266700</xdr:rowOff>
                  </to>
                </anchor>
              </controlPr>
            </control>
          </mc:Choice>
        </mc:AlternateContent>
        <mc:AlternateContent xmlns:mc="http://schemas.openxmlformats.org/markup-compatibility/2006">
          <mc:Choice Requires="x14">
            <control shapeId="4537" r:id="rId218" name="Group Box 441">
              <controlPr defaultSize="0" autoFill="0" autoPict="0">
                <anchor moveWithCells="1">
                  <from>
                    <xdr:col>9</xdr:col>
                    <xdr:colOff>9525</xdr:colOff>
                    <xdr:row>79</xdr:row>
                    <xdr:rowOff>28575</xdr:rowOff>
                  </from>
                  <to>
                    <xdr:col>10</xdr:col>
                    <xdr:colOff>9525</xdr:colOff>
                    <xdr:row>82</xdr:row>
                    <xdr:rowOff>266700</xdr:rowOff>
                  </to>
                </anchor>
              </controlPr>
            </control>
          </mc:Choice>
        </mc:AlternateContent>
        <mc:AlternateContent xmlns:mc="http://schemas.openxmlformats.org/markup-compatibility/2006">
          <mc:Choice Requires="x14">
            <control shapeId="4538" r:id="rId219" name="Group Box 442">
              <controlPr defaultSize="0" autoFill="0" autoPict="0">
                <anchor moveWithCells="1">
                  <from>
                    <xdr:col>9</xdr:col>
                    <xdr:colOff>19050</xdr:colOff>
                    <xdr:row>79</xdr:row>
                    <xdr:rowOff>0</xdr:rowOff>
                  </from>
                  <to>
                    <xdr:col>10</xdr:col>
                    <xdr:colOff>685800</xdr:colOff>
                    <xdr:row>82</xdr:row>
                    <xdr:rowOff>266700</xdr:rowOff>
                  </to>
                </anchor>
              </controlPr>
            </control>
          </mc:Choice>
        </mc:AlternateContent>
        <mc:AlternateContent xmlns:mc="http://schemas.openxmlformats.org/markup-compatibility/2006">
          <mc:Choice Requires="x14">
            <control shapeId="4539" r:id="rId220" name="Group Box 443">
              <controlPr defaultSize="0" autoFill="0" autoPict="0">
                <anchor moveWithCells="1">
                  <from>
                    <xdr:col>9</xdr:col>
                    <xdr:colOff>0</xdr:colOff>
                    <xdr:row>79</xdr:row>
                    <xdr:rowOff>28575</xdr:rowOff>
                  </from>
                  <to>
                    <xdr:col>10</xdr:col>
                    <xdr:colOff>0</xdr:colOff>
                    <xdr:row>82</xdr:row>
                    <xdr:rowOff>266700</xdr:rowOff>
                  </to>
                </anchor>
              </controlPr>
            </control>
          </mc:Choice>
        </mc:AlternateContent>
        <mc:AlternateContent xmlns:mc="http://schemas.openxmlformats.org/markup-compatibility/2006">
          <mc:Choice Requires="x14">
            <control shapeId="4540" r:id="rId221" name="Group Box 444">
              <controlPr defaultSize="0" autoFill="0" autoPict="0">
                <anchor moveWithCells="1">
                  <from>
                    <xdr:col>9</xdr:col>
                    <xdr:colOff>19050</xdr:colOff>
                    <xdr:row>79</xdr:row>
                    <xdr:rowOff>0</xdr:rowOff>
                  </from>
                  <to>
                    <xdr:col>10</xdr:col>
                    <xdr:colOff>685800</xdr:colOff>
                    <xdr:row>82</xdr:row>
                    <xdr:rowOff>266700</xdr:rowOff>
                  </to>
                </anchor>
              </controlPr>
            </control>
          </mc:Choice>
        </mc:AlternateContent>
        <mc:AlternateContent xmlns:mc="http://schemas.openxmlformats.org/markup-compatibility/2006">
          <mc:Choice Requires="x14">
            <control shapeId="4541" r:id="rId222" name="Group Box 445">
              <controlPr defaultSize="0" autoFill="0" autoPict="0">
                <anchor moveWithCells="1">
                  <from>
                    <xdr:col>9</xdr:col>
                    <xdr:colOff>9525</xdr:colOff>
                    <xdr:row>79</xdr:row>
                    <xdr:rowOff>28575</xdr:rowOff>
                  </from>
                  <to>
                    <xdr:col>10</xdr:col>
                    <xdr:colOff>9525</xdr:colOff>
                    <xdr:row>82</xdr:row>
                    <xdr:rowOff>266700</xdr:rowOff>
                  </to>
                </anchor>
              </controlPr>
            </control>
          </mc:Choice>
        </mc:AlternateContent>
        <mc:AlternateContent xmlns:mc="http://schemas.openxmlformats.org/markup-compatibility/2006">
          <mc:Choice Requires="x14">
            <control shapeId="4542" r:id="rId223" name="Group Box 446">
              <controlPr defaultSize="0" autoFill="0" autoPict="0">
                <anchor moveWithCells="1">
                  <from>
                    <xdr:col>9</xdr:col>
                    <xdr:colOff>19050</xdr:colOff>
                    <xdr:row>79</xdr:row>
                    <xdr:rowOff>0</xdr:rowOff>
                  </from>
                  <to>
                    <xdr:col>10</xdr:col>
                    <xdr:colOff>685800</xdr:colOff>
                    <xdr:row>82</xdr:row>
                    <xdr:rowOff>266700</xdr:rowOff>
                  </to>
                </anchor>
              </controlPr>
            </control>
          </mc:Choice>
        </mc:AlternateContent>
        <mc:AlternateContent xmlns:mc="http://schemas.openxmlformats.org/markup-compatibility/2006">
          <mc:Choice Requires="x14">
            <control shapeId="4543" r:id="rId224" name="Group Box 447">
              <controlPr defaultSize="0" autoFill="0" autoPict="0">
                <anchor moveWithCells="1">
                  <from>
                    <xdr:col>9</xdr:col>
                    <xdr:colOff>0</xdr:colOff>
                    <xdr:row>79</xdr:row>
                    <xdr:rowOff>9525</xdr:rowOff>
                  </from>
                  <to>
                    <xdr:col>10</xdr:col>
                    <xdr:colOff>0</xdr:colOff>
                    <xdr:row>82</xdr:row>
                    <xdr:rowOff>266700</xdr:rowOff>
                  </to>
                </anchor>
              </controlPr>
            </control>
          </mc:Choice>
        </mc:AlternateContent>
        <mc:AlternateContent xmlns:mc="http://schemas.openxmlformats.org/markup-compatibility/2006">
          <mc:Choice Requires="x14">
            <control shapeId="4544" r:id="rId225" name="Group Box 448">
              <controlPr defaultSize="0" autoFill="0" autoPict="0">
                <anchor moveWithCells="1">
                  <from>
                    <xdr:col>9</xdr:col>
                    <xdr:colOff>19050</xdr:colOff>
                    <xdr:row>83</xdr:row>
                    <xdr:rowOff>0</xdr:rowOff>
                  </from>
                  <to>
                    <xdr:col>10</xdr:col>
                    <xdr:colOff>685800</xdr:colOff>
                    <xdr:row>86</xdr:row>
                    <xdr:rowOff>266700</xdr:rowOff>
                  </to>
                </anchor>
              </controlPr>
            </control>
          </mc:Choice>
        </mc:AlternateContent>
        <mc:AlternateContent xmlns:mc="http://schemas.openxmlformats.org/markup-compatibility/2006">
          <mc:Choice Requires="x14">
            <control shapeId="4545" r:id="rId226" name="Group Box 449">
              <controlPr defaultSize="0" autoFill="0" autoPict="0">
                <anchor moveWithCells="1">
                  <from>
                    <xdr:col>9</xdr:col>
                    <xdr:colOff>28575</xdr:colOff>
                    <xdr:row>83</xdr:row>
                    <xdr:rowOff>28575</xdr:rowOff>
                  </from>
                  <to>
                    <xdr:col>10</xdr:col>
                    <xdr:colOff>28575</xdr:colOff>
                    <xdr:row>86</xdr:row>
                    <xdr:rowOff>266700</xdr:rowOff>
                  </to>
                </anchor>
              </controlPr>
            </control>
          </mc:Choice>
        </mc:AlternateContent>
        <mc:AlternateContent xmlns:mc="http://schemas.openxmlformats.org/markup-compatibility/2006">
          <mc:Choice Requires="x14">
            <control shapeId="4546" r:id="rId227" name="Group Box 450">
              <controlPr defaultSize="0" autoFill="0" autoPict="0">
                <anchor moveWithCells="1">
                  <from>
                    <xdr:col>9</xdr:col>
                    <xdr:colOff>19050</xdr:colOff>
                    <xdr:row>82</xdr:row>
                    <xdr:rowOff>285750</xdr:rowOff>
                  </from>
                  <to>
                    <xdr:col>10</xdr:col>
                    <xdr:colOff>685800</xdr:colOff>
                    <xdr:row>87</xdr:row>
                    <xdr:rowOff>0</xdr:rowOff>
                  </to>
                </anchor>
              </controlPr>
            </control>
          </mc:Choice>
        </mc:AlternateContent>
        <mc:AlternateContent xmlns:mc="http://schemas.openxmlformats.org/markup-compatibility/2006">
          <mc:Choice Requires="x14">
            <control shapeId="4547" r:id="rId228" name="Group Box 451">
              <controlPr defaultSize="0" autoFill="0" autoPict="0">
                <anchor moveWithCells="1">
                  <from>
                    <xdr:col>9</xdr:col>
                    <xdr:colOff>28575</xdr:colOff>
                    <xdr:row>83</xdr:row>
                    <xdr:rowOff>0</xdr:rowOff>
                  </from>
                  <to>
                    <xdr:col>10</xdr:col>
                    <xdr:colOff>28575</xdr:colOff>
                    <xdr:row>86</xdr:row>
                    <xdr:rowOff>247650</xdr:rowOff>
                  </to>
                </anchor>
              </controlPr>
            </control>
          </mc:Choice>
        </mc:AlternateContent>
        <mc:AlternateContent xmlns:mc="http://schemas.openxmlformats.org/markup-compatibility/2006">
          <mc:Choice Requires="x14">
            <control shapeId="4548" r:id="rId229" name="Group Box 452">
              <controlPr defaultSize="0" autoFill="0" autoPict="0">
                <anchor moveWithCells="1">
                  <from>
                    <xdr:col>9</xdr:col>
                    <xdr:colOff>19050</xdr:colOff>
                    <xdr:row>83</xdr:row>
                    <xdr:rowOff>0</xdr:rowOff>
                  </from>
                  <to>
                    <xdr:col>10</xdr:col>
                    <xdr:colOff>685800</xdr:colOff>
                    <xdr:row>86</xdr:row>
                    <xdr:rowOff>266700</xdr:rowOff>
                  </to>
                </anchor>
              </controlPr>
            </control>
          </mc:Choice>
        </mc:AlternateContent>
        <mc:AlternateContent xmlns:mc="http://schemas.openxmlformats.org/markup-compatibility/2006">
          <mc:Choice Requires="x14">
            <control shapeId="4549" r:id="rId230" name="Group Box 453">
              <controlPr defaultSize="0" autoFill="0" autoPict="0">
                <anchor moveWithCells="1">
                  <from>
                    <xdr:col>9</xdr:col>
                    <xdr:colOff>0</xdr:colOff>
                    <xdr:row>83</xdr:row>
                    <xdr:rowOff>28575</xdr:rowOff>
                  </from>
                  <to>
                    <xdr:col>10</xdr:col>
                    <xdr:colOff>0</xdr:colOff>
                    <xdr:row>86</xdr:row>
                    <xdr:rowOff>266700</xdr:rowOff>
                  </to>
                </anchor>
              </controlPr>
            </control>
          </mc:Choice>
        </mc:AlternateContent>
        <mc:AlternateContent xmlns:mc="http://schemas.openxmlformats.org/markup-compatibility/2006">
          <mc:Choice Requires="x14">
            <control shapeId="4550" r:id="rId231" name="Group Box 454">
              <controlPr defaultSize="0" autoFill="0" autoPict="0">
                <anchor moveWithCells="1">
                  <from>
                    <xdr:col>9</xdr:col>
                    <xdr:colOff>19050</xdr:colOff>
                    <xdr:row>83</xdr:row>
                    <xdr:rowOff>0</xdr:rowOff>
                  </from>
                  <to>
                    <xdr:col>10</xdr:col>
                    <xdr:colOff>685800</xdr:colOff>
                    <xdr:row>86</xdr:row>
                    <xdr:rowOff>266700</xdr:rowOff>
                  </to>
                </anchor>
              </controlPr>
            </control>
          </mc:Choice>
        </mc:AlternateContent>
        <mc:AlternateContent xmlns:mc="http://schemas.openxmlformats.org/markup-compatibility/2006">
          <mc:Choice Requires="x14">
            <control shapeId="4551" r:id="rId232" name="Group Box 455">
              <controlPr defaultSize="0" autoFill="0" autoPict="0">
                <anchor moveWithCells="1">
                  <from>
                    <xdr:col>9</xdr:col>
                    <xdr:colOff>9525</xdr:colOff>
                    <xdr:row>83</xdr:row>
                    <xdr:rowOff>28575</xdr:rowOff>
                  </from>
                  <to>
                    <xdr:col>10</xdr:col>
                    <xdr:colOff>9525</xdr:colOff>
                    <xdr:row>86</xdr:row>
                    <xdr:rowOff>266700</xdr:rowOff>
                  </to>
                </anchor>
              </controlPr>
            </control>
          </mc:Choice>
        </mc:AlternateContent>
        <mc:AlternateContent xmlns:mc="http://schemas.openxmlformats.org/markup-compatibility/2006">
          <mc:Choice Requires="x14">
            <control shapeId="4552" r:id="rId233" name="Group Box 456">
              <controlPr defaultSize="0" autoFill="0" autoPict="0">
                <anchor moveWithCells="1">
                  <from>
                    <xdr:col>9</xdr:col>
                    <xdr:colOff>19050</xdr:colOff>
                    <xdr:row>83</xdr:row>
                    <xdr:rowOff>0</xdr:rowOff>
                  </from>
                  <to>
                    <xdr:col>10</xdr:col>
                    <xdr:colOff>685800</xdr:colOff>
                    <xdr:row>86</xdr:row>
                    <xdr:rowOff>266700</xdr:rowOff>
                  </to>
                </anchor>
              </controlPr>
            </control>
          </mc:Choice>
        </mc:AlternateContent>
        <mc:AlternateContent xmlns:mc="http://schemas.openxmlformats.org/markup-compatibility/2006">
          <mc:Choice Requires="x14">
            <control shapeId="4553" r:id="rId234" name="Group Box 457">
              <controlPr defaultSize="0" autoFill="0" autoPict="0">
                <anchor moveWithCells="1">
                  <from>
                    <xdr:col>9</xdr:col>
                    <xdr:colOff>0</xdr:colOff>
                    <xdr:row>83</xdr:row>
                    <xdr:rowOff>28575</xdr:rowOff>
                  </from>
                  <to>
                    <xdr:col>10</xdr:col>
                    <xdr:colOff>0</xdr:colOff>
                    <xdr:row>86</xdr:row>
                    <xdr:rowOff>266700</xdr:rowOff>
                  </to>
                </anchor>
              </controlPr>
            </control>
          </mc:Choice>
        </mc:AlternateContent>
        <mc:AlternateContent xmlns:mc="http://schemas.openxmlformats.org/markup-compatibility/2006">
          <mc:Choice Requires="x14">
            <control shapeId="4554" r:id="rId235" name="Group Box 458">
              <controlPr defaultSize="0" autoFill="0" autoPict="0">
                <anchor moveWithCells="1">
                  <from>
                    <xdr:col>9</xdr:col>
                    <xdr:colOff>19050</xdr:colOff>
                    <xdr:row>83</xdr:row>
                    <xdr:rowOff>0</xdr:rowOff>
                  </from>
                  <to>
                    <xdr:col>10</xdr:col>
                    <xdr:colOff>685800</xdr:colOff>
                    <xdr:row>86</xdr:row>
                    <xdr:rowOff>266700</xdr:rowOff>
                  </to>
                </anchor>
              </controlPr>
            </control>
          </mc:Choice>
        </mc:AlternateContent>
        <mc:AlternateContent xmlns:mc="http://schemas.openxmlformats.org/markup-compatibility/2006">
          <mc:Choice Requires="x14">
            <control shapeId="4555" r:id="rId236" name="Group Box 459">
              <controlPr defaultSize="0" autoFill="0" autoPict="0">
                <anchor moveWithCells="1">
                  <from>
                    <xdr:col>9</xdr:col>
                    <xdr:colOff>9525</xdr:colOff>
                    <xdr:row>83</xdr:row>
                    <xdr:rowOff>28575</xdr:rowOff>
                  </from>
                  <to>
                    <xdr:col>10</xdr:col>
                    <xdr:colOff>9525</xdr:colOff>
                    <xdr:row>86</xdr:row>
                    <xdr:rowOff>266700</xdr:rowOff>
                  </to>
                </anchor>
              </controlPr>
            </control>
          </mc:Choice>
        </mc:AlternateContent>
        <mc:AlternateContent xmlns:mc="http://schemas.openxmlformats.org/markup-compatibility/2006">
          <mc:Choice Requires="x14">
            <control shapeId="4556" r:id="rId237" name="Group Box 460">
              <controlPr defaultSize="0" autoFill="0" autoPict="0">
                <anchor moveWithCells="1">
                  <from>
                    <xdr:col>9</xdr:col>
                    <xdr:colOff>19050</xdr:colOff>
                    <xdr:row>83</xdr:row>
                    <xdr:rowOff>0</xdr:rowOff>
                  </from>
                  <to>
                    <xdr:col>10</xdr:col>
                    <xdr:colOff>685800</xdr:colOff>
                    <xdr:row>86</xdr:row>
                    <xdr:rowOff>266700</xdr:rowOff>
                  </to>
                </anchor>
              </controlPr>
            </control>
          </mc:Choice>
        </mc:AlternateContent>
        <mc:AlternateContent xmlns:mc="http://schemas.openxmlformats.org/markup-compatibility/2006">
          <mc:Choice Requires="x14">
            <control shapeId="4557" r:id="rId238" name="Group Box 461">
              <controlPr defaultSize="0" autoFill="0" autoPict="0">
                <anchor moveWithCells="1">
                  <from>
                    <xdr:col>9</xdr:col>
                    <xdr:colOff>0</xdr:colOff>
                    <xdr:row>83</xdr:row>
                    <xdr:rowOff>9525</xdr:rowOff>
                  </from>
                  <to>
                    <xdr:col>10</xdr:col>
                    <xdr:colOff>0</xdr:colOff>
                    <xdr:row>86</xdr:row>
                    <xdr:rowOff>266700</xdr:rowOff>
                  </to>
                </anchor>
              </controlPr>
            </control>
          </mc:Choice>
        </mc:AlternateContent>
        <mc:AlternateContent xmlns:mc="http://schemas.openxmlformats.org/markup-compatibility/2006">
          <mc:Choice Requires="x14">
            <control shapeId="4201" r:id="rId239" name="Group Box 105">
              <controlPr defaultSize="0" autoFill="0" autoPict="0">
                <anchor moveWithCells="1">
                  <from>
                    <xdr:col>7</xdr:col>
                    <xdr:colOff>19050</xdr:colOff>
                    <xdr:row>49</xdr:row>
                    <xdr:rowOff>285750</xdr:rowOff>
                  </from>
                  <to>
                    <xdr:col>8</xdr:col>
                    <xdr:colOff>685800</xdr:colOff>
                    <xdr:row>53</xdr:row>
                    <xdr:rowOff>266700</xdr:rowOff>
                  </to>
                </anchor>
              </controlPr>
            </control>
          </mc:Choice>
        </mc:AlternateContent>
        <mc:AlternateContent xmlns:mc="http://schemas.openxmlformats.org/markup-compatibility/2006">
          <mc:Choice Requires="x14">
            <control shapeId="4211" r:id="rId240" name="Group Box 115">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221" r:id="rId241" name="Group Box 125">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298" r:id="rId242" name="Group Box 202">
              <controlPr defaultSize="0" autoFill="0" autoPict="0">
                <anchor moveWithCells="1">
                  <from>
                    <xdr:col>7</xdr:col>
                    <xdr:colOff>9525</xdr:colOff>
                    <xdr:row>58</xdr:row>
                    <xdr:rowOff>28575</xdr:rowOff>
                  </from>
                  <to>
                    <xdr:col>8</xdr:col>
                    <xdr:colOff>9525</xdr:colOff>
                    <xdr:row>61</xdr:row>
                    <xdr:rowOff>266700</xdr:rowOff>
                  </to>
                </anchor>
              </controlPr>
            </control>
          </mc:Choice>
        </mc:AlternateContent>
        <mc:AlternateContent xmlns:mc="http://schemas.openxmlformats.org/markup-compatibility/2006">
          <mc:Choice Requires="x14">
            <control shapeId="4299" r:id="rId243" name="Group Box 203">
              <controlPr defaultSize="0" autoFill="0" autoPict="0">
                <anchor moveWithCells="1">
                  <from>
                    <xdr:col>7</xdr:col>
                    <xdr:colOff>28575</xdr:colOff>
                    <xdr:row>54</xdr:row>
                    <xdr:rowOff>28575</xdr:rowOff>
                  </from>
                  <to>
                    <xdr:col>8</xdr:col>
                    <xdr:colOff>28575</xdr:colOff>
                    <xdr:row>57</xdr:row>
                    <xdr:rowOff>266700</xdr:rowOff>
                  </to>
                </anchor>
              </controlPr>
            </control>
          </mc:Choice>
        </mc:AlternateContent>
        <mc:AlternateContent xmlns:mc="http://schemas.openxmlformats.org/markup-compatibility/2006">
          <mc:Choice Requires="x14">
            <control shapeId="4300" r:id="rId244" name="Group Box 204">
              <controlPr defaultSize="0" autoFill="0" autoPict="0">
                <anchor moveWithCells="1">
                  <from>
                    <xdr:col>7</xdr:col>
                    <xdr:colOff>28575</xdr:colOff>
                    <xdr:row>50</xdr:row>
                    <xdr:rowOff>9525</xdr:rowOff>
                  </from>
                  <to>
                    <xdr:col>8</xdr:col>
                    <xdr:colOff>76200</xdr:colOff>
                    <xdr:row>54</xdr:row>
                    <xdr:rowOff>38100</xdr:rowOff>
                  </to>
                </anchor>
              </controlPr>
            </control>
          </mc:Choice>
        </mc:AlternateContent>
        <mc:AlternateContent xmlns:mc="http://schemas.openxmlformats.org/markup-compatibility/2006">
          <mc:Choice Requires="x14">
            <control shapeId="4343" r:id="rId245" name="Group Box 247">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44" r:id="rId246" name="Group Box 248">
              <controlPr defaultSize="0" autoFill="0" autoPict="0">
                <anchor moveWithCells="1">
                  <from>
                    <xdr:col>7</xdr:col>
                    <xdr:colOff>28575</xdr:colOff>
                    <xdr:row>50</xdr:row>
                    <xdr:rowOff>38100</xdr:rowOff>
                  </from>
                  <to>
                    <xdr:col>8</xdr:col>
                    <xdr:colOff>28575</xdr:colOff>
                    <xdr:row>53</xdr:row>
                    <xdr:rowOff>266700</xdr:rowOff>
                  </to>
                </anchor>
              </controlPr>
            </control>
          </mc:Choice>
        </mc:AlternateContent>
        <mc:AlternateContent xmlns:mc="http://schemas.openxmlformats.org/markup-compatibility/2006">
          <mc:Choice Requires="x14">
            <control shapeId="4345" r:id="rId247" name="Group Box 249">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46" r:id="rId248" name="Group Box 250">
              <controlPr defaultSize="0" autoFill="0" autoPict="0">
                <anchor moveWithCells="1">
                  <from>
                    <xdr:col>7</xdr:col>
                    <xdr:colOff>9525</xdr:colOff>
                    <xdr:row>50</xdr:row>
                    <xdr:rowOff>28575</xdr:rowOff>
                  </from>
                  <to>
                    <xdr:col>8</xdr:col>
                    <xdr:colOff>9525</xdr:colOff>
                    <xdr:row>53</xdr:row>
                    <xdr:rowOff>266700</xdr:rowOff>
                  </to>
                </anchor>
              </controlPr>
            </control>
          </mc:Choice>
        </mc:AlternateContent>
        <mc:AlternateContent xmlns:mc="http://schemas.openxmlformats.org/markup-compatibility/2006">
          <mc:Choice Requires="x14">
            <control shapeId="4378" r:id="rId249" name="Group Box 282">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79" r:id="rId250" name="Group Box 283">
              <controlPr defaultSize="0" autoFill="0" autoPict="0">
                <anchor moveWithCells="1">
                  <from>
                    <xdr:col>7</xdr:col>
                    <xdr:colOff>28575</xdr:colOff>
                    <xdr:row>50</xdr:row>
                    <xdr:rowOff>38100</xdr:rowOff>
                  </from>
                  <to>
                    <xdr:col>8</xdr:col>
                    <xdr:colOff>28575</xdr:colOff>
                    <xdr:row>53</xdr:row>
                    <xdr:rowOff>266700</xdr:rowOff>
                  </to>
                </anchor>
              </controlPr>
            </control>
          </mc:Choice>
        </mc:AlternateContent>
        <mc:AlternateContent xmlns:mc="http://schemas.openxmlformats.org/markup-compatibility/2006">
          <mc:Choice Requires="x14">
            <control shapeId="4380" r:id="rId251" name="Group Box 284">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81" r:id="rId252" name="Group Box 285">
              <controlPr defaultSize="0" autoFill="0" autoPict="0">
                <anchor moveWithCells="1">
                  <from>
                    <xdr:col>7</xdr:col>
                    <xdr:colOff>9525</xdr:colOff>
                    <xdr:row>50</xdr:row>
                    <xdr:rowOff>28575</xdr:rowOff>
                  </from>
                  <to>
                    <xdr:col>8</xdr:col>
                    <xdr:colOff>9525</xdr:colOff>
                    <xdr:row>53</xdr:row>
                    <xdr:rowOff>266700</xdr:rowOff>
                  </to>
                </anchor>
              </controlPr>
            </control>
          </mc:Choice>
        </mc:AlternateContent>
        <mc:AlternateContent xmlns:mc="http://schemas.openxmlformats.org/markup-compatibility/2006">
          <mc:Choice Requires="x14">
            <control shapeId="4382" r:id="rId253" name="Group Box 286">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83" r:id="rId254" name="Group Box 287">
              <controlPr defaultSize="0" autoFill="0" autoPict="0">
                <anchor moveWithCells="1">
                  <from>
                    <xdr:col>7</xdr:col>
                    <xdr:colOff>9525</xdr:colOff>
                    <xdr:row>50</xdr:row>
                    <xdr:rowOff>28575</xdr:rowOff>
                  </from>
                  <to>
                    <xdr:col>8</xdr:col>
                    <xdr:colOff>9525</xdr:colOff>
                    <xdr:row>53</xdr:row>
                    <xdr:rowOff>266700</xdr:rowOff>
                  </to>
                </anchor>
              </controlPr>
            </control>
          </mc:Choice>
        </mc:AlternateContent>
        <mc:AlternateContent xmlns:mc="http://schemas.openxmlformats.org/markup-compatibility/2006">
          <mc:Choice Requires="x14">
            <control shapeId="4384" r:id="rId255" name="Group Box 288">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85" r:id="rId256" name="Group Box 289">
              <controlPr defaultSize="0" autoFill="0" autoPict="0">
                <anchor moveWithCells="1">
                  <from>
                    <xdr:col>7</xdr:col>
                    <xdr:colOff>28575</xdr:colOff>
                    <xdr:row>50</xdr:row>
                    <xdr:rowOff>47625</xdr:rowOff>
                  </from>
                  <to>
                    <xdr:col>8</xdr:col>
                    <xdr:colOff>28575</xdr:colOff>
                    <xdr:row>53</xdr:row>
                    <xdr:rowOff>266700</xdr:rowOff>
                  </to>
                </anchor>
              </controlPr>
            </control>
          </mc:Choice>
        </mc:AlternateContent>
        <mc:AlternateContent xmlns:mc="http://schemas.openxmlformats.org/markup-compatibility/2006">
          <mc:Choice Requires="x14">
            <control shapeId="4386" r:id="rId257" name="Group Box 290">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87" r:id="rId258" name="Group Box 291">
              <controlPr defaultSize="0" autoFill="0" autoPict="0">
                <anchor moveWithCells="1">
                  <from>
                    <xdr:col>7</xdr:col>
                    <xdr:colOff>9525</xdr:colOff>
                    <xdr:row>50</xdr:row>
                    <xdr:rowOff>38100</xdr:rowOff>
                  </from>
                  <to>
                    <xdr:col>8</xdr:col>
                    <xdr:colOff>9525</xdr:colOff>
                    <xdr:row>53</xdr:row>
                    <xdr:rowOff>266700</xdr:rowOff>
                  </to>
                </anchor>
              </controlPr>
            </control>
          </mc:Choice>
        </mc:AlternateContent>
        <mc:AlternateContent xmlns:mc="http://schemas.openxmlformats.org/markup-compatibility/2006">
          <mc:Choice Requires="x14">
            <control shapeId="4388" r:id="rId259" name="Group Box 292">
              <controlPr defaultSize="0" autoFill="0" autoPict="0">
                <anchor moveWithCells="1">
                  <from>
                    <xdr:col>7</xdr:col>
                    <xdr:colOff>0</xdr:colOff>
                    <xdr:row>50</xdr:row>
                    <xdr:rowOff>28575</xdr:rowOff>
                  </from>
                  <to>
                    <xdr:col>8</xdr:col>
                    <xdr:colOff>0</xdr:colOff>
                    <xdr:row>53</xdr:row>
                    <xdr:rowOff>266700</xdr:rowOff>
                  </to>
                </anchor>
              </controlPr>
            </control>
          </mc:Choice>
        </mc:AlternateContent>
        <mc:AlternateContent xmlns:mc="http://schemas.openxmlformats.org/markup-compatibility/2006">
          <mc:Choice Requires="x14">
            <control shapeId="4389" r:id="rId260" name="Group Box 293">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90" r:id="rId261" name="Group Box 294">
              <controlPr defaultSize="0" autoFill="0" autoPict="0">
                <anchor moveWithCells="1">
                  <from>
                    <xdr:col>7</xdr:col>
                    <xdr:colOff>28575</xdr:colOff>
                    <xdr:row>50</xdr:row>
                    <xdr:rowOff>28575</xdr:rowOff>
                  </from>
                  <to>
                    <xdr:col>8</xdr:col>
                    <xdr:colOff>28575</xdr:colOff>
                    <xdr:row>53</xdr:row>
                    <xdr:rowOff>247650</xdr:rowOff>
                  </to>
                </anchor>
              </controlPr>
            </control>
          </mc:Choice>
        </mc:AlternateContent>
        <mc:AlternateContent xmlns:mc="http://schemas.openxmlformats.org/markup-compatibility/2006">
          <mc:Choice Requires="x14">
            <control shapeId="4391" r:id="rId262" name="Group Box 295">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92" r:id="rId263" name="Group Box 296">
              <controlPr defaultSize="0" autoFill="0" autoPict="0">
                <anchor moveWithCells="1">
                  <from>
                    <xdr:col>7</xdr:col>
                    <xdr:colOff>9525</xdr:colOff>
                    <xdr:row>50</xdr:row>
                    <xdr:rowOff>38100</xdr:rowOff>
                  </from>
                  <to>
                    <xdr:col>8</xdr:col>
                    <xdr:colOff>9525</xdr:colOff>
                    <xdr:row>53</xdr:row>
                    <xdr:rowOff>266700</xdr:rowOff>
                  </to>
                </anchor>
              </controlPr>
            </control>
          </mc:Choice>
        </mc:AlternateContent>
        <mc:AlternateContent xmlns:mc="http://schemas.openxmlformats.org/markup-compatibility/2006">
          <mc:Choice Requires="x14">
            <control shapeId="4393" r:id="rId264" name="Group Box 297">
              <controlPr defaultSize="0" autoFill="0" autoPict="0">
                <anchor moveWithCells="1">
                  <from>
                    <xdr:col>7</xdr:col>
                    <xdr:colOff>0</xdr:colOff>
                    <xdr:row>50</xdr:row>
                    <xdr:rowOff>28575</xdr:rowOff>
                  </from>
                  <to>
                    <xdr:col>8</xdr:col>
                    <xdr:colOff>0</xdr:colOff>
                    <xdr:row>53</xdr:row>
                    <xdr:rowOff>266700</xdr:rowOff>
                  </to>
                </anchor>
              </controlPr>
            </control>
          </mc:Choice>
        </mc:AlternateContent>
        <mc:AlternateContent xmlns:mc="http://schemas.openxmlformats.org/markup-compatibility/2006">
          <mc:Choice Requires="x14">
            <control shapeId="4394" r:id="rId265" name="Group Box 298">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95" r:id="rId266" name="Group Box 299">
              <controlPr defaultSize="0" autoFill="0" autoPict="0">
                <anchor moveWithCells="1">
                  <from>
                    <xdr:col>7</xdr:col>
                    <xdr:colOff>28575</xdr:colOff>
                    <xdr:row>50</xdr:row>
                    <xdr:rowOff>28575</xdr:rowOff>
                  </from>
                  <to>
                    <xdr:col>8</xdr:col>
                    <xdr:colOff>28575</xdr:colOff>
                    <xdr:row>53</xdr:row>
                    <xdr:rowOff>247650</xdr:rowOff>
                  </to>
                </anchor>
              </controlPr>
            </control>
          </mc:Choice>
        </mc:AlternateContent>
        <mc:AlternateContent xmlns:mc="http://schemas.openxmlformats.org/markup-compatibility/2006">
          <mc:Choice Requires="x14">
            <control shapeId="4396" r:id="rId267" name="Group Box 300">
              <controlPr defaultSize="0" autoFill="0" autoPict="0">
                <anchor moveWithCells="1">
                  <from>
                    <xdr:col>7</xdr:col>
                    <xdr:colOff>19050</xdr:colOff>
                    <xdr:row>53</xdr:row>
                    <xdr:rowOff>285750</xdr:rowOff>
                  </from>
                  <to>
                    <xdr:col>8</xdr:col>
                    <xdr:colOff>685800</xdr:colOff>
                    <xdr:row>58</xdr:row>
                    <xdr:rowOff>0</xdr:rowOff>
                  </to>
                </anchor>
              </controlPr>
            </control>
          </mc:Choice>
        </mc:AlternateContent>
        <mc:AlternateContent xmlns:mc="http://schemas.openxmlformats.org/markup-compatibility/2006">
          <mc:Choice Requires="x14">
            <control shapeId="4397" r:id="rId268" name="Group Box 301">
              <controlPr defaultSize="0" autoFill="0" autoPict="0">
                <anchor moveWithCells="1">
                  <from>
                    <xdr:col>7</xdr:col>
                    <xdr:colOff>28575</xdr:colOff>
                    <xdr:row>54</xdr:row>
                    <xdr:rowOff>9525</xdr:rowOff>
                  </from>
                  <to>
                    <xdr:col>8</xdr:col>
                    <xdr:colOff>76200</xdr:colOff>
                    <xdr:row>58</xdr:row>
                    <xdr:rowOff>38100</xdr:rowOff>
                  </to>
                </anchor>
              </controlPr>
            </control>
          </mc:Choice>
        </mc:AlternateContent>
        <mc:AlternateContent xmlns:mc="http://schemas.openxmlformats.org/markup-compatibility/2006">
          <mc:Choice Requires="x14">
            <control shapeId="4398" r:id="rId269" name="Group Box 302">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399" r:id="rId270" name="Group Box 303">
              <controlPr defaultSize="0" autoFill="0" autoPict="0">
                <anchor moveWithCells="1">
                  <from>
                    <xdr:col>7</xdr:col>
                    <xdr:colOff>28575</xdr:colOff>
                    <xdr:row>54</xdr:row>
                    <xdr:rowOff>38100</xdr:rowOff>
                  </from>
                  <to>
                    <xdr:col>8</xdr:col>
                    <xdr:colOff>28575</xdr:colOff>
                    <xdr:row>57</xdr:row>
                    <xdr:rowOff>266700</xdr:rowOff>
                  </to>
                </anchor>
              </controlPr>
            </control>
          </mc:Choice>
        </mc:AlternateContent>
        <mc:AlternateContent xmlns:mc="http://schemas.openxmlformats.org/markup-compatibility/2006">
          <mc:Choice Requires="x14">
            <control shapeId="4400" r:id="rId271" name="Group Box 304">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401" r:id="rId272" name="Group Box 305">
              <controlPr defaultSize="0" autoFill="0" autoPict="0">
                <anchor moveWithCells="1">
                  <from>
                    <xdr:col>7</xdr:col>
                    <xdr:colOff>9525</xdr:colOff>
                    <xdr:row>54</xdr:row>
                    <xdr:rowOff>28575</xdr:rowOff>
                  </from>
                  <to>
                    <xdr:col>8</xdr:col>
                    <xdr:colOff>9525</xdr:colOff>
                    <xdr:row>57</xdr:row>
                    <xdr:rowOff>266700</xdr:rowOff>
                  </to>
                </anchor>
              </controlPr>
            </control>
          </mc:Choice>
        </mc:AlternateContent>
        <mc:AlternateContent xmlns:mc="http://schemas.openxmlformats.org/markup-compatibility/2006">
          <mc:Choice Requires="x14">
            <control shapeId="4402" r:id="rId273" name="Group Box 306">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403" r:id="rId274" name="Group Box 307">
              <controlPr defaultSize="0" autoFill="0" autoPict="0">
                <anchor moveWithCells="1">
                  <from>
                    <xdr:col>7</xdr:col>
                    <xdr:colOff>28575</xdr:colOff>
                    <xdr:row>54</xdr:row>
                    <xdr:rowOff>38100</xdr:rowOff>
                  </from>
                  <to>
                    <xdr:col>8</xdr:col>
                    <xdr:colOff>28575</xdr:colOff>
                    <xdr:row>57</xdr:row>
                    <xdr:rowOff>266700</xdr:rowOff>
                  </to>
                </anchor>
              </controlPr>
            </control>
          </mc:Choice>
        </mc:AlternateContent>
        <mc:AlternateContent xmlns:mc="http://schemas.openxmlformats.org/markup-compatibility/2006">
          <mc:Choice Requires="x14">
            <control shapeId="4404" r:id="rId275" name="Group Box 308">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405" r:id="rId276" name="Group Box 309">
              <controlPr defaultSize="0" autoFill="0" autoPict="0">
                <anchor moveWithCells="1">
                  <from>
                    <xdr:col>7</xdr:col>
                    <xdr:colOff>9525</xdr:colOff>
                    <xdr:row>54</xdr:row>
                    <xdr:rowOff>28575</xdr:rowOff>
                  </from>
                  <to>
                    <xdr:col>8</xdr:col>
                    <xdr:colOff>9525</xdr:colOff>
                    <xdr:row>57</xdr:row>
                    <xdr:rowOff>266700</xdr:rowOff>
                  </to>
                </anchor>
              </controlPr>
            </control>
          </mc:Choice>
        </mc:AlternateContent>
        <mc:AlternateContent xmlns:mc="http://schemas.openxmlformats.org/markup-compatibility/2006">
          <mc:Choice Requires="x14">
            <control shapeId="4406" r:id="rId277" name="Group Box 310">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407" r:id="rId278" name="Group Box 311">
              <controlPr defaultSize="0" autoFill="0" autoPict="0">
                <anchor moveWithCells="1">
                  <from>
                    <xdr:col>7</xdr:col>
                    <xdr:colOff>9525</xdr:colOff>
                    <xdr:row>54</xdr:row>
                    <xdr:rowOff>28575</xdr:rowOff>
                  </from>
                  <to>
                    <xdr:col>8</xdr:col>
                    <xdr:colOff>9525</xdr:colOff>
                    <xdr:row>57</xdr:row>
                    <xdr:rowOff>266700</xdr:rowOff>
                  </to>
                </anchor>
              </controlPr>
            </control>
          </mc:Choice>
        </mc:AlternateContent>
        <mc:AlternateContent xmlns:mc="http://schemas.openxmlformats.org/markup-compatibility/2006">
          <mc:Choice Requires="x14">
            <control shapeId="4408" r:id="rId279" name="Group Box 312">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409" r:id="rId280" name="Group Box 313">
              <controlPr defaultSize="0" autoFill="0" autoPict="0">
                <anchor moveWithCells="1">
                  <from>
                    <xdr:col>7</xdr:col>
                    <xdr:colOff>28575</xdr:colOff>
                    <xdr:row>54</xdr:row>
                    <xdr:rowOff>47625</xdr:rowOff>
                  </from>
                  <to>
                    <xdr:col>8</xdr:col>
                    <xdr:colOff>28575</xdr:colOff>
                    <xdr:row>57</xdr:row>
                    <xdr:rowOff>266700</xdr:rowOff>
                  </to>
                </anchor>
              </controlPr>
            </control>
          </mc:Choice>
        </mc:AlternateContent>
        <mc:AlternateContent xmlns:mc="http://schemas.openxmlformats.org/markup-compatibility/2006">
          <mc:Choice Requires="x14">
            <control shapeId="4410" r:id="rId281" name="Group Box 314">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411" r:id="rId282" name="Group Box 315">
              <controlPr defaultSize="0" autoFill="0" autoPict="0">
                <anchor moveWithCells="1">
                  <from>
                    <xdr:col>7</xdr:col>
                    <xdr:colOff>9525</xdr:colOff>
                    <xdr:row>54</xdr:row>
                    <xdr:rowOff>38100</xdr:rowOff>
                  </from>
                  <to>
                    <xdr:col>8</xdr:col>
                    <xdr:colOff>9525</xdr:colOff>
                    <xdr:row>57</xdr:row>
                    <xdr:rowOff>266700</xdr:rowOff>
                  </to>
                </anchor>
              </controlPr>
            </control>
          </mc:Choice>
        </mc:AlternateContent>
        <mc:AlternateContent xmlns:mc="http://schemas.openxmlformats.org/markup-compatibility/2006">
          <mc:Choice Requires="x14">
            <control shapeId="4412" r:id="rId283" name="Group Box 316">
              <controlPr defaultSize="0" autoFill="0" autoPict="0">
                <anchor moveWithCells="1">
                  <from>
                    <xdr:col>7</xdr:col>
                    <xdr:colOff>0</xdr:colOff>
                    <xdr:row>54</xdr:row>
                    <xdr:rowOff>28575</xdr:rowOff>
                  </from>
                  <to>
                    <xdr:col>8</xdr:col>
                    <xdr:colOff>0</xdr:colOff>
                    <xdr:row>57</xdr:row>
                    <xdr:rowOff>266700</xdr:rowOff>
                  </to>
                </anchor>
              </controlPr>
            </control>
          </mc:Choice>
        </mc:AlternateContent>
        <mc:AlternateContent xmlns:mc="http://schemas.openxmlformats.org/markup-compatibility/2006">
          <mc:Choice Requires="x14">
            <control shapeId="4413" r:id="rId284" name="Group Box 317">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414" r:id="rId285" name="Group Box 318">
              <controlPr defaultSize="0" autoFill="0" autoPict="0">
                <anchor moveWithCells="1">
                  <from>
                    <xdr:col>7</xdr:col>
                    <xdr:colOff>28575</xdr:colOff>
                    <xdr:row>54</xdr:row>
                    <xdr:rowOff>28575</xdr:rowOff>
                  </from>
                  <to>
                    <xdr:col>8</xdr:col>
                    <xdr:colOff>28575</xdr:colOff>
                    <xdr:row>57</xdr:row>
                    <xdr:rowOff>247650</xdr:rowOff>
                  </to>
                </anchor>
              </controlPr>
            </control>
          </mc:Choice>
        </mc:AlternateContent>
        <mc:AlternateContent xmlns:mc="http://schemas.openxmlformats.org/markup-compatibility/2006">
          <mc:Choice Requires="x14">
            <control shapeId="4415" r:id="rId286" name="Group Box 319">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416" r:id="rId287" name="Group Box 320">
              <controlPr defaultSize="0" autoFill="0" autoPict="0">
                <anchor moveWithCells="1">
                  <from>
                    <xdr:col>7</xdr:col>
                    <xdr:colOff>9525</xdr:colOff>
                    <xdr:row>54</xdr:row>
                    <xdr:rowOff>38100</xdr:rowOff>
                  </from>
                  <to>
                    <xdr:col>8</xdr:col>
                    <xdr:colOff>9525</xdr:colOff>
                    <xdr:row>57</xdr:row>
                    <xdr:rowOff>266700</xdr:rowOff>
                  </to>
                </anchor>
              </controlPr>
            </control>
          </mc:Choice>
        </mc:AlternateContent>
        <mc:AlternateContent xmlns:mc="http://schemas.openxmlformats.org/markup-compatibility/2006">
          <mc:Choice Requires="x14">
            <control shapeId="4417" r:id="rId288" name="Group Box 321">
              <controlPr defaultSize="0" autoFill="0" autoPict="0">
                <anchor moveWithCells="1">
                  <from>
                    <xdr:col>7</xdr:col>
                    <xdr:colOff>0</xdr:colOff>
                    <xdr:row>54</xdr:row>
                    <xdr:rowOff>28575</xdr:rowOff>
                  </from>
                  <to>
                    <xdr:col>8</xdr:col>
                    <xdr:colOff>0</xdr:colOff>
                    <xdr:row>57</xdr:row>
                    <xdr:rowOff>266700</xdr:rowOff>
                  </to>
                </anchor>
              </controlPr>
            </control>
          </mc:Choice>
        </mc:AlternateContent>
        <mc:AlternateContent xmlns:mc="http://schemas.openxmlformats.org/markup-compatibility/2006">
          <mc:Choice Requires="x14">
            <control shapeId="4418" r:id="rId289" name="Group Box 322">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419" r:id="rId290" name="Group Box 323">
              <controlPr defaultSize="0" autoFill="0" autoPict="0">
                <anchor moveWithCells="1">
                  <from>
                    <xdr:col>7</xdr:col>
                    <xdr:colOff>28575</xdr:colOff>
                    <xdr:row>54</xdr:row>
                    <xdr:rowOff>28575</xdr:rowOff>
                  </from>
                  <to>
                    <xdr:col>8</xdr:col>
                    <xdr:colOff>28575</xdr:colOff>
                    <xdr:row>57</xdr:row>
                    <xdr:rowOff>247650</xdr:rowOff>
                  </to>
                </anchor>
              </controlPr>
            </control>
          </mc:Choice>
        </mc:AlternateContent>
        <mc:AlternateContent xmlns:mc="http://schemas.openxmlformats.org/markup-compatibility/2006">
          <mc:Choice Requires="x14">
            <control shapeId="4420" r:id="rId291" name="Group Box 324">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21" r:id="rId292" name="Group Box 325">
              <controlPr defaultSize="0" autoFill="0" autoPict="0">
                <anchor moveWithCells="1">
                  <from>
                    <xdr:col>7</xdr:col>
                    <xdr:colOff>28575</xdr:colOff>
                    <xdr:row>58</xdr:row>
                    <xdr:rowOff>28575</xdr:rowOff>
                  </from>
                  <to>
                    <xdr:col>8</xdr:col>
                    <xdr:colOff>28575</xdr:colOff>
                    <xdr:row>61</xdr:row>
                    <xdr:rowOff>266700</xdr:rowOff>
                  </to>
                </anchor>
              </controlPr>
            </control>
          </mc:Choice>
        </mc:AlternateContent>
        <mc:AlternateContent xmlns:mc="http://schemas.openxmlformats.org/markup-compatibility/2006">
          <mc:Choice Requires="x14">
            <control shapeId="4422" r:id="rId293" name="Group Box 326">
              <controlPr defaultSize="0" autoFill="0" autoPict="0">
                <anchor moveWithCells="1">
                  <from>
                    <xdr:col>7</xdr:col>
                    <xdr:colOff>19050</xdr:colOff>
                    <xdr:row>57</xdr:row>
                    <xdr:rowOff>285750</xdr:rowOff>
                  </from>
                  <to>
                    <xdr:col>8</xdr:col>
                    <xdr:colOff>685800</xdr:colOff>
                    <xdr:row>62</xdr:row>
                    <xdr:rowOff>0</xdr:rowOff>
                  </to>
                </anchor>
              </controlPr>
            </control>
          </mc:Choice>
        </mc:AlternateContent>
        <mc:AlternateContent xmlns:mc="http://schemas.openxmlformats.org/markup-compatibility/2006">
          <mc:Choice Requires="x14">
            <control shapeId="4423" r:id="rId294" name="Group Box 327">
              <controlPr defaultSize="0" autoFill="0" autoPict="0">
                <anchor moveWithCells="1">
                  <from>
                    <xdr:col>7</xdr:col>
                    <xdr:colOff>28575</xdr:colOff>
                    <xdr:row>58</xdr:row>
                    <xdr:rowOff>9525</xdr:rowOff>
                  </from>
                  <to>
                    <xdr:col>8</xdr:col>
                    <xdr:colOff>76200</xdr:colOff>
                    <xdr:row>62</xdr:row>
                    <xdr:rowOff>38100</xdr:rowOff>
                  </to>
                </anchor>
              </controlPr>
            </control>
          </mc:Choice>
        </mc:AlternateContent>
        <mc:AlternateContent xmlns:mc="http://schemas.openxmlformats.org/markup-compatibility/2006">
          <mc:Choice Requires="x14">
            <control shapeId="4424" r:id="rId295" name="Group Box 328">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25" r:id="rId296" name="Group Box 329">
              <controlPr defaultSize="0" autoFill="0" autoPict="0">
                <anchor moveWithCells="1">
                  <from>
                    <xdr:col>7</xdr:col>
                    <xdr:colOff>28575</xdr:colOff>
                    <xdr:row>58</xdr:row>
                    <xdr:rowOff>38100</xdr:rowOff>
                  </from>
                  <to>
                    <xdr:col>8</xdr:col>
                    <xdr:colOff>28575</xdr:colOff>
                    <xdr:row>61</xdr:row>
                    <xdr:rowOff>266700</xdr:rowOff>
                  </to>
                </anchor>
              </controlPr>
            </control>
          </mc:Choice>
        </mc:AlternateContent>
        <mc:AlternateContent xmlns:mc="http://schemas.openxmlformats.org/markup-compatibility/2006">
          <mc:Choice Requires="x14">
            <control shapeId="4426" r:id="rId297" name="Group Box 330">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27" r:id="rId298" name="Group Box 331">
              <controlPr defaultSize="0" autoFill="0" autoPict="0">
                <anchor moveWithCells="1">
                  <from>
                    <xdr:col>7</xdr:col>
                    <xdr:colOff>9525</xdr:colOff>
                    <xdr:row>58</xdr:row>
                    <xdr:rowOff>28575</xdr:rowOff>
                  </from>
                  <to>
                    <xdr:col>8</xdr:col>
                    <xdr:colOff>9525</xdr:colOff>
                    <xdr:row>61</xdr:row>
                    <xdr:rowOff>266700</xdr:rowOff>
                  </to>
                </anchor>
              </controlPr>
            </control>
          </mc:Choice>
        </mc:AlternateContent>
        <mc:AlternateContent xmlns:mc="http://schemas.openxmlformats.org/markup-compatibility/2006">
          <mc:Choice Requires="x14">
            <control shapeId="4428" r:id="rId299" name="Group Box 332">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29" r:id="rId300" name="Group Box 333">
              <controlPr defaultSize="0" autoFill="0" autoPict="0">
                <anchor moveWithCells="1">
                  <from>
                    <xdr:col>7</xdr:col>
                    <xdr:colOff>28575</xdr:colOff>
                    <xdr:row>58</xdr:row>
                    <xdr:rowOff>38100</xdr:rowOff>
                  </from>
                  <to>
                    <xdr:col>8</xdr:col>
                    <xdr:colOff>28575</xdr:colOff>
                    <xdr:row>61</xdr:row>
                    <xdr:rowOff>266700</xdr:rowOff>
                  </to>
                </anchor>
              </controlPr>
            </control>
          </mc:Choice>
        </mc:AlternateContent>
        <mc:AlternateContent xmlns:mc="http://schemas.openxmlformats.org/markup-compatibility/2006">
          <mc:Choice Requires="x14">
            <control shapeId="4430" r:id="rId301" name="Group Box 334">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31" r:id="rId302" name="Group Box 335">
              <controlPr defaultSize="0" autoFill="0" autoPict="0">
                <anchor moveWithCells="1">
                  <from>
                    <xdr:col>7</xdr:col>
                    <xdr:colOff>9525</xdr:colOff>
                    <xdr:row>58</xdr:row>
                    <xdr:rowOff>28575</xdr:rowOff>
                  </from>
                  <to>
                    <xdr:col>8</xdr:col>
                    <xdr:colOff>9525</xdr:colOff>
                    <xdr:row>61</xdr:row>
                    <xdr:rowOff>266700</xdr:rowOff>
                  </to>
                </anchor>
              </controlPr>
            </control>
          </mc:Choice>
        </mc:AlternateContent>
        <mc:AlternateContent xmlns:mc="http://schemas.openxmlformats.org/markup-compatibility/2006">
          <mc:Choice Requires="x14">
            <control shapeId="4432" r:id="rId303" name="Group Box 336">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33" r:id="rId304" name="Group Box 337">
              <controlPr defaultSize="0" autoFill="0" autoPict="0">
                <anchor moveWithCells="1">
                  <from>
                    <xdr:col>7</xdr:col>
                    <xdr:colOff>9525</xdr:colOff>
                    <xdr:row>58</xdr:row>
                    <xdr:rowOff>28575</xdr:rowOff>
                  </from>
                  <to>
                    <xdr:col>8</xdr:col>
                    <xdr:colOff>9525</xdr:colOff>
                    <xdr:row>61</xdr:row>
                    <xdr:rowOff>266700</xdr:rowOff>
                  </to>
                </anchor>
              </controlPr>
            </control>
          </mc:Choice>
        </mc:AlternateContent>
        <mc:AlternateContent xmlns:mc="http://schemas.openxmlformats.org/markup-compatibility/2006">
          <mc:Choice Requires="x14">
            <control shapeId="4434" r:id="rId305" name="Group Box 338">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35" r:id="rId306" name="Group Box 339">
              <controlPr defaultSize="0" autoFill="0" autoPict="0">
                <anchor moveWithCells="1">
                  <from>
                    <xdr:col>7</xdr:col>
                    <xdr:colOff>28575</xdr:colOff>
                    <xdr:row>58</xdr:row>
                    <xdr:rowOff>47625</xdr:rowOff>
                  </from>
                  <to>
                    <xdr:col>8</xdr:col>
                    <xdr:colOff>28575</xdr:colOff>
                    <xdr:row>61</xdr:row>
                    <xdr:rowOff>266700</xdr:rowOff>
                  </to>
                </anchor>
              </controlPr>
            </control>
          </mc:Choice>
        </mc:AlternateContent>
        <mc:AlternateContent xmlns:mc="http://schemas.openxmlformats.org/markup-compatibility/2006">
          <mc:Choice Requires="x14">
            <control shapeId="4436" r:id="rId307" name="Group Box 340">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37" r:id="rId308" name="Group Box 341">
              <controlPr defaultSize="0" autoFill="0" autoPict="0">
                <anchor moveWithCells="1">
                  <from>
                    <xdr:col>7</xdr:col>
                    <xdr:colOff>9525</xdr:colOff>
                    <xdr:row>58</xdr:row>
                    <xdr:rowOff>38100</xdr:rowOff>
                  </from>
                  <to>
                    <xdr:col>8</xdr:col>
                    <xdr:colOff>9525</xdr:colOff>
                    <xdr:row>61</xdr:row>
                    <xdr:rowOff>266700</xdr:rowOff>
                  </to>
                </anchor>
              </controlPr>
            </control>
          </mc:Choice>
        </mc:AlternateContent>
        <mc:AlternateContent xmlns:mc="http://schemas.openxmlformats.org/markup-compatibility/2006">
          <mc:Choice Requires="x14">
            <control shapeId="4438" r:id="rId309" name="Group Box 342">
              <controlPr defaultSize="0" autoFill="0" autoPict="0">
                <anchor moveWithCells="1">
                  <from>
                    <xdr:col>7</xdr:col>
                    <xdr:colOff>0</xdr:colOff>
                    <xdr:row>58</xdr:row>
                    <xdr:rowOff>28575</xdr:rowOff>
                  </from>
                  <to>
                    <xdr:col>8</xdr:col>
                    <xdr:colOff>0</xdr:colOff>
                    <xdr:row>61</xdr:row>
                    <xdr:rowOff>266700</xdr:rowOff>
                  </to>
                </anchor>
              </controlPr>
            </control>
          </mc:Choice>
        </mc:AlternateContent>
        <mc:AlternateContent xmlns:mc="http://schemas.openxmlformats.org/markup-compatibility/2006">
          <mc:Choice Requires="x14">
            <control shapeId="4439" r:id="rId310" name="Group Box 343">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40" r:id="rId311" name="Group Box 344">
              <controlPr defaultSize="0" autoFill="0" autoPict="0">
                <anchor moveWithCells="1">
                  <from>
                    <xdr:col>7</xdr:col>
                    <xdr:colOff>28575</xdr:colOff>
                    <xdr:row>58</xdr:row>
                    <xdr:rowOff>28575</xdr:rowOff>
                  </from>
                  <to>
                    <xdr:col>8</xdr:col>
                    <xdr:colOff>28575</xdr:colOff>
                    <xdr:row>61</xdr:row>
                    <xdr:rowOff>247650</xdr:rowOff>
                  </to>
                </anchor>
              </controlPr>
            </control>
          </mc:Choice>
        </mc:AlternateContent>
        <mc:AlternateContent xmlns:mc="http://schemas.openxmlformats.org/markup-compatibility/2006">
          <mc:Choice Requires="x14">
            <control shapeId="4441" r:id="rId312" name="Group Box 345">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42" r:id="rId313" name="Group Box 346">
              <controlPr defaultSize="0" autoFill="0" autoPict="0">
                <anchor moveWithCells="1">
                  <from>
                    <xdr:col>7</xdr:col>
                    <xdr:colOff>9525</xdr:colOff>
                    <xdr:row>58</xdr:row>
                    <xdr:rowOff>38100</xdr:rowOff>
                  </from>
                  <to>
                    <xdr:col>8</xdr:col>
                    <xdr:colOff>9525</xdr:colOff>
                    <xdr:row>61</xdr:row>
                    <xdr:rowOff>266700</xdr:rowOff>
                  </to>
                </anchor>
              </controlPr>
            </control>
          </mc:Choice>
        </mc:AlternateContent>
        <mc:AlternateContent xmlns:mc="http://schemas.openxmlformats.org/markup-compatibility/2006">
          <mc:Choice Requires="x14">
            <control shapeId="4443" r:id="rId314" name="Group Box 347">
              <controlPr defaultSize="0" autoFill="0" autoPict="0">
                <anchor moveWithCells="1">
                  <from>
                    <xdr:col>7</xdr:col>
                    <xdr:colOff>0</xdr:colOff>
                    <xdr:row>58</xdr:row>
                    <xdr:rowOff>28575</xdr:rowOff>
                  </from>
                  <to>
                    <xdr:col>8</xdr:col>
                    <xdr:colOff>0</xdr:colOff>
                    <xdr:row>61</xdr:row>
                    <xdr:rowOff>266700</xdr:rowOff>
                  </to>
                </anchor>
              </controlPr>
            </control>
          </mc:Choice>
        </mc:AlternateContent>
        <mc:AlternateContent xmlns:mc="http://schemas.openxmlformats.org/markup-compatibility/2006">
          <mc:Choice Requires="x14">
            <control shapeId="4444" r:id="rId315" name="Group Box 348">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45" r:id="rId316" name="Group Box 349">
              <controlPr defaultSize="0" autoFill="0" autoPict="0">
                <anchor moveWithCells="1">
                  <from>
                    <xdr:col>7</xdr:col>
                    <xdr:colOff>28575</xdr:colOff>
                    <xdr:row>58</xdr:row>
                    <xdr:rowOff>28575</xdr:rowOff>
                  </from>
                  <to>
                    <xdr:col>8</xdr:col>
                    <xdr:colOff>28575</xdr:colOff>
                    <xdr:row>61</xdr:row>
                    <xdr:rowOff>247650</xdr:rowOff>
                  </to>
                </anchor>
              </controlPr>
            </control>
          </mc:Choice>
        </mc:AlternateContent>
        <mc:AlternateContent xmlns:mc="http://schemas.openxmlformats.org/markup-compatibility/2006">
          <mc:Choice Requires="x14">
            <control shapeId="4558" r:id="rId317" name="Group Box 462">
              <controlPr defaultSize="0" autoFill="0" autoPict="0">
                <anchor moveWithCells="1">
                  <from>
                    <xdr:col>7</xdr:col>
                    <xdr:colOff>19050</xdr:colOff>
                    <xdr:row>66</xdr:row>
                    <xdr:rowOff>285750</xdr:rowOff>
                  </from>
                  <to>
                    <xdr:col>8</xdr:col>
                    <xdr:colOff>685800</xdr:colOff>
                    <xdr:row>70</xdr:row>
                    <xdr:rowOff>266700</xdr:rowOff>
                  </to>
                </anchor>
              </controlPr>
            </control>
          </mc:Choice>
        </mc:AlternateContent>
        <mc:AlternateContent xmlns:mc="http://schemas.openxmlformats.org/markup-compatibility/2006">
          <mc:Choice Requires="x14">
            <control shapeId="4564" r:id="rId318" name="Group Box 468">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65" r:id="rId319" name="Group Box 469">
              <controlPr defaultSize="0" autoFill="0" autoPict="0">
                <anchor moveWithCells="1">
                  <from>
                    <xdr:col>7</xdr:col>
                    <xdr:colOff>28575</xdr:colOff>
                    <xdr:row>67</xdr:row>
                    <xdr:rowOff>38100</xdr:rowOff>
                  </from>
                  <to>
                    <xdr:col>8</xdr:col>
                    <xdr:colOff>28575</xdr:colOff>
                    <xdr:row>70</xdr:row>
                    <xdr:rowOff>266700</xdr:rowOff>
                  </to>
                </anchor>
              </controlPr>
            </control>
          </mc:Choice>
        </mc:AlternateContent>
        <mc:AlternateContent xmlns:mc="http://schemas.openxmlformats.org/markup-compatibility/2006">
          <mc:Choice Requires="x14">
            <control shapeId="4566" r:id="rId320" name="Group Box 470">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67" r:id="rId321" name="Group Box 471">
              <controlPr defaultSize="0" autoFill="0" autoPict="0">
                <anchor moveWithCells="1">
                  <from>
                    <xdr:col>7</xdr:col>
                    <xdr:colOff>9525</xdr:colOff>
                    <xdr:row>67</xdr:row>
                    <xdr:rowOff>28575</xdr:rowOff>
                  </from>
                  <to>
                    <xdr:col>8</xdr:col>
                    <xdr:colOff>9525</xdr:colOff>
                    <xdr:row>70</xdr:row>
                    <xdr:rowOff>266700</xdr:rowOff>
                  </to>
                </anchor>
              </controlPr>
            </control>
          </mc:Choice>
        </mc:AlternateContent>
        <mc:AlternateContent xmlns:mc="http://schemas.openxmlformats.org/markup-compatibility/2006">
          <mc:Choice Requires="x14">
            <control shapeId="4568" r:id="rId322" name="Group Box 472">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69" r:id="rId323" name="Group Box 473">
              <controlPr defaultSize="0" autoFill="0" autoPict="0">
                <anchor moveWithCells="1">
                  <from>
                    <xdr:col>7</xdr:col>
                    <xdr:colOff>28575</xdr:colOff>
                    <xdr:row>67</xdr:row>
                    <xdr:rowOff>38100</xdr:rowOff>
                  </from>
                  <to>
                    <xdr:col>8</xdr:col>
                    <xdr:colOff>28575</xdr:colOff>
                    <xdr:row>70</xdr:row>
                    <xdr:rowOff>266700</xdr:rowOff>
                  </to>
                </anchor>
              </controlPr>
            </control>
          </mc:Choice>
        </mc:AlternateContent>
        <mc:AlternateContent xmlns:mc="http://schemas.openxmlformats.org/markup-compatibility/2006">
          <mc:Choice Requires="x14">
            <control shapeId="4570" r:id="rId324" name="Group Box 474">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71" r:id="rId325" name="Group Box 475">
              <controlPr defaultSize="0" autoFill="0" autoPict="0">
                <anchor moveWithCells="1">
                  <from>
                    <xdr:col>7</xdr:col>
                    <xdr:colOff>9525</xdr:colOff>
                    <xdr:row>67</xdr:row>
                    <xdr:rowOff>28575</xdr:rowOff>
                  </from>
                  <to>
                    <xdr:col>8</xdr:col>
                    <xdr:colOff>9525</xdr:colOff>
                    <xdr:row>70</xdr:row>
                    <xdr:rowOff>266700</xdr:rowOff>
                  </to>
                </anchor>
              </controlPr>
            </control>
          </mc:Choice>
        </mc:AlternateContent>
        <mc:AlternateContent xmlns:mc="http://schemas.openxmlformats.org/markup-compatibility/2006">
          <mc:Choice Requires="x14">
            <control shapeId="4572" r:id="rId326" name="Group Box 476">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73" r:id="rId327" name="Group Box 477">
              <controlPr defaultSize="0" autoFill="0" autoPict="0">
                <anchor moveWithCells="1">
                  <from>
                    <xdr:col>7</xdr:col>
                    <xdr:colOff>9525</xdr:colOff>
                    <xdr:row>67</xdr:row>
                    <xdr:rowOff>28575</xdr:rowOff>
                  </from>
                  <to>
                    <xdr:col>8</xdr:col>
                    <xdr:colOff>9525</xdr:colOff>
                    <xdr:row>70</xdr:row>
                    <xdr:rowOff>266700</xdr:rowOff>
                  </to>
                </anchor>
              </controlPr>
            </control>
          </mc:Choice>
        </mc:AlternateContent>
        <mc:AlternateContent xmlns:mc="http://schemas.openxmlformats.org/markup-compatibility/2006">
          <mc:Choice Requires="x14">
            <control shapeId="4574" r:id="rId328" name="Group Box 478">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75" r:id="rId329" name="Group Box 479">
              <controlPr defaultSize="0" autoFill="0" autoPict="0">
                <anchor moveWithCells="1">
                  <from>
                    <xdr:col>7</xdr:col>
                    <xdr:colOff>28575</xdr:colOff>
                    <xdr:row>67</xdr:row>
                    <xdr:rowOff>47625</xdr:rowOff>
                  </from>
                  <to>
                    <xdr:col>8</xdr:col>
                    <xdr:colOff>28575</xdr:colOff>
                    <xdr:row>70</xdr:row>
                    <xdr:rowOff>266700</xdr:rowOff>
                  </to>
                </anchor>
              </controlPr>
            </control>
          </mc:Choice>
        </mc:AlternateContent>
        <mc:AlternateContent xmlns:mc="http://schemas.openxmlformats.org/markup-compatibility/2006">
          <mc:Choice Requires="x14">
            <control shapeId="4576" r:id="rId330" name="Group Box 480">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77" r:id="rId331" name="Group Box 481">
              <controlPr defaultSize="0" autoFill="0" autoPict="0">
                <anchor moveWithCells="1">
                  <from>
                    <xdr:col>7</xdr:col>
                    <xdr:colOff>9525</xdr:colOff>
                    <xdr:row>67</xdr:row>
                    <xdr:rowOff>38100</xdr:rowOff>
                  </from>
                  <to>
                    <xdr:col>8</xdr:col>
                    <xdr:colOff>9525</xdr:colOff>
                    <xdr:row>70</xdr:row>
                    <xdr:rowOff>266700</xdr:rowOff>
                  </to>
                </anchor>
              </controlPr>
            </control>
          </mc:Choice>
        </mc:AlternateContent>
        <mc:AlternateContent xmlns:mc="http://schemas.openxmlformats.org/markup-compatibility/2006">
          <mc:Choice Requires="x14">
            <control shapeId="4578" r:id="rId332" name="Group Box 482">
              <controlPr defaultSize="0" autoFill="0" autoPict="0">
                <anchor moveWithCells="1">
                  <from>
                    <xdr:col>7</xdr:col>
                    <xdr:colOff>0</xdr:colOff>
                    <xdr:row>67</xdr:row>
                    <xdr:rowOff>28575</xdr:rowOff>
                  </from>
                  <to>
                    <xdr:col>8</xdr:col>
                    <xdr:colOff>0</xdr:colOff>
                    <xdr:row>70</xdr:row>
                    <xdr:rowOff>266700</xdr:rowOff>
                  </to>
                </anchor>
              </controlPr>
            </control>
          </mc:Choice>
        </mc:AlternateContent>
        <mc:AlternateContent xmlns:mc="http://schemas.openxmlformats.org/markup-compatibility/2006">
          <mc:Choice Requires="x14">
            <control shapeId="4579" r:id="rId333" name="Group Box 483">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80" r:id="rId334" name="Group Box 484">
              <controlPr defaultSize="0" autoFill="0" autoPict="0">
                <anchor moveWithCells="1">
                  <from>
                    <xdr:col>7</xdr:col>
                    <xdr:colOff>28575</xdr:colOff>
                    <xdr:row>67</xdr:row>
                    <xdr:rowOff>28575</xdr:rowOff>
                  </from>
                  <to>
                    <xdr:col>8</xdr:col>
                    <xdr:colOff>28575</xdr:colOff>
                    <xdr:row>70</xdr:row>
                    <xdr:rowOff>247650</xdr:rowOff>
                  </to>
                </anchor>
              </controlPr>
            </control>
          </mc:Choice>
        </mc:AlternateContent>
        <mc:AlternateContent xmlns:mc="http://schemas.openxmlformats.org/markup-compatibility/2006">
          <mc:Choice Requires="x14">
            <control shapeId="4581" r:id="rId335" name="Group Box 485">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82" r:id="rId336" name="Group Box 486">
              <controlPr defaultSize="0" autoFill="0" autoPict="0">
                <anchor moveWithCells="1">
                  <from>
                    <xdr:col>7</xdr:col>
                    <xdr:colOff>9525</xdr:colOff>
                    <xdr:row>67</xdr:row>
                    <xdr:rowOff>38100</xdr:rowOff>
                  </from>
                  <to>
                    <xdr:col>8</xdr:col>
                    <xdr:colOff>9525</xdr:colOff>
                    <xdr:row>70</xdr:row>
                    <xdr:rowOff>266700</xdr:rowOff>
                  </to>
                </anchor>
              </controlPr>
            </control>
          </mc:Choice>
        </mc:AlternateContent>
        <mc:AlternateContent xmlns:mc="http://schemas.openxmlformats.org/markup-compatibility/2006">
          <mc:Choice Requires="x14">
            <control shapeId="4583" r:id="rId337" name="Group Box 487">
              <controlPr defaultSize="0" autoFill="0" autoPict="0">
                <anchor moveWithCells="1">
                  <from>
                    <xdr:col>7</xdr:col>
                    <xdr:colOff>0</xdr:colOff>
                    <xdr:row>67</xdr:row>
                    <xdr:rowOff>28575</xdr:rowOff>
                  </from>
                  <to>
                    <xdr:col>8</xdr:col>
                    <xdr:colOff>0</xdr:colOff>
                    <xdr:row>70</xdr:row>
                    <xdr:rowOff>266700</xdr:rowOff>
                  </to>
                </anchor>
              </controlPr>
            </control>
          </mc:Choice>
        </mc:AlternateContent>
        <mc:AlternateContent xmlns:mc="http://schemas.openxmlformats.org/markup-compatibility/2006">
          <mc:Choice Requires="x14">
            <control shapeId="4584" r:id="rId338" name="Group Box 488">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85" r:id="rId339" name="Group Box 489">
              <controlPr defaultSize="0" autoFill="0" autoPict="0">
                <anchor moveWithCells="1">
                  <from>
                    <xdr:col>7</xdr:col>
                    <xdr:colOff>28575</xdr:colOff>
                    <xdr:row>67</xdr:row>
                    <xdr:rowOff>28575</xdr:rowOff>
                  </from>
                  <to>
                    <xdr:col>8</xdr:col>
                    <xdr:colOff>28575</xdr:colOff>
                    <xdr:row>70</xdr:row>
                    <xdr:rowOff>247650</xdr:rowOff>
                  </to>
                </anchor>
              </controlPr>
            </control>
          </mc:Choice>
        </mc:AlternateContent>
        <mc:AlternateContent xmlns:mc="http://schemas.openxmlformats.org/markup-compatibility/2006">
          <mc:Choice Requires="x14">
            <control shapeId="4241" r:id="rId340" name="Group Box 145">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251" r:id="rId341" name="Group Box 155">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304" r:id="rId342" name="Group Box 208">
              <controlPr defaultSize="0" autoFill="0" autoPict="0">
                <anchor moveWithCells="1">
                  <from>
                    <xdr:col>7</xdr:col>
                    <xdr:colOff>9525</xdr:colOff>
                    <xdr:row>71</xdr:row>
                    <xdr:rowOff>0</xdr:rowOff>
                  </from>
                  <to>
                    <xdr:col>8</xdr:col>
                    <xdr:colOff>9525</xdr:colOff>
                    <xdr:row>74</xdr:row>
                    <xdr:rowOff>228600</xdr:rowOff>
                  </to>
                </anchor>
              </controlPr>
            </control>
          </mc:Choice>
        </mc:AlternateContent>
        <mc:AlternateContent xmlns:mc="http://schemas.openxmlformats.org/markup-compatibility/2006">
          <mc:Choice Requires="x14">
            <control shapeId="4305" r:id="rId343" name="Group Box 209">
              <controlPr defaultSize="0" autoFill="0" autoPict="0">
                <anchor moveWithCells="1">
                  <from>
                    <xdr:col>7</xdr:col>
                    <xdr:colOff>28575</xdr:colOff>
                    <xdr:row>75</xdr:row>
                    <xdr:rowOff>9525</xdr:rowOff>
                  </from>
                  <to>
                    <xdr:col>8</xdr:col>
                    <xdr:colOff>28575</xdr:colOff>
                    <xdr:row>78</xdr:row>
                    <xdr:rowOff>219075</xdr:rowOff>
                  </to>
                </anchor>
              </controlPr>
            </control>
          </mc:Choice>
        </mc:AlternateContent>
        <mc:AlternateContent xmlns:mc="http://schemas.openxmlformats.org/markup-compatibility/2006">
          <mc:Choice Requires="x14">
            <control shapeId="4559" r:id="rId344" name="Group Box 463">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560" r:id="rId345" name="Group Box 464">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561" r:id="rId346" name="Group Box 465">
              <controlPr defaultSize="0" autoFill="0" autoPict="0">
                <anchor moveWithCells="1">
                  <from>
                    <xdr:col>7</xdr:col>
                    <xdr:colOff>9525</xdr:colOff>
                    <xdr:row>75</xdr:row>
                    <xdr:rowOff>28575</xdr:rowOff>
                  </from>
                  <to>
                    <xdr:col>8</xdr:col>
                    <xdr:colOff>9525</xdr:colOff>
                    <xdr:row>78</xdr:row>
                    <xdr:rowOff>266700</xdr:rowOff>
                  </to>
                </anchor>
              </controlPr>
            </control>
          </mc:Choice>
        </mc:AlternateContent>
        <mc:AlternateContent xmlns:mc="http://schemas.openxmlformats.org/markup-compatibility/2006">
          <mc:Choice Requires="x14">
            <control shapeId="4562" r:id="rId347" name="Group Box 466">
              <controlPr defaultSize="0" autoFill="0" autoPict="0">
                <anchor moveWithCells="1">
                  <from>
                    <xdr:col>7</xdr:col>
                    <xdr:colOff>28575</xdr:colOff>
                    <xdr:row>71</xdr:row>
                    <xdr:rowOff>28575</xdr:rowOff>
                  </from>
                  <to>
                    <xdr:col>8</xdr:col>
                    <xdr:colOff>28575</xdr:colOff>
                    <xdr:row>74</xdr:row>
                    <xdr:rowOff>266700</xdr:rowOff>
                  </to>
                </anchor>
              </controlPr>
            </control>
          </mc:Choice>
        </mc:AlternateContent>
        <mc:AlternateContent xmlns:mc="http://schemas.openxmlformats.org/markup-compatibility/2006">
          <mc:Choice Requires="x14">
            <control shapeId="4563" r:id="rId348" name="Group Box 467">
              <controlPr defaultSize="0" autoFill="0" autoPict="0">
                <anchor moveWithCells="1">
                  <from>
                    <xdr:col>7</xdr:col>
                    <xdr:colOff>28575</xdr:colOff>
                    <xdr:row>67</xdr:row>
                    <xdr:rowOff>9525</xdr:rowOff>
                  </from>
                  <to>
                    <xdr:col>8</xdr:col>
                    <xdr:colOff>76200</xdr:colOff>
                    <xdr:row>71</xdr:row>
                    <xdr:rowOff>38100</xdr:rowOff>
                  </to>
                </anchor>
              </controlPr>
            </control>
          </mc:Choice>
        </mc:AlternateContent>
        <mc:AlternateContent xmlns:mc="http://schemas.openxmlformats.org/markup-compatibility/2006">
          <mc:Choice Requires="x14">
            <control shapeId="4586" r:id="rId349" name="Group Box 490">
              <controlPr defaultSize="0" autoFill="0" autoPict="0">
                <anchor moveWithCells="1">
                  <from>
                    <xdr:col>7</xdr:col>
                    <xdr:colOff>19050</xdr:colOff>
                    <xdr:row>70</xdr:row>
                    <xdr:rowOff>285750</xdr:rowOff>
                  </from>
                  <to>
                    <xdr:col>8</xdr:col>
                    <xdr:colOff>685800</xdr:colOff>
                    <xdr:row>75</xdr:row>
                    <xdr:rowOff>0</xdr:rowOff>
                  </to>
                </anchor>
              </controlPr>
            </control>
          </mc:Choice>
        </mc:AlternateContent>
        <mc:AlternateContent xmlns:mc="http://schemas.openxmlformats.org/markup-compatibility/2006">
          <mc:Choice Requires="x14">
            <control shapeId="4587" r:id="rId350" name="Group Box 491">
              <controlPr defaultSize="0" autoFill="0" autoPict="0">
                <anchor moveWithCells="1">
                  <from>
                    <xdr:col>7</xdr:col>
                    <xdr:colOff>28575</xdr:colOff>
                    <xdr:row>71</xdr:row>
                    <xdr:rowOff>9525</xdr:rowOff>
                  </from>
                  <to>
                    <xdr:col>8</xdr:col>
                    <xdr:colOff>76200</xdr:colOff>
                    <xdr:row>75</xdr:row>
                    <xdr:rowOff>38100</xdr:rowOff>
                  </to>
                </anchor>
              </controlPr>
            </control>
          </mc:Choice>
        </mc:AlternateContent>
        <mc:AlternateContent xmlns:mc="http://schemas.openxmlformats.org/markup-compatibility/2006">
          <mc:Choice Requires="x14">
            <control shapeId="4588" r:id="rId351" name="Group Box 492">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589" r:id="rId352" name="Group Box 493">
              <controlPr defaultSize="0" autoFill="0" autoPict="0">
                <anchor moveWithCells="1">
                  <from>
                    <xdr:col>7</xdr:col>
                    <xdr:colOff>28575</xdr:colOff>
                    <xdr:row>71</xdr:row>
                    <xdr:rowOff>38100</xdr:rowOff>
                  </from>
                  <to>
                    <xdr:col>8</xdr:col>
                    <xdr:colOff>28575</xdr:colOff>
                    <xdr:row>74</xdr:row>
                    <xdr:rowOff>266700</xdr:rowOff>
                  </to>
                </anchor>
              </controlPr>
            </control>
          </mc:Choice>
        </mc:AlternateContent>
        <mc:AlternateContent xmlns:mc="http://schemas.openxmlformats.org/markup-compatibility/2006">
          <mc:Choice Requires="x14">
            <control shapeId="4590" r:id="rId353" name="Group Box 494">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591" r:id="rId354" name="Group Box 495">
              <controlPr defaultSize="0" autoFill="0" autoPict="0">
                <anchor moveWithCells="1">
                  <from>
                    <xdr:col>7</xdr:col>
                    <xdr:colOff>9525</xdr:colOff>
                    <xdr:row>71</xdr:row>
                    <xdr:rowOff>28575</xdr:rowOff>
                  </from>
                  <to>
                    <xdr:col>8</xdr:col>
                    <xdr:colOff>9525</xdr:colOff>
                    <xdr:row>74</xdr:row>
                    <xdr:rowOff>266700</xdr:rowOff>
                  </to>
                </anchor>
              </controlPr>
            </control>
          </mc:Choice>
        </mc:AlternateContent>
        <mc:AlternateContent xmlns:mc="http://schemas.openxmlformats.org/markup-compatibility/2006">
          <mc:Choice Requires="x14">
            <control shapeId="4592" r:id="rId355" name="Group Box 496">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593" r:id="rId356" name="Group Box 497">
              <controlPr defaultSize="0" autoFill="0" autoPict="0">
                <anchor moveWithCells="1">
                  <from>
                    <xdr:col>7</xdr:col>
                    <xdr:colOff>28575</xdr:colOff>
                    <xdr:row>71</xdr:row>
                    <xdr:rowOff>38100</xdr:rowOff>
                  </from>
                  <to>
                    <xdr:col>8</xdr:col>
                    <xdr:colOff>28575</xdr:colOff>
                    <xdr:row>74</xdr:row>
                    <xdr:rowOff>266700</xdr:rowOff>
                  </to>
                </anchor>
              </controlPr>
            </control>
          </mc:Choice>
        </mc:AlternateContent>
        <mc:AlternateContent xmlns:mc="http://schemas.openxmlformats.org/markup-compatibility/2006">
          <mc:Choice Requires="x14">
            <control shapeId="4594" r:id="rId357" name="Group Box 498">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595" r:id="rId358" name="Group Box 499">
              <controlPr defaultSize="0" autoFill="0" autoPict="0">
                <anchor moveWithCells="1">
                  <from>
                    <xdr:col>7</xdr:col>
                    <xdr:colOff>9525</xdr:colOff>
                    <xdr:row>71</xdr:row>
                    <xdr:rowOff>28575</xdr:rowOff>
                  </from>
                  <to>
                    <xdr:col>8</xdr:col>
                    <xdr:colOff>9525</xdr:colOff>
                    <xdr:row>74</xdr:row>
                    <xdr:rowOff>266700</xdr:rowOff>
                  </to>
                </anchor>
              </controlPr>
            </control>
          </mc:Choice>
        </mc:AlternateContent>
        <mc:AlternateContent xmlns:mc="http://schemas.openxmlformats.org/markup-compatibility/2006">
          <mc:Choice Requires="x14">
            <control shapeId="4596" r:id="rId359" name="Group Box 500">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597" r:id="rId360" name="Group Box 501">
              <controlPr defaultSize="0" autoFill="0" autoPict="0">
                <anchor moveWithCells="1">
                  <from>
                    <xdr:col>7</xdr:col>
                    <xdr:colOff>9525</xdr:colOff>
                    <xdr:row>71</xdr:row>
                    <xdr:rowOff>28575</xdr:rowOff>
                  </from>
                  <to>
                    <xdr:col>8</xdr:col>
                    <xdr:colOff>9525</xdr:colOff>
                    <xdr:row>74</xdr:row>
                    <xdr:rowOff>266700</xdr:rowOff>
                  </to>
                </anchor>
              </controlPr>
            </control>
          </mc:Choice>
        </mc:AlternateContent>
        <mc:AlternateContent xmlns:mc="http://schemas.openxmlformats.org/markup-compatibility/2006">
          <mc:Choice Requires="x14">
            <control shapeId="4598" r:id="rId361" name="Group Box 502">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599" r:id="rId362" name="Group Box 503">
              <controlPr defaultSize="0" autoFill="0" autoPict="0">
                <anchor moveWithCells="1">
                  <from>
                    <xdr:col>7</xdr:col>
                    <xdr:colOff>28575</xdr:colOff>
                    <xdr:row>71</xdr:row>
                    <xdr:rowOff>47625</xdr:rowOff>
                  </from>
                  <to>
                    <xdr:col>8</xdr:col>
                    <xdr:colOff>28575</xdr:colOff>
                    <xdr:row>74</xdr:row>
                    <xdr:rowOff>266700</xdr:rowOff>
                  </to>
                </anchor>
              </controlPr>
            </control>
          </mc:Choice>
        </mc:AlternateContent>
        <mc:AlternateContent xmlns:mc="http://schemas.openxmlformats.org/markup-compatibility/2006">
          <mc:Choice Requires="x14">
            <control shapeId="4600" r:id="rId363" name="Group Box 504">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601" r:id="rId364" name="Group Box 505">
              <controlPr defaultSize="0" autoFill="0" autoPict="0">
                <anchor moveWithCells="1">
                  <from>
                    <xdr:col>7</xdr:col>
                    <xdr:colOff>9525</xdr:colOff>
                    <xdr:row>71</xdr:row>
                    <xdr:rowOff>38100</xdr:rowOff>
                  </from>
                  <to>
                    <xdr:col>8</xdr:col>
                    <xdr:colOff>9525</xdr:colOff>
                    <xdr:row>74</xdr:row>
                    <xdr:rowOff>266700</xdr:rowOff>
                  </to>
                </anchor>
              </controlPr>
            </control>
          </mc:Choice>
        </mc:AlternateContent>
        <mc:AlternateContent xmlns:mc="http://schemas.openxmlformats.org/markup-compatibility/2006">
          <mc:Choice Requires="x14">
            <control shapeId="4602" r:id="rId365" name="Group Box 506">
              <controlPr defaultSize="0" autoFill="0" autoPict="0">
                <anchor moveWithCells="1">
                  <from>
                    <xdr:col>7</xdr:col>
                    <xdr:colOff>0</xdr:colOff>
                    <xdr:row>71</xdr:row>
                    <xdr:rowOff>28575</xdr:rowOff>
                  </from>
                  <to>
                    <xdr:col>8</xdr:col>
                    <xdr:colOff>0</xdr:colOff>
                    <xdr:row>74</xdr:row>
                    <xdr:rowOff>266700</xdr:rowOff>
                  </to>
                </anchor>
              </controlPr>
            </control>
          </mc:Choice>
        </mc:AlternateContent>
        <mc:AlternateContent xmlns:mc="http://schemas.openxmlformats.org/markup-compatibility/2006">
          <mc:Choice Requires="x14">
            <control shapeId="4603" r:id="rId366" name="Group Box 507">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604" r:id="rId367" name="Group Box 508">
              <controlPr defaultSize="0" autoFill="0" autoPict="0">
                <anchor moveWithCells="1">
                  <from>
                    <xdr:col>7</xdr:col>
                    <xdr:colOff>28575</xdr:colOff>
                    <xdr:row>71</xdr:row>
                    <xdr:rowOff>28575</xdr:rowOff>
                  </from>
                  <to>
                    <xdr:col>8</xdr:col>
                    <xdr:colOff>28575</xdr:colOff>
                    <xdr:row>74</xdr:row>
                    <xdr:rowOff>247650</xdr:rowOff>
                  </to>
                </anchor>
              </controlPr>
            </control>
          </mc:Choice>
        </mc:AlternateContent>
        <mc:AlternateContent xmlns:mc="http://schemas.openxmlformats.org/markup-compatibility/2006">
          <mc:Choice Requires="x14">
            <control shapeId="4605" r:id="rId368" name="Group Box 509">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606" r:id="rId369" name="Group Box 510">
              <controlPr defaultSize="0" autoFill="0" autoPict="0">
                <anchor moveWithCells="1">
                  <from>
                    <xdr:col>7</xdr:col>
                    <xdr:colOff>9525</xdr:colOff>
                    <xdr:row>71</xdr:row>
                    <xdr:rowOff>38100</xdr:rowOff>
                  </from>
                  <to>
                    <xdr:col>8</xdr:col>
                    <xdr:colOff>9525</xdr:colOff>
                    <xdr:row>74</xdr:row>
                    <xdr:rowOff>266700</xdr:rowOff>
                  </to>
                </anchor>
              </controlPr>
            </control>
          </mc:Choice>
        </mc:AlternateContent>
        <mc:AlternateContent xmlns:mc="http://schemas.openxmlformats.org/markup-compatibility/2006">
          <mc:Choice Requires="x14">
            <control shapeId="4607" r:id="rId370" name="Group Box 511">
              <controlPr defaultSize="0" autoFill="0" autoPict="0">
                <anchor moveWithCells="1">
                  <from>
                    <xdr:col>7</xdr:col>
                    <xdr:colOff>0</xdr:colOff>
                    <xdr:row>71</xdr:row>
                    <xdr:rowOff>28575</xdr:rowOff>
                  </from>
                  <to>
                    <xdr:col>8</xdr:col>
                    <xdr:colOff>0</xdr:colOff>
                    <xdr:row>74</xdr:row>
                    <xdr:rowOff>266700</xdr:rowOff>
                  </to>
                </anchor>
              </controlPr>
            </control>
          </mc:Choice>
        </mc:AlternateContent>
        <mc:AlternateContent xmlns:mc="http://schemas.openxmlformats.org/markup-compatibility/2006">
          <mc:Choice Requires="x14">
            <control shapeId="4608" r:id="rId371" name="Group Box 512">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609" r:id="rId372" name="Group Box 513">
              <controlPr defaultSize="0" autoFill="0" autoPict="0">
                <anchor moveWithCells="1">
                  <from>
                    <xdr:col>7</xdr:col>
                    <xdr:colOff>28575</xdr:colOff>
                    <xdr:row>71</xdr:row>
                    <xdr:rowOff>28575</xdr:rowOff>
                  </from>
                  <to>
                    <xdr:col>8</xdr:col>
                    <xdr:colOff>28575</xdr:colOff>
                    <xdr:row>74</xdr:row>
                    <xdr:rowOff>247650</xdr:rowOff>
                  </to>
                </anchor>
              </controlPr>
            </control>
          </mc:Choice>
        </mc:AlternateContent>
        <mc:AlternateContent xmlns:mc="http://schemas.openxmlformats.org/markup-compatibility/2006">
          <mc:Choice Requires="x14">
            <control shapeId="4610" r:id="rId373" name="Group Box 514">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11" r:id="rId374" name="Group Box 515">
              <controlPr defaultSize="0" autoFill="0" autoPict="0">
                <anchor moveWithCells="1">
                  <from>
                    <xdr:col>7</xdr:col>
                    <xdr:colOff>28575</xdr:colOff>
                    <xdr:row>75</xdr:row>
                    <xdr:rowOff>28575</xdr:rowOff>
                  </from>
                  <to>
                    <xdr:col>8</xdr:col>
                    <xdr:colOff>28575</xdr:colOff>
                    <xdr:row>78</xdr:row>
                    <xdr:rowOff>266700</xdr:rowOff>
                  </to>
                </anchor>
              </controlPr>
            </control>
          </mc:Choice>
        </mc:AlternateContent>
        <mc:AlternateContent xmlns:mc="http://schemas.openxmlformats.org/markup-compatibility/2006">
          <mc:Choice Requires="x14">
            <control shapeId="4612" r:id="rId375" name="Group Box 516">
              <controlPr defaultSize="0" autoFill="0" autoPict="0">
                <anchor moveWithCells="1">
                  <from>
                    <xdr:col>7</xdr:col>
                    <xdr:colOff>19050</xdr:colOff>
                    <xdr:row>74</xdr:row>
                    <xdr:rowOff>285750</xdr:rowOff>
                  </from>
                  <to>
                    <xdr:col>8</xdr:col>
                    <xdr:colOff>685800</xdr:colOff>
                    <xdr:row>79</xdr:row>
                    <xdr:rowOff>0</xdr:rowOff>
                  </to>
                </anchor>
              </controlPr>
            </control>
          </mc:Choice>
        </mc:AlternateContent>
        <mc:AlternateContent xmlns:mc="http://schemas.openxmlformats.org/markup-compatibility/2006">
          <mc:Choice Requires="x14">
            <control shapeId="4613" r:id="rId376" name="Group Box 517">
              <controlPr defaultSize="0" autoFill="0" autoPict="0">
                <anchor moveWithCells="1">
                  <from>
                    <xdr:col>7</xdr:col>
                    <xdr:colOff>28575</xdr:colOff>
                    <xdr:row>75</xdr:row>
                    <xdr:rowOff>9525</xdr:rowOff>
                  </from>
                  <to>
                    <xdr:col>8</xdr:col>
                    <xdr:colOff>76200</xdr:colOff>
                    <xdr:row>79</xdr:row>
                    <xdr:rowOff>38100</xdr:rowOff>
                  </to>
                </anchor>
              </controlPr>
            </control>
          </mc:Choice>
        </mc:AlternateContent>
        <mc:AlternateContent xmlns:mc="http://schemas.openxmlformats.org/markup-compatibility/2006">
          <mc:Choice Requires="x14">
            <control shapeId="4614" r:id="rId377" name="Group Box 518">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15" r:id="rId378" name="Group Box 519">
              <controlPr defaultSize="0" autoFill="0" autoPict="0">
                <anchor moveWithCells="1">
                  <from>
                    <xdr:col>7</xdr:col>
                    <xdr:colOff>28575</xdr:colOff>
                    <xdr:row>75</xdr:row>
                    <xdr:rowOff>38100</xdr:rowOff>
                  </from>
                  <to>
                    <xdr:col>8</xdr:col>
                    <xdr:colOff>28575</xdr:colOff>
                    <xdr:row>78</xdr:row>
                    <xdr:rowOff>266700</xdr:rowOff>
                  </to>
                </anchor>
              </controlPr>
            </control>
          </mc:Choice>
        </mc:AlternateContent>
        <mc:AlternateContent xmlns:mc="http://schemas.openxmlformats.org/markup-compatibility/2006">
          <mc:Choice Requires="x14">
            <control shapeId="4616" r:id="rId379" name="Group Box 520">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17" r:id="rId380" name="Group Box 521">
              <controlPr defaultSize="0" autoFill="0" autoPict="0">
                <anchor moveWithCells="1">
                  <from>
                    <xdr:col>7</xdr:col>
                    <xdr:colOff>9525</xdr:colOff>
                    <xdr:row>75</xdr:row>
                    <xdr:rowOff>28575</xdr:rowOff>
                  </from>
                  <to>
                    <xdr:col>8</xdr:col>
                    <xdr:colOff>9525</xdr:colOff>
                    <xdr:row>78</xdr:row>
                    <xdr:rowOff>266700</xdr:rowOff>
                  </to>
                </anchor>
              </controlPr>
            </control>
          </mc:Choice>
        </mc:AlternateContent>
        <mc:AlternateContent xmlns:mc="http://schemas.openxmlformats.org/markup-compatibility/2006">
          <mc:Choice Requires="x14">
            <control shapeId="4618" r:id="rId381" name="Group Box 522">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19" r:id="rId382" name="Group Box 523">
              <controlPr defaultSize="0" autoFill="0" autoPict="0">
                <anchor moveWithCells="1">
                  <from>
                    <xdr:col>7</xdr:col>
                    <xdr:colOff>28575</xdr:colOff>
                    <xdr:row>75</xdr:row>
                    <xdr:rowOff>38100</xdr:rowOff>
                  </from>
                  <to>
                    <xdr:col>8</xdr:col>
                    <xdr:colOff>28575</xdr:colOff>
                    <xdr:row>78</xdr:row>
                    <xdr:rowOff>266700</xdr:rowOff>
                  </to>
                </anchor>
              </controlPr>
            </control>
          </mc:Choice>
        </mc:AlternateContent>
        <mc:AlternateContent xmlns:mc="http://schemas.openxmlformats.org/markup-compatibility/2006">
          <mc:Choice Requires="x14">
            <control shapeId="4620" r:id="rId383" name="Group Box 524">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21" r:id="rId384" name="Group Box 525">
              <controlPr defaultSize="0" autoFill="0" autoPict="0">
                <anchor moveWithCells="1">
                  <from>
                    <xdr:col>7</xdr:col>
                    <xdr:colOff>9525</xdr:colOff>
                    <xdr:row>75</xdr:row>
                    <xdr:rowOff>28575</xdr:rowOff>
                  </from>
                  <to>
                    <xdr:col>8</xdr:col>
                    <xdr:colOff>9525</xdr:colOff>
                    <xdr:row>78</xdr:row>
                    <xdr:rowOff>266700</xdr:rowOff>
                  </to>
                </anchor>
              </controlPr>
            </control>
          </mc:Choice>
        </mc:AlternateContent>
        <mc:AlternateContent xmlns:mc="http://schemas.openxmlformats.org/markup-compatibility/2006">
          <mc:Choice Requires="x14">
            <control shapeId="4622" r:id="rId385" name="Group Box 526">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23" r:id="rId386" name="Group Box 527">
              <controlPr defaultSize="0" autoFill="0" autoPict="0">
                <anchor moveWithCells="1">
                  <from>
                    <xdr:col>7</xdr:col>
                    <xdr:colOff>9525</xdr:colOff>
                    <xdr:row>75</xdr:row>
                    <xdr:rowOff>28575</xdr:rowOff>
                  </from>
                  <to>
                    <xdr:col>8</xdr:col>
                    <xdr:colOff>9525</xdr:colOff>
                    <xdr:row>78</xdr:row>
                    <xdr:rowOff>266700</xdr:rowOff>
                  </to>
                </anchor>
              </controlPr>
            </control>
          </mc:Choice>
        </mc:AlternateContent>
        <mc:AlternateContent xmlns:mc="http://schemas.openxmlformats.org/markup-compatibility/2006">
          <mc:Choice Requires="x14">
            <control shapeId="4624" r:id="rId387" name="Group Box 528">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25" r:id="rId388" name="Group Box 529">
              <controlPr defaultSize="0" autoFill="0" autoPict="0">
                <anchor moveWithCells="1">
                  <from>
                    <xdr:col>7</xdr:col>
                    <xdr:colOff>28575</xdr:colOff>
                    <xdr:row>75</xdr:row>
                    <xdr:rowOff>47625</xdr:rowOff>
                  </from>
                  <to>
                    <xdr:col>8</xdr:col>
                    <xdr:colOff>28575</xdr:colOff>
                    <xdr:row>78</xdr:row>
                    <xdr:rowOff>266700</xdr:rowOff>
                  </to>
                </anchor>
              </controlPr>
            </control>
          </mc:Choice>
        </mc:AlternateContent>
        <mc:AlternateContent xmlns:mc="http://schemas.openxmlformats.org/markup-compatibility/2006">
          <mc:Choice Requires="x14">
            <control shapeId="4626" r:id="rId389" name="Group Box 530">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27" r:id="rId390" name="Group Box 531">
              <controlPr defaultSize="0" autoFill="0" autoPict="0">
                <anchor moveWithCells="1">
                  <from>
                    <xdr:col>7</xdr:col>
                    <xdr:colOff>9525</xdr:colOff>
                    <xdr:row>75</xdr:row>
                    <xdr:rowOff>38100</xdr:rowOff>
                  </from>
                  <to>
                    <xdr:col>8</xdr:col>
                    <xdr:colOff>9525</xdr:colOff>
                    <xdr:row>78</xdr:row>
                    <xdr:rowOff>266700</xdr:rowOff>
                  </to>
                </anchor>
              </controlPr>
            </control>
          </mc:Choice>
        </mc:AlternateContent>
        <mc:AlternateContent xmlns:mc="http://schemas.openxmlformats.org/markup-compatibility/2006">
          <mc:Choice Requires="x14">
            <control shapeId="4628" r:id="rId391" name="Group Box 532">
              <controlPr defaultSize="0" autoFill="0" autoPict="0">
                <anchor moveWithCells="1">
                  <from>
                    <xdr:col>7</xdr:col>
                    <xdr:colOff>0</xdr:colOff>
                    <xdr:row>75</xdr:row>
                    <xdr:rowOff>28575</xdr:rowOff>
                  </from>
                  <to>
                    <xdr:col>8</xdr:col>
                    <xdr:colOff>0</xdr:colOff>
                    <xdr:row>78</xdr:row>
                    <xdr:rowOff>266700</xdr:rowOff>
                  </to>
                </anchor>
              </controlPr>
            </control>
          </mc:Choice>
        </mc:AlternateContent>
        <mc:AlternateContent xmlns:mc="http://schemas.openxmlformats.org/markup-compatibility/2006">
          <mc:Choice Requires="x14">
            <control shapeId="4629" r:id="rId392" name="Group Box 533">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30" r:id="rId393" name="Group Box 534">
              <controlPr defaultSize="0" autoFill="0" autoPict="0">
                <anchor moveWithCells="1">
                  <from>
                    <xdr:col>7</xdr:col>
                    <xdr:colOff>28575</xdr:colOff>
                    <xdr:row>75</xdr:row>
                    <xdr:rowOff>28575</xdr:rowOff>
                  </from>
                  <to>
                    <xdr:col>8</xdr:col>
                    <xdr:colOff>28575</xdr:colOff>
                    <xdr:row>78</xdr:row>
                    <xdr:rowOff>247650</xdr:rowOff>
                  </to>
                </anchor>
              </controlPr>
            </control>
          </mc:Choice>
        </mc:AlternateContent>
        <mc:AlternateContent xmlns:mc="http://schemas.openxmlformats.org/markup-compatibility/2006">
          <mc:Choice Requires="x14">
            <control shapeId="4631" r:id="rId394" name="Group Box 535">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32" r:id="rId395" name="Group Box 536">
              <controlPr defaultSize="0" autoFill="0" autoPict="0">
                <anchor moveWithCells="1">
                  <from>
                    <xdr:col>7</xdr:col>
                    <xdr:colOff>9525</xdr:colOff>
                    <xdr:row>75</xdr:row>
                    <xdr:rowOff>38100</xdr:rowOff>
                  </from>
                  <to>
                    <xdr:col>8</xdr:col>
                    <xdr:colOff>9525</xdr:colOff>
                    <xdr:row>78</xdr:row>
                    <xdr:rowOff>266700</xdr:rowOff>
                  </to>
                </anchor>
              </controlPr>
            </control>
          </mc:Choice>
        </mc:AlternateContent>
        <mc:AlternateContent xmlns:mc="http://schemas.openxmlformats.org/markup-compatibility/2006">
          <mc:Choice Requires="x14">
            <control shapeId="4633" r:id="rId396" name="Group Box 537">
              <controlPr defaultSize="0" autoFill="0" autoPict="0">
                <anchor moveWithCells="1">
                  <from>
                    <xdr:col>7</xdr:col>
                    <xdr:colOff>0</xdr:colOff>
                    <xdr:row>75</xdr:row>
                    <xdr:rowOff>28575</xdr:rowOff>
                  </from>
                  <to>
                    <xdr:col>8</xdr:col>
                    <xdr:colOff>0</xdr:colOff>
                    <xdr:row>78</xdr:row>
                    <xdr:rowOff>266700</xdr:rowOff>
                  </to>
                </anchor>
              </controlPr>
            </control>
          </mc:Choice>
        </mc:AlternateContent>
        <mc:AlternateContent xmlns:mc="http://schemas.openxmlformats.org/markup-compatibility/2006">
          <mc:Choice Requires="x14">
            <control shapeId="4634" r:id="rId397" name="Group Box 538">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35" r:id="rId398" name="Group Box 539">
              <controlPr defaultSize="0" autoFill="0" autoPict="0">
                <anchor moveWithCells="1">
                  <from>
                    <xdr:col>7</xdr:col>
                    <xdr:colOff>28575</xdr:colOff>
                    <xdr:row>75</xdr:row>
                    <xdr:rowOff>28575</xdr:rowOff>
                  </from>
                  <to>
                    <xdr:col>8</xdr:col>
                    <xdr:colOff>28575</xdr:colOff>
                    <xdr:row>78</xdr:row>
                    <xdr:rowOff>247650</xdr:rowOff>
                  </to>
                </anchor>
              </controlPr>
            </control>
          </mc:Choice>
        </mc:AlternateContent>
        <mc:AlternateContent xmlns:mc="http://schemas.openxmlformats.org/markup-compatibility/2006">
          <mc:Choice Requires="x14">
            <control shapeId="4636" r:id="rId399" name="Group Box 540">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37" r:id="rId400" name="Group Box 541">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38" r:id="rId401" name="Group Box 542">
              <controlPr defaultSize="0" autoFill="0" autoPict="0">
                <anchor moveWithCells="1">
                  <from>
                    <xdr:col>7</xdr:col>
                    <xdr:colOff>9525</xdr:colOff>
                    <xdr:row>79</xdr:row>
                    <xdr:rowOff>0</xdr:rowOff>
                  </from>
                  <to>
                    <xdr:col>8</xdr:col>
                    <xdr:colOff>9525</xdr:colOff>
                    <xdr:row>82</xdr:row>
                    <xdr:rowOff>228600</xdr:rowOff>
                  </to>
                </anchor>
              </controlPr>
            </control>
          </mc:Choice>
        </mc:AlternateContent>
        <mc:AlternateContent xmlns:mc="http://schemas.openxmlformats.org/markup-compatibility/2006">
          <mc:Choice Requires="x14">
            <control shapeId="4639" r:id="rId402" name="Group Box 543">
              <controlPr defaultSize="0" autoFill="0" autoPict="0">
                <anchor moveWithCells="1">
                  <from>
                    <xdr:col>7</xdr:col>
                    <xdr:colOff>28575</xdr:colOff>
                    <xdr:row>83</xdr:row>
                    <xdr:rowOff>9525</xdr:rowOff>
                  </from>
                  <to>
                    <xdr:col>8</xdr:col>
                    <xdr:colOff>28575</xdr:colOff>
                    <xdr:row>86</xdr:row>
                    <xdr:rowOff>219075</xdr:rowOff>
                  </to>
                </anchor>
              </controlPr>
            </control>
          </mc:Choice>
        </mc:AlternateContent>
        <mc:AlternateContent xmlns:mc="http://schemas.openxmlformats.org/markup-compatibility/2006">
          <mc:Choice Requires="x14">
            <control shapeId="4640" r:id="rId403" name="Group Box 544">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41" r:id="rId404" name="Group Box 545">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42" r:id="rId405" name="Group Box 546">
              <controlPr defaultSize="0" autoFill="0" autoPict="0">
                <anchor moveWithCells="1">
                  <from>
                    <xdr:col>7</xdr:col>
                    <xdr:colOff>9525</xdr:colOff>
                    <xdr:row>83</xdr:row>
                    <xdr:rowOff>28575</xdr:rowOff>
                  </from>
                  <to>
                    <xdr:col>8</xdr:col>
                    <xdr:colOff>9525</xdr:colOff>
                    <xdr:row>86</xdr:row>
                    <xdr:rowOff>266700</xdr:rowOff>
                  </to>
                </anchor>
              </controlPr>
            </control>
          </mc:Choice>
        </mc:AlternateContent>
        <mc:AlternateContent xmlns:mc="http://schemas.openxmlformats.org/markup-compatibility/2006">
          <mc:Choice Requires="x14">
            <control shapeId="4643" r:id="rId406" name="Group Box 547">
              <controlPr defaultSize="0" autoFill="0" autoPict="0">
                <anchor moveWithCells="1">
                  <from>
                    <xdr:col>7</xdr:col>
                    <xdr:colOff>28575</xdr:colOff>
                    <xdr:row>79</xdr:row>
                    <xdr:rowOff>28575</xdr:rowOff>
                  </from>
                  <to>
                    <xdr:col>8</xdr:col>
                    <xdr:colOff>28575</xdr:colOff>
                    <xdr:row>82</xdr:row>
                    <xdr:rowOff>266700</xdr:rowOff>
                  </to>
                </anchor>
              </controlPr>
            </control>
          </mc:Choice>
        </mc:AlternateContent>
        <mc:AlternateContent xmlns:mc="http://schemas.openxmlformats.org/markup-compatibility/2006">
          <mc:Choice Requires="x14">
            <control shapeId="4644" r:id="rId407" name="Group Box 548">
              <controlPr defaultSize="0" autoFill="0" autoPict="0">
                <anchor moveWithCells="1">
                  <from>
                    <xdr:col>7</xdr:col>
                    <xdr:colOff>19050</xdr:colOff>
                    <xdr:row>78</xdr:row>
                    <xdr:rowOff>285750</xdr:rowOff>
                  </from>
                  <to>
                    <xdr:col>8</xdr:col>
                    <xdr:colOff>685800</xdr:colOff>
                    <xdr:row>83</xdr:row>
                    <xdr:rowOff>0</xdr:rowOff>
                  </to>
                </anchor>
              </controlPr>
            </control>
          </mc:Choice>
        </mc:AlternateContent>
        <mc:AlternateContent xmlns:mc="http://schemas.openxmlformats.org/markup-compatibility/2006">
          <mc:Choice Requires="x14">
            <control shapeId="4645" r:id="rId408" name="Group Box 549">
              <controlPr defaultSize="0" autoFill="0" autoPict="0">
                <anchor moveWithCells="1">
                  <from>
                    <xdr:col>7</xdr:col>
                    <xdr:colOff>28575</xdr:colOff>
                    <xdr:row>79</xdr:row>
                    <xdr:rowOff>9525</xdr:rowOff>
                  </from>
                  <to>
                    <xdr:col>8</xdr:col>
                    <xdr:colOff>76200</xdr:colOff>
                    <xdr:row>83</xdr:row>
                    <xdr:rowOff>38100</xdr:rowOff>
                  </to>
                </anchor>
              </controlPr>
            </control>
          </mc:Choice>
        </mc:AlternateContent>
        <mc:AlternateContent xmlns:mc="http://schemas.openxmlformats.org/markup-compatibility/2006">
          <mc:Choice Requires="x14">
            <control shapeId="4646" r:id="rId409" name="Group Box 550">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47" r:id="rId410" name="Group Box 551">
              <controlPr defaultSize="0" autoFill="0" autoPict="0">
                <anchor moveWithCells="1">
                  <from>
                    <xdr:col>7</xdr:col>
                    <xdr:colOff>28575</xdr:colOff>
                    <xdr:row>79</xdr:row>
                    <xdr:rowOff>38100</xdr:rowOff>
                  </from>
                  <to>
                    <xdr:col>8</xdr:col>
                    <xdr:colOff>28575</xdr:colOff>
                    <xdr:row>82</xdr:row>
                    <xdr:rowOff>266700</xdr:rowOff>
                  </to>
                </anchor>
              </controlPr>
            </control>
          </mc:Choice>
        </mc:AlternateContent>
        <mc:AlternateContent xmlns:mc="http://schemas.openxmlformats.org/markup-compatibility/2006">
          <mc:Choice Requires="x14">
            <control shapeId="4648" r:id="rId411" name="Group Box 552">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49" r:id="rId412" name="Group Box 553">
              <controlPr defaultSize="0" autoFill="0" autoPict="0">
                <anchor moveWithCells="1">
                  <from>
                    <xdr:col>7</xdr:col>
                    <xdr:colOff>9525</xdr:colOff>
                    <xdr:row>79</xdr:row>
                    <xdr:rowOff>28575</xdr:rowOff>
                  </from>
                  <to>
                    <xdr:col>8</xdr:col>
                    <xdr:colOff>9525</xdr:colOff>
                    <xdr:row>82</xdr:row>
                    <xdr:rowOff>266700</xdr:rowOff>
                  </to>
                </anchor>
              </controlPr>
            </control>
          </mc:Choice>
        </mc:AlternateContent>
        <mc:AlternateContent xmlns:mc="http://schemas.openxmlformats.org/markup-compatibility/2006">
          <mc:Choice Requires="x14">
            <control shapeId="4650" r:id="rId413" name="Group Box 554">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51" r:id="rId414" name="Group Box 555">
              <controlPr defaultSize="0" autoFill="0" autoPict="0">
                <anchor moveWithCells="1">
                  <from>
                    <xdr:col>7</xdr:col>
                    <xdr:colOff>28575</xdr:colOff>
                    <xdr:row>79</xdr:row>
                    <xdr:rowOff>38100</xdr:rowOff>
                  </from>
                  <to>
                    <xdr:col>8</xdr:col>
                    <xdr:colOff>28575</xdr:colOff>
                    <xdr:row>82</xdr:row>
                    <xdr:rowOff>266700</xdr:rowOff>
                  </to>
                </anchor>
              </controlPr>
            </control>
          </mc:Choice>
        </mc:AlternateContent>
        <mc:AlternateContent xmlns:mc="http://schemas.openxmlformats.org/markup-compatibility/2006">
          <mc:Choice Requires="x14">
            <control shapeId="4652" r:id="rId415" name="Group Box 556">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53" r:id="rId416" name="Group Box 557">
              <controlPr defaultSize="0" autoFill="0" autoPict="0">
                <anchor moveWithCells="1">
                  <from>
                    <xdr:col>7</xdr:col>
                    <xdr:colOff>9525</xdr:colOff>
                    <xdr:row>79</xdr:row>
                    <xdr:rowOff>28575</xdr:rowOff>
                  </from>
                  <to>
                    <xdr:col>8</xdr:col>
                    <xdr:colOff>9525</xdr:colOff>
                    <xdr:row>82</xdr:row>
                    <xdr:rowOff>266700</xdr:rowOff>
                  </to>
                </anchor>
              </controlPr>
            </control>
          </mc:Choice>
        </mc:AlternateContent>
        <mc:AlternateContent xmlns:mc="http://schemas.openxmlformats.org/markup-compatibility/2006">
          <mc:Choice Requires="x14">
            <control shapeId="4654" r:id="rId417" name="Group Box 558">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55" r:id="rId418" name="Group Box 559">
              <controlPr defaultSize="0" autoFill="0" autoPict="0">
                <anchor moveWithCells="1">
                  <from>
                    <xdr:col>7</xdr:col>
                    <xdr:colOff>9525</xdr:colOff>
                    <xdr:row>79</xdr:row>
                    <xdr:rowOff>28575</xdr:rowOff>
                  </from>
                  <to>
                    <xdr:col>8</xdr:col>
                    <xdr:colOff>9525</xdr:colOff>
                    <xdr:row>82</xdr:row>
                    <xdr:rowOff>266700</xdr:rowOff>
                  </to>
                </anchor>
              </controlPr>
            </control>
          </mc:Choice>
        </mc:AlternateContent>
        <mc:AlternateContent xmlns:mc="http://schemas.openxmlformats.org/markup-compatibility/2006">
          <mc:Choice Requires="x14">
            <control shapeId="4656" r:id="rId419" name="Group Box 560">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57" r:id="rId420" name="Group Box 561">
              <controlPr defaultSize="0" autoFill="0" autoPict="0">
                <anchor moveWithCells="1">
                  <from>
                    <xdr:col>7</xdr:col>
                    <xdr:colOff>28575</xdr:colOff>
                    <xdr:row>79</xdr:row>
                    <xdr:rowOff>47625</xdr:rowOff>
                  </from>
                  <to>
                    <xdr:col>8</xdr:col>
                    <xdr:colOff>28575</xdr:colOff>
                    <xdr:row>82</xdr:row>
                    <xdr:rowOff>266700</xdr:rowOff>
                  </to>
                </anchor>
              </controlPr>
            </control>
          </mc:Choice>
        </mc:AlternateContent>
        <mc:AlternateContent xmlns:mc="http://schemas.openxmlformats.org/markup-compatibility/2006">
          <mc:Choice Requires="x14">
            <control shapeId="4658" r:id="rId421" name="Group Box 562">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59" r:id="rId422" name="Group Box 563">
              <controlPr defaultSize="0" autoFill="0" autoPict="0">
                <anchor moveWithCells="1">
                  <from>
                    <xdr:col>7</xdr:col>
                    <xdr:colOff>9525</xdr:colOff>
                    <xdr:row>79</xdr:row>
                    <xdr:rowOff>38100</xdr:rowOff>
                  </from>
                  <to>
                    <xdr:col>8</xdr:col>
                    <xdr:colOff>9525</xdr:colOff>
                    <xdr:row>82</xdr:row>
                    <xdr:rowOff>266700</xdr:rowOff>
                  </to>
                </anchor>
              </controlPr>
            </control>
          </mc:Choice>
        </mc:AlternateContent>
        <mc:AlternateContent xmlns:mc="http://schemas.openxmlformats.org/markup-compatibility/2006">
          <mc:Choice Requires="x14">
            <control shapeId="4660" r:id="rId423" name="Group Box 564">
              <controlPr defaultSize="0" autoFill="0" autoPict="0">
                <anchor moveWithCells="1">
                  <from>
                    <xdr:col>7</xdr:col>
                    <xdr:colOff>0</xdr:colOff>
                    <xdr:row>79</xdr:row>
                    <xdr:rowOff>28575</xdr:rowOff>
                  </from>
                  <to>
                    <xdr:col>8</xdr:col>
                    <xdr:colOff>0</xdr:colOff>
                    <xdr:row>82</xdr:row>
                    <xdr:rowOff>266700</xdr:rowOff>
                  </to>
                </anchor>
              </controlPr>
            </control>
          </mc:Choice>
        </mc:AlternateContent>
        <mc:AlternateContent xmlns:mc="http://schemas.openxmlformats.org/markup-compatibility/2006">
          <mc:Choice Requires="x14">
            <control shapeId="4661" r:id="rId424" name="Group Box 565">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62" r:id="rId425" name="Group Box 566">
              <controlPr defaultSize="0" autoFill="0" autoPict="0">
                <anchor moveWithCells="1">
                  <from>
                    <xdr:col>7</xdr:col>
                    <xdr:colOff>28575</xdr:colOff>
                    <xdr:row>79</xdr:row>
                    <xdr:rowOff>28575</xdr:rowOff>
                  </from>
                  <to>
                    <xdr:col>8</xdr:col>
                    <xdr:colOff>28575</xdr:colOff>
                    <xdr:row>82</xdr:row>
                    <xdr:rowOff>247650</xdr:rowOff>
                  </to>
                </anchor>
              </controlPr>
            </control>
          </mc:Choice>
        </mc:AlternateContent>
        <mc:AlternateContent xmlns:mc="http://schemas.openxmlformats.org/markup-compatibility/2006">
          <mc:Choice Requires="x14">
            <control shapeId="4663" r:id="rId426" name="Group Box 567">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64" r:id="rId427" name="Group Box 568">
              <controlPr defaultSize="0" autoFill="0" autoPict="0">
                <anchor moveWithCells="1">
                  <from>
                    <xdr:col>7</xdr:col>
                    <xdr:colOff>9525</xdr:colOff>
                    <xdr:row>79</xdr:row>
                    <xdr:rowOff>38100</xdr:rowOff>
                  </from>
                  <to>
                    <xdr:col>8</xdr:col>
                    <xdr:colOff>9525</xdr:colOff>
                    <xdr:row>82</xdr:row>
                    <xdr:rowOff>266700</xdr:rowOff>
                  </to>
                </anchor>
              </controlPr>
            </control>
          </mc:Choice>
        </mc:AlternateContent>
        <mc:AlternateContent xmlns:mc="http://schemas.openxmlformats.org/markup-compatibility/2006">
          <mc:Choice Requires="x14">
            <control shapeId="4665" r:id="rId428" name="Group Box 569">
              <controlPr defaultSize="0" autoFill="0" autoPict="0">
                <anchor moveWithCells="1">
                  <from>
                    <xdr:col>7</xdr:col>
                    <xdr:colOff>0</xdr:colOff>
                    <xdr:row>79</xdr:row>
                    <xdr:rowOff>28575</xdr:rowOff>
                  </from>
                  <to>
                    <xdr:col>8</xdr:col>
                    <xdr:colOff>0</xdr:colOff>
                    <xdr:row>82</xdr:row>
                    <xdr:rowOff>266700</xdr:rowOff>
                  </to>
                </anchor>
              </controlPr>
            </control>
          </mc:Choice>
        </mc:AlternateContent>
        <mc:AlternateContent xmlns:mc="http://schemas.openxmlformats.org/markup-compatibility/2006">
          <mc:Choice Requires="x14">
            <control shapeId="4666" r:id="rId429" name="Group Box 570">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67" r:id="rId430" name="Group Box 571">
              <controlPr defaultSize="0" autoFill="0" autoPict="0">
                <anchor moveWithCells="1">
                  <from>
                    <xdr:col>7</xdr:col>
                    <xdr:colOff>28575</xdr:colOff>
                    <xdr:row>79</xdr:row>
                    <xdr:rowOff>28575</xdr:rowOff>
                  </from>
                  <to>
                    <xdr:col>8</xdr:col>
                    <xdr:colOff>28575</xdr:colOff>
                    <xdr:row>82</xdr:row>
                    <xdr:rowOff>247650</xdr:rowOff>
                  </to>
                </anchor>
              </controlPr>
            </control>
          </mc:Choice>
        </mc:AlternateContent>
        <mc:AlternateContent xmlns:mc="http://schemas.openxmlformats.org/markup-compatibility/2006">
          <mc:Choice Requires="x14">
            <control shapeId="4668" r:id="rId431" name="Group Box 572">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69" r:id="rId432" name="Group Box 573">
              <controlPr defaultSize="0" autoFill="0" autoPict="0">
                <anchor moveWithCells="1">
                  <from>
                    <xdr:col>7</xdr:col>
                    <xdr:colOff>28575</xdr:colOff>
                    <xdr:row>83</xdr:row>
                    <xdr:rowOff>28575</xdr:rowOff>
                  </from>
                  <to>
                    <xdr:col>8</xdr:col>
                    <xdr:colOff>28575</xdr:colOff>
                    <xdr:row>86</xdr:row>
                    <xdr:rowOff>266700</xdr:rowOff>
                  </to>
                </anchor>
              </controlPr>
            </control>
          </mc:Choice>
        </mc:AlternateContent>
        <mc:AlternateContent xmlns:mc="http://schemas.openxmlformats.org/markup-compatibility/2006">
          <mc:Choice Requires="x14">
            <control shapeId="4670" r:id="rId433" name="Group Box 574">
              <controlPr defaultSize="0" autoFill="0" autoPict="0">
                <anchor moveWithCells="1">
                  <from>
                    <xdr:col>7</xdr:col>
                    <xdr:colOff>19050</xdr:colOff>
                    <xdr:row>82</xdr:row>
                    <xdr:rowOff>285750</xdr:rowOff>
                  </from>
                  <to>
                    <xdr:col>8</xdr:col>
                    <xdr:colOff>685800</xdr:colOff>
                    <xdr:row>87</xdr:row>
                    <xdr:rowOff>0</xdr:rowOff>
                  </to>
                </anchor>
              </controlPr>
            </control>
          </mc:Choice>
        </mc:AlternateContent>
        <mc:AlternateContent xmlns:mc="http://schemas.openxmlformats.org/markup-compatibility/2006">
          <mc:Choice Requires="x14">
            <control shapeId="4671" r:id="rId434" name="Group Box 575">
              <controlPr defaultSize="0" autoFill="0" autoPict="0">
                <anchor moveWithCells="1">
                  <from>
                    <xdr:col>7</xdr:col>
                    <xdr:colOff>28575</xdr:colOff>
                    <xdr:row>83</xdr:row>
                    <xdr:rowOff>9525</xdr:rowOff>
                  </from>
                  <to>
                    <xdr:col>8</xdr:col>
                    <xdr:colOff>76200</xdr:colOff>
                    <xdr:row>87</xdr:row>
                    <xdr:rowOff>38100</xdr:rowOff>
                  </to>
                </anchor>
              </controlPr>
            </control>
          </mc:Choice>
        </mc:AlternateContent>
        <mc:AlternateContent xmlns:mc="http://schemas.openxmlformats.org/markup-compatibility/2006">
          <mc:Choice Requires="x14">
            <control shapeId="4672" r:id="rId435" name="Group Box 576">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73" r:id="rId436" name="Group Box 577">
              <controlPr defaultSize="0" autoFill="0" autoPict="0">
                <anchor moveWithCells="1">
                  <from>
                    <xdr:col>7</xdr:col>
                    <xdr:colOff>28575</xdr:colOff>
                    <xdr:row>83</xdr:row>
                    <xdr:rowOff>38100</xdr:rowOff>
                  </from>
                  <to>
                    <xdr:col>8</xdr:col>
                    <xdr:colOff>28575</xdr:colOff>
                    <xdr:row>86</xdr:row>
                    <xdr:rowOff>266700</xdr:rowOff>
                  </to>
                </anchor>
              </controlPr>
            </control>
          </mc:Choice>
        </mc:AlternateContent>
        <mc:AlternateContent xmlns:mc="http://schemas.openxmlformats.org/markup-compatibility/2006">
          <mc:Choice Requires="x14">
            <control shapeId="4674" r:id="rId437" name="Group Box 578">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75" r:id="rId438" name="Group Box 579">
              <controlPr defaultSize="0" autoFill="0" autoPict="0">
                <anchor moveWithCells="1">
                  <from>
                    <xdr:col>7</xdr:col>
                    <xdr:colOff>9525</xdr:colOff>
                    <xdr:row>83</xdr:row>
                    <xdr:rowOff>28575</xdr:rowOff>
                  </from>
                  <to>
                    <xdr:col>8</xdr:col>
                    <xdr:colOff>9525</xdr:colOff>
                    <xdr:row>86</xdr:row>
                    <xdr:rowOff>266700</xdr:rowOff>
                  </to>
                </anchor>
              </controlPr>
            </control>
          </mc:Choice>
        </mc:AlternateContent>
        <mc:AlternateContent xmlns:mc="http://schemas.openxmlformats.org/markup-compatibility/2006">
          <mc:Choice Requires="x14">
            <control shapeId="4676" r:id="rId439" name="Group Box 580">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77" r:id="rId440" name="Group Box 581">
              <controlPr defaultSize="0" autoFill="0" autoPict="0">
                <anchor moveWithCells="1">
                  <from>
                    <xdr:col>7</xdr:col>
                    <xdr:colOff>28575</xdr:colOff>
                    <xdr:row>83</xdr:row>
                    <xdr:rowOff>38100</xdr:rowOff>
                  </from>
                  <to>
                    <xdr:col>8</xdr:col>
                    <xdr:colOff>28575</xdr:colOff>
                    <xdr:row>86</xdr:row>
                    <xdr:rowOff>266700</xdr:rowOff>
                  </to>
                </anchor>
              </controlPr>
            </control>
          </mc:Choice>
        </mc:AlternateContent>
        <mc:AlternateContent xmlns:mc="http://schemas.openxmlformats.org/markup-compatibility/2006">
          <mc:Choice Requires="x14">
            <control shapeId="4678" r:id="rId441" name="Group Box 582">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79" r:id="rId442" name="Group Box 583">
              <controlPr defaultSize="0" autoFill="0" autoPict="0">
                <anchor moveWithCells="1">
                  <from>
                    <xdr:col>7</xdr:col>
                    <xdr:colOff>9525</xdr:colOff>
                    <xdr:row>83</xdr:row>
                    <xdr:rowOff>28575</xdr:rowOff>
                  </from>
                  <to>
                    <xdr:col>8</xdr:col>
                    <xdr:colOff>9525</xdr:colOff>
                    <xdr:row>86</xdr:row>
                    <xdr:rowOff>266700</xdr:rowOff>
                  </to>
                </anchor>
              </controlPr>
            </control>
          </mc:Choice>
        </mc:AlternateContent>
        <mc:AlternateContent xmlns:mc="http://schemas.openxmlformats.org/markup-compatibility/2006">
          <mc:Choice Requires="x14">
            <control shapeId="4680" r:id="rId443" name="Group Box 584">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81" r:id="rId444" name="Group Box 585">
              <controlPr defaultSize="0" autoFill="0" autoPict="0">
                <anchor moveWithCells="1">
                  <from>
                    <xdr:col>7</xdr:col>
                    <xdr:colOff>9525</xdr:colOff>
                    <xdr:row>83</xdr:row>
                    <xdr:rowOff>28575</xdr:rowOff>
                  </from>
                  <to>
                    <xdr:col>8</xdr:col>
                    <xdr:colOff>9525</xdr:colOff>
                    <xdr:row>86</xdr:row>
                    <xdr:rowOff>266700</xdr:rowOff>
                  </to>
                </anchor>
              </controlPr>
            </control>
          </mc:Choice>
        </mc:AlternateContent>
        <mc:AlternateContent xmlns:mc="http://schemas.openxmlformats.org/markup-compatibility/2006">
          <mc:Choice Requires="x14">
            <control shapeId="4682" r:id="rId445" name="Group Box 586">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83" r:id="rId446" name="Group Box 587">
              <controlPr defaultSize="0" autoFill="0" autoPict="0">
                <anchor moveWithCells="1">
                  <from>
                    <xdr:col>7</xdr:col>
                    <xdr:colOff>28575</xdr:colOff>
                    <xdr:row>83</xdr:row>
                    <xdr:rowOff>47625</xdr:rowOff>
                  </from>
                  <to>
                    <xdr:col>8</xdr:col>
                    <xdr:colOff>28575</xdr:colOff>
                    <xdr:row>86</xdr:row>
                    <xdr:rowOff>266700</xdr:rowOff>
                  </to>
                </anchor>
              </controlPr>
            </control>
          </mc:Choice>
        </mc:AlternateContent>
        <mc:AlternateContent xmlns:mc="http://schemas.openxmlformats.org/markup-compatibility/2006">
          <mc:Choice Requires="x14">
            <control shapeId="4684" r:id="rId447" name="Group Box 588">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85" r:id="rId448" name="Group Box 589">
              <controlPr defaultSize="0" autoFill="0" autoPict="0">
                <anchor moveWithCells="1">
                  <from>
                    <xdr:col>7</xdr:col>
                    <xdr:colOff>9525</xdr:colOff>
                    <xdr:row>83</xdr:row>
                    <xdr:rowOff>38100</xdr:rowOff>
                  </from>
                  <to>
                    <xdr:col>8</xdr:col>
                    <xdr:colOff>9525</xdr:colOff>
                    <xdr:row>86</xdr:row>
                    <xdr:rowOff>266700</xdr:rowOff>
                  </to>
                </anchor>
              </controlPr>
            </control>
          </mc:Choice>
        </mc:AlternateContent>
        <mc:AlternateContent xmlns:mc="http://schemas.openxmlformats.org/markup-compatibility/2006">
          <mc:Choice Requires="x14">
            <control shapeId="4686" r:id="rId449" name="Group Box 590">
              <controlPr defaultSize="0" autoFill="0" autoPict="0">
                <anchor moveWithCells="1">
                  <from>
                    <xdr:col>7</xdr:col>
                    <xdr:colOff>0</xdr:colOff>
                    <xdr:row>83</xdr:row>
                    <xdr:rowOff>28575</xdr:rowOff>
                  </from>
                  <to>
                    <xdr:col>8</xdr:col>
                    <xdr:colOff>0</xdr:colOff>
                    <xdr:row>86</xdr:row>
                    <xdr:rowOff>266700</xdr:rowOff>
                  </to>
                </anchor>
              </controlPr>
            </control>
          </mc:Choice>
        </mc:AlternateContent>
        <mc:AlternateContent xmlns:mc="http://schemas.openxmlformats.org/markup-compatibility/2006">
          <mc:Choice Requires="x14">
            <control shapeId="4687" r:id="rId450" name="Group Box 591">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88" r:id="rId451" name="Group Box 592">
              <controlPr defaultSize="0" autoFill="0" autoPict="0">
                <anchor moveWithCells="1">
                  <from>
                    <xdr:col>7</xdr:col>
                    <xdr:colOff>28575</xdr:colOff>
                    <xdr:row>83</xdr:row>
                    <xdr:rowOff>28575</xdr:rowOff>
                  </from>
                  <to>
                    <xdr:col>8</xdr:col>
                    <xdr:colOff>28575</xdr:colOff>
                    <xdr:row>86</xdr:row>
                    <xdr:rowOff>247650</xdr:rowOff>
                  </to>
                </anchor>
              </controlPr>
            </control>
          </mc:Choice>
        </mc:AlternateContent>
        <mc:AlternateContent xmlns:mc="http://schemas.openxmlformats.org/markup-compatibility/2006">
          <mc:Choice Requires="x14">
            <control shapeId="4689" r:id="rId452" name="Group Box 593">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90" r:id="rId453" name="Group Box 594">
              <controlPr defaultSize="0" autoFill="0" autoPict="0">
                <anchor moveWithCells="1">
                  <from>
                    <xdr:col>7</xdr:col>
                    <xdr:colOff>9525</xdr:colOff>
                    <xdr:row>83</xdr:row>
                    <xdr:rowOff>38100</xdr:rowOff>
                  </from>
                  <to>
                    <xdr:col>8</xdr:col>
                    <xdr:colOff>9525</xdr:colOff>
                    <xdr:row>86</xdr:row>
                    <xdr:rowOff>266700</xdr:rowOff>
                  </to>
                </anchor>
              </controlPr>
            </control>
          </mc:Choice>
        </mc:AlternateContent>
        <mc:AlternateContent xmlns:mc="http://schemas.openxmlformats.org/markup-compatibility/2006">
          <mc:Choice Requires="x14">
            <control shapeId="4691" r:id="rId454" name="Group Box 595">
              <controlPr defaultSize="0" autoFill="0" autoPict="0">
                <anchor moveWithCells="1">
                  <from>
                    <xdr:col>7</xdr:col>
                    <xdr:colOff>0</xdr:colOff>
                    <xdr:row>83</xdr:row>
                    <xdr:rowOff>28575</xdr:rowOff>
                  </from>
                  <to>
                    <xdr:col>8</xdr:col>
                    <xdr:colOff>0</xdr:colOff>
                    <xdr:row>86</xdr:row>
                    <xdr:rowOff>266700</xdr:rowOff>
                  </to>
                </anchor>
              </controlPr>
            </control>
          </mc:Choice>
        </mc:AlternateContent>
        <mc:AlternateContent xmlns:mc="http://schemas.openxmlformats.org/markup-compatibility/2006">
          <mc:Choice Requires="x14">
            <control shapeId="4692" r:id="rId455" name="Group Box 596">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93" r:id="rId456" name="Group Box 597">
              <controlPr defaultSize="0" autoFill="0" autoPict="0">
                <anchor moveWithCells="1">
                  <from>
                    <xdr:col>7</xdr:col>
                    <xdr:colOff>28575</xdr:colOff>
                    <xdr:row>83</xdr:row>
                    <xdr:rowOff>28575</xdr:rowOff>
                  </from>
                  <to>
                    <xdr:col>8</xdr:col>
                    <xdr:colOff>28575</xdr:colOff>
                    <xdr:row>86</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0D8D0"/>
  </sheetPr>
  <dimension ref="A1:GF263"/>
  <sheetViews>
    <sheetView showGridLines="0" zoomScale="70" zoomScaleNormal="70" workbookViewId="0">
      <pane xSplit="5" ySplit="13" topLeftCell="BP257" activePane="bottomRight" state="frozen"/>
      <selection activeCell="D2" sqref="D2"/>
      <selection pane="topRight" activeCell="D2" sqref="D2"/>
      <selection pane="bottomLeft" activeCell="D2" sqref="D2"/>
      <selection pane="bottomRight" activeCell="CB259" sqref="CB259"/>
    </sheetView>
  </sheetViews>
  <sheetFormatPr defaultColWidth="3.125" defaultRowHeight="15" customHeight="1" outlineLevelCol="1"/>
  <cols>
    <col min="1" max="1" width="4.125" style="71" customWidth="1"/>
    <col min="2" max="2" width="5.125" style="98" customWidth="1"/>
    <col min="3" max="3" width="30.125" style="71" customWidth="1"/>
    <col min="4" max="4" width="7.375" style="71" customWidth="1"/>
    <col min="5" max="5" width="6.125" style="88" customWidth="1"/>
    <col min="6" max="6" width="10.5" style="74" customWidth="1"/>
    <col min="7" max="7" width="9.625" style="79" customWidth="1"/>
    <col min="8" max="8" width="7.375" style="676" customWidth="1"/>
    <col min="9" max="9" width="9.375" style="71" customWidth="1"/>
    <col min="10" max="11" width="6.375" style="71" customWidth="1"/>
    <col min="12" max="12" width="13.25" style="71" customWidth="1"/>
    <col min="13" max="13" width="7.875" style="71" customWidth="1"/>
    <col min="14" max="14" width="9.375" style="71" customWidth="1"/>
    <col min="15" max="15" width="7" style="71" customWidth="1"/>
    <col min="16" max="16" width="8.625" style="71" customWidth="1"/>
    <col min="17" max="20" width="3.625" style="80" customWidth="1"/>
    <col min="21" max="21" width="9" style="78" customWidth="1"/>
    <col min="22" max="23" width="5.75" style="78" customWidth="1"/>
    <col min="24" max="24" width="6.5" style="78" customWidth="1"/>
    <col min="25" max="25" width="5.75" style="79" customWidth="1"/>
    <col min="26" max="26" width="6.5" style="79" customWidth="1"/>
    <col min="27" max="27" width="6.375" style="79" customWidth="1"/>
    <col min="28" max="28" width="4" style="80" customWidth="1"/>
    <col min="29" max="29" width="3.875" style="71" customWidth="1"/>
    <col min="30" max="30" width="3.125" style="80"/>
    <col min="31" max="33" width="4.75" style="71" customWidth="1"/>
    <col min="34" max="34" width="3.125" style="80"/>
    <col min="35" max="35" width="3.125" style="71"/>
    <col min="36" max="36" width="4.75" style="74" customWidth="1"/>
    <col min="37" max="38" width="7.625" style="77" customWidth="1"/>
    <col min="39" max="39" width="6" style="82" customWidth="1"/>
    <col min="40" max="40" width="6" style="74" customWidth="1"/>
    <col min="41" max="41" width="4.75" style="74" customWidth="1"/>
    <col min="42" max="42" width="7.625" style="77" customWidth="1"/>
    <col min="43" max="43" width="6.625" style="81" customWidth="1"/>
    <col min="44" max="44" width="7.625" style="77" customWidth="1"/>
    <col min="45" max="45" width="6.625" style="81" customWidth="1"/>
    <col min="46" max="46" width="6" style="82" customWidth="1"/>
    <col min="47" max="47" width="6" style="74" customWidth="1"/>
    <col min="48" max="48" width="6.625" style="82" customWidth="1"/>
    <col min="49" max="49" width="5.625" style="74" customWidth="1"/>
    <col min="50" max="50" width="4.75" style="74" customWidth="1"/>
    <col min="51" max="52" width="7.625" style="77" customWidth="1"/>
    <col min="53" max="53" width="6" style="82" customWidth="1"/>
    <col min="54" max="54" width="6" style="74" customWidth="1"/>
    <col min="55" max="55" width="4.75" style="74" customWidth="1"/>
    <col min="56" max="56" width="7.625" style="77" customWidth="1"/>
    <col min="57" max="57" width="6.625" style="81" customWidth="1"/>
    <col min="58" max="58" width="7.625" style="77" customWidth="1"/>
    <col min="59" max="59" width="6.625" style="81" customWidth="1"/>
    <col min="60" max="60" width="6" style="82" customWidth="1"/>
    <col min="61" max="61" width="6" style="74" customWidth="1"/>
    <col min="62" max="62" width="6.625" style="82" customWidth="1"/>
    <col min="63" max="63" width="5.625" style="74" customWidth="1"/>
    <col min="64" max="64" width="4.125" style="71" customWidth="1"/>
    <col min="65" max="65" width="4.75" style="84" customWidth="1"/>
    <col min="66" max="66" width="3.125" style="71"/>
    <col min="67" max="67" width="4.125" style="71" customWidth="1"/>
    <col min="68" max="68" width="4.75" style="84" customWidth="1"/>
    <col min="69" max="69" width="3.125" style="71"/>
    <col min="70" max="70" width="4.125" style="71" customWidth="1"/>
    <col min="71" max="71" width="4.75" style="84" customWidth="1"/>
    <col min="72" max="72" width="3.125" style="71"/>
    <col min="73" max="73" width="4.125" style="71" customWidth="1"/>
    <col min="74" max="74" width="4.75" style="84" customWidth="1"/>
    <col min="75" max="75" width="3.125" style="71"/>
    <col min="76" max="76" width="4.125" style="71" customWidth="1"/>
    <col min="77" max="77" width="4.75" style="84" customWidth="1"/>
    <col min="78" max="78" width="3.125" style="71"/>
    <col min="79" max="79" width="4.75" style="71" customWidth="1"/>
    <col min="80" max="87" width="5.125" style="71" customWidth="1"/>
    <col min="88" max="88" width="5.125" style="86" customWidth="1"/>
    <col min="89" max="90" width="5.125" style="71" customWidth="1"/>
    <col min="91" max="91" width="4.125" style="71" customWidth="1"/>
    <col min="92" max="99" width="4.125" style="85" customWidth="1"/>
    <col min="100" max="100" width="3.375" style="79" customWidth="1"/>
    <col min="101" max="153" width="4.125" style="79" customWidth="1"/>
    <col min="154" max="154" width="3.125" style="71"/>
    <col min="155" max="155" width="5.125" style="98" customWidth="1"/>
    <col min="156" max="156" width="30.125" style="71" customWidth="1"/>
    <col min="157" max="157" width="6.125" style="88" customWidth="1"/>
    <col min="158" max="159" width="6.25" style="676" customWidth="1" outlineLevel="1"/>
    <col min="160" max="160" width="5.625" style="677" customWidth="1"/>
    <col min="161" max="161" width="7.375" style="91" customWidth="1" outlineLevel="1"/>
    <col min="162" max="162" width="5.625" style="677" customWidth="1"/>
    <col min="163" max="163" width="7.375" style="91" customWidth="1" outlineLevel="1"/>
    <col min="164" max="164" width="6.75" style="677" customWidth="1"/>
    <col min="165" max="165" width="7.375" style="91" customWidth="1" outlineLevel="1"/>
    <col min="166" max="166" width="5.625" style="71" customWidth="1"/>
    <col min="167" max="167" width="6.5" style="71" customWidth="1" outlineLevel="1"/>
    <col min="168" max="168" width="6.75" style="71" customWidth="1" outlineLevel="1"/>
    <col min="169" max="169" width="5.625" style="71" customWidth="1" outlineLevel="1"/>
    <col min="170" max="170" width="5.625" style="677" customWidth="1"/>
    <col min="171" max="171" width="7.375" style="91" customWidth="1" outlineLevel="1"/>
    <col min="172" max="172" width="5.625" style="677" customWidth="1"/>
    <col min="173" max="173" width="7.375" style="91" customWidth="1" outlineLevel="1"/>
    <col min="174" max="174" width="6.75" style="677" customWidth="1"/>
    <col min="175" max="175" width="7.375" style="91" customWidth="1" outlineLevel="1"/>
    <col min="176" max="176" width="5.625" style="71" customWidth="1"/>
    <col min="177" max="177" width="6.5" style="71" customWidth="1" outlineLevel="1"/>
    <col min="178" max="178" width="6.75" style="71" customWidth="1" outlineLevel="1"/>
    <col min="179" max="179" width="5.625" style="71" customWidth="1" outlineLevel="1"/>
    <col min="180" max="180" width="4.25" style="71" customWidth="1"/>
    <col min="181" max="182" width="8.375" style="71" customWidth="1"/>
    <col min="183" max="183" width="5.625" style="96" customWidth="1"/>
    <col min="184" max="184" width="3.125" style="71"/>
    <col min="185" max="185" width="6.625" style="71" customWidth="1"/>
    <col min="186" max="16384" width="3.125" style="71"/>
  </cols>
  <sheetData>
    <row r="1" spans="1:188" ht="29.25" customHeight="1">
      <c r="B1" s="72" t="s">
        <v>807</v>
      </c>
      <c r="E1" s="73"/>
      <c r="F1" s="79">
        <v>5</v>
      </c>
      <c r="G1" s="678">
        <v>6</v>
      </c>
      <c r="H1" s="679">
        <v>7</v>
      </c>
      <c r="I1" s="79">
        <v>8</v>
      </c>
      <c r="J1" s="79">
        <v>9</v>
      </c>
      <c r="K1" s="79">
        <v>10</v>
      </c>
      <c r="L1" s="678">
        <v>11</v>
      </c>
      <c r="M1" s="679">
        <v>12</v>
      </c>
      <c r="N1" s="79">
        <v>13</v>
      </c>
      <c r="O1" s="79">
        <v>14</v>
      </c>
      <c r="P1" s="79">
        <v>15</v>
      </c>
      <c r="Q1" s="678">
        <v>16</v>
      </c>
      <c r="R1" s="679">
        <v>17</v>
      </c>
      <c r="S1" s="79">
        <v>18</v>
      </c>
      <c r="T1" s="79">
        <v>19</v>
      </c>
      <c r="U1" s="79">
        <v>20</v>
      </c>
      <c r="V1" s="678">
        <v>21</v>
      </c>
      <c r="W1" s="79">
        <v>22</v>
      </c>
      <c r="X1" s="678">
        <v>23</v>
      </c>
      <c r="Y1" s="679">
        <v>24</v>
      </c>
      <c r="Z1" s="79">
        <v>25</v>
      </c>
      <c r="AA1" s="79">
        <v>26</v>
      </c>
      <c r="AB1" s="79">
        <v>27</v>
      </c>
      <c r="AC1" s="678">
        <v>28</v>
      </c>
      <c r="AD1" s="679">
        <v>29</v>
      </c>
      <c r="AE1" s="79">
        <v>30</v>
      </c>
      <c r="AF1" s="79">
        <v>31</v>
      </c>
      <c r="AG1" s="79">
        <v>32</v>
      </c>
      <c r="AH1" s="678">
        <v>33</v>
      </c>
      <c r="AI1" s="679">
        <v>34</v>
      </c>
      <c r="AJ1" s="79">
        <v>35</v>
      </c>
      <c r="AK1" s="79">
        <v>36</v>
      </c>
      <c r="AL1" s="79">
        <v>37</v>
      </c>
      <c r="AM1" s="678">
        <v>38</v>
      </c>
      <c r="AN1" s="79">
        <v>39</v>
      </c>
      <c r="AO1" s="678">
        <v>40</v>
      </c>
      <c r="AP1" s="679">
        <v>41</v>
      </c>
      <c r="AQ1" s="79">
        <v>42</v>
      </c>
      <c r="AR1" s="79">
        <v>43</v>
      </c>
      <c r="AS1" s="79">
        <v>44</v>
      </c>
      <c r="AT1" s="678">
        <v>45</v>
      </c>
      <c r="AU1" s="679">
        <v>46</v>
      </c>
      <c r="AV1" s="79">
        <v>47</v>
      </c>
      <c r="AW1" s="79">
        <v>48</v>
      </c>
      <c r="AX1" s="79">
        <v>49</v>
      </c>
      <c r="AY1" s="678">
        <v>50</v>
      </c>
      <c r="AZ1" s="679">
        <v>51</v>
      </c>
      <c r="BA1" s="79">
        <v>52</v>
      </c>
      <c r="BB1" s="79">
        <v>53</v>
      </c>
      <c r="BC1" s="79">
        <v>54</v>
      </c>
      <c r="BD1" s="678">
        <v>55</v>
      </c>
      <c r="BE1" s="79">
        <v>56</v>
      </c>
      <c r="BF1" s="678">
        <v>57</v>
      </c>
      <c r="BG1" s="679">
        <v>58</v>
      </c>
      <c r="BH1" s="79">
        <v>59</v>
      </c>
      <c r="BI1" s="79">
        <v>60</v>
      </c>
      <c r="BJ1" s="79">
        <v>61</v>
      </c>
      <c r="BK1" s="678">
        <v>62</v>
      </c>
      <c r="BL1" s="679">
        <v>63</v>
      </c>
      <c r="BM1" s="79">
        <v>64</v>
      </c>
      <c r="BN1" s="79">
        <v>65</v>
      </c>
      <c r="BO1" s="79">
        <v>66</v>
      </c>
      <c r="BP1" s="678">
        <v>67</v>
      </c>
      <c r="BQ1" s="679">
        <v>68</v>
      </c>
      <c r="BR1" s="79">
        <v>69</v>
      </c>
      <c r="BS1" s="79">
        <v>70</v>
      </c>
      <c r="BT1" s="79">
        <v>71</v>
      </c>
      <c r="BU1" s="678">
        <v>72</v>
      </c>
      <c r="BV1" s="79">
        <v>73</v>
      </c>
      <c r="BW1" s="678">
        <v>74</v>
      </c>
      <c r="BX1" s="679">
        <v>75</v>
      </c>
      <c r="BY1" s="79">
        <v>76</v>
      </c>
      <c r="BZ1" s="79">
        <v>77</v>
      </c>
      <c r="CA1" s="79">
        <v>78</v>
      </c>
      <c r="CB1" s="678">
        <v>79</v>
      </c>
      <c r="CC1" s="679">
        <v>80</v>
      </c>
      <c r="CD1" s="79">
        <v>81</v>
      </c>
      <c r="CE1" s="79">
        <v>82</v>
      </c>
      <c r="CF1" s="79">
        <v>83</v>
      </c>
      <c r="CG1" s="678">
        <v>84</v>
      </c>
      <c r="CH1" s="679">
        <v>85</v>
      </c>
      <c r="CI1" s="79">
        <v>86</v>
      </c>
      <c r="CJ1" s="79">
        <v>87</v>
      </c>
      <c r="CK1" s="79">
        <v>88</v>
      </c>
      <c r="CL1" s="678">
        <v>89</v>
      </c>
      <c r="CM1" s="79">
        <v>90</v>
      </c>
      <c r="CN1" s="678">
        <v>91</v>
      </c>
      <c r="CO1" s="679">
        <v>92</v>
      </c>
      <c r="CP1" s="79">
        <v>93</v>
      </c>
      <c r="CQ1" s="79">
        <v>94</v>
      </c>
      <c r="CR1" s="79">
        <v>95</v>
      </c>
      <c r="CS1" s="678">
        <v>96</v>
      </c>
      <c r="CT1" s="679">
        <v>97</v>
      </c>
      <c r="CU1" s="79">
        <v>98</v>
      </c>
      <c r="CV1" s="79">
        <v>99</v>
      </c>
      <c r="CW1" s="79">
        <v>100</v>
      </c>
      <c r="CX1" s="678">
        <v>101</v>
      </c>
      <c r="CY1" s="679">
        <v>102</v>
      </c>
      <c r="CZ1" s="79">
        <v>103</v>
      </c>
      <c r="DA1" s="79">
        <v>104</v>
      </c>
      <c r="DB1" s="79">
        <v>105</v>
      </c>
      <c r="DC1" s="678">
        <v>106</v>
      </c>
      <c r="DD1" s="79">
        <v>107</v>
      </c>
      <c r="DE1" s="678">
        <v>108</v>
      </c>
      <c r="DF1" s="679">
        <v>109</v>
      </c>
      <c r="DG1" s="79">
        <v>110</v>
      </c>
      <c r="DH1" s="79">
        <v>111</v>
      </c>
      <c r="DI1" s="79">
        <v>112</v>
      </c>
      <c r="DJ1" s="678">
        <v>113</v>
      </c>
      <c r="DK1" s="679">
        <v>114</v>
      </c>
      <c r="DL1" s="79">
        <v>115</v>
      </c>
      <c r="DM1" s="79">
        <v>116</v>
      </c>
      <c r="DN1" s="79">
        <v>117</v>
      </c>
      <c r="DO1" s="678">
        <v>118</v>
      </c>
      <c r="DP1" s="679">
        <v>119</v>
      </c>
      <c r="DQ1" s="79">
        <v>120</v>
      </c>
      <c r="DR1" s="79">
        <v>121</v>
      </c>
      <c r="DS1" s="79">
        <v>122</v>
      </c>
      <c r="DT1" s="678">
        <v>123</v>
      </c>
      <c r="DU1" s="79">
        <v>124</v>
      </c>
      <c r="DV1" s="678">
        <v>125</v>
      </c>
      <c r="DW1" s="679">
        <v>126</v>
      </c>
      <c r="DX1" s="79">
        <v>127</v>
      </c>
      <c r="DY1" s="79">
        <v>128</v>
      </c>
      <c r="DZ1" s="79">
        <v>129</v>
      </c>
      <c r="EA1" s="678">
        <v>130</v>
      </c>
      <c r="EB1" s="679">
        <v>131</v>
      </c>
      <c r="EC1" s="79">
        <v>132</v>
      </c>
      <c r="ED1" s="79">
        <v>133</v>
      </c>
      <c r="EE1" s="79">
        <v>134</v>
      </c>
      <c r="EF1" s="678">
        <v>135</v>
      </c>
      <c r="EG1" s="679">
        <v>136</v>
      </c>
      <c r="EH1" s="79">
        <v>137</v>
      </c>
      <c r="EI1" s="79">
        <v>138</v>
      </c>
      <c r="EJ1" s="79">
        <v>139</v>
      </c>
      <c r="EK1" s="678">
        <v>140</v>
      </c>
      <c r="EL1" s="79">
        <v>141</v>
      </c>
      <c r="EM1" s="678">
        <v>142</v>
      </c>
      <c r="EN1" s="679">
        <v>143</v>
      </c>
      <c r="EO1" s="79">
        <v>144</v>
      </c>
      <c r="EP1" s="79">
        <v>145</v>
      </c>
      <c r="EQ1" s="79">
        <v>146</v>
      </c>
      <c r="ER1" s="678">
        <v>147</v>
      </c>
      <c r="ES1" s="679">
        <v>148</v>
      </c>
      <c r="ET1" s="79">
        <v>149</v>
      </c>
      <c r="EU1" s="79">
        <v>150</v>
      </c>
      <c r="EV1" s="79">
        <v>151</v>
      </c>
      <c r="EW1" s="678">
        <v>152</v>
      </c>
      <c r="EY1" s="87" t="s">
        <v>808</v>
      </c>
      <c r="FA1" s="88" t="str">
        <f>"("&amp;MONTH(データ取得日)&amp;"/"&amp;DAY(データ取得日)&amp;"時点暫定版)"</f>
        <v>(2/17時点暫定版)</v>
      </c>
      <c r="FB1" s="75"/>
      <c r="FC1" s="89"/>
      <c r="FD1" s="90" t="s">
        <v>809</v>
      </c>
      <c r="FF1" s="1075" t="s">
        <v>810</v>
      </c>
      <c r="FG1" s="1075"/>
      <c r="FH1" s="92">
        <v>10</v>
      </c>
      <c r="FI1" s="93">
        <v>7</v>
      </c>
      <c r="FJ1" s="83"/>
      <c r="FK1" s="94" t="s">
        <v>811</v>
      </c>
      <c r="FL1" s="90">
        <v>0</v>
      </c>
      <c r="FM1" s="81" t="s">
        <v>812</v>
      </c>
      <c r="FN1" s="90" t="s">
        <v>809</v>
      </c>
      <c r="FP1" s="1075" t="s">
        <v>810</v>
      </c>
      <c r="FQ1" s="1075"/>
      <c r="FR1" s="92">
        <v>10</v>
      </c>
      <c r="FS1" s="93">
        <v>7</v>
      </c>
      <c r="FT1" s="83"/>
      <c r="FU1" s="94" t="s">
        <v>811</v>
      </c>
      <c r="FV1" s="90">
        <v>0</v>
      </c>
      <c r="FW1" s="81" t="s">
        <v>812</v>
      </c>
      <c r="FY1" s="95" t="s">
        <v>813</v>
      </c>
      <c r="GC1" s="81"/>
      <c r="GF1" s="97"/>
    </row>
    <row r="2" spans="1:188" ht="15.75" customHeight="1">
      <c r="A2" s="76"/>
      <c r="D2" s="99" t="s">
        <v>814</v>
      </c>
      <c r="E2" s="100"/>
      <c r="F2" s="97"/>
      <c r="G2" s="101" t="s">
        <v>815</v>
      </c>
      <c r="H2" s="102"/>
      <c r="I2" s="102"/>
      <c r="J2" s="102"/>
      <c r="K2" s="102"/>
      <c r="L2" s="102"/>
      <c r="M2" s="102"/>
      <c r="N2" s="102"/>
      <c r="O2" s="102"/>
      <c r="P2" s="102"/>
      <c r="Q2" s="102"/>
      <c r="R2" s="102"/>
      <c r="S2" s="102"/>
      <c r="T2" s="102"/>
      <c r="U2" s="102"/>
      <c r="V2" s="102"/>
      <c r="W2" s="102"/>
      <c r="X2" s="102"/>
      <c r="Y2" s="102"/>
      <c r="Z2" s="102"/>
      <c r="AA2" s="102"/>
      <c r="AB2" s="103" t="s">
        <v>816</v>
      </c>
      <c r="AC2" s="102"/>
      <c r="AD2" s="102"/>
      <c r="AE2" s="102"/>
      <c r="AF2" s="102"/>
      <c r="AG2" s="102"/>
      <c r="AH2" s="102"/>
      <c r="AI2" s="102"/>
      <c r="AJ2" s="102"/>
      <c r="AK2" s="102"/>
      <c r="AL2" s="102"/>
      <c r="AM2" s="102"/>
      <c r="AN2" s="102"/>
      <c r="AO2" s="102"/>
      <c r="AP2" s="102"/>
      <c r="AQ2" s="102"/>
      <c r="AR2" s="102"/>
      <c r="AS2" s="102"/>
      <c r="AT2" s="102"/>
      <c r="AU2" s="102"/>
      <c r="AV2" s="102"/>
      <c r="AW2" s="102"/>
      <c r="AX2" s="101"/>
      <c r="AY2" s="102"/>
      <c r="AZ2" s="102"/>
      <c r="BA2" s="102"/>
      <c r="BB2" s="102"/>
      <c r="BC2" s="102"/>
      <c r="BD2" s="102"/>
      <c r="BE2" s="102"/>
      <c r="BF2" s="102"/>
      <c r="BG2" s="102"/>
      <c r="BH2" s="102"/>
      <c r="BI2" s="102"/>
      <c r="BJ2" s="102"/>
      <c r="BK2" s="102"/>
      <c r="BL2" s="103" t="s">
        <v>817</v>
      </c>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3" t="s">
        <v>818</v>
      </c>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c r="EH2" s="102"/>
      <c r="EI2" s="102"/>
      <c r="EJ2" s="102"/>
      <c r="EK2" s="102"/>
      <c r="EL2" s="102"/>
      <c r="EM2" s="102"/>
      <c r="EN2" s="102"/>
      <c r="EO2" s="102"/>
      <c r="EP2" s="102"/>
      <c r="EQ2" s="102"/>
      <c r="ER2" s="102"/>
      <c r="ES2" s="102"/>
      <c r="ET2" s="102"/>
      <c r="EU2" s="102"/>
      <c r="EV2" s="102"/>
      <c r="EW2" s="104"/>
      <c r="EZ2" s="105"/>
      <c r="FA2" s="100"/>
      <c r="FB2" s="106"/>
      <c r="FC2" s="107"/>
      <c r="FD2" s="108" t="s">
        <v>819</v>
      </c>
      <c r="FE2" s="109"/>
      <c r="FF2" s="110"/>
      <c r="FG2" s="109"/>
      <c r="FH2" s="110"/>
      <c r="FI2" s="111"/>
      <c r="FJ2" s="110"/>
      <c r="FK2" s="110"/>
      <c r="FL2" s="110"/>
      <c r="FM2" s="112"/>
      <c r="FN2" s="108" t="s">
        <v>820</v>
      </c>
      <c r="FO2" s="109"/>
      <c r="FP2" s="110"/>
      <c r="FQ2" s="109"/>
      <c r="FR2" s="110"/>
      <c r="FS2" s="111"/>
      <c r="FT2" s="110"/>
      <c r="FU2" s="110"/>
      <c r="FV2" s="110"/>
      <c r="FW2" s="112"/>
      <c r="FZ2" s="113"/>
    </row>
    <row r="3" spans="1:188" ht="25.5" customHeight="1">
      <c r="A3" s="97"/>
      <c r="D3" s="114" t="str">
        <f>"掲載事業者数："&amp;COUNTA(C:C)-COUNTA(C1:C13)</f>
        <v>掲載事業者数：246</v>
      </c>
      <c r="E3" s="100"/>
      <c r="F3" s="97"/>
      <c r="G3" s="101" t="s">
        <v>821</v>
      </c>
      <c r="H3" s="115"/>
      <c r="I3" s="115"/>
      <c r="J3" s="115"/>
      <c r="K3" s="115"/>
      <c r="L3" s="101" t="s">
        <v>822</v>
      </c>
      <c r="M3" s="115"/>
      <c r="N3" s="115"/>
      <c r="O3" s="115"/>
      <c r="P3" s="115"/>
      <c r="Q3" s="115"/>
      <c r="R3" s="115"/>
      <c r="S3" s="115"/>
      <c r="T3" s="115"/>
      <c r="U3" s="116"/>
      <c r="V3" s="116"/>
      <c r="W3" s="116"/>
      <c r="X3" s="116"/>
      <c r="Y3" s="117" t="s">
        <v>823</v>
      </c>
      <c r="Z3" s="118"/>
      <c r="AA3" s="1076" t="s">
        <v>824</v>
      </c>
      <c r="AB3" s="101" t="s">
        <v>825</v>
      </c>
      <c r="AC3" s="115"/>
      <c r="AD3" s="115"/>
      <c r="AE3" s="115"/>
      <c r="AF3" s="115"/>
      <c r="AG3" s="115"/>
      <c r="AH3" s="115"/>
      <c r="AI3" s="119"/>
      <c r="AJ3" s="115" t="s">
        <v>826</v>
      </c>
      <c r="AK3" s="116"/>
      <c r="AL3" s="116"/>
      <c r="AM3" s="120"/>
      <c r="AN3" s="115"/>
      <c r="AO3" s="115"/>
      <c r="AP3" s="116"/>
      <c r="AQ3" s="121"/>
      <c r="AR3" s="116"/>
      <c r="AS3" s="121"/>
      <c r="AT3" s="120"/>
      <c r="AU3" s="115"/>
      <c r="AV3" s="120"/>
      <c r="AW3" s="115"/>
      <c r="AX3" s="101" t="s">
        <v>827</v>
      </c>
      <c r="AY3" s="116"/>
      <c r="AZ3" s="116"/>
      <c r="BA3" s="120"/>
      <c r="BB3" s="115"/>
      <c r="BC3" s="115"/>
      <c r="BD3" s="116"/>
      <c r="BE3" s="121"/>
      <c r="BF3" s="116"/>
      <c r="BG3" s="121"/>
      <c r="BH3" s="120"/>
      <c r="BI3" s="115"/>
      <c r="BJ3" s="120"/>
      <c r="BK3" s="115"/>
      <c r="BL3" s="101" t="s">
        <v>828</v>
      </c>
      <c r="BM3" s="116"/>
      <c r="BN3" s="115"/>
      <c r="BO3" s="115"/>
      <c r="BP3" s="116"/>
      <c r="BQ3" s="115"/>
      <c r="BR3" s="115"/>
      <c r="BS3" s="116"/>
      <c r="BT3" s="115"/>
      <c r="BU3" s="115"/>
      <c r="BV3" s="116"/>
      <c r="BW3" s="115"/>
      <c r="BX3" s="115"/>
      <c r="BY3" s="116"/>
      <c r="BZ3" s="115"/>
      <c r="CA3" s="116"/>
      <c r="CB3" s="101" t="s">
        <v>829</v>
      </c>
      <c r="CC3" s="115"/>
      <c r="CD3" s="115"/>
      <c r="CE3" s="115"/>
      <c r="CF3" s="115"/>
      <c r="CG3" s="115"/>
      <c r="CH3" s="115"/>
      <c r="CI3" s="115"/>
      <c r="CJ3" s="116"/>
      <c r="CK3" s="115"/>
      <c r="CL3" s="115"/>
      <c r="CM3" s="122" t="s">
        <v>830</v>
      </c>
      <c r="CN3" s="116"/>
      <c r="CO3" s="116"/>
      <c r="CP3" s="116"/>
      <c r="CQ3" s="116"/>
      <c r="CR3" s="116"/>
      <c r="CS3" s="116"/>
      <c r="CT3" s="116"/>
      <c r="CU3" s="116"/>
      <c r="CV3" s="101" t="s">
        <v>831</v>
      </c>
      <c r="CW3" s="115"/>
      <c r="CX3" s="115"/>
      <c r="CY3" s="115"/>
      <c r="CZ3" s="115"/>
      <c r="DA3" s="115"/>
      <c r="DB3" s="115"/>
      <c r="DC3" s="115"/>
      <c r="DD3" s="115"/>
      <c r="DE3" s="115"/>
      <c r="DF3" s="115"/>
      <c r="DG3" s="115"/>
      <c r="DH3" s="115"/>
      <c r="DI3" s="115"/>
      <c r="DJ3" s="115"/>
      <c r="DK3" s="115"/>
      <c r="DL3" s="115"/>
      <c r="DM3" s="115"/>
      <c r="DN3" s="115"/>
      <c r="DO3" s="115"/>
      <c r="DP3" s="115"/>
      <c r="DQ3" s="115"/>
      <c r="DR3" s="115"/>
      <c r="DS3" s="115"/>
      <c r="DT3" s="115"/>
      <c r="DU3" s="115"/>
      <c r="DV3" s="115"/>
      <c r="DW3" s="115"/>
      <c r="DX3" s="115"/>
      <c r="DY3" s="115"/>
      <c r="DZ3" s="115"/>
      <c r="EA3" s="115"/>
      <c r="EB3" s="115"/>
      <c r="EC3" s="115"/>
      <c r="ED3" s="115"/>
      <c r="EE3" s="115"/>
      <c r="EF3" s="115"/>
      <c r="EG3" s="115"/>
      <c r="EH3" s="115"/>
      <c r="EI3" s="1078" t="s">
        <v>832</v>
      </c>
      <c r="EJ3" s="1079"/>
      <c r="EK3" s="1079"/>
      <c r="EL3" s="1079"/>
      <c r="EM3" s="1079"/>
      <c r="EN3" s="1079"/>
      <c r="EO3" s="1079"/>
      <c r="EP3" s="1079"/>
      <c r="EQ3" s="1079"/>
      <c r="ER3" s="1079"/>
      <c r="ES3" s="1079"/>
      <c r="ET3" s="1079"/>
      <c r="EU3" s="1079"/>
      <c r="EV3" s="1079"/>
      <c r="EW3" s="1080"/>
      <c r="FA3" s="100"/>
      <c r="FB3" s="123"/>
      <c r="FC3" s="123"/>
      <c r="FD3" s="124" t="s">
        <v>833</v>
      </c>
      <c r="FE3" s="125"/>
      <c r="FF3" s="126"/>
      <c r="FG3" s="127"/>
      <c r="FH3" s="126"/>
      <c r="FI3" s="128"/>
      <c r="FJ3" s="1063" t="s">
        <v>834</v>
      </c>
      <c r="FK3" s="1064"/>
      <c r="FL3" s="1064"/>
      <c r="FM3" s="1065"/>
      <c r="FN3" s="124" t="s">
        <v>833</v>
      </c>
      <c r="FO3" s="125"/>
      <c r="FP3" s="126"/>
      <c r="FQ3" s="127"/>
      <c r="FR3" s="126"/>
      <c r="FS3" s="128"/>
      <c r="FT3" s="1063" t="s">
        <v>834</v>
      </c>
      <c r="FU3" s="1064"/>
      <c r="FV3" s="1064"/>
      <c r="FW3" s="1065"/>
      <c r="FY3" s="129" t="s">
        <v>835</v>
      </c>
      <c r="FZ3" s="130"/>
    </row>
    <row r="4" spans="1:188" ht="24.75" customHeight="1">
      <c r="B4" s="131" t="s">
        <v>836</v>
      </c>
      <c r="C4" s="132"/>
      <c r="D4" s="132"/>
      <c r="E4" s="133"/>
      <c r="F4" s="132"/>
      <c r="G4" s="134" t="s">
        <v>837</v>
      </c>
      <c r="H4" s="135"/>
      <c r="I4" s="136" t="s">
        <v>838</v>
      </c>
      <c r="J4" s="135"/>
      <c r="K4" s="135"/>
      <c r="L4" s="134" t="s">
        <v>839</v>
      </c>
      <c r="M4" s="135"/>
      <c r="N4" s="137"/>
      <c r="O4" s="138" t="s">
        <v>840</v>
      </c>
      <c r="P4" s="139"/>
      <c r="Q4" s="135" t="s">
        <v>841</v>
      </c>
      <c r="R4" s="135"/>
      <c r="S4" s="135"/>
      <c r="T4" s="137"/>
      <c r="U4" s="140" t="s">
        <v>842</v>
      </c>
      <c r="V4" s="140"/>
      <c r="W4" s="140"/>
      <c r="X4" s="140"/>
      <c r="Y4" s="134" t="s">
        <v>843</v>
      </c>
      <c r="Z4" s="135"/>
      <c r="AA4" s="1077"/>
      <c r="AB4" s="134" t="s">
        <v>844</v>
      </c>
      <c r="AC4" s="135"/>
      <c r="AD4" s="141" t="s">
        <v>845</v>
      </c>
      <c r="AE4" s="135"/>
      <c r="AF4" s="135"/>
      <c r="AG4" s="135"/>
      <c r="AH4" s="141" t="s">
        <v>846</v>
      </c>
      <c r="AI4" s="142"/>
      <c r="AJ4" s="143" t="s">
        <v>847</v>
      </c>
      <c r="AK4" s="144"/>
      <c r="AL4" s="144"/>
      <c r="AM4" s="145"/>
      <c r="AN4" s="143"/>
      <c r="AO4" s="146" t="s">
        <v>849</v>
      </c>
      <c r="AP4" s="144"/>
      <c r="AQ4" s="147"/>
      <c r="AR4" s="144"/>
      <c r="AS4" s="147"/>
      <c r="AT4" s="145"/>
      <c r="AU4" s="143"/>
      <c r="AV4" s="148"/>
      <c r="AW4" s="1069" t="s">
        <v>850</v>
      </c>
      <c r="AX4" s="143" t="s">
        <v>847</v>
      </c>
      <c r="AY4" s="144"/>
      <c r="AZ4" s="144"/>
      <c r="BA4" s="145"/>
      <c r="BB4" s="143"/>
      <c r="BC4" s="146" t="s">
        <v>849</v>
      </c>
      <c r="BD4" s="144"/>
      <c r="BE4" s="147"/>
      <c r="BF4" s="144"/>
      <c r="BG4" s="147"/>
      <c r="BH4" s="145"/>
      <c r="BI4" s="143"/>
      <c r="BJ4" s="148"/>
      <c r="BK4" s="1069" t="s">
        <v>850</v>
      </c>
      <c r="BL4" s="149">
        <v>1</v>
      </c>
      <c r="BM4" s="150"/>
      <c r="BN4" s="151"/>
      <c r="BO4" s="152">
        <v>2</v>
      </c>
      <c r="BP4" s="150"/>
      <c r="BQ4" s="151"/>
      <c r="BR4" s="152">
        <v>3</v>
      </c>
      <c r="BS4" s="150"/>
      <c r="BT4" s="151"/>
      <c r="BU4" s="152">
        <v>4</v>
      </c>
      <c r="BV4" s="150"/>
      <c r="BW4" s="151"/>
      <c r="BX4" s="152">
        <v>5</v>
      </c>
      <c r="BY4" s="150"/>
      <c r="BZ4" s="151"/>
      <c r="CA4" s="153" t="s">
        <v>851</v>
      </c>
      <c r="CB4" s="154" t="s">
        <v>852</v>
      </c>
      <c r="CC4" s="155"/>
      <c r="CD4" s="141" t="s">
        <v>853</v>
      </c>
      <c r="CE4" s="156"/>
      <c r="CF4" s="156"/>
      <c r="CG4" s="156"/>
      <c r="CH4" s="156"/>
      <c r="CI4" s="156"/>
      <c r="CJ4" s="155"/>
      <c r="CK4" s="141" t="s">
        <v>846</v>
      </c>
      <c r="CL4" s="156"/>
      <c r="CM4" s="1071" t="s">
        <v>854</v>
      </c>
      <c r="CN4" s="140" t="s">
        <v>855</v>
      </c>
      <c r="CO4" s="140"/>
      <c r="CP4" s="157" t="s">
        <v>856</v>
      </c>
      <c r="CQ4" s="158"/>
      <c r="CR4" s="157" t="s">
        <v>857</v>
      </c>
      <c r="CS4" s="158"/>
      <c r="CT4" s="159" t="s">
        <v>851</v>
      </c>
      <c r="CU4" s="140"/>
      <c r="CV4" s="160" t="s">
        <v>858</v>
      </c>
      <c r="CW4" s="161"/>
      <c r="CX4" s="161"/>
      <c r="CY4" s="162" t="s">
        <v>859</v>
      </c>
      <c r="CZ4" s="161"/>
      <c r="DA4" s="161"/>
      <c r="DB4" s="162" t="s">
        <v>860</v>
      </c>
      <c r="DC4" s="161"/>
      <c r="DD4" s="161"/>
      <c r="DE4" s="162" t="s">
        <v>861</v>
      </c>
      <c r="DF4" s="161"/>
      <c r="DG4" s="161"/>
      <c r="DH4" s="162" t="s">
        <v>862</v>
      </c>
      <c r="DI4" s="161"/>
      <c r="DJ4" s="161"/>
      <c r="DK4" s="162" t="s">
        <v>863</v>
      </c>
      <c r="DL4" s="161"/>
      <c r="DM4" s="161"/>
      <c r="DN4" s="162" t="s">
        <v>864</v>
      </c>
      <c r="DO4" s="161"/>
      <c r="DP4" s="161"/>
      <c r="DQ4" s="162" t="s">
        <v>865</v>
      </c>
      <c r="DR4" s="161"/>
      <c r="DS4" s="161"/>
      <c r="DT4" s="162" t="s">
        <v>866</v>
      </c>
      <c r="DU4" s="161"/>
      <c r="DV4" s="161"/>
      <c r="DW4" s="162" t="s">
        <v>867</v>
      </c>
      <c r="DX4" s="161"/>
      <c r="DY4" s="161"/>
      <c r="DZ4" s="162" t="s">
        <v>868</v>
      </c>
      <c r="EA4" s="161"/>
      <c r="EB4" s="161"/>
      <c r="EC4" s="162" t="s">
        <v>869</v>
      </c>
      <c r="ED4" s="161"/>
      <c r="EE4" s="161"/>
      <c r="EF4" s="162" t="s">
        <v>870</v>
      </c>
      <c r="EG4" s="161"/>
      <c r="EH4" s="161"/>
      <c r="EI4" s="160" t="s">
        <v>871</v>
      </c>
      <c r="EJ4" s="161"/>
      <c r="EK4" s="161"/>
      <c r="EL4" s="162" t="s">
        <v>872</v>
      </c>
      <c r="EM4" s="161"/>
      <c r="EN4" s="161"/>
      <c r="EO4" s="162" t="s">
        <v>873</v>
      </c>
      <c r="EP4" s="161"/>
      <c r="EQ4" s="161"/>
      <c r="ER4" s="162" t="s">
        <v>874</v>
      </c>
      <c r="ES4" s="161"/>
      <c r="ET4" s="161"/>
      <c r="EU4" s="162" t="s">
        <v>875</v>
      </c>
      <c r="EV4" s="161"/>
      <c r="EW4" s="163"/>
      <c r="EY4" s="164" t="s">
        <v>836</v>
      </c>
      <c r="EZ4" s="165"/>
      <c r="FA4" s="166"/>
      <c r="FB4" s="1073" t="s">
        <v>876</v>
      </c>
      <c r="FC4" s="1074"/>
      <c r="FD4" s="167" t="s">
        <v>877</v>
      </c>
      <c r="FE4" s="168"/>
      <c r="FF4" s="169" t="s">
        <v>878</v>
      </c>
      <c r="FG4" s="168"/>
      <c r="FH4" s="169" t="s">
        <v>879</v>
      </c>
      <c r="FI4" s="170"/>
      <c r="FJ4" s="1066"/>
      <c r="FK4" s="1067"/>
      <c r="FL4" s="1067"/>
      <c r="FM4" s="1068"/>
      <c r="FN4" s="167" t="s">
        <v>877</v>
      </c>
      <c r="FO4" s="168"/>
      <c r="FP4" s="169" t="s">
        <v>878</v>
      </c>
      <c r="FQ4" s="168"/>
      <c r="FR4" s="169" t="s">
        <v>879</v>
      </c>
      <c r="FS4" s="170"/>
      <c r="FT4" s="1066"/>
      <c r="FU4" s="1067"/>
      <c r="FV4" s="1067"/>
      <c r="FW4" s="1068"/>
      <c r="FY4" s="171" t="s">
        <v>880</v>
      </c>
      <c r="FZ4" s="172"/>
    </row>
    <row r="5" spans="1:188" ht="60.75" customHeight="1">
      <c r="A5" s="173"/>
      <c r="B5" s="174" t="s">
        <v>881</v>
      </c>
      <c r="C5" s="175" t="s">
        <v>882</v>
      </c>
      <c r="D5" s="176" t="s">
        <v>883</v>
      </c>
      <c r="E5" s="175" t="s">
        <v>884</v>
      </c>
      <c r="F5" s="177" t="s">
        <v>885</v>
      </c>
      <c r="G5" s="178" t="s">
        <v>886</v>
      </c>
      <c r="H5" s="175" t="s">
        <v>887</v>
      </c>
      <c r="I5" s="179" t="s">
        <v>7</v>
      </c>
      <c r="J5" s="180" t="s">
        <v>888</v>
      </c>
      <c r="K5" s="181" t="s">
        <v>889</v>
      </c>
      <c r="L5" s="182" t="s">
        <v>890</v>
      </c>
      <c r="M5" s="183" t="s">
        <v>891</v>
      </c>
      <c r="N5" s="184" t="s">
        <v>892</v>
      </c>
      <c r="O5" s="185" t="s">
        <v>57</v>
      </c>
      <c r="P5" s="184" t="s">
        <v>65</v>
      </c>
      <c r="Q5" s="186" t="s">
        <v>893</v>
      </c>
      <c r="R5" s="187" t="s">
        <v>894</v>
      </c>
      <c r="S5" s="187" t="s">
        <v>895</v>
      </c>
      <c r="T5" s="188" t="s">
        <v>896</v>
      </c>
      <c r="U5" s="189" t="s">
        <v>897</v>
      </c>
      <c r="V5" s="190" t="s">
        <v>898</v>
      </c>
      <c r="W5" s="191" t="s">
        <v>899</v>
      </c>
      <c r="X5" s="192" t="s">
        <v>900</v>
      </c>
      <c r="Y5" s="178" t="s">
        <v>901</v>
      </c>
      <c r="Z5" s="175" t="s">
        <v>902</v>
      </c>
      <c r="AA5" s="1077"/>
      <c r="AB5" s="178" t="s">
        <v>903</v>
      </c>
      <c r="AC5" s="175" t="s">
        <v>904</v>
      </c>
      <c r="AD5" s="193" t="s">
        <v>903</v>
      </c>
      <c r="AE5" s="194" t="s">
        <v>905</v>
      </c>
      <c r="AF5" s="176" t="s">
        <v>906</v>
      </c>
      <c r="AG5" s="195" t="s">
        <v>907</v>
      </c>
      <c r="AH5" s="193" t="s">
        <v>903</v>
      </c>
      <c r="AI5" s="196" t="s">
        <v>908</v>
      </c>
      <c r="AJ5" s="185" t="s">
        <v>909</v>
      </c>
      <c r="AK5" s="197" t="s">
        <v>910</v>
      </c>
      <c r="AL5" s="197" t="s">
        <v>911</v>
      </c>
      <c r="AM5" s="175" t="s">
        <v>912</v>
      </c>
      <c r="AN5" s="198" t="s">
        <v>913</v>
      </c>
      <c r="AO5" s="193" t="s">
        <v>909</v>
      </c>
      <c r="AP5" s="175" t="s">
        <v>914</v>
      </c>
      <c r="AQ5" s="198" t="s">
        <v>915</v>
      </c>
      <c r="AR5" s="175" t="s">
        <v>916</v>
      </c>
      <c r="AS5" s="198" t="s">
        <v>917</v>
      </c>
      <c r="AT5" s="199" t="s">
        <v>912</v>
      </c>
      <c r="AU5" s="200" t="s">
        <v>913</v>
      </c>
      <c r="AV5" s="201" t="s">
        <v>918</v>
      </c>
      <c r="AW5" s="1070"/>
      <c r="AX5" s="185" t="s">
        <v>909</v>
      </c>
      <c r="AY5" s="197" t="s">
        <v>910</v>
      </c>
      <c r="AZ5" s="197" t="s">
        <v>911</v>
      </c>
      <c r="BA5" s="175" t="s">
        <v>912</v>
      </c>
      <c r="BB5" s="198" t="s">
        <v>913</v>
      </c>
      <c r="BC5" s="193" t="s">
        <v>909</v>
      </c>
      <c r="BD5" s="175" t="s">
        <v>910</v>
      </c>
      <c r="BE5" s="198" t="s">
        <v>915</v>
      </c>
      <c r="BF5" s="175" t="s">
        <v>911</v>
      </c>
      <c r="BG5" s="198" t="s">
        <v>917</v>
      </c>
      <c r="BH5" s="199" t="s">
        <v>912</v>
      </c>
      <c r="BI5" s="200" t="s">
        <v>913</v>
      </c>
      <c r="BJ5" s="201" t="s">
        <v>918</v>
      </c>
      <c r="BK5" s="1070"/>
      <c r="BL5" s="179" t="s">
        <v>919</v>
      </c>
      <c r="BM5" s="202" t="s">
        <v>920</v>
      </c>
      <c r="BN5" s="175" t="s">
        <v>921</v>
      </c>
      <c r="BO5" s="179" t="s">
        <v>919</v>
      </c>
      <c r="BP5" s="202" t="s">
        <v>920</v>
      </c>
      <c r="BQ5" s="175" t="s">
        <v>921</v>
      </c>
      <c r="BR5" s="179" t="s">
        <v>919</v>
      </c>
      <c r="BS5" s="202" t="s">
        <v>920</v>
      </c>
      <c r="BT5" s="175" t="s">
        <v>921</v>
      </c>
      <c r="BU5" s="179" t="s">
        <v>919</v>
      </c>
      <c r="BV5" s="202" t="s">
        <v>920</v>
      </c>
      <c r="BW5" s="175" t="s">
        <v>921</v>
      </c>
      <c r="BX5" s="179" t="s">
        <v>919</v>
      </c>
      <c r="BY5" s="202" t="s">
        <v>920</v>
      </c>
      <c r="BZ5" s="175" t="s">
        <v>921</v>
      </c>
      <c r="CA5" s="203" t="s">
        <v>920</v>
      </c>
      <c r="CB5" s="204" t="s">
        <v>922</v>
      </c>
      <c r="CC5" s="205" t="s">
        <v>923</v>
      </c>
      <c r="CD5" s="206" t="s">
        <v>922</v>
      </c>
      <c r="CE5" s="207" t="s">
        <v>924</v>
      </c>
      <c r="CF5" s="208" t="s">
        <v>925</v>
      </c>
      <c r="CG5" s="208" t="s">
        <v>926</v>
      </c>
      <c r="CH5" s="208" t="s">
        <v>927</v>
      </c>
      <c r="CI5" s="208" t="s">
        <v>928</v>
      </c>
      <c r="CJ5" s="209" t="s">
        <v>929</v>
      </c>
      <c r="CK5" s="206" t="s">
        <v>922</v>
      </c>
      <c r="CL5" s="175" t="s">
        <v>923</v>
      </c>
      <c r="CM5" s="1072"/>
      <c r="CN5" s="210" t="s">
        <v>930</v>
      </c>
      <c r="CO5" s="175" t="s">
        <v>931</v>
      </c>
      <c r="CP5" s="211" t="s">
        <v>930</v>
      </c>
      <c r="CQ5" s="175" t="s">
        <v>931</v>
      </c>
      <c r="CR5" s="211" t="s">
        <v>930</v>
      </c>
      <c r="CS5" s="175" t="s">
        <v>931</v>
      </c>
      <c r="CT5" s="211" t="s">
        <v>930</v>
      </c>
      <c r="CU5" s="175" t="s">
        <v>931</v>
      </c>
      <c r="CV5" s="212" t="s">
        <v>932</v>
      </c>
      <c r="CW5" s="213" t="s">
        <v>933</v>
      </c>
      <c r="CX5" s="214" t="s">
        <v>921</v>
      </c>
      <c r="CY5" s="215" t="s">
        <v>932</v>
      </c>
      <c r="CZ5" s="216" t="s">
        <v>933</v>
      </c>
      <c r="DA5" s="214" t="s">
        <v>921</v>
      </c>
      <c r="DB5" s="215" t="s">
        <v>932</v>
      </c>
      <c r="DC5" s="216" t="s">
        <v>933</v>
      </c>
      <c r="DD5" s="214" t="s">
        <v>921</v>
      </c>
      <c r="DE5" s="215" t="s">
        <v>932</v>
      </c>
      <c r="DF5" s="216" t="s">
        <v>933</v>
      </c>
      <c r="DG5" s="214" t="s">
        <v>921</v>
      </c>
      <c r="DH5" s="215" t="s">
        <v>932</v>
      </c>
      <c r="DI5" s="216" t="s">
        <v>933</v>
      </c>
      <c r="DJ5" s="214" t="s">
        <v>921</v>
      </c>
      <c r="DK5" s="215" t="s">
        <v>932</v>
      </c>
      <c r="DL5" s="216" t="s">
        <v>933</v>
      </c>
      <c r="DM5" s="214" t="s">
        <v>921</v>
      </c>
      <c r="DN5" s="215" t="s">
        <v>932</v>
      </c>
      <c r="DO5" s="216" t="s">
        <v>933</v>
      </c>
      <c r="DP5" s="214" t="s">
        <v>921</v>
      </c>
      <c r="DQ5" s="215" t="s">
        <v>932</v>
      </c>
      <c r="DR5" s="216" t="s">
        <v>933</v>
      </c>
      <c r="DS5" s="214" t="s">
        <v>921</v>
      </c>
      <c r="DT5" s="215" t="s">
        <v>932</v>
      </c>
      <c r="DU5" s="216" t="s">
        <v>933</v>
      </c>
      <c r="DV5" s="214" t="s">
        <v>921</v>
      </c>
      <c r="DW5" s="215" t="s">
        <v>932</v>
      </c>
      <c r="DX5" s="216" t="s">
        <v>933</v>
      </c>
      <c r="DY5" s="214" t="s">
        <v>921</v>
      </c>
      <c r="DZ5" s="215" t="s">
        <v>932</v>
      </c>
      <c r="EA5" s="216" t="s">
        <v>933</v>
      </c>
      <c r="EB5" s="214" t="s">
        <v>921</v>
      </c>
      <c r="EC5" s="215" t="s">
        <v>932</v>
      </c>
      <c r="ED5" s="216" t="s">
        <v>933</v>
      </c>
      <c r="EE5" s="214" t="s">
        <v>921</v>
      </c>
      <c r="EF5" s="215" t="s">
        <v>932</v>
      </c>
      <c r="EG5" s="216" t="s">
        <v>933</v>
      </c>
      <c r="EH5" s="214" t="s">
        <v>921</v>
      </c>
      <c r="EI5" s="212" t="s">
        <v>932</v>
      </c>
      <c r="EJ5" s="213" t="s">
        <v>933</v>
      </c>
      <c r="EK5" s="214" t="s">
        <v>921</v>
      </c>
      <c r="EL5" s="215" t="s">
        <v>932</v>
      </c>
      <c r="EM5" s="216" t="s">
        <v>933</v>
      </c>
      <c r="EN5" s="214" t="s">
        <v>921</v>
      </c>
      <c r="EO5" s="215" t="s">
        <v>932</v>
      </c>
      <c r="EP5" s="216" t="s">
        <v>933</v>
      </c>
      <c r="EQ5" s="214" t="s">
        <v>921</v>
      </c>
      <c r="ER5" s="215" t="s">
        <v>932</v>
      </c>
      <c r="ES5" s="216" t="s">
        <v>933</v>
      </c>
      <c r="ET5" s="214" t="s">
        <v>921</v>
      </c>
      <c r="EU5" s="215" t="s">
        <v>932</v>
      </c>
      <c r="EV5" s="216" t="s">
        <v>933</v>
      </c>
      <c r="EW5" s="214" t="s">
        <v>921</v>
      </c>
      <c r="EY5" s="174" t="s">
        <v>881</v>
      </c>
      <c r="EZ5" s="175" t="s">
        <v>882</v>
      </c>
      <c r="FA5" s="175" t="s">
        <v>884</v>
      </c>
      <c r="FB5" s="217" t="s">
        <v>934</v>
      </c>
      <c r="FC5" s="218" t="s">
        <v>935</v>
      </c>
      <c r="FD5" s="219" t="s">
        <v>936</v>
      </c>
      <c r="FE5" s="220" t="s">
        <v>937</v>
      </c>
      <c r="FF5" s="221" t="s">
        <v>936</v>
      </c>
      <c r="FG5" s="220" t="s">
        <v>938</v>
      </c>
      <c r="FH5" s="221" t="s">
        <v>936</v>
      </c>
      <c r="FI5" s="222" t="s">
        <v>939</v>
      </c>
      <c r="FJ5" s="223" t="s">
        <v>936</v>
      </c>
      <c r="FK5" s="224" t="s">
        <v>940</v>
      </c>
      <c r="FL5" s="225" t="s">
        <v>941</v>
      </c>
      <c r="FM5" s="226" t="s">
        <v>942</v>
      </c>
      <c r="FN5" s="219" t="s">
        <v>936</v>
      </c>
      <c r="FO5" s="220" t="s">
        <v>937</v>
      </c>
      <c r="FP5" s="221" t="s">
        <v>936</v>
      </c>
      <c r="FQ5" s="220" t="s">
        <v>938</v>
      </c>
      <c r="FR5" s="221" t="s">
        <v>936</v>
      </c>
      <c r="FS5" s="222" t="s">
        <v>939</v>
      </c>
      <c r="FT5" s="223" t="s">
        <v>936</v>
      </c>
      <c r="FU5" s="224" t="s">
        <v>940</v>
      </c>
      <c r="FV5" s="225" t="s">
        <v>941</v>
      </c>
      <c r="FW5" s="226" t="s">
        <v>942</v>
      </c>
      <c r="FY5" s="227" t="s">
        <v>943</v>
      </c>
      <c r="FZ5" s="228" t="s">
        <v>944</v>
      </c>
    </row>
    <row r="6" spans="1:188" s="229" customFormat="1" ht="33" customHeight="1">
      <c r="B6" s="230"/>
      <c r="C6" s="231" t="str">
        <f>IFERROR(VLOOKUP(B6,[1]事業者一覧!K:L,COLUMN([1]事業者一覧!L4)-COLUMN([1]事業者一覧!K4)+1,0),"-")</f>
        <v>-</v>
      </c>
      <c r="D6" s="232" t="str">
        <f>IFERROR(VLOOKUP(B6,[1]事業者一覧!K:O,COLUMN([1]事業者一覧!$N$6)-COLUMN([1]事業者一覧!$K$6)+1,0),"-")</f>
        <v>-</v>
      </c>
      <c r="E6" s="233" t="str">
        <f>Q6&amp;R6&amp;S6&amp;T6</f>
        <v>計画【１】計画【１】計画【１】計画【１】</v>
      </c>
      <c r="F6" s="234" t="s">
        <v>945</v>
      </c>
      <c r="G6" s="235" t="s">
        <v>946</v>
      </c>
      <c r="H6" s="236" t="s">
        <v>947</v>
      </c>
      <c r="I6" s="237" t="s">
        <v>947</v>
      </c>
      <c r="J6" s="238" t="s">
        <v>947</v>
      </c>
      <c r="K6" s="239" t="s">
        <v>947</v>
      </c>
      <c r="L6" s="235" t="s">
        <v>947</v>
      </c>
      <c r="M6" s="239" t="s">
        <v>947</v>
      </c>
      <c r="N6" s="240" t="s">
        <v>947</v>
      </c>
      <c r="O6" s="241" t="s">
        <v>947</v>
      </c>
      <c r="P6" s="240" t="s">
        <v>947</v>
      </c>
      <c r="Q6" s="241" t="s">
        <v>947</v>
      </c>
      <c r="R6" s="238" t="s">
        <v>947</v>
      </c>
      <c r="S6" s="238" t="s">
        <v>947</v>
      </c>
      <c r="T6" s="240" t="s">
        <v>947</v>
      </c>
      <c r="U6" s="242" t="s">
        <v>947</v>
      </c>
      <c r="V6" s="243" t="s">
        <v>947</v>
      </c>
      <c r="W6" s="243" t="s">
        <v>947</v>
      </c>
      <c r="X6" s="244" t="s">
        <v>947</v>
      </c>
      <c r="Y6" s="235" t="s">
        <v>947</v>
      </c>
      <c r="Z6" s="236" t="s">
        <v>947</v>
      </c>
      <c r="AA6" s="245" t="s">
        <v>947</v>
      </c>
      <c r="AB6" s="235" t="s">
        <v>948</v>
      </c>
      <c r="AC6" s="236" t="s">
        <v>949</v>
      </c>
      <c r="AD6" s="246" t="s">
        <v>949</v>
      </c>
      <c r="AE6" s="238" t="s">
        <v>949</v>
      </c>
      <c r="AF6" s="238" t="s">
        <v>949</v>
      </c>
      <c r="AG6" s="236" t="s">
        <v>949</v>
      </c>
      <c r="AH6" s="246" t="s">
        <v>949</v>
      </c>
      <c r="AI6" s="247" t="s">
        <v>949</v>
      </c>
      <c r="AJ6" s="241" t="s">
        <v>949</v>
      </c>
      <c r="AK6" s="248" t="s">
        <v>949</v>
      </c>
      <c r="AL6" s="248" t="s">
        <v>949</v>
      </c>
      <c r="AM6" s="236" t="s">
        <v>949</v>
      </c>
      <c r="AN6" s="249" t="s">
        <v>949</v>
      </c>
      <c r="AO6" s="246" t="s">
        <v>949</v>
      </c>
      <c r="AP6" s="236" t="s">
        <v>949</v>
      </c>
      <c r="AQ6" s="249" t="s">
        <v>949</v>
      </c>
      <c r="AR6" s="236" t="s">
        <v>949</v>
      </c>
      <c r="AS6" s="249" t="s">
        <v>949</v>
      </c>
      <c r="AT6" s="236" t="s">
        <v>949</v>
      </c>
      <c r="AU6" s="250" t="s">
        <v>949</v>
      </c>
      <c r="AV6" s="250" t="s">
        <v>949</v>
      </c>
      <c r="AW6" s="251" t="s">
        <v>949</v>
      </c>
      <c r="AX6" s="241" t="s">
        <v>949</v>
      </c>
      <c r="AY6" s="248" t="s">
        <v>949</v>
      </c>
      <c r="AZ6" s="248" t="s">
        <v>949</v>
      </c>
      <c r="BA6" s="236" t="s">
        <v>949</v>
      </c>
      <c r="BB6" s="249" t="s">
        <v>949</v>
      </c>
      <c r="BC6" s="246" t="s">
        <v>949</v>
      </c>
      <c r="BD6" s="236" t="s">
        <v>949</v>
      </c>
      <c r="BE6" s="249" t="s">
        <v>949</v>
      </c>
      <c r="BF6" s="236" t="s">
        <v>949</v>
      </c>
      <c r="BG6" s="249" t="s">
        <v>949</v>
      </c>
      <c r="BH6" s="236" t="s">
        <v>949</v>
      </c>
      <c r="BI6" s="250" t="s">
        <v>949</v>
      </c>
      <c r="BJ6" s="250" t="s">
        <v>949</v>
      </c>
      <c r="BK6" s="251" t="s">
        <v>949</v>
      </c>
      <c r="BL6" s="235" t="s">
        <v>950</v>
      </c>
      <c r="BM6" s="243" t="s">
        <v>951</v>
      </c>
      <c r="BN6" s="236" t="s">
        <v>951</v>
      </c>
      <c r="BO6" s="237" t="s">
        <v>951</v>
      </c>
      <c r="BP6" s="243" t="s">
        <v>951</v>
      </c>
      <c r="BQ6" s="236" t="s">
        <v>951</v>
      </c>
      <c r="BR6" s="237" t="s">
        <v>951</v>
      </c>
      <c r="BS6" s="243" t="s">
        <v>951</v>
      </c>
      <c r="BT6" s="236" t="s">
        <v>951</v>
      </c>
      <c r="BU6" s="237" t="s">
        <v>951</v>
      </c>
      <c r="BV6" s="243" t="s">
        <v>951</v>
      </c>
      <c r="BW6" s="236" t="s">
        <v>951</v>
      </c>
      <c r="BX6" s="237" t="s">
        <v>951</v>
      </c>
      <c r="BY6" s="243" t="s">
        <v>951</v>
      </c>
      <c r="BZ6" s="236" t="s">
        <v>951</v>
      </c>
      <c r="CA6" s="252" t="s">
        <v>951</v>
      </c>
      <c r="CB6" s="253" t="s">
        <v>951</v>
      </c>
      <c r="CC6" s="254" t="s">
        <v>951</v>
      </c>
      <c r="CD6" s="246" t="s">
        <v>951</v>
      </c>
      <c r="CE6" s="255" t="s">
        <v>951</v>
      </c>
      <c r="CF6" s="256" t="s">
        <v>951</v>
      </c>
      <c r="CG6" s="256" t="s">
        <v>951</v>
      </c>
      <c r="CH6" s="256" t="s">
        <v>951</v>
      </c>
      <c r="CI6" s="256" t="s">
        <v>951</v>
      </c>
      <c r="CJ6" s="257" t="s">
        <v>951</v>
      </c>
      <c r="CK6" s="246" t="s">
        <v>951</v>
      </c>
      <c r="CL6" s="236" t="s">
        <v>951</v>
      </c>
      <c r="CM6" s="253" t="s">
        <v>951</v>
      </c>
      <c r="CN6" s="241" t="s">
        <v>951</v>
      </c>
      <c r="CO6" s="236" t="s">
        <v>951</v>
      </c>
      <c r="CP6" s="237" t="s">
        <v>951</v>
      </c>
      <c r="CQ6" s="236" t="s">
        <v>951</v>
      </c>
      <c r="CR6" s="237" t="s">
        <v>951</v>
      </c>
      <c r="CS6" s="236" t="s">
        <v>951</v>
      </c>
      <c r="CT6" s="237" t="s">
        <v>951</v>
      </c>
      <c r="CU6" s="236" t="s">
        <v>951</v>
      </c>
      <c r="CV6" s="258" t="s">
        <v>952</v>
      </c>
      <c r="CW6" s="259" t="s">
        <v>953</v>
      </c>
      <c r="CX6" s="260" t="s">
        <v>953</v>
      </c>
      <c r="CY6" s="261" t="s">
        <v>953</v>
      </c>
      <c r="CZ6" s="262" t="s">
        <v>953</v>
      </c>
      <c r="DA6" s="260" t="s">
        <v>953</v>
      </c>
      <c r="DB6" s="261" t="s">
        <v>953</v>
      </c>
      <c r="DC6" s="262" t="s">
        <v>953</v>
      </c>
      <c r="DD6" s="260" t="s">
        <v>953</v>
      </c>
      <c r="DE6" s="261" t="s">
        <v>953</v>
      </c>
      <c r="DF6" s="262" t="s">
        <v>953</v>
      </c>
      <c r="DG6" s="260" t="s">
        <v>953</v>
      </c>
      <c r="DH6" s="261" t="s">
        <v>953</v>
      </c>
      <c r="DI6" s="262" t="s">
        <v>953</v>
      </c>
      <c r="DJ6" s="260" t="s">
        <v>953</v>
      </c>
      <c r="DK6" s="261" t="s">
        <v>953</v>
      </c>
      <c r="DL6" s="262" t="s">
        <v>953</v>
      </c>
      <c r="DM6" s="260" t="s">
        <v>953</v>
      </c>
      <c r="DN6" s="261" t="s">
        <v>953</v>
      </c>
      <c r="DO6" s="262" t="s">
        <v>953</v>
      </c>
      <c r="DP6" s="260" t="s">
        <v>953</v>
      </c>
      <c r="DQ6" s="261" t="s">
        <v>953</v>
      </c>
      <c r="DR6" s="262" t="s">
        <v>953</v>
      </c>
      <c r="DS6" s="260" t="s">
        <v>953</v>
      </c>
      <c r="DT6" s="261" t="s">
        <v>953</v>
      </c>
      <c r="DU6" s="262" t="s">
        <v>953</v>
      </c>
      <c r="DV6" s="260" t="s">
        <v>953</v>
      </c>
      <c r="DW6" s="261" t="s">
        <v>953</v>
      </c>
      <c r="DX6" s="262" t="s">
        <v>953</v>
      </c>
      <c r="DY6" s="260" t="s">
        <v>953</v>
      </c>
      <c r="DZ6" s="261" t="s">
        <v>953</v>
      </c>
      <c r="EA6" s="262" t="s">
        <v>953</v>
      </c>
      <c r="EB6" s="260" t="s">
        <v>953</v>
      </c>
      <c r="EC6" s="261" t="s">
        <v>953</v>
      </c>
      <c r="ED6" s="262" t="s">
        <v>953</v>
      </c>
      <c r="EE6" s="260" t="s">
        <v>953</v>
      </c>
      <c r="EF6" s="261" t="s">
        <v>953</v>
      </c>
      <c r="EG6" s="262" t="s">
        <v>953</v>
      </c>
      <c r="EH6" s="260" t="s">
        <v>953</v>
      </c>
      <c r="EI6" s="258" t="s">
        <v>953</v>
      </c>
      <c r="EJ6" s="259" t="s">
        <v>953</v>
      </c>
      <c r="EK6" s="260" t="s">
        <v>953</v>
      </c>
      <c r="EL6" s="261" t="s">
        <v>953</v>
      </c>
      <c r="EM6" s="262" t="s">
        <v>953</v>
      </c>
      <c r="EN6" s="260" t="s">
        <v>953</v>
      </c>
      <c r="EO6" s="261" t="s">
        <v>953</v>
      </c>
      <c r="EP6" s="262" t="s">
        <v>953</v>
      </c>
      <c r="EQ6" s="260" t="s">
        <v>953</v>
      </c>
      <c r="ER6" s="261" t="s">
        <v>953</v>
      </c>
      <c r="ES6" s="262" t="s">
        <v>953</v>
      </c>
      <c r="ET6" s="260" t="s">
        <v>953</v>
      </c>
      <c r="EU6" s="261" t="s">
        <v>953</v>
      </c>
      <c r="EV6" s="262" t="s">
        <v>953</v>
      </c>
      <c r="EW6" s="263" t="s">
        <v>953</v>
      </c>
      <c r="EY6" s="264">
        <f>B6</f>
        <v>0</v>
      </c>
      <c r="EZ6" s="231" t="str">
        <f>C6</f>
        <v>-</v>
      </c>
      <c r="FA6" s="265" t="str">
        <f>IF(NOT(ISERR(FIND("任意",E6))),LEFT(F6,1)&amp;"号"&amp;E6,E6)</f>
        <v>計画【１】計画【１】計画【１】計画【１】</v>
      </c>
      <c r="FB6" s="266" t="e">
        <f>IF(VLOOKUP($B6,[1]事業者一覧!K:S,COLUMN([1]事業者一覧!$R$6)-COLUMN([1]事業者一覧!$K$6)+1,0)="","",VLOOKUP($B6,[1]事業者一覧!K:S,COLUMN([1]事業者一覧!$R$6)-COLUMN([1]事業者一覧!$K$6)+1,0))</f>
        <v>#N/A</v>
      </c>
      <c r="FC6" s="267" t="e">
        <f>IF(VLOOKUP($B6,[1]事業者一覧!K:S,COLUMN([1]事業者一覧!$S6)-COLUMN([1]事業者一覧!$K$6)+1,0)="","",VLOOKUP($B6,[1]事業者一覧!K:S,COLUMN([1]事業者一覧!$S$6)-COLUMN([1]事業者一覧!$K$6)+1,0))</f>
        <v>#N/A</v>
      </c>
      <c r="FD6" s="268" t="str">
        <f>IF(OR($Q6="1号",$R6="2号"), IF(FE6="","",IF(ROUND(FE6,1)&gt;=$FH$1,"AA",IF(FE6&gt;$FL$1,"A","－"))),"")</f>
        <v/>
      </c>
      <c r="FE6" s="269" t="str">
        <f>$AQ6</f>
        <v>計画【２】</v>
      </c>
      <c r="FF6" s="270" t="str">
        <f>IF(OR($Q6="1号",$R6="2号"),IF(AND(AL6=0,AR6=0),"AA",IF(FG6="","",IF(ROUND(FG6,1)&gt;=IF($E6="3号",$FIR$1,$FH$1),"AA",IF(FG6&gt;$FL$1,"A","－")))),"")</f>
        <v/>
      </c>
      <c r="FG6" s="269" t="str">
        <f>$AS6</f>
        <v>計画【２】</v>
      </c>
      <c r="FH6" s="270" t="str">
        <f>IF(OR($Q6="1号",$R6="2号"),IF(OR(FI6="",ISTEXT(FI6)=TRUE),"",IF(FI6&gt;0,"A","－")),"")</f>
        <v/>
      </c>
      <c r="FI6" s="271" t="str">
        <f>$AV6</f>
        <v>計画【２】</v>
      </c>
      <c r="FJ6" s="272" t="str">
        <f>IF(OR($Q6="1号",$R6="2号"),IF(FK6="","",IF(FL6=FM6,"A",IF(FL6=0,"","－"))),"")</f>
        <v/>
      </c>
      <c r="FK6" s="273">
        <f>IF(FL6="","",FL6/FM6*100)</f>
        <v>0</v>
      </c>
      <c r="FL6" s="274">
        <f>IF($CV6="","",COUNTIF($CV6:$EH6,"設定済")+COUNTIF($CV6:$EH6,"整備済")+COUNTIF($CV6:$EH6,"実施済")+COUNTIF($CV6:$EH6,"取組予定有"))</f>
        <v>0</v>
      </c>
      <c r="FM6" s="275">
        <f>IF($CV6="","",COUNTA($CV$4:$EH$4)*2-COUNTIF($CV6:$EH6,"非該当"))</f>
        <v>26</v>
      </c>
      <c r="FN6" s="268" t="str">
        <f>IF($S6="3号",IF(FO6="","",IF(ROUND(FO6,1)&gt;=$FI$1,"AA",IF(FO6&gt;$FL$1,"A","－"))),"")</f>
        <v/>
      </c>
      <c r="FO6" s="269" t="str">
        <f>$BE6</f>
        <v>計画【２】</v>
      </c>
      <c r="FP6" s="270" t="str">
        <f>IF($S6="3号",IF(AND(AV6=0,BB6=0),"AA",IF(FQ6="","",IF(ROUND(FQ6,1)&gt;=IF($E6="3号",$FIR$1,$FH$1),"AA",IF(FQ6&gt;$FL$1,"A","－")))),"")</f>
        <v/>
      </c>
      <c r="FQ6" s="269" t="str">
        <f>$BG6</f>
        <v>計画【２】</v>
      </c>
      <c r="FR6" s="270" t="str">
        <f>IF($S6="3号",IF(OR(FS6="",ISTEXT(FS6)=TRUE),"",IF(FS6&gt;0,"A","－")),"")</f>
        <v/>
      </c>
      <c r="FS6" s="271" t="str">
        <f>$BJ6</f>
        <v>計画【２】</v>
      </c>
      <c r="FT6" s="272" t="str">
        <f>IF($S6="3号",IF(FU6="","",IF(FV6=FW6,"A",IF(FV6=0,"","－"))),"")</f>
        <v/>
      </c>
      <c r="FU6" s="273">
        <f>IF(FV6="","",FV6/FW6*100)</f>
        <v>0</v>
      </c>
      <c r="FV6" s="274">
        <f>IF($EI6="","",COUNTIF($EI6:$EW6,"設定済")+COUNTIF($EI6:$EW6,"整備済")+COUNTIF($EI6:$EW6,"実施済")+COUNTIF($EI6:$EW6,"取組予定有"))</f>
        <v>0</v>
      </c>
      <c r="FW6" s="275">
        <f>IF($EI6="","",COUNTA($EI$4:$EW$4)*2-COUNTIF($EI6:$EW6,"非該当"))</f>
        <v>10</v>
      </c>
      <c r="FX6" s="71"/>
      <c r="FY6" s="276" t="str">
        <f>IF(OR(COUNTIF($FA6,"*1号*"),COUNTIF($FA6,"*2号*")),IF(AK6-AP6&gt;0,"削減",IF(AK6-AP6=0,"増減なし",IF(AK6-AP6&lt;0,"増加",""))),"-")</f>
        <v>-</v>
      </c>
      <c r="FZ6" s="277" t="str">
        <f>IF(COUNTIF($FA6,"*3号*"),IF(AY6-BD6&gt;0,"削減",IF(AY6-BD6=0,"増減なし",IF(AY6-BD6&lt;0,"増加",""))),"-")</f>
        <v>-</v>
      </c>
      <c r="GA6" s="96"/>
    </row>
    <row r="7" spans="1:188" s="80" customFormat="1" ht="15" customHeight="1">
      <c r="B7" s="278"/>
      <c r="C7" s="279"/>
      <c r="D7" s="280"/>
      <c r="E7" s="281"/>
      <c r="F7" s="282" t="s">
        <v>954</v>
      </c>
      <c r="G7" s="283" t="s">
        <v>955</v>
      </c>
      <c r="H7" s="284" t="s">
        <v>956</v>
      </c>
      <c r="I7" s="285" t="s">
        <v>957</v>
      </c>
      <c r="J7" s="286" t="s">
        <v>958</v>
      </c>
      <c r="K7" s="287" t="s">
        <v>959</v>
      </c>
      <c r="L7" s="288" t="s">
        <v>960</v>
      </c>
      <c r="M7" s="287" t="s">
        <v>961</v>
      </c>
      <c r="N7" s="289" t="s">
        <v>962</v>
      </c>
      <c r="O7" s="290" t="s">
        <v>963</v>
      </c>
      <c r="P7" s="289" t="s">
        <v>964</v>
      </c>
      <c r="Q7" s="291" t="s">
        <v>965</v>
      </c>
      <c r="R7" s="292" t="s">
        <v>966</v>
      </c>
      <c r="S7" s="292" t="s">
        <v>967</v>
      </c>
      <c r="T7" s="293" t="s">
        <v>968</v>
      </c>
      <c r="U7" s="294" t="s">
        <v>969</v>
      </c>
      <c r="V7" s="295" t="s">
        <v>970</v>
      </c>
      <c r="W7" s="296" t="s">
        <v>971</v>
      </c>
      <c r="X7" s="297" t="s">
        <v>972</v>
      </c>
      <c r="Y7" s="283" t="s">
        <v>973</v>
      </c>
      <c r="Z7" s="298" t="s">
        <v>974</v>
      </c>
      <c r="AA7" s="299" t="s">
        <v>975</v>
      </c>
      <c r="AB7" s="283" t="s">
        <v>976</v>
      </c>
      <c r="AC7" s="298" t="s">
        <v>977</v>
      </c>
      <c r="AD7" s="300" t="s">
        <v>978</v>
      </c>
      <c r="AE7" s="301" t="s">
        <v>979</v>
      </c>
      <c r="AF7" s="301" t="s">
        <v>980</v>
      </c>
      <c r="AG7" s="298" t="s">
        <v>981</v>
      </c>
      <c r="AH7" s="300" t="s">
        <v>966</v>
      </c>
      <c r="AI7" s="302" t="s">
        <v>982</v>
      </c>
      <c r="AJ7" s="303" t="s">
        <v>983</v>
      </c>
      <c r="AK7" s="304" t="s">
        <v>984</v>
      </c>
      <c r="AL7" s="304" t="s">
        <v>985</v>
      </c>
      <c r="AM7" s="305" t="s">
        <v>986</v>
      </c>
      <c r="AN7" s="306" t="s">
        <v>987</v>
      </c>
      <c r="AO7" s="307" t="s">
        <v>988</v>
      </c>
      <c r="AP7" s="305" t="s">
        <v>989</v>
      </c>
      <c r="AQ7" s="306" t="s">
        <v>990</v>
      </c>
      <c r="AR7" s="305" t="s">
        <v>991</v>
      </c>
      <c r="AS7" s="306" t="s">
        <v>992</v>
      </c>
      <c r="AT7" s="305" t="s">
        <v>993</v>
      </c>
      <c r="AU7" s="308" t="s">
        <v>994</v>
      </c>
      <c r="AV7" s="308" t="s">
        <v>995</v>
      </c>
      <c r="AW7" s="309" t="s">
        <v>996</v>
      </c>
      <c r="AX7" s="303" t="s">
        <v>997</v>
      </c>
      <c r="AY7" s="304" t="s">
        <v>998</v>
      </c>
      <c r="AZ7" s="304" t="s">
        <v>999</v>
      </c>
      <c r="BA7" s="305" t="s">
        <v>1000</v>
      </c>
      <c r="BB7" s="306" t="s">
        <v>1001</v>
      </c>
      <c r="BC7" s="307" t="s">
        <v>1002</v>
      </c>
      <c r="BD7" s="305" t="s">
        <v>1003</v>
      </c>
      <c r="BE7" s="306" t="s">
        <v>1004</v>
      </c>
      <c r="BF7" s="305" t="s">
        <v>1005</v>
      </c>
      <c r="BG7" s="306" t="s">
        <v>1006</v>
      </c>
      <c r="BH7" s="305" t="s">
        <v>1007</v>
      </c>
      <c r="BI7" s="308" t="s">
        <v>1008</v>
      </c>
      <c r="BJ7" s="308" t="s">
        <v>1009</v>
      </c>
      <c r="BK7" s="309" t="s">
        <v>1010</v>
      </c>
      <c r="BL7" s="283" t="s">
        <v>1011</v>
      </c>
      <c r="BM7" s="296" t="s">
        <v>1012</v>
      </c>
      <c r="BN7" s="298" t="s">
        <v>1013</v>
      </c>
      <c r="BO7" s="310" t="s">
        <v>1014</v>
      </c>
      <c r="BP7" s="296" t="s">
        <v>1015</v>
      </c>
      <c r="BQ7" s="298" t="s">
        <v>1016</v>
      </c>
      <c r="BR7" s="310" t="s">
        <v>1017</v>
      </c>
      <c r="BS7" s="296" t="s">
        <v>1018</v>
      </c>
      <c r="BT7" s="298" t="s">
        <v>1019</v>
      </c>
      <c r="BU7" s="310" t="s">
        <v>1020</v>
      </c>
      <c r="BV7" s="296" t="s">
        <v>1021</v>
      </c>
      <c r="BW7" s="298" t="s">
        <v>1022</v>
      </c>
      <c r="BX7" s="310" t="s">
        <v>1023</v>
      </c>
      <c r="BY7" s="296" t="s">
        <v>1024</v>
      </c>
      <c r="BZ7" s="298" t="s">
        <v>1025</v>
      </c>
      <c r="CA7" s="311" t="s">
        <v>1026</v>
      </c>
      <c r="CB7" s="312" t="s">
        <v>1027</v>
      </c>
      <c r="CC7" s="313" t="s">
        <v>1028</v>
      </c>
      <c r="CD7" s="300" t="s">
        <v>1029</v>
      </c>
      <c r="CE7" s="314" t="s">
        <v>1030</v>
      </c>
      <c r="CF7" s="315" t="s">
        <v>1031</v>
      </c>
      <c r="CG7" s="315" t="s">
        <v>1032</v>
      </c>
      <c r="CH7" s="315" t="s">
        <v>1033</v>
      </c>
      <c r="CI7" s="315" t="s">
        <v>1034</v>
      </c>
      <c r="CJ7" s="316" t="s">
        <v>1035</v>
      </c>
      <c r="CK7" s="300" t="s">
        <v>1036</v>
      </c>
      <c r="CL7" s="298" t="s">
        <v>1037</v>
      </c>
      <c r="CM7" s="312" t="s">
        <v>1038</v>
      </c>
      <c r="CN7" s="303" t="s">
        <v>973</v>
      </c>
      <c r="CO7" s="305" t="s">
        <v>1039</v>
      </c>
      <c r="CP7" s="317" t="s">
        <v>1040</v>
      </c>
      <c r="CQ7" s="305" t="s">
        <v>1041</v>
      </c>
      <c r="CR7" s="317" t="s">
        <v>1042</v>
      </c>
      <c r="CS7" s="305" t="s">
        <v>1043</v>
      </c>
      <c r="CT7" s="317" t="s">
        <v>1044</v>
      </c>
      <c r="CU7" s="305" t="s">
        <v>1045</v>
      </c>
      <c r="CV7" s="318" t="s">
        <v>1046</v>
      </c>
      <c r="CW7" s="319" t="s">
        <v>1047</v>
      </c>
      <c r="CX7" s="301" t="s">
        <v>1048</v>
      </c>
      <c r="CY7" s="320" t="s">
        <v>1049</v>
      </c>
      <c r="CZ7" s="321" t="s">
        <v>1050</v>
      </c>
      <c r="DA7" s="301" t="s">
        <v>1051</v>
      </c>
      <c r="DB7" s="320" t="s">
        <v>1052</v>
      </c>
      <c r="DC7" s="321" t="s">
        <v>1053</v>
      </c>
      <c r="DD7" s="301" t="s">
        <v>1054</v>
      </c>
      <c r="DE7" s="320" t="s">
        <v>1055</v>
      </c>
      <c r="DF7" s="321" t="s">
        <v>1056</v>
      </c>
      <c r="DG7" s="301" t="s">
        <v>1057</v>
      </c>
      <c r="DH7" s="320" t="s">
        <v>1058</v>
      </c>
      <c r="DI7" s="321" t="s">
        <v>1059</v>
      </c>
      <c r="DJ7" s="301" t="s">
        <v>1060</v>
      </c>
      <c r="DK7" s="320" t="s">
        <v>1061</v>
      </c>
      <c r="DL7" s="321" t="s">
        <v>1062</v>
      </c>
      <c r="DM7" s="301" t="s">
        <v>1063</v>
      </c>
      <c r="DN7" s="320" t="s">
        <v>1064</v>
      </c>
      <c r="DO7" s="321" t="s">
        <v>1065</v>
      </c>
      <c r="DP7" s="301" t="s">
        <v>1066</v>
      </c>
      <c r="DQ7" s="320" t="s">
        <v>1067</v>
      </c>
      <c r="DR7" s="321" t="s">
        <v>1068</v>
      </c>
      <c r="DS7" s="301" t="s">
        <v>1069</v>
      </c>
      <c r="DT7" s="320" t="s">
        <v>1070</v>
      </c>
      <c r="DU7" s="321" t="s">
        <v>1071</v>
      </c>
      <c r="DV7" s="301" t="s">
        <v>1072</v>
      </c>
      <c r="DW7" s="320" t="s">
        <v>1073</v>
      </c>
      <c r="DX7" s="321" t="s">
        <v>1074</v>
      </c>
      <c r="DY7" s="301" t="s">
        <v>1075</v>
      </c>
      <c r="DZ7" s="320" t="s">
        <v>1076</v>
      </c>
      <c r="EA7" s="321" t="s">
        <v>1077</v>
      </c>
      <c r="EB7" s="301" t="s">
        <v>1078</v>
      </c>
      <c r="EC7" s="320" t="s">
        <v>1079</v>
      </c>
      <c r="ED7" s="321" t="s">
        <v>1080</v>
      </c>
      <c r="EE7" s="301" t="s">
        <v>1081</v>
      </c>
      <c r="EF7" s="320" t="s">
        <v>1082</v>
      </c>
      <c r="EG7" s="321" t="s">
        <v>1083</v>
      </c>
      <c r="EH7" s="301" t="s">
        <v>1084</v>
      </c>
      <c r="EI7" s="318" t="s">
        <v>1085</v>
      </c>
      <c r="EJ7" s="319" t="s">
        <v>1086</v>
      </c>
      <c r="EK7" s="301" t="s">
        <v>1087</v>
      </c>
      <c r="EL7" s="320" t="s">
        <v>1088</v>
      </c>
      <c r="EM7" s="321" t="s">
        <v>1089</v>
      </c>
      <c r="EN7" s="301" t="s">
        <v>1090</v>
      </c>
      <c r="EO7" s="320" t="s">
        <v>1091</v>
      </c>
      <c r="EP7" s="321" t="s">
        <v>1092</v>
      </c>
      <c r="EQ7" s="301" t="s">
        <v>1093</v>
      </c>
      <c r="ER7" s="320" t="s">
        <v>1094</v>
      </c>
      <c r="ES7" s="321" t="s">
        <v>1095</v>
      </c>
      <c r="ET7" s="301" t="s">
        <v>1096</v>
      </c>
      <c r="EU7" s="320" t="s">
        <v>1097</v>
      </c>
      <c r="EV7" s="321" t="s">
        <v>1098</v>
      </c>
      <c r="EW7" s="289" t="s">
        <v>1099</v>
      </c>
      <c r="EY7" s="278"/>
      <c r="EZ7" s="279"/>
      <c r="FA7" s="322"/>
      <c r="FB7" s="323"/>
      <c r="FC7" s="324"/>
      <c r="FD7" s="325"/>
      <c r="FE7" s="326"/>
      <c r="FF7" s="327"/>
      <c r="FG7" s="326"/>
      <c r="FH7" s="327"/>
      <c r="FI7" s="328"/>
      <c r="FJ7" s="329"/>
      <c r="FK7" s="330"/>
      <c r="FL7" s="331"/>
      <c r="FM7" s="332"/>
      <c r="FN7" s="325"/>
      <c r="FO7" s="326"/>
      <c r="FP7" s="327"/>
      <c r="FQ7" s="326"/>
      <c r="FR7" s="327"/>
      <c r="FS7" s="328"/>
      <c r="FT7" s="329"/>
      <c r="FU7" s="330"/>
      <c r="FV7" s="331"/>
      <c r="FW7" s="332"/>
      <c r="FX7" s="71"/>
      <c r="FY7" s="333"/>
      <c r="FZ7" s="334"/>
      <c r="GA7" s="96"/>
    </row>
    <row r="8" spans="1:188" s="79" customFormat="1" ht="15" customHeight="1">
      <c r="B8" s="335"/>
      <c r="C8" s="336" t="s">
        <v>1100</v>
      </c>
      <c r="D8" s="265" t="s">
        <v>1100</v>
      </c>
      <c r="E8" s="265" t="s">
        <v>1100</v>
      </c>
      <c r="F8" s="337" t="s">
        <v>1101</v>
      </c>
      <c r="G8" s="338"/>
      <c r="H8" s="339" t="s">
        <v>1102</v>
      </c>
      <c r="I8" s="340"/>
      <c r="J8" s="341"/>
      <c r="K8" s="342"/>
      <c r="L8" s="343"/>
      <c r="M8" s="342"/>
      <c r="N8" s="344"/>
      <c r="O8" s="345"/>
      <c r="P8" s="336"/>
      <c r="Q8" s="346" t="s">
        <v>1103</v>
      </c>
      <c r="R8" s="347" t="s">
        <v>1104</v>
      </c>
      <c r="S8" s="347" t="s">
        <v>1105</v>
      </c>
      <c r="T8" s="348" t="s">
        <v>1104</v>
      </c>
      <c r="U8" s="349"/>
      <c r="V8" s="350"/>
      <c r="W8" s="350"/>
      <c r="X8" s="351"/>
      <c r="Y8" s="352"/>
      <c r="Z8" s="265"/>
      <c r="AA8" s="353"/>
      <c r="AB8" s="354" t="s">
        <v>903</v>
      </c>
      <c r="AC8" s="336"/>
      <c r="AD8" s="355" t="s">
        <v>1106</v>
      </c>
      <c r="AE8" s="330"/>
      <c r="AF8" s="330"/>
      <c r="AG8" s="336"/>
      <c r="AH8" s="355" t="s">
        <v>903</v>
      </c>
      <c r="AI8" s="336"/>
      <c r="AJ8" s="352" t="s">
        <v>138</v>
      </c>
      <c r="AK8" s="350"/>
      <c r="AL8" s="350"/>
      <c r="AM8" s="356"/>
      <c r="AN8" s="357"/>
      <c r="AO8" s="358" t="s">
        <v>138</v>
      </c>
      <c r="AP8" s="351"/>
      <c r="AQ8" s="359"/>
      <c r="AR8" s="351"/>
      <c r="AS8" s="359"/>
      <c r="AT8" s="360"/>
      <c r="AU8" s="357"/>
      <c r="AV8" s="361"/>
      <c r="AW8" s="362"/>
      <c r="AX8" s="352" t="s">
        <v>138</v>
      </c>
      <c r="AY8" s="350"/>
      <c r="AZ8" s="350"/>
      <c r="BA8" s="356"/>
      <c r="BB8" s="357"/>
      <c r="BC8" s="358" t="s">
        <v>138</v>
      </c>
      <c r="BD8" s="351"/>
      <c r="BE8" s="359"/>
      <c r="BF8" s="351"/>
      <c r="BG8" s="359"/>
      <c r="BH8" s="360"/>
      <c r="BI8" s="357"/>
      <c r="BJ8" s="361"/>
      <c r="BK8" s="362"/>
      <c r="BL8" s="345"/>
      <c r="BM8" s="363"/>
      <c r="BN8" s="336"/>
      <c r="BO8" s="345"/>
      <c r="BP8" s="363"/>
      <c r="BQ8" s="336"/>
      <c r="BR8" s="345"/>
      <c r="BS8" s="363"/>
      <c r="BT8" s="336"/>
      <c r="BU8" s="345"/>
      <c r="BV8" s="363"/>
      <c r="BW8" s="336"/>
      <c r="BX8" s="345"/>
      <c r="BY8" s="363"/>
      <c r="BZ8" s="336"/>
      <c r="CA8" s="364"/>
      <c r="CB8" s="365"/>
      <c r="CC8" s="366"/>
      <c r="CD8" s="367"/>
      <c r="CE8" s="368"/>
      <c r="CF8" s="369"/>
      <c r="CG8" s="369"/>
      <c r="CH8" s="369"/>
      <c r="CI8" s="369"/>
      <c r="CJ8" s="370"/>
      <c r="CK8" s="367"/>
      <c r="CL8" s="336"/>
      <c r="CM8" s="354"/>
      <c r="CN8" s="371"/>
      <c r="CO8" s="372"/>
      <c r="CP8" s="373"/>
      <c r="CQ8" s="372"/>
      <c r="CR8" s="373"/>
      <c r="CS8" s="372"/>
      <c r="CT8" s="373"/>
      <c r="CU8" s="372"/>
      <c r="CV8" s="374" t="s">
        <v>1107</v>
      </c>
      <c r="CW8" s="375" t="s">
        <v>1107</v>
      </c>
      <c r="CX8" s="336"/>
      <c r="CY8" s="333" t="s">
        <v>1108</v>
      </c>
      <c r="CZ8" s="334" t="s">
        <v>1108</v>
      </c>
      <c r="DA8" s="336"/>
      <c r="DB8" s="333" t="s">
        <v>1108</v>
      </c>
      <c r="DC8" s="334" t="s">
        <v>1108</v>
      </c>
      <c r="DD8" s="336"/>
      <c r="DE8" s="333" t="s">
        <v>1108</v>
      </c>
      <c r="DF8" s="334" t="s">
        <v>1108</v>
      </c>
      <c r="DG8" s="336"/>
      <c r="DH8" s="333" t="s">
        <v>1108</v>
      </c>
      <c r="DI8" s="334" t="s">
        <v>1108</v>
      </c>
      <c r="DJ8" s="336"/>
      <c r="DK8" s="333" t="s">
        <v>1108</v>
      </c>
      <c r="DL8" s="334" t="s">
        <v>1108</v>
      </c>
      <c r="DM8" s="336"/>
      <c r="DN8" s="333" t="s">
        <v>1108</v>
      </c>
      <c r="DO8" s="334" t="s">
        <v>1108</v>
      </c>
      <c r="DP8" s="336"/>
      <c r="DQ8" s="333" t="s">
        <v>1108</v>
      </c>
      <c r="DR8" s="334" t="s">
        <v>1108</v>
      </c>
      <c r="DS8" s="336"/>
      <c r="DT8" s="333" t="s">
        <v>1108</v>
      </c>
      <c r="DU8" s="334" t="s">
        <v>1108</v>
      </c>
      <c r="DV8" s="336"/>
      <c r="DW8" s="333" t="s">
        <v>1108</v>
      </c>
      <c r="DX8" s="334" t="s">
        <v>1108</v>
      </c>
      <c r="DY8" s="336"/>
      <c r="DZ8" s="333" t="s">
        <v>1108</v>
      </c>
      <c r="EA8" s="334" t="s">
        <v>1108</v>
      </c>
      <c r="EB8" s="336"/>
      <c r="EC8" s="333" t="s">
        <v>1108</v>
      </c>
      <c r="ED8" s="334" t="s">
        <v>1108</v>
      </c>
      <c r="EE8" s="336"/>
      <c r="EF8" s="333" t="s">
        <v>1108</v>
      </c>
      <c r="EG8" s="334" t="s">
        <v>1108</v>
      </c>
      <c r="EH8" s="336"/>
      <c r="EI8" s="374" t="s">
        <v>1107</v>
      </c>
      <c r="EJ8" s="375" t="s">
        <v>1107</v>
      </c>
      <c r="EK8" s="336"/>
      <c r="EL8" s="333" t="s">
        <v>1108</v>
      </c>
      <c r="EM8" s="334" t="s">
        <v>1108</v>
      </c>
      <c r="EN8" s="336"/>
      <c r="EO8" s="333" t="s">
        <v>1108</v>
      </c>
      <c r="EP8" s="334" t="s">
        <v>1108</v>
      </c>
      <c r="EQ8" s="336"/>
      <c r="ER8" s="333" t="s">
        <v>1108</v>
      </c>
      <c r="ES8" s="334" t="s">
        <v>1108</v>
      </c>
      <c r="ET8" s="336"/>
      <c r="EU8" s="333" t="s">
        <v>1108</v>
      </c>
      <c r="EV8" s="334" t="s">
        <v>1108</v>
      </c>
      <c r="EW8" s="376"/>
      <c r="EY8" s="335" t="s">
        <v>1100</v>
      </c>
      <c r="EZ8" s="336" t="s">
        <v>1100</v>
      </c>
      <c r="FA8" s="265" t="s">
        <v>1100</v>
      </c>
      <c r="FB8" s="377" t="s">
        <v>1100</v>
      </c>
      <c r="FC8" s="378" t="s">
        <v>1100</v>
      </c>
      <c r="FD8" s="325" t="s">
        <v>1100</v>
      </c>
      <c r="FE8" s="379" t="s">
        <v>1100</v>
      </c>
      <c r="FF8" s="327" t="s">
        <v>1100</v>
      </c>
      <c r="FG8" s="379" t="s">
        <v>1100</v>
      </c>
      <c r="FH8" s="327" t="s">
        <v>1100</v>
      </c>
      <c r="FI8" s="380" t="s">
        <v>1100</v>
      </c>
      <c r="FJ8" s="381" t="s">
        <v>1100</v>
      </c>
      <c r="FK8" s="382" t="s">
        <v>1100</v>
      </c>
      <c r="FL8" s="383" t="s">
        <v>1100</v>
      </c>
      <c r="FM8" s="384" t="s">
        <v>1100</v>
      </c>
      <c r="FN8" s="325" t="s">
        <v>1100</v>
      </c>
      <c r="FO8" s="379" t="s">
        <v>1100</v>
      </c>
      <c r="FP8" s="327" t="s">
        <v>1100</v>
      </c>
      <c r="FQ8" s="379" t="s">
        <v>1100</v>
      </c>
      <c r="FR8" s="327" t="s">
        <v>1100</v>
      </c>
      <c r="FS8" s="380" t="s">
        <v>1100</v>
      </c>
      <c r="FT8" s="381" t="s">
        <v>1100</v>
      </c>
      <c r="FU8" s="382" t="s">
        <v>1100</v>
      </c>
      <c r="FV8" s="383" t="s">
        <v>1100</v>
      </c>
      <c r="FW8" s="384" t="s">
        <v>1100</v>
      </c>
      <c r="FX8" s="79" t="s">
        <v>1100</v>
      </c>
      <c r="FY8" s="385" t="s">
        <v>1100</v>
      </c>
      <c r="FZ8" s="386" t="s">
        <v>1100</v>
      </c>
      <c r="GA8" s="96"/>
    </row>
    <row r="9" spans="1:188" s="80" customFormat="1" ht="15" customHeight="1">
      <c r="B9" s="387">
        <f>COLUMN()-1</f>
        <v>1</v>
      </c>
      <c r="C9" s="388">
        <f>COLUMN()-1</f>
        <v>2</v>
      </c>
      <c r="D9" s="389"/>
      <c r="E9" s="390">
        <f>COLUMN()-1</f>
        <v>4</v>
      </c>
      <c r="F9" s="391" t="s">
        <v>1109</v>
      </c>
      <c r="G9" s="392">
        <f>COLUMN()-1</f>
        <v>6</v>
      </c>
      <c r="H9" s="393">
        <f>COLUMN()-1</f>
        <v>7</v>
      </c>
      <c r="I9" s="394">
        <f>COLUMN()-1</f>
        <v>8</v>
      </c>
      <c r="J9" s="395">
        <f>COLUMN()-1</f>
        <v>9</v>
      </c>
      <c r="K9" s="396"/>
      <c r="L9" s="392">
        <f>COLUMN()-1</f>
        <v>11</v>
      </c>
      <c r="M9" s="396"/>
      <c r="N9" s="397">
        <f t="shared" ref="N9:BY9" si="0">COLUMN()-1</f>
        <v>13</v>
      </c>
      <c r="O9" s="398">
        <f t="shared" si="0"/>
        <v>14</v>
      </c>
      <c r="P9" s="397">
        <f t="shared" si="0"/>
        <v>15</v>
      </c>
      <c r="Q9" s="398">
        <f t="shared" si="0"/>
        <v>16</v>
      </c>
      <c r="R9" s="395">
        <f t="shared" si="0"/>
        <v>17</v>
      </c>
      <c r="S9" s="395">
        <f t="shared" si="0"/>
        <v>18</v>
      </c>
      <c r="T9" s="397">
        <f t="shared" si="0"/>
        <v>19</v>
      </c>
      <c r="U9" s="399">
        <f t="shared" si="0"/>
        <v>20</v>
      </c>
      <c r="V9" s="400">
        <f t="shared" si="0"/>
        <v>21</v>
      </c>
      <c r="W9" s="400">
        <f t="shared" si="0"/>
        <v>22</v>
      </c>
      <c r="X9" s="401">
        <f t="shared" si="0"/>
        <v>23</v>
      </c>
      <c r="Y9" s="402">
        <f t="shared" si="0"/>
        <v>24</v>
      </c>
      <c r="Z9" s="393">
        <f t="shared" si="0"/>
        <v>25</v>
      </c>
      <c r="AA9" s="403">
        <f t="shared" si="0"/>
        <v>26</v>
      </c>
      <c r="AB9" s="402">
        <f t="shared" si="0"/>
        <v>27</v>
      </c>
      <c r="AC9" s="393">
        <f t="shared" si="0"/>
        <v>28</v>
      </c>
      <c r="AD9" s="404">
        <f t="shared" si="0"/>
        <v>29</v>
      </c>
      <c r="AE9" s="395">
        <f t="shared" si="0"/>
        <v>30</v>
      </c>
      <c r="AF9" s="395">
        <f t="shared" si="0"/>
        <v>31</v>
      </c>
      <c r="AG9" s="393">
        <f t="shared" si="0"/>
        <v>32</v>
      </c>
      <c r="AH9" s="404">
        <f t="shared" si="0"/>
        <v>33</v>
      </c>
      <c r="AI9" s="393">
        <f t="shared" si="0"/>
        <v>34</v>
      </c>
      <c r="AJ9" s="402">
        <f t="shared" si="0"/>
        <v>35</v>
      </c>
      <c r="AK9" s="405">
        <f t="shared" si="0"/>
        <v>36</v>
      </c>
      <c r="AL9" s="405">
        <f t="shared" si="0"/>
        <v>37</v>
      </c>
      <c r="AM9" s="393">
        <f t="shared" si="0"/>
        <v>38</v>
      </c>
      <c r="AN9" s="406">
        <f t="shared" si="0"/>
        <v>39</v>
      </c>
      <c r="AO9" s="404">
        <f t="shared" si="0"/>
        <v>40</v>
      </c>
      <c r="AP9" s="393">
        <f t="shared" si="0"/>
        <v>41</v>
      </c>
      <c r="AQ9" s="406">
        <f t="shared" si="0"/>
        <v>42</v>
      </c>
      <c r="AR9" s="393">
        <f t="shared" si="0"/>
        <v>43</v>
      </c>
      <c r="AS9" s="406">
        <f t="shared" si="0"/>
        <v>44</v>
      </c>
      <c r="AT9" s="393">
        <f t="shared" si="0"/>
        <v>45</v>
      </c>
      <c r="AU9" s="407">
        <f t="shared" si="0"/>
        <v>46</v>
      </c>
      <c r="AV9" s="407">
        <f t="shared" si="0"/>
        <v>47</v>
      </c>
      <c r="AW9" s="408">
        <f t="shared" si="0"/>
        <v>48</v>
      </c>
      <c r="AX9" s="402">
        <f t="shared" si="0"/>
        <v>49</v>
      </c>
      <c r="AY9" s="405">
        <f t="shared" si="0"/>
        <v>50</v>
      </c>
      <c r="AZ9" s="405">
        <f t="shared" si="0"/>
        <v>51</v>
      </c>
      <c r="BA9" s="393">
        <f t="shared" si="0"/>
        <v>52</v>
      </c>
      <c r="BB9" s="406">
        <f t="shared" si="0"/>
        <v>53</v>
      </c>
      <c r="BC9" s="404">
        <f t="shared" si="0"/>
        <v>54</v>
      </c>
      <c r="BD9" s="393">
        <f t="shared" si="0"/>
        <v>55</v>
      </c>
      <c r="BE9" s="406">
        <f t="shared" si="0"/>
        <v>56</v>
      </c>
      <c r="BF9" s="393">
        <f t="shared" si="0"/>
        <v>57</v>
      </c>
      <c r="BG9" s="406">
        <f t="shared" si="0"/>
        <v>58</v>
      </c>
      <c r="BH9" s="393">
        <f t="shared" si="0"/>
        <v>59</v>
      </c>
      <c r="BI9" s="407">
        <f t="shared" si="0"/>
        <v>60</v>
      </c>
      <c r="BJ9" s="407">
        <f t="shared" si="0"/>
        <v>61</v>
      </c>
      <c r="BK9" s="408">
        <f t="shared" si="0"/>
        <v>62</v>
      </c>
      <c r="BL9" s="402">
        <f t="shared" si="0"/>
        <v>63</v>
      </c>
      <c r="BM9" s="400">
        <f t="shared" si="0"/>
        <v>64</v>
      </c>
      <c r="BN9" s="393">
        <f t="shared" si="0"/>
        <v>65</v>
      </c>
      <c r="BO9" s="394">
        <f t="shared" si="0"/>
        <v>66</v>
      </c>
      <c r="BP9" s="400">
        <f t="shared" si="0"/>
        <v>67</v>
      </c>
      <c r="BQ9" s="393">
        <f t="shared" si="0"/>
        <v>68</v>
      </c>
      <c r="BR9" s="394">
        <f t="shared" si="0"/>
        <v>69</v>
      </c>
      <c r="BS9" s="400">
        <f t="shared" si="0"/>
        <v>70</v>
      </c>
      <c r="BT9" s="393">
        <f t="shared" si="0"/>
        <v>71</v>
      </c>
      <c r="BU9" s="394">
        <f t="shared" si="0"/>
        <v>72</v>
      </c>
      <c r="BV9" s="400">
        <f t="shared" si="0"/>
        <v>73</v>
      </c>
      <c r="BW9" s="393">
        <f t="shared" si="0"/>
        <v>74</v>
      </c>
      <c r="BX9" s="394">
        <f t="shared" si="0"/>
        <v>75</v>
      </c>
      <c r="BY9" s="400">
        <f t="shared" si="0"/>
        <v>76</v>
      </c>
      <c r="BZ9" s="393">
        <f t="shared" ref="BZ9:EK9" si="1">COLUMN()-1</f>
        <v>77</v>
      </c>
      <c r="CA9" s="409">
        <f t="shared" si="1"/>
        <v>78</v>
      </c>
      <c r="CB9" s="402">
        <f t="shared" si="1"/>
        <v>79</v>
      </c>
      <c r="CC9" s="410">
        <f t="shared" si="1"/>
        <v>80</v>
      </c>
      <c r="CD9" s="404">
        <f t="shared" si="1"/>
        <v>81</v>
      </c>
      <c r="CE9" s="411">
        <f t="shared" si="1"/>
        <v>82</v>
      </c>
      <c r="CF9" s="412">
        <f t="shared" si="1"/>
        <v>83</v>
      </c>
      <c r="CG9" s="412">
        <f t="shared" si="1"/>
        <v>84</v>
      </c>
      <c r="CH9" s="412">
        <f t="shared" si="1"/>
        <v>85</v>
      </c>
      <c r="CI9" s="412">
        <f t="shared" si="1"/>
        <v>86</v>
      </c>
      <c r="CJ9" s="413">
        <f t="shared" si="1"/>
        <v>87</v>
      </c>
      <c r="CK9" s="404">
        <f t="shared" si="1"/>
        <v>88</v>
      </c>
      <c r="CL9" s="393">
        <f t="shared" si="1"/>
        <v>89</v>
      </c>
      <c r="CM9" s="402">
        <f t="shared" si="1"/>
        <v>90</v>
      </c>
      <c r="CN9" s="398">
        <f t="shared" si="1"/>
        <v>91</v>
      </c>
      <c r="CO9" s="393">
        <f t="shared" si="1"/>
        <v>92</v>
      </c>
      <c r="CP9" s="394">
        <f t="shared" si="1"/>
        <v>93</v>
      </c>
      <c r="CQ9" s="393">
        <f t="shared" si="1"/>
        <v>94</v>
      </c>
      <c r="CR9" s="394">
        <f t="shared" si="1"/>
        <v>95</v>
      </c>
      <c r="CS9" s="393">
        <f t="shared" si="1"/>
        <v>96</v>
      </c>
      <c r="CT9" s="394">
        <f t="shared" si="1"/>
        <v>97</v>
      </c>
      <c r="CU9" s="393">
        <f t="shared" si="1"/>
        <v>98</v>
      </c>
      <c r="CV9" s="414">
        <f t="shared" si="1"/>
        <v>99</v>
      </c>
      <c r="CW9" s="406">
        <f t="shared" si="1"/>
        <v>100</v>
      </c>
      <c r="CX9" s="395">
        <f t="shared" si="1"/>
        <v>101</v>
      </c>
      <c r="CY9" s="415">
        <f t="shared" si="1"/>
        <v>102</v>
      </c>
      <c r="CZ9" s="416">
        <f t="shared" si="1"/>
        <v>103</v>
      </c>
      <c r="DA9" s="395">
        <f t="shared" si="1"/>
        <v>104</v>
      </c>
      <c r="DB9" s="415">
        <f t="shared" si="1"/>
        <v>105</v>
      </c>
      <c r="DC9" s="416">
        <f t="shared" si="1"/>
        <v>106</v>
      </c>
      <c r="DD9" s="395">
        <f t="shared" si="1"/>
        <v>107</v>
      </c>
      <c r="DE9" s="415">
        <f t="shared" si="1"/>
        <v>108</v>
      </c>
      <c r="DF9" s="416">
        <f t="shared" si="1"/>
        <v>109</v>
      </c>
      <c r="DG9" s="395">
        <f t="shared" si="1"/>
        <v>110</v>
      </c>
      <c r="DH9" s="415">
        <f t="shared" si="1"/>
        <v>111</v>
      </c>
      <c r="DI9" s="416">
        <f t="shared" si="1"/>
        <v>112</v>
      </c>
      <c r="DJ9" s="395">
        <f t="shared" si="1"/>
        <v>113</v>
      </c>
      <c r="DK9" s="415">
        <f t="shared" si="1"/>
        <v>114</v>
      </c>
      <c r="DL9" s="416">
        <f t="shared" si="1"/>
        <v>115</v>
      </c>
      <c r="DM9" s="395">
        <f t="shared" si="1"/>
        <v>116</v>
      </c>
      <c r="DN9" s="415">
        <f t="shared" si="1"/>
        <v>117</v>
      </c>
      <c r="DO9" s="416">
        <f t="shared" si="1"/>
        <v>118</v>
      </c>
      <c r="DP9" s="395">
        <f t="shared" si="1"/>
        <v>119</v>
      </c>
      <c r="DQ9" s="415">
        <f t="shared" si="1"/>
        <v>120</v>
      </c>
      <c r="DR9" s="416">
        <f t="shared" si="1"/>
        <v>121</v>
      </c>
      <c r="DS9" s="395">
        <f t="shared" si="1"/>
        <v>122</v>
      </c>
      <c r="DT9" s="415">
        <f t="shared" si="1"/>
        <v>123</v>
      </c>
      <c r="DU9" s="416">
        <f t="shared" si="1"/>
        <v>124</v>
      </c>
      <c r="DV9" s="395">
        <f t="shared" si="1"/>
        <v>125</v>
      </c>
      <c r="DW9" s="415">
        <f t="shared" si="1"/>
        <v>126</v>
      </c>
      <c r="DX9" s="416">
        <f t="shared" si="1"/>
        <v>127</v>
      </c>
      <c r="DY9" s="395">
        <f t="shared" si="1"/>
        <v>128</v>
      </c>
      <c r="DZ9" s="415">
        <f t="shared" si="1"/>
        <v>129</v>
      </c>
      <c r="EA9" s="416">
        <f>COLUMN()-1</f>
        <v>130</v>
      </c>
      <c r="EB9" s="395">
        <f t="shared" si="1"/>
        <v>131</v>
      </c>
      <c r="EC9" s="415">
        <f t="shared" si="1"/>
        <v>132</v>
      </c>
      <c r="ED9" s="416">
        <f t="shared" si="1"/>
        <v>133</v>
      </c>
      <c r="EE9" s="395">
        <f t="shared" si="1"/>
        <v>134</v>
      </c>
      <c r="EF9" s="415">
        <f t="shared" si="1"/>
        <v>135</v>
      </c>
      <c r="EG9" s="416">
        <f t="shared" si="1"/>
        <v>136</v>
      </c>
      <c r="EH9" s="395">
        <f t="shared" si="1"/>
        <v>137</v>
      </c>
      <c r="EI9" s="414">
        <f t="shared" si="1"/>
        <v>138</v>
      </c>
      <c r="EJ9" s="406">
        <f t="shared" si="1"/>
        <v>139</v>
      </c>
      <c r="EK9" s="395">
        <f t="shared" si="1"/>
        <v>140</v>
      </c>
      <c r="EL9" s="415">
        <f t="shared" ref="EL9:EW9" si="2">COLUMN()-1</f>
        <v>141</v>
      </c>
      <c r="EM9" s="416">
        <f t="shared" si="2"/>
        <v>142</v>
      </c>
      <c r="EN9" s="395">
        <f t="shared" si="2"/>
        <v>143</v>
      </c>
      <c r="EO9" s="415">
        <f t="shared" si="2"/>
        <v>144</v>
      </c>
      <c r="EP9" s="416">
        <f t="shared" si="2"/>
        <v>145</v>
      </c>
      <c r="EQ9" s="395">
        <f t="shared" si="2"/>
        <v>146</v>
      </c>
      <c r="ER9" s="415">
        <f t="shared" si="2"/>
        <v>147</v>
      </c>
      <c r="ES9" s="416">
        <f t="shared" si="2"/>
        <v>148</v>
      </c>
      <c r="ET9" s="395">
        <f t="shared" si="2"/>
        <v>149</v>
      </c>
      <c r="EU9" s="415">
        <f t="shared" si="2"/>
        <v>150</v>
      </c>
      <c r="EV9" s="416">
        <f t="shared" si="2"/>
        <v>151</v>
      </c>
      <c r="EW9" s="397">
        <f t="shared" si="2"/>
        <v>152</v>
      </c>
      <c r="EY9" s="417">
        <f t="shared" ref="EY9:FW9" si="3">COLUMN()-1</f>
        <v>154</v>
      </c>
      <c r="EZ9" s="388">
        <f t="shared" si="3"/>
        <v>155</v>
      </c>
      <c r="FA9" s="388">
        <f t="shared" si="3"/>
        <v>156</v>
      </c>
      <c r="FB9" s="418">
        <f t="shared" si="3"/>
        <v>157</v>
      </c>
      <c r="FC9" s="419">
        <f t="shared" si="3"/>
        <v>158</v>
      </c>
      <c r="FD9" s="420">
        <f t="shared" si="3"/>
        <v>159</v>
      </c>
      <c r="FE9" s="421">
        <f t="shared" si="3"/>
        <v>160</v>
      </c>
      <c r="FF9" s="422">
        <f t="shared" si="3"/>
        <v>161</v>
      </c>
      <c r="FG9" s="421">
        <f t="shared" si="3"/>
        <v>162</v>
      </c>
      <c r="FH9" s="422">
        <f t="shared" si="3"/>
        <v>163</v>
      </c>
      <c r="FI9" s="423">
        <f t="shared" si="3"/>
        <v>164</v>
      </c>
      <c r="FJ9" s="424">
        <f t="shared" si="3"/>
        <v>165</v>
      </c>
      <c r="FK9" s="425">
        <f t="shared" si="3"/>
        <v>166</v>
      </c>
      <c r="FL9" s="426">
        <f t="shared" si="3"/>
        <v>167</v>
      </c>
      <c r="FM9" s="427">
        <f t="shared" si="3"/>
        <v>168</v>
      </c>
      <c r="FN9" s="420">
        <f t="shared" si="3"/>
        <v>169</v>
      </c>
      <c r="FO9" s="421">
        <f t="shared" si="3"/>
        <v>170</v>
      </c>
      <c r="FP9" s="422">
        <f t="shared" si="3"/>
        <v>171</v>
      </c>
      <c r="FQ9" s="421">
        <f t="shared" si="3"/>
        <v>172</v>
      </c>
      <c r="FR9" s="422">
        <f t="shared" si="3"/>
        <v>173</v>
      </c>
      <c r="FS9" s="423">
        <f t="shared" si="3"/>
        <v>174</v>
      </c>
      <c r="FT9" s="424">
        <f t="shared" si="3"/>
        <v>175</v>
      </c>
      <c r="FU9" s="425">
        <f t="shared" si="3"/>
        <v>176</v>
      </c>
      <c r="FV9" s="426">
        <f t="shared" si="3"/>
        <v>177</v>
      </c>
      <c r="FW9" s="427">
        <f t="shared" si="3"/>
        <v>178</v>
      </c>
      <c r="FX9" s="71"/>
      <c r="FY9" s="428">
        <f>COLUMN()-1</f>
        <v>180</v>
      </c>
      <c r="FZ9" s="429">
        <f>COLUMN()-1</f>
        <v>181</v>
      </c>
      <c r="GA9" s="96"/>
    </row>
    <row r="10" spans="1:188" ht="15" customHeight="1">
      <c r="B10" s="430"/>
      <c r="C10" s="431"/>
      <c r="D10" s="432"/>
      <c r="E10" s="433" t="s">
        <v>1110</v>
      </c>
      <c r="F10" s="434"/>
      <c r="G10" s="435"/>
      <c r="H10" s="436"/>
      <c r="I10" s="437" t="s">
        <v>1110</v>
      </c>
      <c r="J10" s="438" t="s">
        <v>1110</v>
      </c>
      <c r="K10" s="439"/>
      <c r="L10" s="440" t="s">
        <v>1110</v>
      </c>
      <c r="M10" s="439"/>
      <c r="N10" s="431" t="s">
        <v>1110</v>
      </c>
      <c r="O10" s="437" t="s">
        <v>1110</v>
      </c>
      <c r="P10" s="431" t="s">
        <v>1110</v>
      </c>
      <c r="Q10" s="441"/>
      <c r="R10" s="442"/>
      <c r="S10" s="442"/>
      <c r="T10" s="443"/>
      <c r="U10" s="444" t="s">
        <v>1110</v>
      </c>
      <c r="V10" s="445" t="s">
        <v>1110</v>
      </c>
      <c r="W10" s="445" t="s">
        <v>1110</v>
      </c>
      <c r="X10" s="446" t="s">
        <v>1111</v>
      </c>
      <c r="Y10" s="447"/>
      <c r="Z10" s="433"/>
      <c r="AA10" s="448" t="s">
        <v>1110</v>
      </c>
      <c r="AB10" s="449" t="s">
        <v>1110</v>
      </c>
      <c r="AC10" s="431" t="s">
        <v>1110</v>
      </c>
      <c r="AD10" s="450" t="s">
        <v>1110</v>
      </c>
      <c r="AE10" s="438" t="s">
        <v>1110</v>
      </c>
      <c r="AF10" s="438" t="s">
        <v>1110</v>
      </c>
      <c r="AG10" s="431" t="s">
        <v>1110</v>
      </c>
      <c r="AH10" s="450" t="s">
        <v>1110</v>
      </c>
      <c r="AI10" s="431" t="s">
        <v>1110</v>
      </c>
      <c r="AJ10" s="451" t="s">
        <v>1112</v>
      </c>
      <c r="AK10" s="445" t="s">
        <v>1112</v>
      </c>
      <c r="AL10" s="445" t="s">
        <v>1112</v>
      </c>
      <c r="AM10" s="452" t="s">
        <v>1112</v>
      </c>
      <c r="AN10" s="453" t="s">
        <v>1112</v>
      </c>
      <c r="AO10" s="454" t="s">
        <v>1112</v>
      </c>
      <c r="AP10" s="446" t="s">
        <v>1112</v>
      </c>
      <c r="AQ10" s="455" t="s">
        <v>1112</v>
      </c>
      <c r="AR10" s="446" t="s">
        <v>1112</v>
      </c>
      <c r="AS10" s="455" t="s">
        <v>1112</v>
      </c>
      <c r="AT10" s="456" t="s">
        <v>1112</v>
      </c>
      <c r="AU10" s="453" t="s">
        <v>1112</v>
      </c>
      <c r="AV10" s="457" t="s">
        <v>1112</v>
      </c>
      <c r="AW10" s="458" t="s">
        <v>1112</v>
      </c>
      <c r="AX10" s="451" t="s">
        <v>1113</v>
      </c>
      <c r="AY10" s="445" t="s">
        <v>1113</v>
      </c>
      <c r="AZ10" s="445" t="s">
        <v>1113</v>
      </c>
      <c r="BA10" s="452" t="s">
        <v>1113</v>
      </c>
      <c r="BB10" s="459" t="s">
        <v>1113</v>
      </c>
      <c r="BC10" s="454" t="s">
        <v>1113</v>
      </c>
      <c r="BD10" s="446" t="s">
        <v>1113</v>
      </c>
      <c r="BE10" s="455" t="s">
        <v>1113</v>
      </c>
      <c r="BF10" s="446" t="s">
        <v>1113</v>
      </c>
      <c r="BG10" s="455" t="s">
        <v>1113</v>
      </c>
      <c r="BH10" s="456" t="s">
        <v>1113</v>
      </c>
      <c r="BI10" s="459" t="s">
        <v>1113</v>
      </c>
      <c r="BJ10" s="457" t="s">
        <v>1113</v>
      </c>
      <c r="BK10" s="458" t="s">
        <v>1113</v>
      </c>
      <c r="BL10" s="437" t="s">
        <v>1114</v>
      </c>
      <c r="BM10" s="460" t="s">
        <v>1114</v>
      </c>
      <c r="BN10" s="431"/>
      <c r="BO10" s="437" t="s">
        <v>1114</v>
      </c>
      <c r="BP10" s="460" t="s">
        <v>1114</v>
      </c>
      <c r="BQ10" s="431"/>
      <c r="BR10" s="437" t="s">
        <v>1114</v>
      </c>
      <c r="BS10" s="460" t="s">
        <v>1114</v>
      </c>
      <c r="BT10" s="431"/>
      <c r="BU10" s="437" t="s">
        <v>1114</v>
      </c>
      <c r="BV10" s="460" t="s">
        <v>1114</v>
      </c>
      <c r="BW10" s="431"/>
      <c r="BX10" s="437" t="s">
        <v>1114</v>
      </c>
      <c r="BY10" s="460" t="s">
        <v>1114</v>
      </c>
      <c r="BZ10" s="431"/>
      <c r="CA10" s="461"/>
      <c r="CB10" s="440" t="s">
        <v>1115</v>
      </c>
      <c r="CC10" s="462" t="s">
        <v>1115</v>
      </c>
      <c r="CD10" s="463" t="s">
        <v>1115</v>
      </c>
      <c r="CE10" s="464"/>
      <c r="CF10" s="465"/>
      <c r="CG10" s="465"/>
      <c r="CH10" s="465"/>
      <c r="CI10" s="465"/>
      <c r="CJ10" s="466"/>
      <c r="CK10" s="463" t="s">
        <v>1115</v>
      </c>
      <c r="CL10" s="431" t="s">
        <v>1115</v>
      </c>
      <c r="CM10" s="449"/>
      <c r="CN10" s="467" t="s">
        <v>1116</v>
      </c>
      <c r="CO10" s="468" t="s">
        <v>1116</v>
      </c>
      <c r="CP10" s="469" t="s">
        <v>1116</v>
      </c>
      <c r="CQ10" s="468" t="s">
        <v>1116</v>
      </c>
      <c r="CR10" s="469" t="s">
        <v>1116</v>
      </c>
      <c r="CS10" s="468" t="s">
        <v>1116</v>
      </c>
      <c r="CT10" s="469" t="s">
        <v>1116</v>
      </c>
      <c r="CU10" s="468" t="s">
        <v>1116</v>
      </c>
      <c r="CV10" s="470" t="s">
        <v>1117</v>
      </c>
      <c r="CW10" s="471" t="s">
        <v>1117</v>
      </c>
      <c r="CX10" s="432" t="s">
        <v>1117</v>
      </c>
      <c r="CY10" s="472" t="s">
        <v>1117</v>
      </c>
      <c r="CZ10" s="473" t="s">
        <v>1117</v>
      </c>
      <c r="DA10" s="432" t="s">
        <v>1117</v>
      </c>
      <c r="DB10" s="472" t="s">
        <v>1117</v>
      </c>
      <c r="DC10" s="473" t="s">
        <v>1117</v>
      </c>
      <c r="DD10" s="432" t="s">
        <v>1117</v>
      </c>
      <c r="DE10" s="472" t="s">
        <v>1117</v>
      </c>
      <c r="DF10" s="473" t="s">
        <v>1117</v>
      </c>
      <c r="DG10" s="432" t="s">
        <v>1117</v>
      </c>
      <c r="DH10" s="472" t="s">
        <v>1117</v>
      </c>
      <c r="DI10" s="473" t="s">
        <v>1117</v>
      </c>
      <c r="DJ10" s="432" t="s">
        <v>1117</v>
      </c>
      <c r="DK10" s="472" t="s">
        <v>1117</v>
      </c>
      <c r="DL10" s="473" t="s">
        <v>1117</v>
      </c>
      <c r="DM10" s="432" t="s">
        <v>1117</v>
      </c>
      <c r="DN10" s="472" t="s">
        <v>1117</v>
      </c>
      <c r="DO10" s="473" t="s">
        <v>1117</v>
      </c>
      <c r="DP10" s="432" t="s">
        <v>1117</v>
      </c>
      <c r="DQ10" s="472" t="s">
        <v>1117</v>
      </c>
      <c r="DR10" s="473" t="s">
        <v>1117</v>
      </c>
      <c r="DS10" s="432" t="s">
        <v>1117</v>
      </c>
      <c r="DT10" s="472" t="s">
        <v>1117</v>
      </c>
      <c r="DU10" s="473" t="s">
        <v>1117</v>
      </c>
      <c r="DV10" s="432" t="s">
        <v>1117</v>
      </c>
      <c r="DW10" s="472" t="s">
        <v>1117</v>
      </c>
      <c r="DX10" s="473" t="s">
        <v>1117</v>
      </c>
      <c r="DY10" s="432" t="s">
        <v>1117</v>
      </c>
      <c r="DZ10" s="472" t="s">
        <v>1117</v>
      </c>
      <c r="EA10" s="473" t="s">
        <v>1117</v>
      </c>
      <c r="EB10" s="432" t="s">
        <v>1117</v>
      </c>
      <c r="EC10" s="472" t="s">
        <v>1117</v>
      </c>
      <c r="ED10" s="473" t="s">
        <v>1117</v>
      </c>
      <c r="EE10" s="432" t="s">
        <v>1117</v>
      </c>
      <c r="EF10" s="472" t="s">
        <v>1117</v>
      </c>
      <c r="EG10" s="473" t="s">
        <v>1117</v>
      </c>
      <c r="EH10" s="432" t="s">
        <v>1117</v>
      </c>
      <c r="EI10" s="470" t="s">
        <v>1117</v>
      </c>
      <c r="EJ10" s="471" t="s">
        <v>1117</v>
      </c>
      <c r="EK10" s="432" t="s">
        <v>1117</v>
      </c>
      <c r="EL10" s="472" t="s">
        <v>1117</v>
      </c>
      <c r="EM10" s="473" t="s">
        <v>1117</v>
      </c>
      <c r="EN10" s="432" t="s">
        <v>1117</v>
      </c>
      <c r="EO10" s="472" t="s">
        <v>1117</v>
      </c>
      <c r="EP10" s="473" t="s">
        <v>1117</v>
      </c>
      <c r="EQ10" s="432" t="s">
        <v>1117</v>
      </c>
      <c r="ER10" s="472" t="s">
        <v>1117</v>
      </c>
      <c r="ES10" s="473" t="s">
        <v>1117</v>
      </c>
      <c r="ET10" s="432" t="s">
        <v>1117</v>
      </c>
      <c r="EU10" s="472" t="s">
        <v>1117</v>
      </c>
      <c r="EV10" s="473" t="s">
        <v>1117</v>
      </c>
      <c r="EW10" s="474" t="s">
        <v>1117</v>
      </c>
      <c r="EY10" s="430"/>
      <c r="EZ10" s="431"/>
      <c r="FA10" s="433"/>
      <c r="FB10" s="475"/>
      <c r="FC10" s="476"/>
      <c r="FD10" s="477" t="s">
        <v>1118</v>
      </c>
      <c r="FE10" s="478"/>
      <c r="FF10" s="479"/>
      <c r="FG10" s="478"/>
      <c r="FH10" s="479"/>
      <c r="FI10" s="480"/>
      <c r="FJ10" s="439" t="s">
        <v>1119</v>
      </c>
      <c r="FK10" s="438"/>
      <c r="FL10" s="481"/>
      <c r="FM10" s="482"/>
      <c r="FN10" s="477" t="s">
        <v>1118</v>
      </c>
      <c r="FO10" s="478"/>
      <c r="FP10" s="479"/>
      <c r="FQ10" s="478"/>
      <c r="FR10" s="479"/>
      <c r="FS10" s="480"/>
      <c r="FT10" s="439" t="s">
        <v>1119</v>
      </c>
      <c r="FU10" s="438"/>
      <c r="FV10" s="481"/>
      <c r="FW10" s="482"/>
      <c r="FY10" s="472"/>
      <c r="FZ10" s="473"/>
    </row>
    <row r="11" spans="1:188" s="79" customFormat="1" ht="15" customHeight="1">
      <c r="B11" s="483"/>
      <c r="C11" s="484"/>
      <c r="D11" s="484"/>
      <c r="E11" s="485"/>
      <c r="F11" s="486"/>
      <c r="G11" s="487" t="s">
        <v>1120</v>
      </c>
      <c r="H11" s="488"/>
      <c r="I11" s="489" t="s">
        <v>1120</v>
      </c>
      <c r="J11" s="490" t="s">
        <v>1120</v>
      </c>
      <c r="K11" s="491" t="s">
        <v>1120</v>
      </c>
      <c r="L11" s="492" t="s">
        <v>1120</v>
      </c>
      <c r="M11" s="491" t="s">
        <v>1120</v>
      </c>
      <c r="N11" s="484" t="s">
        <v>1120</v>
      </c>
      <c r="O11" s="489" t="s">
        <v>1121</v>
      </c>
      <c r="P11" s="484" t="s">
        <v>1121</v>
      </c>
      <c r="Q11" s="493" t="s">
        <v>1121</v>
      </c>
      <c r="R11" s="494" t="s">
        <v>1121</v>
      </c>
      <c r="S11" s="494" t="s">
        <v>1121</v>
      </c>
      <c r="T11" s="485" t="s">
        <v>1121</v>
      </c>
      <c r="U11" s="495"/>
      <c r="V11" s="496"/>
      <c r="W11" s="496"/>
      <c r="X11" s="497"/>
      <c r="Y11" s="498" t="s">
        <v>1121</v>
      </c>
      <c r="Z11" s="485"/>
      <c r="AA11" s="499"/>
      <c r="AB11" s="500" t="s">
        <v>1121</v>
      </c>
      <c r="AC11" s="484" t="s">
        <v>1121</v>
      </c>
      <c r="AD11" s="501" t="s">
        <v>1121</v>
      </c>
      <c r="AE11" s="490" t="s">
        <v>1121</v>
      </c>
      <c r="AF11" s="490" t="s">
        <v>1121</v>
      </c>
      <c r="AG11" s="484" t="s">
        <v>1121</v>
      </c>
      <c r="AH11" s="501" t="s">
        <v>1121</v>
      </c>
      <c r="AI11" s="484" t="s">
        <v>1121</v>
      </c>
      <c r="AJ11" s="498" t="s">
        <v>1122</v>
      </c>
      <c r="AK11" s="496" t="s">
        <v>1122</v>
      </c>
      <c r="AL11" s="496" t="s">
        <v>1122</v>
      </c>
      <c r="AM11" s="502" t="s">
        <v>1122</v>
      </c>
      <c r="AN11" s="503" t="s">
        <v>1122</v>
      </c>
      <c r="AO11" s="493" t="s">
        <v>1122</v>
      </c>
      <c r="AP11" s="497" t="s">
        <v>1122</v>
      </c>
      <c r="AQ11" s="504"/>
      <c r="AR11" s="497" t="s">
        <v>1122</v>
      </c>
      <c r="AS11" s="504"/>
      <c r="AT11" s="505" t="s">
        <v>1122</v>
      </c>
      <c r="AU11" s="503" t="s">
        <v>1122</v>
      </c>
      <c r="AV11" s="506"/>
      <c r="AW11" s="507"/>
      <c r="AX11" s="498" t="s">
        <v>1122</v>
      </c>
      <c r="AY11" s="496" t="s">
        <v>1122</v>
      </c>
      <c r="AZ11" s="496" t="s">
        <v>1122</v>
      </c>
      <c r="BA11" s="502" t="s">
        <v>1122</v>
      </c>
      <c r="BB11" s="508" t="s">
        <v>1122</v>
      </c>
      <c r="BC11" s="493" t="s">
        <v>1122</v>
      </c>
      <c r="BD11" s="497" t="s">
        <v>1122</v>
      </c>
      <c r="BE11" s="504"/>
      <c r="BF11" s="497" t="s">
        <v>1122</v>
      </c>
      <c r="BG11" s="504"/>
      <c r="BH11" s="505" t="s">
        <v>1122</v>
      </c>
      <c r="BI11" s="508" t="s">
        <v>1122</v>
      </c>
      <c r="BJ11" s="506"/>
      <c r="BK11" s="507"/>
      <c r="BL11" s="489"/>
      <c r="BM11" s="509"/>
      <c r="BN11" s="484"/>
      <c r="BO11" s="489"/>
      <c r="BP11" s="509"/>
      <c r="BQ11" s="484"/>
      <c r="BR11" s="489"/>
      <c r="BS11" s="509"/>
      <c r="BT11" s="484"/>
      <c r="BU11" s="489"/>
      <c r="BV11" s="509"/>
      <c r="BW11" s="484"/>
      <c r="BX11" s="489"/>
      <c r="BY11" s="509"/>
      <c r="BZ11" s="484"/>
      <c r="CA11" s="510"/>
      <c r="CB11" s="492"/>
      <c r="CC11" s="511"/>
      <c r="CD11" s="512"/>
      <c r="CE11" s="513"/>
      <c r="CF11" s="514"/>
      <c r="CG11" s="514"/>
      <c r="CH11" s="514"/>
      <c r="CI11" s="514"/>
      <c r="CJ11" s="515"/>
      <c r="CK11" s="512"/>
      <c r="CL11" s="484"/>
      <c r="CM11" s="500"/>
      <c r="CN11" s="516"/>
      <c r="CO11" s="517"/>
      <c r="CP11" s="518"/>
      <c r="CQ11" s="517"/>
      <c r="CR11" s="518"/>
      <c r="CS11" s="517"/>
      <c r="CT11" s="518"/>
      <c r="CU11" s="517"/>
      <c r="CV11" s="519"/>
      <c r="CW11" s="520"/>
      <c r="CX11" s="484"/>
      <c r="CY11" s="521"/>
      <c r="CZ11" s="522"/>
      <c r="DA11" s="484"/>
      <c r="DB11" s="521"/>
      <c r="DC11" s="522"/>
      <c r="DD11" s="484"/>
      <c r="DE11" s="521"/>
      <c r="DF11" s="522"/>
      <c r="DG11" s="484"/>
      <c r="DH11" s="521"/>
      <c r="DI11" s="522"/>
      <c r="DJ11" s="484"/>
      <c r="DK11" s="521"/>
      <c r="DL11" s="522"/>
      <c r="DM11" s="484"/>
      <c r="DN11" s="521"/>
      <c r="DO11" s="522"/>
      <c r="DP11" s="484"/>
      <c r="DQ11" s="521"/>
      <c r="DR11" s="522"/>
      <c r="DS11" s="484"/>
      <c r="DT11" s="521"/>
      <c r="DU11" s="522"/>
      <c r="DV11" s="484"/>
      <c r="DW11" s="521"/>
      <c r="DX11" s="522"/>
      <c r="DY11" s="484"/>
      <c r="DZ11" s="521"/>
      <c r="EA11" s="522"/>
      <c r="EB11" s="484"/>
      <c r="EC11" s="521"/>
      <c r="ED11" s="522"/>
      <c r="EE11" s="484"/>
      <c r="EF11" s="521"/>
      <c r="EG11" s="522"/>
      <c r="EH11" s="484"/>
      <c r="EI11" s="519"/>
      <c r="EJ11" s="520"/>
      <c r="EK11" s="484"/>
      <c r="EL11" s="521"/>
      <c r="EM11" s="522"/>
      <c r="EN11" s="484"/>
      <c r="EO11" s="521"/>
      <c r="EP11" s="522"/>
      <c r="EQ11" s="484"/>
      <c r="ER11" s="521"/>
      <c r="ES11" s="522"/>
      <c r="ET11" s="484"/>
      <c r="EU11" s="521"/>
      <c r="EV11" s="522"/>
      <c r="EW11" s="523"/>
      <c r="EX11" s="491"/>
      <c r="EY11" s="483"/>
      <c r="EZ11" s="484"/>
      <c r="FA11" s="485"/>
      <c r="FB11" s="524"/>
      <c r="FC11" s="525"/>
      <c r="FD11" s="526"/>
      <c r="FE11" s="527"/>
      <c r="FF11" s="528"/>
      <c r="FG11" s="527"/>
      <c r="FH11" s="528"/>
      <c r="FI11" s="529"/>
      <c r="FJ11" s="491"/>
      <c r="FK11" s="490"/>
      <c r="FL11" s="530"/>
      <c r="FM11" s="531"/>
      <c r="FN11" s="526"/>
      <c r="FO11" s="527"/>
      <c r="FP11" s="528"/>
      <c r="FQ11" s="527"/>
      <c r="FR11" s="528"/>
      <c r="FS11" s="529"/>
      <c r="FT11" s="491"/>
      <c r="FU11" s="490"/>
      <c r="FV11" s="530"/>
      <c r="FW11" s="531"/>
      <c r="FX11" s="491"/>
      <c r="FY11" s="521"/>
      <c r="FZ11" s="522"/>
      <c r="GA11" s="96"/>
    </row>
    <row r="12" spans="1:188" s="79" customFormat="1" ht="15" customHeight="1">
      <c r="B12" s="532"/>
      <c r="C12" s="533"/>
      <c r="D12" s="533"/>
      <c r="E12" s="534"/>
      <c r="F12" s="535"/>
      <c r="G12" s="536" t="s">
        <v>955</v>
      </c>
      <c r="H12" s="537"/>
      <c r="I12" s="538" t="s">
        <v>1123</v>
      </c>
      <c r="J12" s="539" t="s">
        <v>1124</v>
      </c>
      <c r="K12" s="540" t="s">
        <v>1125</v>
      </c>
      <c r="L12" s="541" t="s">
        <v>1126</v>
      </c>
      <c r="M12" s="540" t="s">
        <v>1127</v>
      </c>
      <c r="N12" s="533" t="s">
        <v>1128</v>
      </c>
      <c r="O12" s="538" t="s">
        <v>963</v>
      </c>
      <c r="P12" s="533" t="s">
        <v>964</v>
      </c>
      <c r="Q12" s="542" t="s">
        <v>965</v>
      </c>
      <c r="R12" s="543" t="s">
        <v>966</v>
      </c>
      <c r="S12" s="543" t="s">
        <v>967</v>
      </c>
      <c r="T12" s="534" t="s">
        <v>968</v>
      </c>
      <c r="U12" s="544"/>
      <c r="V12" s="545"/>
      <c r="W12" s="545"/>
      <c r="X12" s="546"/>
      <c r="Y12" s="547" t="s">
        <v>973</v>
      </c>
      <c r="Z12" s="534"/>
      <c r="AA12" s="548"/>
      <c r="AB12" s="549" t="s">
        <v>1129</v>
      </c>
      <c r="AC12" s="533" t="s">
        <v>1130</v>
      </c>
      <c r="AD12" s="550" t="s">
        <v>1131</v>
      </c>
      <c r="AE12" s="539" t="s">
        <v>1132</v>
      </c>
      <c r="AF12" s="539" t="s">
        <v>1133</v>
      </c>
      <c r="AG12" s="533" t="s">
        <v>1134</v>
      </c>
      <c r="AH12" s="550" t="s">
        <v>1135</v>
      </c>
      <c r="AI12" s="533" t="s">
        <v>1136</v>
      </c>
      <c r="AJ12" s="547" t="s">
        <v>1137</v>
      </c>
      <c r="AK12" s="546" t="s">
        <v>980</v>
      </c>
      <c r="AL12" s="546" t="s">
        <v>981</v>
      </c>
      <c r="AM12" s="551" t="s">
        <v>1138</v>
      </c>
      <c r="AN12" s="552" t="s">
        <v>1139</v>
      </c>
      <c r="AO12" s="542" t="s">
        <v>1140</v>
      </c>
      <c r="AP12" s="546" t="s">
        <v>1141</v>
      </c>
      <c r="AQ12" s="553"/>
      <c r="AR12" s="546" t="s">
        <v>1142</v>
      </c>
      <c r="AS12" s="553"/>
      <c r="AT12" s="551" t="s">
        <v>1143</v>
      </c>
      <c r="AU12" s="552" t="s">
        <v>1144</v>
      </c>
      <c r="AV12" s="554"/>
      <c r="AW12" s="555"/>
      <c r="AX12" s="547" t="s">
        <v>1145</v>
      </c>
      <c r="AY12" s="546" t="s">
        <v>1146</v>
      </c>
      <c r="AZ12" s="546" t="s">
        <v>1147</v>
      </c>
      <c r="BA12" s="551" t="s">
        <v>1148</v>
      </c>
      <c r="BB12" s="556" t="s">
        <v>1149</v>
      </c>
      <c r="BC12" s="542" t="s">
        <v>1150</v>
      </c>
      <c r="BD12" s="546" t="s">
        <v>1151</v>
      </c>
      <c r="BE12" s="553"/>
      <c r="BF12" s="546" t="s">
        <v>1152</v>
      </c>
      <c r="BG12" s="553"/>
      <c r="BH12" s="551" t="s">
        <v>1153</v>
      </c>
      <c r="BI12" s="556" t="s">
        <v>1154</v>
      </c>
      <c r="BJ12" s="554"/>
      <c r="BK12" s="555"/>
      <c r="BL12" s="557"/>
      <c r="BM12" s="558"/>
      <c r="BN12" s="533"/>
      <c r="BO12" s="538"/>
      <c r="BP12" s="558"/>
      <c r="BQ12" s="533"/>
      <c r="BR12" s="538"/>
      <c r="BS12" s="558"/>
      <c r="BT12" s="533"/>
      <c r="BU12" s="538"/>
      <c r="BV12" s="558"/>
      <c r="BW12" s="533"/>
      <c r="BX12" s="538"/>
      <c r="BY12" s="558"/>
      <c r="BZ12" s="533"/>
      <c r="CA12" s="559"/>
      <c r="CB12" s="541"/>
      <c r="CC12" s="560"/>
      <c r="CD12" s="561"/>
      <c r="CE12" s="562"/>
      <c r="CF12" s="563"/>
      <c r="CG12" s="563"/>
      <c r="CH12" s="563"/>
      <c r="CI12" s="563"/>
      <c r="CJ12" s="564"/>
      <c r="CK12" s="561"/>
      <c r="CL12" s="533"/>
      <c r="CM12" s="549"/>
      <c r="CN12" s="565"/>
      <c r="CO12" s="566"/>
      <c r="CP12" s="567"/>
      <c r="CQ12" s="566"/>
      <c r="CR12" s="567"/>
      <c r="CS12" s="566"/>
      <c r="CT12" s="567"/>
      <c r="CU12" s="566"/>
      <c r="CV12" s="568"/>
      <c r="CW12" s="569"/>
      <c r="CX12" s="533"/>
      <c r="CY12" s="570"/>
      <c r="CZ12" s="571"/>
      <c r="DA12" s="533"/>
      <c r="DB12" s="570"/>
      <c r="DC12" s="571"/>
      <c r="DD12" s="533"/>
      <c r="DE12" s="570"/>
      <c r="DF12" s="571"/>
      <c r="DG12" s="533"/>
      <c r="DH12" s="570"/>
      <c r="DI12" s="571"/>
      <c r="DJ12" s="533"/>
      <c r="DK12" s="570"/>
      <c r="DL12" s="571"/>
      <c r="DM12" s="533"/>
      <c r="DN12" s="570"/>
      <c r="DO12" s="571"/>
      <c r="DP12" s="533"/>
      <c r="DQ12" s="570"/>
      <c r="DR12" s="571"/>
      <c r="DS12" s="533"/>
      <c r="DT12" s="570"/>
      <c r="DU12" s="571"/>
      <c r="DV12" s="533"/>
      <c r="DW12" s="570"/>
      <c r="DX12" s="571"/>
      <c r="DY12" s="533"/>
      <c r="DZ12" s="570"/>
      <c r="EA12" s="571"/>
      <c r="EB12" s="533"/>
      <c r="EC12" s="570"/>
      <c r="ED12" s="571"/>
      <c r="EE12" s="533"/>
      <c r="EF12" s="570"/>
      <c r="EG12" s="571"/>
      <c r="EH12" s="533"/>
      <c r="EI12" s="568"/>
      <c r="EJ12" s="569"/>
      <c r="EK12" s="533"/>
      <c r="EL12" s="570"/>
      <c r="EM12" s="571"/>
      <c r="EN12" s="533"/>
      <c r="EO12" s="570"/>
      <c r="EP12" s="571"/>
      <c r="EQ12" s="533"/>
      <c r="ER12" s="570"/>
      <c r="ES12" s="571"/>
      <c r="ET12" s="533"/>
      <c r="EU12" s="570"/>
      <c r="EV12" s="571"/>
      <c r="EW12" s="572"/>
      <c r="EX12" s="540"/>
      <c r="EY12" s="532"/>
      <c r="EZ12" s="533"/>
      <c r="FA12" s="534"/>
      <c r="FB12" s="573"/>
      <c r="FC12" s="574"/>
      <c r="FD12" s="575"/>
      <c r="FE12" s="576"/>
      <c r="FF12" s="577"/>
      <c r="FG12" s="576"/>
      <c r="FH12" s="577"/>
      <c r="FI12" s="578"/>
      <c r="FJ12" s="540"/>
      <c r="FK12" s="539"/>
      <c r="FL12" s="579"/>
      <c r="FM12" s="580"/>
      <c r="FN12" s="575"/>
      <c r="FO12" s="576"/>
      <c r="FP12" s="577"/>
      <c r="FQ12" s="576"/>
      <c r="FR12" s="577"/>
      <c r="FS12" s="578"/>
      <c r="FT12" s="540"/>
      <c r="FU12" s="539"/>
      <c r="FV12" s="579"/>
      <c r="FW12" s="580"/>
      <c r="FX12" s="540"/>
      <c r="FY12" s="535"/>
      <c r="FZ12" s="557"/>
      <c r="GA12" s="96"/>
    </row>
    <row r="13" spans="1:188" s="581" customFormat="1" ht="15" customHeight="1">
      <c r="B13" s="582" t="s">
        <v>881</v>
      </c>
      <c r="C13" s="583" t="s">
        <v>882</v>
      </c>
      <c r="D13" s="584" t="s">
        <v>883</v>
      </c>
      <c r="E13" s="585" t="s">
        <v>884</v>
      </c>
      <c r="F13" s="586" t="s">
        <v>885</v>
      </c>
      <c r="G13" s="587" t="s">
        <v>1155</v>
      </c>
      <c r="H13" s="588" t="s">
        <v>887</v>
      </c>
      <c r="I13" s="589" t="s">
        <v>7</v>
      </c>
      <c r="J13" s="590" t="s">
        <v>888</v>
      </c>
      <c r="K13" s="591" t="s">
        <v>1156</v>
      </c>
      <c r="L13" s="592" t="s">
        <v>890</v>
      </c>
      <c r="M13" s="591" t="s">
        <v>891</v>
      </c>
      <c r="N13" s="593" t="s">
        <v>892</v>
      </c>
      <c r="O13" s="594" t="s">
        <v>57</v>
      </c>
      <c r="P13" s="593" t="s">
        <v>65</v>
      </c>
      <c r="Q13" s="595" t="s">
        <v>893</v>
      </c>
      <c r="R13" s="596" t="s">
        <v>894</v>
      </c>
      <c r="S13" s="596" t="s">
        <v>895</v>
      </c>
      <c r="T13" s="597" t="s">
        <v>896</v>
      </c>
      <c r="U13" s="598" t="s">
        <v>897</v>
      </c>
      <c r="V13" s="599" t="s">
        <v>898</v>
      </c>
      <c r="W13" s="599" t="s">
        <v>1157</v>
      </c>
      <c r="X13" s="600" t="s">
        <v>900</v>
      </c>
      <c r="Y13" s="592" t="s">
        <v>901</v>
      </c>
      <c r="Z13" s="588" t="s">
        <v>902</v>
      </c>
      <c r="AA13" s="601" t="s">
        <v>1158</v>
      </c>
      <c r="AB13" s="592" t="s">
        <v>1159</v>
      </c>
      <c r="AC13" s="588" t="s">
        <v>1160</v>
      </c>
      <c r="AD13" s="602" t="s">
        <v>1161</v>
      </c>
      <c r="AE13" s="590" t="s">
        <v>1162</v>
      </c>
      <c r="AF13" s="590" t="s">
        <v>1163</v>
      </c>
      <c r="AG13" s="588" t="s">
        <v>1164</v>
      </c>
      <c r="AH13" s="602" t="s">
        <v>1165</v>
      </c>
      <c r="AI13" s="588" t="s">
        <v>1166</v>
      </c>
      <c r="AJ13" s="592" t="s">
        <v>219</v>
      </c>
      <c r="AK13" s="603" t="s">
        <v>1167</v>
      </c>
      <c r="AL13" s="603" t="s">
        <v>1168</v>
      </c>
      <c r="AM13" s="588" t="s">
        <v>1169</v>
      </c>
      <c r="AN13" s="604" t="s">
        <v>1170</v>
      </c>
      <c r="AO13" s="602" t="s">
        <v>848</v>
      </c>
      <c r="AP13" s="588" t="s">
        <v>1171</v>
      </c>
      <c r="AQ13" s="604" t="s">
        <v>1172</v>
      </c>
      <c r="AR13" s="588" t="s">
        <v>1173</v>
      </c>
      <c r="AS13" s="604" t="s">
        <v>1174</v>
      </c>
      <c r="AT13" s="588" t="s">
        <v>1175</v>
      </c>
      <c r="AU13" s="605" t="s">
        <v>1176</v>
      </c>
      <c r="AV13" s="605" t="s">
        <v>1177</v>
      </c>
      <c r="AW13" s="606" t="s">
        <v>1178</v>
      </c>
      <c r="AX13" s="592" t="s">
        <v>219</v>
      </c>
      <c r="AY13" s="603" t="s">
        <v>1167</v>
      </c>
      <c r="AZ13" s="603" t="s">
        <v>1168</v>
      </c>
      <c r="BA13" s="588" t="s">
        <v>1169</v>
      </c>
      <c r="BB13" s="604" t="s">
        <v>1170</v>
      </c>
      <c r="BC13" s="602" t="s">
        <v>848</v>
      </c>
      <c r="BD13" s="588" t="s">
        <v>1171</v>
      </c>
      <c r="BE13" s="604" t="s">
        <v>1172</v>
      </c>
      <c r="BF13" s="588" t="s">
        <v>1173</v>
      </c>
      <c r="BG13" s="604" t="s">
        <v>1174</v>
      </c>
      <c r="BH13" s="588" t="s">
        <v>1175</v>
      </c>
      <c r="BI13" s="605" t="s">
        <v>1176</v>
      </c>
      <c r="BJ13" s="605" t="s">
        <v>1177</v>
      </c>
      <c r="BK13" s="606" t="s">
        <v>1178</v>
      </c>
      <c r="BL13" s="592" t="s">
        <v>1179</v>
      </c>
      <c r="BM13" s="599" t="s">
        <v>1180</v>
      </c>
      <c r="BN13" s="588" t="s">
        <v>1181</v>
      </c>
      <c r="BO13" s="589" t="s">
        <v>1179</v>
      </c>
      <c r="BP13" s="599" t="s">
        <v>1180</v>
      </c>
      <c r="BQ13" s="588" t="s">
        <v>1181</v>
      </c>
      <c r="BR13" s="589" t="s">
        <v>1179</v>
      </c>
      <c r="BS13" s="599" t="s">
        <v>1180</v>
      </c>
      <c r="BT13" s="588" t="s">
        <v>1181</v>
      </c>
      <c r="BU13" s="589" t="s">
        <v>1179</v>
      </c>
      <c r="BV13" s="599" t="s">
        <v>1180</v>
      </c>
      <c r="BW13" s="588" t="s">
        <v>1181</v>
      </c>
      <c r="BX13" s="589" t="s">
        <v>1179</v>
      </c>
      <c r="BY13" s="599" t="s">
        <v>1180</v>
      </c>
      <c r="BZ13" s="588" t="s">
        <v>1181</v>
      </c>
      <c r="CA13" s="607" t="s">
        <v>1182</v>
      </c>
      <c r="CB13" s="608" t="s">
        <v>1183</v>
      </c>
      <c r="CC13" s="609" t="s">
        <v>1184</v>
      </c>
      <c r="CD13" s="610" t="s">
        <v>1185</v>
      </c>
      <c r="CE13" s="611" t="s">
        <v>924</v>
      </c>
      <c r="CF13" s="612" t="s">
        <v>925</v>
      </c>
      <c r="CG13" s="612" t="s">
        <v>1186</v>
      </c>
      <c r="CH13" s="612" t="s">
        <v>927</v>
      </c>
      <c r="CI13" s="612" t="s">
        <v>928</v>
      </c>
      <c r="CJ13" s="613" t="s">
        <v>929</v>
      </c>
      <c r="CK13" s="610" t="s">
        <v>1187</v>
      </c>
      <c r="CL13" s="614" t="s">
        <v>1188</v>
      </c>
      <c r="CM13" s="592" t="s">
        <v>1189</v>
      </c>
      <c r="CN13" s="594" t="s">
        <v>1190</v>
      </c>
      <c r="CO13" s="588" t="s">
        <v>1191</v>
      </c>
      <c r="CP13" s="589" t="s">
        <v>1192</v>
      </c>
      <c r="CQ13" s="588" t="s">
        <v>1190</v>
      </c>
      <c r="CR13" s="589" t="s">
        <v>1191</v>
      </c>
      <c r="CS13" s="588" t="s">
        <v>1192</v>
      </c>
      <c r="CT13" s="589" t="s">
        <v>1193</v>
      </c>
      <c r="CU13" s="588" t="s">
        <v>1194</v>
      </c>
      <c r="CV13" s="615" t="s">
        <v>1195</v>
      </c>
      <c r="CW13" s="616" t="s">
        <v>1196</v>
      </c>
      <c r="CX13" s="617" t="s">
        <v>273</v>
      </c>
      <c r="CY13" s="618" t="s">
        <v>1195</v>
      </c>
      <c r="CZ13" s="619" t="s">
        <v>1196</v>
      </c>
      <c r="DA13" s="617" t="s">
        <v>273</v>
      </c>
      <c r="DB13" s="618" t="s">
        <v>1195</v>
      </c>
      <c r="DC13" s="619" t="s">
        <v>1196</v>
      </c>
      <c r="DD13" s="617" t="s">
        <v>273</v>
      </c>
      <c r="DE13" s="618" t="s">
        <v>1195</v>
      </c>
      <c r="DF13" s="619" t="s">
        <v>1196</v>
      </c>
      <c r="DG13" s="617" t="s">
        <v>273</v>
      </c>
      <c r="DH13" s="618" t="s">
        <v>1195</v>
      </c>
      <c r="DI13" s="619" t="s">
        <v>1196</v>
      </c>
      <c r="DJ13" s="617" t="s">
        <v>273</v>
      </c>
      <c r="DK13" s="618" t="s">
        <v>1195</v>
      </c>
      <c r="DL13" s="619" t="s">
        <v>1196</v>
      </c>
      <c r="DM13" s="617" t="s">
        <v>273</v>
      </c>
      <c r="DN13" s="618" t="s">
        <v>1195</v>
      </c>
      <c r="DO13" s="619" t="s">
        <v>1196</v>
      </c>
      <c r="DP13" s="617" t="s">
        <v>273</v>
      </c>
      <c r="DQ13" s="618" t="s">
        <v>1195</v>
      </c>
      <c r="DR13" s="619" t="s">
        <v>1196</v>
      </c>
      <c r="DS13" s="617" t="s">
        <v>273</v>
      </c>
      <c r="DT13" s="618" t="s">
        <v>1195</v>
      </c>
      <c r="DU13" s="619" t="s">
        <v>1196</v>
      </c>
      <c r="DV13" s="617" t="s">
        <v>273</v>
      </c>
      <c r="DW13" s="618" t="s">
        <v>1195</v>
      </c>
      <c r="DX13" s="619" t="s">
        <v>1196</v>
      </c>
      <c r="DY13" s="617" t="s">
        <v>273</v>
      </c>
      <c r="DZ13" s="618" t="s">
        <v>1195</v>
      </c>
      <c r="EA13" s="619" t="s">
        <v>1196</v>
      </c>
      <c r="EB13" s="617" t="s">
        <v>273</v>
      </c>
      <c r="EC13" s="618" t="s">
        <v>1195</v>
      </c>
      <c r="ED13" s="619" t="s">
        <v>1196</v>
      </c>
      <c r="EE13" s="617" t="s">
        <v>273</v>
      </c>
      <c r="EF13" s="618" t="s">
        <v>1195</v>
      </c>
      <c r="EG13" s="619" t="s">
        <v>1196</v>
      </c>
      <c r="EH13" s="617" t="s">
        <v>273</v>
      </c>
      <c r="EI13" s="615" t="s">
        <v>1195</v>
      </c>
      <c r="EJ13" s="616" t="s">
        <v>1196</v>
      </c>
      <c r="EK13" s="617" t="s">
        <v>273</v>
      </c>
      <c r="EL13" s="618" t="s">
        <v>1195</v>
      </c>
      <c r="EM13" s="619" t="s">
        <v>1196</v>
      </c>
      <c r="EN13" s="617" t="s">
        <v>273</v>
      </c>
      <c r="EO13" s="618" t="s">
        <v>1195</v>
      </c>
      <c r="EP13" s="619" t="s">
        <v>1196</v>
      </c>
      <c r="EQ13" s="617" t="s">
        <v>273</v>
      </c>
      <c r="ER13" s="618" t="s">
        <v>1195</v>
      </c>
      <c r="ES13" s="619" t="s">
        <v>1196</v>
      </c>
      <c r="ET13" s="617" t="s">
        <v>273</v>
      </c>
      <c r="EU13" s="618" t="s">
        <v>1195</v>
      </c>
      <c r="EV13" s="619" t="s">
        <v>1196</v>
      </c>
      <c r="EW13" s="620" t="s">
        <v>273</v>
      </c>
      <c r="EY13" s="582" t="s">
        <v>881</v>
      </c>
      <c r="EZ13" s="583" t="s">
        <v>882</v>
      </c>
      <c r="FA13" s="585" t="s">
        <v>1197</v>
      </c>
      <c r="FB13" s="621" t="s">
        <v>1198</v>
      </c>
      <c r="FC13" s="605" t="s">
        <v>1199</v>
      </c>
      <c r="FD13" s="622" t="s">
        <v>936</v>
      </c>
      <c r="FE13" s="623" t="s">
        <v>937</v>
      </c>
      <c r="FF13" s="624" t="s">
        <v>936</v>
      </c>
      <c r="FG13" s="623" t="s">
        <v>938</v>
      </c>
      <c r="FH13" s="624" t="s">
        <v>936</v>
      </c>
      <c r="FI13" s="625" t="s">
        <v>939</v>
      </c>
      <c r="FJ13" s="626" t="s">
        <v>936</v>
      </c>
      <c r="FK13" s="627" t="s">
        <v>940</v>
      </c>
      <c r="FL13" s="628" t="s">
        <v>1200</v>
      </c>
      <c r="FM13" s="629" t="s">
        <v>942</v>
      </c>
      <c r="FN13" s="622" t="s">
        <v>936</v>
      </c>
      <c r="FO13" s="623" t="s">
        <v>937</v>
      </c>
      <c r="FP13" s="624" t="s">
        <v>936</v>
      </c>
      <c r="FQ13" s="623" t="s">
        <v>938</v>
      </c>
      <c r="FR13" s="624" t="s">
        <v>936</v>
      </c>
      <c r="FS13" s="625" t="s">
        <v>939</v>
      </c>
      <c r="FT13" s="626" t="s">
        <v>936</v>
      </c>
      <c r="FU13" s="627" t="s">
        <v>940</v>
      </c>
      <c r="FV13" s="628" t="s">
        <v>1200</v>
      </c>
      <c r="FW13" s="629" t="s">
        <v>942</v>
      </c>
      <c r="FX13" s="630" t="s">
        <v>1201</v>
      </c>
      <c r="FY13" s="622" t="s">
        <v>1202</v>
      </c>
      <c r="FZ13" s="631" t="s">
        <v>1203</v>
      </c>
      <c r="GA13" s="96"/>
    </row>
    <row r="14" spans="1:188" ht="18.75" customHeight="1">
      <c r="B14" s="632" t="s">
        <v>331</v>
      </c>
      <c r="C14" s="231" t="s">
        <v>332</v>
      </c>
      <c r="D14" s="232">
        <v>2022</v>
      </c>
      <c r="E14" s="233" t="s">
        <v>1204</v>
      </c>
      <c r="F14" s="633">
        <v>2076001</v>
      </c>
      <c r="G14" s="634">
        <v>2076001</v>
      </c>
      <c r="H14" s="339">
        <v>44798</v>
      </c>
      <c r="I14" s="635" t="s">
        <v>1205</v>
      </c>
      <c r="J14" s="636" t="s">
        <v>332</v>
      </c>
      <c r="K14" s="637" t="s">
        <v>1206</v>
      </c>
      <c r="L14" s="638" t="s">
        <v>332</v>
      </c>
      <c r="M14" s="637" t="s">
        <v>1206</v>
      </c>
      <c r="N14" s="639" t="s">
        <v>1207</v>
      </c>
      <c r="O14" s="635" t="s">
        <v>114</v>
      </c>
      <c r="P14" s="639" t="s">
        <v>116</v>
      </c>
      <c r="Q14" s="640"/>
      <c r="R14" s="641" t="s">
        <v>1208</v>
      </c>
      <c r="S14" s="641"/>
      <c r="T14" s="642"/>
      <c r="U14" s="643">
        <v>1739</v>
      </c>
      <c r="V14" s="644">
        <v>79</v>
      </c>
      <c r="W14" s="644">
        <v>0</v>
      </c>
      <c r="X14" s="645"/>
      <c r="Y14" s="352">
        <v>2022</v>
      </c>
      <c r="Z14" s="265">
        <v>2024</v>
      </c>
      <c r="AA14" s="646" t="s">
        <v>1209</v>
      </c>
      <c r="AB14" s="647"/>
      <c r="AC14" s="639" t="s">
        <v>1210</v>
      </c>
      <c r="AD14" s="648" t="s">
        <v>1211</v>
      </c>
      <c r="AE14" s="636" t="s">
        <v>1212</v>
      </c>
      <c r="AF14" s="636" t="s">
        <v>1213</v>
      </c>
      <c r="AG14" s="639" t="s">
        <v>1214</v>
      </c>
      <c r="AH14" s="648"/>
      <c r="AI14" s="639" t="s">
        <v>1210</v>
      </c>
      <c r="AJ14" s="649">
        <v>2021</v>
      </c>
      <c r="AK14" s="644">
        <v>3100</v>
      </c>
      <c r="AL14" s="644">
        <v>3058</v>
      </c>
      <c r="AM14" s="650">
        <v>0.93</v>
      </c>
      <c r="AN14" s="651" t="s">
        <v>1215</v>
      </c>
      <c r="AO14" s="652">
        <v>2024</v>
      </c>
      <c r="AP14" s="645">
        <v>3321</v>
      </c>
      <c r="AQ14" s="653">
        <v>-7.13</v>
      </c>
      <c r="AR14" s="645">
        <v>3225</v>
      </c>
      <c r="AS14" s="653">
        <v>-5.47</v>
      </c>
      <c r="AT14" s="654">
        <v>0.96</v>
      </c>
      <c r="AU14" s="651" t="s">
        <v>1215</v>
      </c>
      <c r="AV14" s="655">
        <v>-3.23</v>
      </c>
      <c r="AW14" s="656" t="s">
        <v>1216</v>
      </c>
      <c r="AX14" s="649">
        <v>2021</v>
      </c>
      <c r="AY14" s="644"/>
      <c r="AZ14" s="644" t="s">
        <v>1210</v>
      </c>
      <c r="BA14" s="650"/>
      <c r="BB14" s="657"/>
      <c r="BC14" s="652">
        <v>2024</v>
      </c>
      <c r="BD14" s="645"/>
      <c r="BE14" s="653" t="s">
        <v>1210</v>
      </c>
      <c r="BF14" s="645"/>
      <c r="BG14" s="653" t="s">
        <v>1210</v>
      </c>
      <c r="BH14" s="654"/>
      <c r="BI14" s="657" t="s">
        <v>1210</v>
      </c>
      <c r="BJ14" s="655" t="s">
        <v>1210</v>
      </c>
      <c r="BK14" s="656"/>
      <c r="BL14" s="635" t="s">
        <v>1210</v>
      </c>
      <c r="BM14" s="658" t="s">
        <v>1210</v>
      </c>
      <c r="BN14" s="639" t="s">
        <v>1210</v>
      </c>
      <c r="BO14" s="635" t="s">
        <v>1210</v>
      </c>
      <c r="BP14" s="658" t="s">
        <v>1210</v>
      </c>
      <c r="BQ14" s="639" t="s">
        <v>1210</v>
      </c>
      <c r="BR14" s="635" t="s">
        <v>1210</v>
      </c>
      <c r="BS14" s="658" t="s">
        <v>1210</v>
      </c>
      <c r="BT14" s="639" t="s">
        <v>1210</v>
      </c>
      <c r="BU14" s="635" t="s">
        <v>1210</v>
      </c>
      <c r="BV14" s="658" t="s">
        <v>1210</v>
      </c>
      <c r="BW14" s="639" t="s">
        <v>1210</v>
      </c>
      <c r="BX14" s="635" t="s">
        <v>1210</v>
      </c>
      <c r="BY14" s="658" t="s">
        <v>1210</v>
      </c>
      <c r="BZ14" s="639" t="s">
        <v>1210</v>
      </c>
      <c r="CA14" s="659" t="s">
        <v>1210</v>
      </c>
      <c r="CB14" s="638" t="s">
        <v>1217</v>
      </c>
      <c r="CC14" s="660" t="s">
        <v>1218</v>
      </c>
      <c r="CD14" s="661" t="s">
        <v>1217</v>
      </c>
      <c r="CE14" s="662"/>
      <c r="CF14" s="663"/>
      <c r="CG14" s="663"/>
      <c r="CH14" s="663"/>
      <c r="CI14" s="663"/>
      <c r="CJ14" s="664"/>
      <c r="CK14" s="661" t="s">
        <v>1217</v>
      </c>
      <c r="CL14" s="639"/>
      <c r="CM14" s="647" t="s">
        <v>1217</v>
      </c>
      <c r="CN14" s="665"/>
      <c r="CO14" s="666">
        <v>0</v>
      </c>
      <c r="CP14" s="667"/>
      <c r="CQ14" s="666">
        <v>0</v>
      </c>
      <c r="CR14" s="667"/>
      <c r="CS14" s="666">
        <v>0</v>
      </c>
      <c r="CT14" s="667" t="s">
        <v>1210</v>
      </c>
      <c r="CU14" s="666">
        <v>0</v>
      </c>
      <c r="CV14" s="374" t="s">
        <v>1219</v>
      </c>
      <c r="CW14" s="375" t="s">
        <v>1220</v>
      </c>
      <c r="CX14" s="336" t="s">
        <v>1221</v>
      </c>
      <c r="CY14" s="333" t="s">
        <v>1222</v>
      </c>
      <c r="CZ14" s="334" t="s">
        <v>1223</v>
      </c>
      <c r="DA14" s="336"/>
      <c r="DB14" s="333" t="s">
        <v>1222</v>
      </c>
      <c r="DC14" s="334" t="s">
        <v>1223</v>
      </c>
      <c r="DD14" s="336"/>
      <c r="DE14" s="333" t="s">
        <v>1224</v>
      </c>
      <c r="DF14" s="334" t="s">
        <v>1224</v>
      </c>
      <c r="DG14" s="336"/>
      <c r="DH14" s="333" t="s">
        <v>1222</v>
      </c>
      <c r="DI14" s="334" t="s">
        <v>1220</v>
      </c>
      <c r="DJ14" s="336" t="s">
        <v>1225</v>
      </c>
      <c r="DK14" s="333" t="s">
        <v>1222</v>
      </c>
      <c r="DL14" s="334" t="s">
        <v>1220</v>
      </c>
      <c r="DM14" s="336" t="s">
        <v>1225</v>
      </c>
      <c r="DN14" s="333" t="s">
        <v>1224</v>
      </c>
      <c r="DO14" s="334" t="s">
        <v>1224</v>
      </c>
      <c r="DP14" s="336"/>
      <c r="DQ14" s="333" t="s">
        <v>1226</v>
      </c>
      <c r="DR14" s="334" t="s">
        <v>1226</v>
      </c>
      <c r="DS14" s="336" t="s">
        <v>1227</v>
      </c>
      <c r="DT14" s="333" t="s">
        <v>1222</v>
      </c>
      <c r="DU14" s="334" t="s">
        <v>1223</v>
      </c>
      <c r="DV14" s="336"/>
      <c r="DW14" s="333" t="s">
        <v>1224</v>
      </c>
      <c r="DX14" s="334" t="s">
        <v>1224</v>
      </c>
      <c r="DY14" s="336"/>
      <c r="DZ14" s="333" t="s">
        <v>1224</v>
      </c>
      <c r="EA14" s="334" t="s">
        <v>1224</v>
      </c>
      <c r="EB14" s="336"/>
      <c r="EC14" s="333" t="s">
        <v>1224</v>
      </c>
      <c r="ED14" s="334" t="s">
        <v>1224</v>
      </c>
      <c r="EE14" s="336"/>
      <c r="EF14" s="333" t="s">
        <v>1224</v>
      </c>
      <c r="EG14" s="334" t="s">
        <v>1224</v>
      </c>
      <c r="EH14" s="336"/>
      <c r="EI14" s="374" t="s">
        <v>1210</v>
      </c>
      <c r="EJ14" s="375" t="s">
        <v>1210</v>
      </c>
      <c r="EK14" s="336"/>
      <c r="EL14" s="333" t="s">
        <v>1210</v>
      </c>
      <c r="EM14" s="334" t="s">
        <v>1210</v>
      </c>
      <c r="EN14" s="336"/>
      <c r="EO14" s="333" t="s">
        <v>1210</v>
      </c>
      <c r="EP14" s="334" t="s">
        <v>1210</v>
      </c>
      <c r="EQ14" s="336"/>
      <c r="ER14" s="333" t="s">
        <v>1210</v>
      </c>
      <c r="ES14" s="334" t="s">
        <v>1210</v>
      </c>
      <c r="ET14" s="336"/>
      <c r="EU14" s="333" t="s">
        <v>1210</v>
      </c>
      <c r="EV14" s="334" t="s">
        <v>1210</v>
      </c>
      <c r="EW14" s="376"/>
      <c r="EY14" s="668" t="s">
        <v>331</v>
      </c>
      <c r="EZ14" s="639" t="s">
        <v>332</v>
      </c>
      <c r="FA14" s="265" t="s">
        <v>1204</v>
      </c>
      <c r="FB14" s="266">
        <v>44890</v>
      </c>
      <c r="FC14" s="669">
        <v>44895</v>
      </c>
      <c r="FD14" s="268" t="s">
        <v>1228</v>
      </c>
      <c r="FE14" s="326">
        <v>-7.13</v>
      </c>
      <c r="FF14" s="270" t="s">
        <v>1228</v>
      </c>
      <c r="FG14" s="326">
        <v>-5.47</v>
      </c>
      <c r="FH14" s="327" t="s">
        <v>1228</v>
      </c>
      <c r="FI14" s="328">
        <v>-3.23</v>
      </c>
      <c r="FJ14" s="670" t="s">
        <v>1228</v>
      </c>
      <c r="FK14" s="671">
        <v>85.714285714285708</v>
      </c>
      <c r="FL14" s="672">
        <v>12</v>
      </c>
      <c r="FM14" s="673">
        <v>14</v>
      </c>
      <c r="FN14" s="268" t="s">
        <v>1210</v>
      </c>
      <c r="FO14" s="326" t="s">
        <v>1210</v>
      </c>
      <c r="FP14" s="270" t="s">
        <v>1210</v>
      </c>
      <c r="FQ14" s="326" t="s">
        <v>1210</v>
      </c>
      <c r="FR14" s="327" t="s">
        <v>1210</v>
      </c>
      <c r="FS14" s="328" t="s">
        <v>1210</v>
      </c>
      <c r="FT14" s="670" t="s">
        <v>1210</v>
      </c>
      <c r="FU14" s="671" t="s">
        <v>1210</v>
      </c>
      <c r="FV14" s="672" t="s">
        <v>1210</v>
      </c>
      <c r="FW14" s="673" t="s">
        <v>1210</v>
      </c>
      <c r="FY14" s="276" t="s">
        <v>1229</v>
      </c>
      <c r="FZ14" s="277" t="s">
        <v>1230</v>
      </c>
      <c r="GC14" s="229"/>
      <c r="GD14" s="229"/>
    </row>
    <row r="15" spans="1:188" ht="18.75" customHeight="1">
      <c r="B15" s="632" t="s">
        <v>334</v>
      </c>
      <c r="C15" s="231" t="s">
        <v>335</v>
      </c>
      <c r="D15" s="232">
        <v>2022</v>
      </c>
      <c r="E15" s="233" t="s">
        <v>1231</v>
      </c>
      <c r="F15" s="633">
        <v>1060004</v>
      </c>
      <c r="G15" s="634">
        <v>1060004</v>
      </c>
      <c r="H15" s="339">
        <v>44771</v>
      </c>
      <c r="I15" s="635" t="s">
        <v>1232</v>
      </c>
      <c r="J15" s="636" t="s">
        <v>335</v>
      </c>
      <c r="K15" s="637" t="s">
        <v>1233</v>
      </c>
      <c r="L15" s="638" t="s">
        <v>335</v>
      </c>
      <c r="M15" s="637" t="s">
        <v>1233</v>
      </c>
      <c r="N15" s="639" t="s">
        <v>1232</v>
      </c>
      <c r="O15" s="635" t="s">
        <v>78</v>
      </c>
      <c r="P15" s="639" t="s">
        <v>89</v>
      </c>
      <c r="Q15" s="640" t="s">
        <v>1234</v>
      </c>
      <c r="R15" s="641"/>
      <c r="S15" s="641"/>
      <c r="T15" s="642"/>
      <c r="U15" s="643">
        <v>4841.286666</v>
      </c>
      <c r="V15" s="644">
        <v>128</v>
      </c>
      <c r="W15" s="644">
        <v>0</v>
      </c>
      <c r="X15" s="645" t="s">
        <v>1210</v>
      </c>
      <c r="Y15" s="352">
        <v>2022</v>
      </c>
      <c r="Z15" s="265">
        <v>2024</v>
      </c>
      <c r="AA15" s="646" t="s">
        <v>1235</v>
      </c>
      <c r="AB15" s="647"/>
      <c r="AC15" s="639" t="s">
        <v>1210</v>
      </c>
      <c r="AD15" s="648" t="s">
        <v>1211</v>
      </c>
      <c r="AE15" s="636" t="s">
        <v>1236</v>
      </c>
      <c r="AF15" s="636" t="s">
        <v>1232</v>
      </c>
      <c r="AG15" s="639" t="s">
        <v>1237</v>
      </c>
      <c r="AH15" s="648"/>
      <c r="AI15" s="639" t="s">
        <v>1210</v>
      </c>
      <c r="AJ15" s="649">
        <v>2021</v>
      </c>
      <c r="AK15" s="644">
        <v>8463</v>
      </c>
      <c r="AL15" s="644">
        <v>8473</v>
      </c>
      <c r="AM15" s="650">
        <v>10.79</v>
      </c>
      <c r="AN15" s="651" t="s">
        <v>1238</v>
      </c>
      <c r="AO15" s="652">
        <v>2024</v>
      </c>
      <c r="AP15" s="645">
        <v>8300</v>
      </c>
      <c r="AQ15" s="653">
        <v>1.92</v>
      </c>
      <c r="AR15" s="645">
        <v>8312</v>
      </c>
      <c r="AS15" s="653">
        <v>1.9</v>
      </c>
      <c r="AT15" s="654">
        <v>10.58</v>
      </c>
      <c r="AU15" s="651" t="s">
        <v>1238</v>
      </c>
      <c r="AV15" s="655">
        <v>1.94</v>
      </c>
      <c r="AW15" s="656" t="s">
        <v>1239</v>
      </c>
      <c r="AX15" s="649">
        <v>2021</v>
      </c>
      <c r="AY15" s="644"/>
      <c r="AZ15" s="644" t="s">
        <v>1210</v>
      </c>
      <c r="BA15" s="650"/>
      <c r="BB15" s="657"/>
      <c r="BC15" s="652">
        <v>2024</v>
      </c>
      <c r="BD15" s="645"/>
      <c r="BE15" s="653" t="s">
        <v>1210</v>
      </c>
      <c r="BF15" s="645"/>
      <c r="BG15" s="653" t="s">
        <v>1210</v>
      </c>
      <c r="BH15" s="654"/>
      <c r="BI15" s="657" t="s">
        <v>1210</v>
      </c>
      <c r="BJ15" s="655" t="s">
        <v>1210</v>
      </c>
      <c r="BK15" s="656"/>
      <c r="BL15" s="635" t="s">
        <v>1210</v>
      </c>
      <c r="BM15" s="658" t="s">
        <v>1210</v>
      </c>
      <c r="BN15" s="639" t="s">
        <v>1210</v>
      </c>
      <c r="BO15" s="635" t="s">
        <v>1210</v>
      </c>
      <c r="BP15" s="658" t="s">
        <v>1210</v>
      </c>
      <c r="BQ15" s="639" t="s">
        <v>1210</v>
      </c>
      <c r="BR15" s="635" t="s">
        <v>1210</v>
      </c>
      <c r="BS15" s="658" t="s">
        <v>1210</v>
      </c>
      <c r="BT15" s="639" t="s">
        <v>1210</v>
      </c>
      <c r="BU15" s="635" t="s">
        <v>1210</v>
      </c>
      <c r="BV15" s="658" t="s">
        <v>1210</v>
      </c>
      <c r="BW15" s="639" t="s">
        <v>1210</v>
      </c>
      <c r="BX15" s="635" t="s">
        <v>1210</v>
      </c>
      <c r="BY15" s="658" t="s">
        <v>1210</v>
      </c>
      <c r="BZ15" s="639" t="s">
        <v>1210</v>
      </c>
      <c r="CA15" s="659" t="s">
        <v>1210</v>
      </c>
      <c r="CB15" s="638" t="s">
        <v>1240</v>
      </c>
      <c r="CC15" s="660" t="s">
        <v>1241</v>
      </c>
      <c r="CD15" s="661" t="s">
        <v>1217</v>
      </c>
      <c r="CE15" s="662"/>
      <c r="CF15" s="663"/>
      <c r="CG15" s="663"/>
      <c r="CH15" s="663"/>
      <c r="CI15" s="663"/>
      <c r="CJ15" s="664"/>
      <c r="CK15" s="661" t="s">
        <v>1217</v>
      </c>
      <c r="CL15" s="639"/>
      <c r="CM15" s="647" t="s">
        <v>1217</v>
      </c>
      <c r="CN15" s="665"/>
      <c r="CO15" s="666">
        <v>0</v>
      </c>
      <c r="CP15" s="667"/>
      <c r="CQ15" s="666">
        <v>0</v>
      </c>
      <c r="CR15" s="667"/>
      <c r="CS15" s="666">
        <v>0</v>
      </c>
      <c r="CT15" s="667" t="s">
        <v>1210</v>
      </c>
      <c r="CU15" s="666">
        <v>0</v>
      </c>
      <c r="CV15" s="374" t="s">
        <v>1219</v>
      </c>
      <c r="CW15" s="375" t="s">
        <v>1223</v>
      </c>
      <c r="CX15" s="336"/>
      <c r="CY15" s="333" t="s">
        <v>1220</v>
      </c>
      <c r="CZ15" s="334" t="s">
        <v>1220</v>
      </c>
      <c r="DA15" s="336"/>
      <c r="DB15" s="333" t="s">
        <v>1222</v>
      </c>
      <c r="DC15" s="334" t="s">
        <v>1223</v>
      </c>
      <c r="DD15" s="336"/>
      <c r="DE15" s="333" t="s">
        <v>1220</v>
      </c>
      <c r="DF15" s="334" t="s">
        <v>1220</v>
      </c>
      <c r="DG15" s="336"/>
      <c r="DH15" s="333" t="s">
        <v>1222</v>
      </c>
      <c r="DI15" s="334" t="s">
        <v>1223</v>
      </c>
      <c r="DJ15" s="336"/>
      <c r="DK15" s="333" t="s">
        <v>1222</v>
      </c>
      <c r="DL15" s="334" t="s">
        <v>1223</v>
      </c>
      <c r="DM15" s="336"/>
      <c r="DN15" s="333" t="s">
        <v>1224</v>
      </c>
      <c r="DO15" s="334" t="s">
        <v>1224</v>
      </c>
      <c r="DP15" s="336"/>
      <c r="DQ15" s="333" t="s">
        <v>1222</v>
      </c>
      <c r="DR15" s="334" t="s">
        <v>1223</v>
      </c>
      <c r="DS15" s="336"/>
      <c r="DT15" s="333" t="s">
        <v>1222</v>
      </c>
      <c r="DU15" s="334" t="s">
        <v>1220</v>
      </c>
      <c r="DV15" s="336"/>
      <c r="DW15" s="333" t="s">
        <v>1224</v>
      </c>
      <c r="DX15" s="334" t="s">
        <v>1224</v>
      </c>
      <c r="DY15" s="336"/>
      <c r="DZ15" s="333" t="s">
        <v>1224</v>
      </c>
      <c r="EA15" s="334" t="s">
        <v>1224</v>
      </c>
      <c r="EB15" s="336"/>
      <c r="EC15" s="333" t="s">
        <v>1224</v>
      </c>
      <c r="ED15" s="334" t="s">
        <v>1224</v>
      </c>
      <c r="EE15" s="336"/>
      <c r="EF15" s="333" t="s">
        <v>1224</v>
      </c>
      <c r="EG15" s="334" t="s">
        <v>1224</v>
      </c>
      <c r="EH15" s="336"/>
      <c r="EI15" s="374" t="s">
        <v>1210</v>
      </c>
      <c r="EJ15" s="375" t="s">
        <v>1210</v>
      </c>
      <c r="EK15" s="336"/>
      <c r="EL15" s="333" t="s">
        <v>1210</v>
      </c>
      <c r="EM15" s="334" t="s">
        <v>1210</v>
      </c>
      <c r="EN15" s="336"/>
      <c r="EO15" s="333" t="s">
        <v>1210</v>
      </c>
      <c r="EP15" s="334" t="s">
        <v>1210</v>
      </c>
      <c r="EQ15" s="336"/>
      <c r="ER15" s="333" t="s">
        <v>1210</v>
      </c>
      <c r="ES15" s="334" t="s">
        <v>1210</v>
      </c>
      <c r="ET15" s="336"/>
      <c r="EU15" s="333" t="s">
        <v>1210</v>
      </c>
      <c r="EV15" s="334" t="s">
        <v>1210</v>
      </c>
      <c r="EW15" s="376"/>
      <c r="EY15" s="668" t="s">
        <v>334</v>
      </c>
      <c r="EZ15" s="639" t="s">
        <v>335</v>
      </c>
      <c r="FA15" s="265" t="s">
        <v>1231</v>
      </c>
      <c r="FB15" s="266">
        <v>44851</v>
      </c>
      <c r="FC15" s="669">
        <v>44851</v>
      </c>
      <c r="FD15" s="268" t="s">
        <v>1242</v>
      </c>
      <c r="FE15" s="326">
        <v>1.92</v>
      </c>
      <c r="FF15" s="270" t="s">
        <v>1242</v>
      </c>
      <c r="FG15" s="326">
        <v>1.9</v>
      </c>
      <c r="FH15" s="327" t="s">
        <v>1242</v>
      </c>
      <c r="FI15" s="328">
        <v>1.94</v>
      </c>
      <c r="FJ15" s="670" t="s">
        <v>1242</v>
      </c>
      <c r="FK15" s="671">
        <v>100</v>
      </c>
      <c r="FL15" s="672">
        <v>16</v>
      </c>
      <c r="FM15" s="673">
        <v>16</v>
      </c>
      <c r="FN15" s="268" t="s">
        <v>1210</v>
      </c>
      <c r="FO15" s="326" t="s">
        <v>1210</v>
      </c>
      <c r="FP15" s="270" t="s">
        <v>1210</v>
      </c>
      <c r="FQ15" s="326" t="s">
        <v>1210</v>
      </c>
      <c r="FR15" s="327" t="s">
        <v>1210</v>
      </c>
      <c r="FS15" s="328" t="s">
        <v>1210</v>
      </c>
      <c r="FT15" s="670" t="s">
        <v>1210</v>
      </c>
      <c r="FU15" s="671" t="s">
        <v>1210</v>
      </c>
      <c r="FV15" s="672" t="s">
        <v>1210</v>
      </c>
      <c r="FW15" s="673" t="s">
        <v>1210</v>
      </c>
      <c r="FY15" s="276" t="s">
        <v>1243</v>
      </c>
      <c r="FZ15" s="277" t="s">
        <v>1230</v>
      </c>
      <c r="GC15" s="229"/>
      <c r="GD15" s="229"/>
    </row>
    <row r="16" spans="1:188" ht="18.75" customHeight="1">
      <c r="B16" s="632" t="s">
        <v>337</v>
      </c>
      <c r="C16" s="231" t="s">
        <v>338</v>
      </c>
      <c r="D16" s="232">
        <v>2022</v>
      </c>
      <c r="E16" s="233" t="s">
        <v>1231</v>
      </c>
      <c r="F16" s="633">
        <v>1075005</v>
      </c>
      <c r="G16" s="634">
        <v>1075005</v>
      </c>
      <c r="H16" s="339">
        <v>44718</v>
      </c>
      <c r="I16" s="635" t="s">
        <v>1244</v>
      </c>
      <c r="J16" s="636" t="s">
        <v>338</v>
      </c>
      <c r="K16" s="637" t="s">
        <v>1245</v>
      </c>
      <c r="L16" s="638" t="s">
        <v>338</v>
      </c>
      <c r="M16" s="637" t="s">
        <v>1245</v>
      </c>
      <c r="N16" s="639" t="s">
        <v>1244</v>
      </c>
      <c r="O16" s="635" t="s">
        <v>114</v>
      </c>
      <c r="P16" s="639" t="s">
        <v>115</v>
      </c>
      <c r="Q16" s="640" t="s">
        <v>1234</v>
      </c>
      <c r="R16" s="641"/>
      <c r="S16" s="641"/>
      <c r="T16" s="642"/>
      <c r="U16" s="643">
        <v>1984.5055560000001</v>
      </c>
      <c r="V16" s="644">
        <v>5</v>
      </c>
      <c r="W16" s="644">
        <v>1</v>
      </c>
      <c r="X16" s="645" t="s">
        <v>1210</v>
      </c>
      <c r="Y16" s="352">
        <v>2022</v>
      </c>
      <c r="Z16" s="265">
        <v>2024</v>
      </c>
      <c r="AA16" s="646" t="s">
        <v>1246</v>
      </c>
      <c r="AB16" s="647"/>
      <c r="AC16" s="639" t="s">
        <v>1210</v>
      </c>
      <c r="AD16" s="648" t="s">
        <v>1211</v>
      </c>
      <c r="AE16" s="636" t="s">
        <v>1247</v>
      </c>
      <c r="AF16" s="636" t="s">
        <v>1248</v>
      </c>
      <c r="AG16" s="639" t="s">
        <v>1249</v>
      </c>
      <c r="AH16" s="648"/>
      <c r="AI16" s="639" t="s">
        <v>1210</v>
      </c>
      <c r="AJ16" s="649">
        <v>2021</v>
      </c>
      <c r="AK16" s="644">
        <v>3750</v>
      </c>
      <c r="AL16" s="644">
        <v>3402</v>
      </c>
      <c r="AM16" s="650">
        <v>10.52</v>
      </c>
      <c r="AN16" s="651" t="s">
        <v>1250</v>
      </c>
      <c r="AO16" s="652">
        <v>2024</v>
      </c>
      <c r="AP16" s="645">
        <v>3712</v>
      </c>
      <c r="AQ16" s="653">
        <v>1.01</v>
      </c>
      <c r="AR16" s="645">
        <v>3367</v>
      </c>
      <c r="AS16" s="653">
        <v>1.02</v>
      </c>
      <c r="AT16" s="654">
        <v>10.41</v>
      </c>
      <c r="AU16" s="651" t="s">
        <v>1250</v>
      </c>
      <c r="AV16" s="655">
        <v>1.04</v>
      </c>
      <c r="AW16" s="656" t="s">
        <v>1251</v>
      </c>
      <c r="AX16" s="649">
        <v>2021</v>
      </c>
      <c r="AY16" s="644"/>
      <c r="AZ16" s="644" t="s">
        <v>1210</v>
      </c>
      <c r="BA16" s="650"/>
      <c r="BB16" s="657"/>
      <c r="BC16" s="652">
        <v>2024</v>
      </c>
      <c r="BD16" s="645"/>
      <c r="BE16" s="653" t="s">
        <v>1210</v>
      </c>
      <c r="BF16" s="645"/>
      <c r="BG16" s="653" t="s">
        <v>1210</v>
      </c>
      <c r="BH16" s="654"/>
      <c r="BI16" s="657" t="s">
        <v>1210</v>
      </c>
      <c r="BJ16" s="655" t="s">
        <v>1210</v>
      </c>
      <c r="BK16" s="656"/>
      <c r="BL16" s="635" t="s">
        <v>1210</v>
      </c>
      <c r="BM16" s="658" t="s">
        <v>1210</v>
      </c>
      <c r="BN16" s="639" t="s">
        <v>1210</v>
      </c>
      <c r="BO16" s="635" t="s">
        <v>1210</v>
      </c>
      <c r="BP16" s="658" t="s">
        <v>1210</v>
      </c>
      <c r="BQ16" s="639" t="s">
        <v>1210</v>
      </c>
      <c r="BR16" s="635" t="s">
        <v>1210</v>
      </c>
      <c r="BS16" s="658" t="s">
        <v>1210</v>
      </c>
      <c r="BT16" s="639" t="s">
        <v>1210</v>
      </c>
      <c r="BU16" s="635" t="s">
        <v>1210</v>
      </c>
      <c r="BV16" s="658" t="s">
        <v>1210</v>
      </c>
      <c r="BW16" s="639" t="s">
        <v>1210</v>
      </c>
      <c r="BX16" s="635" t="s">
        <v>1210</v>
      </c>
      <c r="BY16" s="658" t="s">
        <v>1210</v>
      </c>
      <c r="BZ16" s="639" t="s">
        <v>1210</v>
      </c>
      <c r="CA16" s="659" t="s">
        <v>1210</v>
      </c>
      <c r="CB16" s="638" t="s">
        <v>1240</v>
      </c>
      <c r="CC16" s="660" t="s">
        <v>1252</v>
      </c>
      <c r="CD16" s="661" t="s">
        <v>1217</v>
      </c>
      <c r="CE16" s="662"/>
      <c r="CF16" s="663"/>
      <c r="CG16" s="663"/>
      <c r="CH16" s="663"/>
      <c r="CI16" s="663"/>
      <c r="CJ16" s="664"/>
      <c r="CK16" s="661" t="s">
        <v>1217</v>
      </c>
      <c r="CL16" s="639"/>
      <c r="CM16" s="647" t="s">
        <v>1217</v>
      </c>
      <c r="CN16" s="665"/>
      <c r="CO16" s="666">
        <v>0</v>
      </c>
      <c r="CP16" s="667"/>
      <c r="CQ16" s="666">
        <v>0</v>
      </c>
      <c r="CR16" s="667"/>
      <c r="CS16" s="666">
        <v>0</v>
      </c>
      <c r="CT16" s="667" t="s">
        <v>1210</v>
      </c>
      <c r="CU16" s="666">
        <v>0</v>
      </c>
      <c r="CV16" s="374" t="s">
        <v>1219</v>
      </c>
      <c r="CW16" s="375" t="s">
        <v>1223</v>
      </c>
      <c r="CX16" s="336"/>
      <c r="CY16" s="333" t="s">
        <v>1222</v>
      </c>
      <c r="CZ16" s="334" t="s">
        <v>1223</v>
      </c>
      <c r="DA16" s="336"/>
      <c r="DB16" s="333" t="s">
        <v>1222</v>
      </c>
      <c r="DC16" s="334" t="s">
        <v>1223</v>
      </c>
      <c r="DD16" s="336"/>
      <c r="DE16" s="333" t="s">
        <v>1220</v>
      </c>
      <c r="DF16" s="334" t="s">
        <v>1220</v>
      </c>
      <c r="DG16" s="336"/>
      <c r="DH16" s="333" t="s">
        <v>1222</v>
      </c>
      <c r="DI16" s="334" t="s">
        <v>1223</v>
      </c>
      <c r="DJ16" s="336"/>
      <c r="DK16" s="333" t="s">
        <v>1222</v>
      </c>
      <c r="DL16" s="334" t="s">
        <v>1223</v>
      </c>
      <c r="DM16" s="336"/>
      <c r="DN16" s="333" t="s">
        <v>1222</v>
      </c>
      <c r="DO16" s="334" t="s">
        <v>1223</v>
      </c>
      <c r="DP16" s="336"/>
      <c r="DQ16" s="333" t="s">
        <v>1222</v>
      </c>
      <c r="DR16" s="334" t="s">
        <v>1223</v>
      </c>
      <c r="DS16" s="336"/>
      <c r="DT16" s="333" t="s">
        <v>1222</v>
      </c>
      <c r="DU16" s="334" t="s">
        <v>1223</v>
      </c>
      <c r="DV16" s="336"/>
      <c r="DW16" s="333" t="s">
        <v>1222</v>
      </c>
      <c r="DX16" s="334" t="s">
        <v>1223</v>
      </c>
      <c r="DY16" s="336"/>
      <c r="DZ16" s="333" t="s">
        <v>1222</v>
      </c>
      <c r="EA16" s="334" t="s">
        <v>1223</v>
      </c>
      <c r="EB16" s="336"/>
      <c r="EC16" s="333" t="s">
        <v>1222</v>
      </c>
      <c r="ED16" s="334" t="s">
        <v>1223</v>
      </c>
      <c r="EE16" s="336"/>
      <c r="EF16" s="333" t="s">
        <v>1222</v>
      </c>
      <c r="EG16" s="334" t="s">
        <v>1223</v>
      </c>
      <c r="EH16" s="336"/>
      <c r="EI16" s="374" t="s">
        <v>1210</v>
      </c>
      <c r="EJ16" s="375" t="s">
        <v>1210</v>
      </c>
      <c r="EK16" s="336"/>
      <c r="EL16" s="333" t="s">
        <v>1210</v>
      </c>
      <c r="EM16" s="334" t="s">
        <v>1210</v>
      </c>
      <c r="EN16" s="336"/>
      <c r="EO16" s="333" t="s">
        <v>1210</v>
      </c>
      <c r="EP16" s="334" t="s">
        <v>1210</v>
      </c>
      <c r="EQ16" s="336"/>
      <c r="ER16" s="333" t="s">
        <v>1210</v>
      </c>
      <c r="ES16" s="334" t="s">
        <v>1210</v>
      </c>
      <c r="ET16" s="336"/>
      <c r="EU16" s="333" t="s">
        <v>1210</v>
      </c>
      <c r="EV16" s="334" t="s">
        <v>1210</v>
      </c>
      <c r="EW16" s="376"/>
      <c r="EY16" s="668" t="s">
        <v>337</v>
      </c>
      <c r="EZ16" s="639" t="s">
        <v>338</v>
      </c>
      <c r="FA16" s="265" t="s">
        <v>1231</v>
      </c>
      <c r="FB16" s="266">
        <v>44907</v>
      </c>
      <c r="FC16" s="669">
        <v>44907</v>
      </c>
      <c r="FD16" s="268" t="s">
        <v>1242</v>
      </c>
      <c r="FE16" s="326">
        <v>1.01</v>
      </c>
      <c r="FF16" s="270" t="s">
        <v>1242</v>
      </c>
      <c r="FG16" s="326">
        <v>1.02</v>
      </c>
      <c r="FH16" s="327" t="s">
        <v>1242</v>
      </c>
      <c r="FI16" s="328">
        <v>1.04</v>
      </c>
      <c r="FJ16" s="670" t="s">
        <v>1242</v>
      </c>
      <c r="FK16" s="671">
        <v>100</v>
      </c>
      <c r="FL16" s="672">
        <v>26</v>
      </c>
      <c r="FM16" s="673">
        <v>26</v>
      </c>
      <c r="FN16" s="268" t="s">
        <v>1210</v>
      </c>
      <c r="FO16" s="326" t="s">
        <v>1210</v>
      </c>
      <c r="FP16" s="270" t="s">
        <v>1210</v>
      </c>
      <c r="FQ16" s="326" t="s">
        <v>1210</v>
      </c>
      <c r="FR16" s="327" t="s">
        <v>1210</v>
      </c>
      <c r="FS16" s="328" t="s">
        <v>1210</v>
      </c>
      <c r="FT16" s="670" t="s">
        <v>1210</v>
      </c>
      <c r="FU16" s="671" t="s">
        <v>1210</v>
      </c>
      <c r="FV16" s="672" t="s">
        <v>1210</v>
      </c>
      <c r="FW16" s="673" t="s">
        <v>1210</v>
      </c>
      <c r="FY16" s="276" t="s">
        <v>1243</v>
      </c>
      <c r="FZ16" s="277" t="s">
        <v>1230</v>
      </c>
      <c r="GC16" s="229"/>
      <c r="GD16" s="229"/>
    </row>
    <row r="17" spans="2:186" ht="18.75" customHeight="1">
      <c r="B17" s="632" t="s">
        <v>339</v>
      </c>
      <c r="C17" s="231" t="s">
        <v>340</v>
      </c>
      <c r="D17" s="232">
        <v>2022</v>
      </c>
      <c r="E17" s="233" t="s">
        <v>1231</v>
      </c>
      <c r="F17" s="633">
        <v>1058006</v>
      </c>
      <c r="G17" s="634">
        <v>1058006</v>
      </c>
      <c r="H17" s="339">
        <v>44728</v>
      </c>
      <c r="I17" s="635" t="s">
        <v>1253</v>
      </c>
      <c r="J17" s="636" t="s">
        <v>340</v>
      </c>
      <c r="K17" s="637" t="s">
        <v>1254</v>
      </c>
      <c r="L17" s="638" t="s">
        <v>340</v>
      </c>
      <c r="M17" s="637" t="s">
        <v>1254</v>
      </c>
      <c r="N17" s="639" t="s">
        <v>1253</v>
      </c>
      <c r="O17" s="635" t="s">
        <v>78</v>
      </c>
      <c r="P17" s="639" t="s">
        <v>87</v>
      </c>
      <c r="Q17" s="640" t="s">
        <v>1234</v>
      </c>
      <c r="R17" s="641"/>
      <c r="S17" s="641"/>
      <c r="T17" s="642"/>
      <c r="U17" s="643">
        <v>4344</v>
      </c>
      <c r="V17" s="644">
        <v>20</v>
      </c>
      <c r="W17" s="644">
        <v>1</v>
      </c>
      <c r="X17" s="645" t="s">
        <v>1210</v>
      </c>
      <c r="Y17" s="352">
        <v>2022</v>
      </c>
      <c r="Z17" s="265">
        <v>2024</v>
      </c>
      <c r="AA17" s="646" t="s">
        <v>1255</v>
      </c>
      <c r="AB17" s="647"/>
      <c r="AC17" s="639" t="s">
        <v>1210</v>
      </c>
      <c r="AD17" s="648" t="s">
        <v>1211</v>
      </c>
      <c r="AE17" s="636" t="s">
        <v>1256</v>
      </c>
      <c r="AF17" s="636" t="s">
        <v>1253</v>
      </c>
      <c r="AG17" s="639" t="s">
        <v>1257</v>
      </c>
      <c r="AH17" s="648"/>
      <c r="AI17" s="639" t="s">
        <v>1210</v>
      </c>
      <c r="AJ17" s="649">
        <v>2021</v>
      </c>
      <c r="AK17" s="644">
        <v>7922</v>
      </c>
      <c r="AL17" s="644">
        <v>7871</v>
      </c>
      <c r="AM17" s="650"/>
      <c r="AN17" s="651"/>
      <c r="AO17" s="652">
        <v>2024</v>
      </c>
      <c r="AP17" s="645">
        <v>7843</v>
      </c>
      <c r="AQ17" s="653">
        <v>0.99</v>
      </c>
      <c r="AR17" s="645">
        <v>7792</v>
      </c>
      <c r="AS17" s="653">
        <v>1</v>
      </c>
      <c r="AT17" s="654"/>
      <c r="AU17" s="651" t="s">
        <v>1210</v>
      </c>
      <c r="AV17" s="655" t="s">
        <v>1210</v>
      </c>
      <c r="AW17" s="656" t="s">
        <v>1258</v>
      </c>
      <c r="AX17" s="649">
        <v>2021</v>
      </c>
      <c r="AY17" s="644"/>
      <c r="AZ17" s="644" t="s">
        <v>1210</v>
      </c>
      <c r="BA17" s="650"/>
      <c r="BB17" s="657"/>
      <c r="BC17" s="652">
        <v>2024</v>
      </c>
      <c r="BD17" s="645"/>
      <c r="BE17" s="653" t="s">
        <v>1210</v>
      </c>
      <c r="BF17" s="645"/>
      <c r="BG17" s="653" t="s">
        <v>1210</v>
      </c>
      <c r="BH17" s="654"/>
      <c r="BI17" s="657" t="s">
        <v>1210</v>
      </c>
      <c r="BJ17" s="655" t="s">
        <v>1210</v>
      </c>
      <c r="BK17" s="656"/>
      <c r="BL17" s="635" t="s">
        <v>1210</v>
      </c>
      <c r="BM17" s="658" t="s">
        <v>1210</v>
      </c>
      <c r="BN17" s="639" t="s">
        <v>1210</v>
      </c>
      <c r="BO17" s="635" t="s">
        <v>1210</v>
      </c>
      <c r="BP17" s="658" t="s">
        <v>1210</v>
      </c>
      <c r="BQ17" s="639" t="s">
        <v>1210</v>
      </c>
      <c r="BR17" s="635" t="s">
        <v>1210</v>
      </c>
      <c r="BS17" s="658" t="s">
        <v>1210</v>
      </c>
      <c r="BT17" s="639" t="s">
        <v>1210</v>
      </c>
      <c r="BU17" s="635" t="s">
        <v>1210</v>
      </c>
      <c r="BV17" s="658" t="s">
        <v>1210</v>
      </c>
      <c r="BW17" s="639" t="s">
        <v>1210</v>
      </c>
      <c r="BX17" s="635" t="s">
        <v>1210</v>
      </c>
      <c r="BY17" s="658" t="s">
        <v>1210</v>
      </c>
      <c r="BZ17" s="639" t="s">
        <v>1210</v>
      </c>
      <c r="CA17" s="659" t="s">
        <v>1210</v>
      </c>
      <c r="CB17" s="638" t="s">
        <v>1217</v>
      </c>
      <c r="CC17" s="660"/>
      <c r="CD17" s="661" t="s">
        <v>1217</v>
      </c>
      <c r="CE17" s="662"/>
      <c r="CF17" s="663"/>
      <c r="CG17" s="663"/>
      <c r="CH17" s="663"/>
      <c r="CI17" s="663"/>
      <c r="CJ17" s="664"/>
      <c r="CK17" s="661" t="s">
        <v>1240</v>
      </c>
      <c r="CL17" s="639" t="s">
        <v>1259</v>
      </c>
      <c r="CM17" s="647" t="s">
        <v>1217</v>
      </c>
      <c r="CN17" s="665"/>
      <c r="CO17" s="666">
        <v>0</v>
      </c>
      <c r="CP17" s="667"/>
      <c r="CQ17" s="666">
        <v>0</v>
      </c>
      <c r="CR17" s="667"/>
      <c r="CS17" s="666">
        <v>0</v>
      </c>
      <c r="CT17" s="667" t="s">
        <v>1210</v>
      </c>
      <c r="CU17" s="666">
        <v>0</v>
      </c>
      <c r="CV17" s="374" t="s">
        <v>1219</v>
      </c>
      <c r="CW17" s="375" t="s">
        <v>1223</v>
      </c>
      <c r="CX17" s="336"/>
      <c r="CY17" s="333" t="s">
        <v>1222</v>
      </c>
      <c r="CZ17" s="334" t="s">
        <v>1223</v>
      </c>
      <c r="DA17" s="336"/>
      <c r="DB17" s="333" t="s">
        <v>1222</v>
      </c>
      <c r="DC17" s="334" t="s">
        <v>1223</v>
      </c>
      <c r="DD17" s="336"/>
      <c r="DE17" s="333" t="s">
        <v>1222</v>
      </c>
      <c r="DF17" s="334" t="s">
        <v>1223</v>
      </c>
      <c r="DG17" s="336"/>
      <c r="DH17" s="333" t="s">
        <v>1222</v>
      </c>
      <c r="DI17" s="334" t="s">
        <v>1223</v>
      </c>
      <c r="DJ17" s="336"/>
      <c r="DK17" s="333" t="s">
        <v>1222</v>
      </c>
      <c r="DL17" s="334" t="s">
        <v>1223</v>
      </c>
      <c r="DM17" s="336"/>
      <c r="DN17" s="333" t="s">
        <v>1222</v>
      </c>
      <c r="DO17" s="334" t="s">
        <v>1223</v>
      </c>
      <c r="DP17" s="336"/>
      <c r="DQ17" s="333" t="s">
        <v>1222</v>
      </c>
      <c r="DR17" s="334" t="s">
        <v>1223</v>
      </c>
      <c r="DS17" s="336"/>
      <c r="DT17" s="333" t="s">
        <v>1222</v>
      </c>
      <c r="DU17" s="334" t="s">
        <v>1223</v>
      </c>
      <c r="DV17" s="336"/>
      <c r="DW17" s="333" t="s">
        <v>1224</v>
      </c>
      <c r="DX17" s="334" t="s">
        <v>1224</v>
      </c>
      <c r="DY17" s="336"/>
      <c r="DZ17" s="333" t="s">
        <v>1224</v>
      </c>
      <c r="EA17" s="334" t="s">
        <v>1224</v>
      </c>
      <c r="EB17" s="336"/>
      <c r="EC17" s="333" t="s">
        <v>1224</v>
      </c>
      <c r="ED17" s="334" t="s">
        <v>1224</v>
      </c>
      <c r="EE17" s="336"/>
      <c r="EF17" s="333" t="s">
        <v>1222</v>
      </c>
      <c r="EG17" s="334" t="s">
        <v>1223</v>
      </c>
      <c r="EH17" s="336"/>
      <c r="EI17" s="374" t="s">
        <v>1210</v>
      </c>
      <c r="EJ17" s="375" t="s">
        <v>1210</v>
      </c>
      <c r="EK17" s="336"/>
      <c r="EL17" s="333" t="s">
        <v>1210</v>
      </c>
      <c r="EM17" s="334" t="s">
        <v>1210</v>
      </c>
      <c r="EN17" s="336"/>
      <c r="EO17" s="333" t="s">
        <v>1210</v>
      </c>
      <c r="EP17" s="334" t="s">
        <v>1210</v>
      </c>
      <c r="EQ17" s="336"/>
      <c r="ER17" s="333" t="s">
        <v>1210</v>
      </c>
      <c r="ES17" s="334" t="s">
        <v>1210</v>
      </c>
      <c r="ET17" s="336"/>
      <c r="EU17" s="333" t="s">
        <v>1210</v>
      </c>
      <c r="EV17" s="334" t="s">
        <v>1210</v>
      </c>
      <c r="EW17" s="376"/>
      <c r="EY17" s="668" t="s">
        <v>339</v>
      </c>
      <c r="EZ17" s="639" t="s">
        <v>340</v>
      </c>
      <c r="FA17" s="265" t="s">
        <v>1231</v>
      </c>
      <c r="FB17" s="266">
        <v>44825</v>
      </c>
      <c r="FC17" s="669">
        <v>44851</v>
      </c>
      <c r="FD17" s="268" t="s">
        <v>1242</v>
      </c>
      <c r="FE17" s="326">
        <v>0.99</v>
      </c>
      <c r="FF17" s="270" t="s">
        <v>1242</v>
      </c>
      <c r="FG17" s="326">
        <v>1</v>
      </c>
      <c r="FH17" s="327" t="s">
        <v>1210</v>
      </c>
      <c r="FI17" s="328" t="s">
        <v>1210</v>
      </c>
      <c r="FJ17" s="670" t="s">
        <v>1242</v>
      </c>
      <c r="FK17" s="671">
        <v>100</v>
      </c>
      <c r="FL17" s="672">
        <v>20</v>
      </c>
      <c r="FM17" s="673">
        <v>20</v>
      </c>
      <c r="FN17" s="268" t="s">
        <v>1210</v>
      </c>
      <c r="FO17" s="326" t="s">
        <v>1210</v>
      </c>
      <c r="FP17" s="270" t="s">
        <v>1210</v>
      </c>
      <c r="FQ17" s="326" t="s">
        <v>1210</v>
      </c>
      <c r="FR17" s="327" t="s">
        <v>1210</v>
      </c>
      <c r="FS17" s="328" t="s">
        <v>1210</v>
      </c>
      <c r="FT17" s="670" t="s">
        <v>1210</v>
      </c>
      <c r="FU17" s="671" t="s">
        <v>1210</v>
      </c>
      <c r="FV17" s="672" t="s">
        <v>1210</v>
      </c>
      <c r="FW17" s="673" t="s">
        <v>1210</v>
      </c>
      <c r="FY17" s="276" t="s">
        <v>1243</v>
      </c>
      <c r="FZ17" s="277" t="s">
        <v>1230</v>
      </c>
      <c r="GC17" s="229"/>
      <c r="GD17" s="229"/>
    </row>
    <row r="18" spans="2:186" ht="18.75" customHeight="1">
      <c r="B18" s="632" t="s">
        <v>342</v>
      </c>
      <c r="C18" s="231" t="s">
        <v>343</v>
      </c>
      <c r="D18" s="232">
        <v>2022</v>
      </c>
      <c r="E18" s="233" t="s">
        <v>1231</v>
      </c>
      <c r="F18" s="633">
        <v>1039007</v>
      </c>
      <c r="G18" s="634">
        <v>1039007</v>
      </c>
      <c r="H18" s="339">
        <v>44764</v>
      </c>
      <c r="I18" s="635" t="s">
        <v>1260</v>
      </c>
      <c r="J18" s="636" t="s">
        <v>343</v>
      </c>
      <c r="K18" s="637" t="s">
        <v>1261</v>
      </c>
      <c r="L18" s="638" t="s">
        <v>343</v>
      </c>
      <c r="M18" s="637" t="s">
        <v>1261</v>
      </c>
      <c r="N18" s="639" t="s">
        <v>1260</v>
      </c>
      <c r="O18" s="635" t="s">
        <v>59</v>
      </c>
      <c r="P18" s="639" t="s">
        <v>62</v>
      </c>
      <c r="Q18" s="640" t="s">
        <v>1234</v>
      </c>
      <c r="R18" s="641"/>
      <c r="S18" s="641"/>
      <c r="T18" s="642"/>
      <c r="U18" s="643">
        <v>1913.2549860000004</v>
      </c>
      <c r="V18" s="644">
        <v>2</v>
      </c>
      <c r="W18" s="644">
        <v>1</v>
      </c>
      <c r="X18" s="645" t="s">
        <v>1210</v>
      </c>
      <c r="Y18" s="352">
        <v>2022</v>
      </c>
      <c r="Z18" s="265">
        <v>2024</v>
      </c>
      <c r="AA18" s="646" t="s">
        <v>1262</v>
      </c>
      <c r="AB18" s="647"/>
      <c r="AC18" s="639" t="s">
        <v>1210</v>
      </c>
      <c r="AD18" s="648" t="s">
        <v>1211</v>
      </c>
      <c r="AE18" s="636" t="s">
        <v>1263</v>
      </c>
      <c r="AF18" s="636" t="s">
        <v>1264</v>
      </c>
      <c r="AG18" s="639" t="s">
        <v>1265</v>
      </c>
      <c r="AH18" s="648"/>
      <c r="AI18" s="639" t="s">
        <v>1210</v>
      </c>
      <c r="AJ18" s="649">
        <v>2021</v>
      </c>
      <c r="AK18" s="644">
        <v>3426</v>
      </c>
      <c r="AL18" s="644">
        <v>3395</v>
      </c>
      <c r="AM18" s="650"/>
      <c r="AN18" s="651"/>
      <c r="AO18" s="652">
        <v>2024</v>
      </c>
      <c r="AP18" s="645">
        <v>3323</v>
      </c>
      <c r="AQ18" s="653">
        <v>3</v>
      </c>
      <c r="AR18" s="645">
        <v>3293</v>
      </c>
      <c r="AS18" s="653">
        <v>3</v>
      </c>
      <c r="AT18" s="654"/>
      <c r="AU18" s="651" t="s">
        <v>1210</v>
      </c>
      <c r="AV18" s="655" t="s">
        <v>1210</v>
      </c>
      <c r="AW18" s="656" t="s">
        <v>1266</v>
      </c>
      <c r="AX18" s="649">
        <v>2021</v>
      </c>
      <c r="AY18" s="644"/>
      <c r="AZ18" s="644" t="s">
        <v>1210</v>
      </c>
      <c r="BA18" s="650"/>
      <c r="BB18" s="657"/>
      <c r="BC18" s="652">
        <v>2024</v>
      </c>
      <c r="BD18" s="645"/>
      <c r="BE18" s="653" t="s">
        <v>1210</v>
      </c>
      <c r="BF18" s="645"/>
      <c r="BG18" s="653" t="s">
        <v>1210</v>
      </c>
      <c r="BH18" s="654"/>
      <c r="BI18" s="657" t="s">
        <v>1210</v>
      </c>
      <c r="BJ18" s="655" t="s">
        <v>1210</v>
      </c>
      <c r="BK18" s="656"/>
      <c r="BL18" s="635" t="s">
        <v>1210</v>
      </c>
      <c r="BM18" s="658" t="s">
        <v>1210</v>
      </c>
      <c r="BN18" s="639" t="s">
        <v>1210</v>
      </c>
      <c r="BO18" s="635" t="s">
        <v>1210</v>
      </c>
      <c r="BP18" s="658" t="s">
        <v>1210</v>
      </c>
      <c r="BQ18" s="639" t="s">
        <v>1210</v>
      </c>
      <c r="BR18" s="635" t="s">
        <v>1210</v>
      </c>
      <c r="BS18" s="658" t="s">
        <v>1210</v>
      </c>
      <c r="BT18" s="639" t="s">
        <v>1210</v>
      </c>
      <c r="BU18" s="635" t="s">
        <v>1210</v>
      </c>
      <c r="BV18" s="658" t="s">
        <v>1210</v>
      </c>
      <c r="BW18" s="639" t="s">
        <v>1210</v>
      </c>
      <c r="BX18" s="635" t="s">
        <v>1210</v>
      </c>
      <c r="BY18" s="658" t="s">
        <v>1210</v>
      </c>
      <c r="BZ18" s="639" t="s">
        <v>1210</v>
      </c>
      <c r="CA18" s="659" t="s">
        <v>1210</v>
      </c>
      <c r="CB18" s="638" t="s">
        <v>1217</v>
      </c>
      <c r="CC18" s="660"/>
      <c r="CD18" s="661" t="s">
        <v>1217</v>
      </c>
      <c r="CE18" s="662"/>
      <c r="CF18" s="663"/>
      <c r="CG18" s="663"/>
      <c r="CH18" s="663"/>
      <c r="CI18" s="663"/>
      <c r="CJ18" s="664"/>
      <c r="CK18" s="661" t="s">
        <v>1240</v>
      </c>
      <c r="CL18" s="639" t="s">
        <v>1267</v>
      </c>
      <c r="CM18" s="647" t="s">
        <v>1217</v>
      </c>
      <c r="CN18" s="665"/>
      <c r="CO18" s="666">
        <v>0</v>
      </c>
      <c r="CP18" s="667"/>
      <c r="CQ18" s="666">
        <v>0</v>
      </c>
      <c r="CR18" s="667"/>
      <c r="CS18" s="666">
        <v>0</v>
      </c>
      <c r="CT18" s="667" t="s">
        <v>1210</v>
      </c>
      <c r="CU18" s="666">
        <v>0</v>
      </c>
      <c r="CV18" s="374" t="s">
        <v>1219</v>
      </c>
      <c r="CW18" s="375" t="s">
        <v>1223</v>
      </c>
      <c r="CX18" s="336"/>
      <c r="CY18" s="333" t="s">
        <v>1222</v>
      </c>
      <c r="CZ18" s="334" t="s">
        <v>1223</v>
      </c>
      <c r="DA18" s="336"/>
      <c r="DB18" s="333" t="s">
        <v>1222</v>
      </c>
      <c r="DC18" s="334" t="s">
        <v>1223</v>
      </c>
      <c r="DD18" s="336"/>
      <c r="DE18" s="333" t="s">
        <v>1222</v>
      </c>
      <c r="DF18" s="334" t="s">
        <v>1223</v>
      </c>
      <c r="DG18" s="336"/>
      <c r="DH18" s="333" t="s">
        <v>1222</v>
      </c>
      <c r="DI18" s="334" t="s">
        <v>1223</v>
      </c>
      <c r="DJ18" s="336"/>
      <c r="DK18" s="333" t="s">
        <v>1222</v>
      </c>
      <c r="DL18" s="334" t="s">
        <v>1223</v>
      </c>
      <c r="DM18" s="336"/>
      <c r="DN18" s="333" t="s">
        <v>1224</v>
      </c>
      <c r="DO18" s="334" t="s">
        <v>1224</v>
      </c>
      <c r="DP18" s="336" t="s">
        <v>1268</v>
      </c>
      <c r="DQ18" s="333" t="s">
        <v>1222</v>
      </c>
      <c r="DR18" s="334" t="s">
        <v>1223</v>
      </c>
      <c r="DS18" s="336"/>
      <c r="DT18" s="333" t="s">
        <v>1222</v>
      </c>
      <c r="DU18" s="334" t="s">
        <v>1223</v>
      </c>
      <c r="DV18" s="336"/>
      <c r="DW18" s="333" t="s">
        <v>1224</v>
      </c>
      <c r="DX18" s="334" t="s">
        <v>1224</v>
      </c>
      <c r="DY18" s="336" t="s">
        <v>1268</v>
      </c>
      <c r="DZ18" s="333" t="s">
        <v>1224</v>
      </c>
      <c r="EA18" s="334" t="s">
        <v>1224</v>
      </c>
      <c r="EB18" s="336" t="s">
        <v>1268</v>
      </c>
      <c r="EC18" s="333" t="s">
        <v>1224</v>
      </c>
      <c r="ED18" s="334" t="s">
        <v>1224</v>
      </c>
      <c r="EE18" s="336" t="s">
        <v>1268</v>
      </c>
      <c r="EF18" s="333" t="s">
        <v>1222</v>
      </c>
      <c r="EG18" s="334" t="s">
        <v>1223</v>
      </c>
      <c r="EH18" s="336"/>
      <c r="EI18" s="374" t="s">
        <v>1210</v>
      </c>
      <c r="EJ18" s="375" t="s">
        <v>1210</v>
      </c>
      <c r="EK18" s="336"/>
      <c r="EL18" s="333" t="s">
        <v>1210</v>
      </c>
      <c r="EM18" s="334" t="s">
        <v>1210</v>
      </c>
      <c r="EN18" s="336"/>
      <c r="EO18" s="333" t="s">
        <v>1210</v>
      </c>
      <c r="EP18" s="334" t="s">
        <v>1210</v>
      </c>
      <c r="EQ18" s="336"/>
      <c r="ER18" s="333" t="s">
        <v>1210</v>
      </c>
      <c r="ES18" s="334" t="s">
        <v>1210</v>
      </c>
      <c r="ET18" s="336"/>
      <c r="EU18" s="333" t="s">
        <v>1210</v>
      </c>
      <c r="EV18" s="334" t="s">
        <v>1210</v>
      </c>
      <c r="EW18" s="376"/>
      <c r="EY18" s="668" t="s">
        <v>342</v>
      </c>
      <c r="EZ18" s="639" t="s">
        <v>343</v>
      </c>
      <c r="FA18" s="265" t="s">
        <v>1231</v>
      </c>
      <c r="FB18" s="266">
        <v>44851</v>
      </c>
      <c r="FC18" s="669">
        <v>44851</v>
      </c>
      <c r="FD18" s="268" t="s">
        <v>1242</v>
      </c>
      <c r="FE18" s="326">
        <v>3</v>
      </c>
      <c r="FF18" s="270" t="s">
        <v>1242</v>
      </c>
      <c r="FG18" s="326">
        <v>3</v>
      </c>
      <c r="FH18" s="327" t="s">
        <v>1210</v>
      </c>
      <c r="FI18" s="328" t="s">
        <v>1210</v>
      </c>
      <c r="FJ18" s="670" t="s">
        <v>1242</v>
      </c>
      <c r="FK18" s="671">
        <v>100</v>
      </c>
      <c r="FL18" s="672">
        <v>18</v>
      </c>
      <c r="FM18" s="673">
        <v>18</v>
      </c>
      <c r="FN18" s="268" t="s">
        <v>1210</v>
      </c>
      <c r="FO18" s="326" t="s">
        <v>1210</v>
      </c>
      <c r="FP18" s="270" t="s">
        <v>1210</v>
      </c>
      <c r="FQ18" s="326" t="s">
        <v>1210</v>
      </c>
      <c r="FR18" s="327" t="s">
        <v>1210</v>
      </c>
      <c r="FS18" s="328" t="s">
        <v>1210</v>
      </c>
      <c r="FT18" s="670" t="s">
        <v>1210</v>
      </c>
      <c r="FU18" s="671" t="s">
        <v>1210</v>
      </c>
      <c r="FV18" s="672" t="s">
        <v>1210</v>
      </c>
      <c r="FW18" s="673" t="s">
        <v>1210</v>
      </c>
      <c r="FY18" s="276" t="s">
        <v>1243</v>
      </c>
      <c r="FZ18" s="277" t="s">
        <v>1230</v>
      </c>
      <c r="GC18" s="229"/>
      <c r="GD18" s="229"/>
    </row>
    <row r="19" spans="2:186" ht="18.75" customHeight="1">
      <c r="B19" s="632" t="s">
        <v>344</v>
      </c>
      <c r="C19" s="231" t="s">
        <v>345</v>
      </c>
      <c r="D19" s="232">
        <v>2022</v>
      </c>
      <c r="E19" s="233" t="s">
        <v>1269</v>
      </c>
      <c r="F19" s="633">
        <v>3043008</v>
      </c>
      <c r="G19" s="634">
        <v>3043008</v>
      </c>
      <c r="H19" s="339"/>
      <c r="I19" s="635" t="s">
        <v>1270</v>
      </c>
      <c r="J19" s="636" t="s">
        <v>345</v>
      </c>
      <c r="K19" s="637" t="s">
        <v>1271</v>
      </c>
      <c r="L19" s="638" t="s">
        <v>345</v>
      </c>
      <c r="M19" s="637" t="s">
        <v>1271</v>
      </c>
      <c r="N19" s="639" t="s">
        <v>1270</v>
      </c>
      <c r="O19" s="635" t="s">
        <v>67</v>
      </c>
      <c r="P19" s="639" t="s">
        <v>69</v>
      </c>
      <c r="Q19" s="640"/>
      <c r="R19" s="641"/>
      <c r="S19" s="641" t="s">
        <v>1272</v>
      </c>
      <c r="T19" s="642"/>
      <c r="U19" s="643" t="s">
        <v>1210</v>
      </c>
      <c r="V19" s="644" t="s">
        <v>1210</v>
      </c>
      <c r="W19" s="644" t="s">
        <v>1210</v>
      </c>
      <c r="X19" s="645">
        <v>152</v>
      </c>
      <c r="Y19" s="352">
        <v>2022</v>
      </c>
      <c r="Z19" s="265">
        <v>2024</v>
      </c>
      <c r="AA19" s="646" t="s">
        <v>1273</v>
      </c>
      <c r="AB19" s="647"/>
      <c r="AC19" s="639" t="s">
        <v>1210</v>
      </c>
      <c r="AD19" s="648" t="s">
        <v>1211</v>
      </c>
      <c r="AE19" s="636" t="s">
        <v>345</v>
      </c>
      <c r="AF19" s="636" t="s">
        <v>1270</v>
      </c>
      <c r="AG19" s="639" t="s">
        <v>1274</v>
      </c>
      <c r="AH19" s="648"/>
      <c r="AI19" s="639" t="s">
        <v>1210</v>
      </c>
      <c r="AJ19" s="649">
        <v>2021</v>
      </c>
      <c r="AK19" s="644"/>
      <c r="AL19" s="644" t="s">
        <v>1210</v>
      </c>
      <c r="AM19" s="650"/>
      <c r="AN19" s="651"/>
      <c r="AO19" s="652">
        <v>2024</v>
      </c>
      <c r="AP19" s="645"/>
      <c r="AQ19" s="653" t="s">
        <v>1210</v>
      </c>
      <c r="AR19" s="645"/>
      <c r="AS19" s="653" t="s">
        <v>1210</v>
      </c>
      <c r="AT19" s="654"/>
      <c r="AU19" s="651" t="s">
        <v>1210</v>
      </c>
      <c r="AV19" s="655" t="s">
        <v>1210</v>
      </c>
      <c r="AW19" s="656"/>
      <c r="AX19" s="649">
        <v>2021</v>
      </c>
      <c r="AY19" s="644">
        <v>1948</v>
      </c>
      <c r="AZ19" s="644">
        <v>1948</v>
      </c>
      <c r="BA19" s="650"/>
      <c r="BB19" s="657"/>
      <c r="BC19" s="652">
        <v>2024</v>
      </c>
      <c r="BD19" s="645">
        <v>1798</v>
      </c>
      <c r="BE19" s="653">
        <v>7.7</v>
      </c>
      <c r="BF19" s="645">
        <v>1798</v>
      </c>
      <c r="BG19" s="653">
        <v>7.7</v>
      </c>
      <c r="BH19" s="654"/>
      <c r="BI19" s="657" t="s">
        <v>1210</v>
      </c>
      <c r="BJ19" s="655" t="s">
        <v>1210</v>
      </c>
      <c r="BK19" s="656" t="s">
        <v>1275</v>
      </c>
      <c r="BL19" s="635" t="s">
        <v>1210</v>
      </c>
      <c r="BM19" s="658" t="s">
        <v>1210</v>
      </c>
      <c r="BN19" s="639" t="s">
        <v>1210</v>
      </c>
      <c r="BO19" s="635" t="s">
        <v>1210</v>
      </c>
      <c r="BP19" s="658" t="s">
        <v>1210</v>
      </c>
      <c r="BQ19" s="639" t="s">
        <v>1210</v>
      </c>
      <c r="BR19" s="635" t="s">
        <v>1210</v>
      </c>
      <c r="BS19" s="658" t="s">
        <v>1210</v>
      </c>
      <c r="BT19" s="639" t="s">
        <v>1210</v>
      </c>
      <c r="BU19" s="635" t="s">
        <v>1210</v>
      </c>
      <c r="BV19" s="658" t="s">
        <v>1210</v>
      </c>
      <c r="BW19" s="639" t="s">
        <v>1210</v>
      </c>
      <c r="BX19" s="635" t="s">
        <v>1210</v>
      </c>
      <c r="BY19" s="658" t="s">
        <v>1210</v>
      </c>
      <c r="BZ19" s="639" t="s">
        <v>1210</v>
      </c>
      <c r="CA19" s="659" t="s">
        <v>1210</v>
      </c>
      <c r="CB19" s="638" t="s">
        <v>1217</v>
      </c>
      <c r="CC19" s="660"/>
      <c r="CD19" s="661" t="s">
        <v>1217</v>
      </c>
      <c r="CE19" s="662"/>
      <c r="CF19" s="663"/>
      <c r="CG19" s="663"/>
      <c r="CH19" s="663"/>
      <c r="CI19" s="663"/>
      <c r="CJ19" s="664"/>
      <c r="CK19" s="661" t="s">
        <v>1217</v>
      </c>
      <c r="CL19" s="639"/>
      <c r="CM19" s="647" t="s">
        <v>1217</v>
      </c>
      <c r="CN19" s="665"/>
      <c r="CO19" s="666">
        <v>0</v>
      </c>
      <c r="CP19" s="667"/>
      <c r="CQ19" s="666">
        <v>0</v>
      </c>
      <c r="CR19" s="667"/>
      <c r="CS19" s="666">
        <v>0</v>
      </c>
      <c r="CT19" s="667" t="s">
        <v>1210</v>
      </c>
      <c r="CU19" s="666">
        <v>0</v>
      </c>
      <c r="CV19" s="374" t="s">
        <v>1219</v>
      </c>
      <c r="CW19" s="375" t="s">
        <v>1210</v>
      </c>
      <c r="CX19" s="336"/>
      <c r="CY19" s="333" t="s">
        <v>1222</v>
      </c>
      <c r="CZ19" s="334" t="s">
        <v>1210</v>
      </c>
      <c r="DA19" s="336"/>
      <c r="DB19" s="333" t="s">
        <v>1222</v>
      </c>
      <c r="DC19" s="334" t="s">
        <v>1210</v>
      </c>
      <c r="DD19" s="336"/>
      <c r="DE19" s="333" t="s">
        <v>1222</v>
      </c>
      <c r="DF19" s="334" t="s">
        <v>1210</v>
      </c>
      <c r="DG19" s="336"/>
      <c r="DH19" s="333" t="s">
        <v>1222</v>
      </c>
      <c r="DI19" s="334" t="s">
        <v>1210</v>
      </c>
      <c r="DJ19" s="336"/>
      <c r="DK19" s="333" t="s">
        <v>1222</v>
      </c>
      <c r="DL19" s="334" t="s">
        <v>1210</v>
      </c>
      <c r="DM19" s="336"/>
      <c r="DN19" s="333" t="s">
        <v>1222</v>
      </c>
      <c r="DO19" s="334" t="s">
        <v>1210</v>
      </c>
      <c r="DP19" s="336"/>
      <c r="DQ19" s="333" t="s">
        <v>1222</v>
      </c>
      <c r="DR19" s="334" t="s">
        <v>1210</v>
      </c>
      <c r="DS19" s="336"/>
      <c r="DT19" s="333" t="s">
        <v>1222</v>
      </c>
      <c r="DU19" s="334" t="s">
        <v>1210</v>
      </c>
      <c r="DV19" s="336"/>
      <c r="DW19" s="333" t="s">
        <v>1222</v>
      </c>
      <c r="DX19" s="334" t="s">
        <v>1210</v>
      </c>
      <c r="DY19" s="336"/>
      <c r="DZ19" s="333" t="s">
        <v>1210</v>
      </c>
      <c r="EA19" s="334" t="s">
        <v>1210</v>
      </c>
      <c r="EB19" s="336"/>
      <c r="EC19" s="333" t="s">
        <v>1210</v>
      </c>
      <c r="ED19" s="334" t="s">
        <v>1210</v>
      </c>
      <c r="EE19" s="336"/>
      <c r="EF19" s="333" t="s">
        <v>1210</v>
      </c>
      <c r="EG19" s="334" t="s">
        <v>1210</v>
      </c>
      <c r="EH19" s="336"/>
      <c r="EI19" s="374" t="s">
        <v>1219</v>
      </c>
      <c r="EJ19" s="375" t="s">
        <v>1223</v>
      </c>
      <c r="EK19" s="336"/>
      <c r="EL19" s="333" t="s">
        <v>1219</v>
      </c>
      <c r="EM19" s="334" t="s">
        <v>1223</v>
      </c>
      <c r="EN19" s="336"/>
      <c r="EO19" s="333" t="s">
        <v>1222</v>
      </c>
      <c r="EP19" s="334" t="s">
        <v>1223</v>
      </c>
      <c r="EQ19" s="336"/>
      <c r="ER19" s="333" t="s">
        <v>1222</v>
      </c>
      <c r="ES19" s="334" t="s">
        <v>1223</v>
      </c>
      <c r="ET19" s="336"/>
      <c r="EU19" s="333" t="s">
        <v>1222</v>
      </c>
      <c r="EV19" s="334" t="s">
        <v>1223</v>
      </c>
      <c r="EW19" s="376"/>
      <c r="EY19" s="668" t="s">
        <v>344</v>
      </c>
      <c r="EZ19" s="639" t="s">
        <v>345</v>
      </c>
      <c r="FA19" s="265" t="s">
        <v>1269</v>
      </c>
      <c r="FB19" s="266">
        <v>44851</v>
      </c>
      <c r="FC19" s="669">
        <v>44851</v>
      </c>
      <c r="FD19" s="268" t="s">
        <v>1210</v>
      </c>
      <c r="FE19" s="326" t="s">
        <v>1210</v>
      </c>
      <c r="FF19" s="270" t="s">
        <v>1210</v>
      </c>
      <c r="FG19" s="326" t="s">
        <v>1210</v>
      </c>
      <c r="FH19" s="327" t="s">
        <v>1210</v>
      </c>
      <c r="FI19" s="328" t="s">
        <v>1210</v>
      </c>
      <c r="FJ19" s="670" t="s">
        <v>1210</v>
      </c>
      <c r="FK19" s="671">
        <v>38.461538461538467</v>
      </c>
      <c r="FL19" s="672">
        <v>10</v>
      </c>
      <c r="FM19" s="673">
        <v>26</v>
      </c>
      <c r="FN19" s="268" t="s">
        <v>1276</v>
      </c>
      <c r="FO19" s="326">
        <v>7.7</v>
      </c>
      <c r="FP19" s="270" t="s">
        <v>1276</v>
      </c>
      <c r="FQ19" s="326">
        <v>7.7</v>
      </c>
      <c r="FR19" s="327" t="s">
        <v>1210</v>
      </c>
      <c r="FS19" s="328" t="s">
        <v>1210</v>
      </c>
      <c r="FT19" s="670" t="s">
        <v>1242</v>
      </c>
      <c r="FU19" s="671">
        <v>100</v>
      </c>
      <c r="FV19" s="672">
        <v>10</v>
      </c>
      <c r="FW19" s="673">
        <v>10</v>
      </c>
      <c r="FY19" s="276" t="s">
        <v>1230</v>
      </c>
      <c r="FZ19" s="277" t="s">
        <v>1243</v>
      </c>
      <c r="GC19" s="229"/>
      <c r="GD19" s="229"/>
    </row>
    <row r="20" spans="2:186" ht="18.75" customHeight="1">
      <c r="B20" s="632" t="s">
        <v>346</v>
      </c>
      <c r="C20" s="231" t="s">
        <v>347</v>
      </c>
      <c r="D20" s="232">
        <v>2022</v>
      </c>
      <c r="E20" s="233" t="s">
        <v>1231</v>
      </c>
      <c r="F20" s="633">
        <v>1024010</v>
      </c>
      <c r="G20" s="634">
        <v>1024010</v>
      </c>
      <c r="H20" s="339">
        <v>44770</v>
      </c>
      <c r="I20" s="635" t="s">
        <v>1277</v>
      </c>
      <c r="J20" s="636" t="s">
        <v>347</v>
      </c>
      <c r="K20" s="637" t="s">
        <v>1278</v>
      </c>
      <c r="L20" s="638" t="s">
        <v>347</v>
      </c>
      <c r="M20" s="637" t="s">
        <v>1278</v>
      </c>
      <c r="N20" s="639" t="s">
        <v>1277</v>
      </c>
      <c r="O20" s="635" t="s">
        <v>25</v>
      </c>
      <c r="P20" s="639" t="s">
        <v>41</v>
      </c>
      <c r="Q20" s="640" t="s">
        <v>1234</v>
      </c>
      <c r="R20" s="641"/>
      <c r="S20" s="641"/>
      <c r="T20" s="642"/>
      <c r="U20" s="643">
        <v>3489.1796933999995</v>
      </c>
      <c r="V20" s="644">
        <v>2</v>
      </c>
      <c r="W20" s="644">
        <v>2</v>
      </c>
      <c r="X20" s="645" t="s">
        <v>1210</v>
      </c>
      <c r="Y20" s="352">
        <v>2022</v>
      </c>
      <c r="Z20" s="265">
        <v>2024</v>
      </c>
      <c r="AA20" s="646" t="s">
        <v>1279</v>
      </c>
      <c r="AB20" s="647"/>
      <c r="AC20" s="639" t="s">
        <v>1210</v>
      </c>
      <c r="AD20" s="648" t="s">
        <v>1211</v>
      </c>
      <c r="AE20" s="636" t="s">
        <v>1280</v>
      </c>
      <c r="AF20" s="636" t="s">
        <v>1281</v>
      </c>
      <c r="AG20" s="639" t="s">
        <v>1282</v>
      </c>
      <c r="AH20" s="648"/>
      <c r="AI20" s="639" t="s">
        <v>1210</v>
      </c>
      <c r="AJ20" s="649">
        <v>2021</v>
      </c>
      <c r="AK20" s="644">
        <v>6149</v>
      </c>
      <c r="AL20" s="644">
        <v>5727</v>
      </c>
      <c r="AM20" s="650">
        <v>4.3899999999999997</v>
      </c>
      <c r="AN20" s="651" t="s">
        <v>1283</v>
      </c>
      <c r="AO20" s="652">
        <v>2024</v>
      </c>
      <c r="AP20" s="645">
        <v>5965</v>
      </c>
      <c r="AQ20" s="653">
        <v>2.99</v>
      </c>
      <c r="AR20" s="645">
        <v>5555</v>
      </c>
      <c r="AS20" s="653">
        <v>3</v>
      </c>
      <c r="AT20" s="654">
        <v>4.26</v>
      </c>
      <c r="AU20" s="651" t="s">
        <v>1283</v>
      </c>
      <c r="AV20" s="655">
        <v>2.96</v>
      </c>
      <c r="AW20" s="656" t="s">
        <v>1284</v>
      </c>
      <c r="AX20" s="649">
        <v>2021</v>
      </c>
      <c r="AY20" s="644"/>
      <c r="AZ20" s="644" t="s">
        <v>1210</v>
      </c>
      <c r="BA20" s="650"/>
      <c r="BB20" s="657"/>
      <c r="BC20" s="652">
        <v>2024</v>
      </c>
      <c r="BD20" s="645"/>
      <c r="BE20" s="653" t="s">
        <v>1210</v>
      </c>
      <c r="BF20" s="645"/>
      <c r="BG20" s="653" t="s">
        <v>1210</v>
      </c>
      <c r="BH20" s="654"/>
      <c r="BI20" s="657" t="s">
        <v>1210</v>
      </c>
      <c r="BJ20" s="655" t="s">
        <v>1210</v>
      </c>
      <c r="BK20" s="656"/>
      <c r="BL20" s="635" t="s">
        <v>1210</v>
      </c>
      <c r="BM20" s="658" t="s">
        <v>1210</v>
      </c>
      <c r="BN20" s="639" t="s">
        <v>1210</v>
      </c>
      <c r="BO20" s="635" t="s">
        <v>1210</v>
      </c>
      <c r="BP20" s="658" t="s">
        <v>1210</v>
      </c>
      <c r="BQ20" s="639" t="s">
        <v>1210</v>
      </c>
      <c r="BR20" s="635" t="s">
        <v>1210</v>
      </c>
      <c r="BS20" s="658" t="s">
        <v>1210</v>
      </c>
      <c r="BT20" s="639" t="s">
        <v>1210</v>
      </c>
      <c r="BU20" s="635" t="s">
        <v>1210</v>
      </c>
      <c r="BV20" s="658" t="s">
        <v>1210</v>
      </c>
      <c r="BW20" s="639" t="s">
        <v>1210</v>
      </c>
      <c r="BX20" s="635" t="s">
        <v>1210</v>
      </c>
      <c r="BY20" s="658" t="s">
        <v>1210</v>
      </c>
      <c r="BZ20" s="639" t="s">
        <v>1210</v>
      </c>
      <c r="CA20" s="659" t="s">
        <v>1210</v>
      </c>
      <c r="CB20" s="638" t="s">
        <v>1217</v>
      </c>
      <c r="CC20" s="660"/>
      <c r="CD20" s="661" t="s">
        <v>1217</v>
      </c>
      <c r="CE20" s="662"/>
      <c r="CF20" s="663"/>
      <c r="CG20" s="663"/>
      <c r="CH20" s="663"/>
      <c r="CI20" s="663"/>
      <c r="CJ20" s="664"/>
      <c r="CK20" s="661" t="s">
        <v>1240</v>
      </c>
      <c r="CL20" s="639" t="s">
        <v>1285</v>
      </c>
      <c r="CM20" s="647" t="s">
        <v>1217</v>
      </c>
      <c r="CN20" s="665"/>
      <c r="CO20" s="666">
        <v>0</v>
      </c>
      <c r="CP20" s="667"/>
      <c r="CQ20" s="666">
        <v>0</v>
      </c>
      <c r="CR20" s="667"/>
      <c r="CS20" s="666">
        <v>0</v>
      </c>
      <c r="CT20" s="667" t="s">
        <v>1210</v>
      </c>
      <c r="CU20" s="666">
        <v>0</v>
      </c>
      <c r="CV20" s="374" t="s">
        <v>1219</v>
      </c>
      <c r="CW20" s="375" t="s">
        <v>1223</v>
      </c>
      <c r="CX20" s="336"/>
      <c r="CY20" s="333" t="s">
        <v>1222</v>
      </c>
      <c r="CZ20" s="334" t="s">
        <v>1223</v>
      </c>
      <c r="DA20" s="336"/>
      <c r="DB20" s="333" t="s">
        <v>1220</v>
      </c>
      <c r="DC20" s="334" t="s">
        <v>1220</v>
      </c>
      <c r="DD20" s="336"/>
      <c r="DE20" s="333" t="s">
        <v>1220</v>
      </c>
      <c r="DF20" s="334" t="s">
        <v>1226</v>
      </c>
      <c r="DG20" s="336"/>
      <c r="DH20" s="333" t="s">
        <v>1222</v>
      </c>
      <c r="DI20" s="334" t="s">
        <v>1223</v>
      </c>
      <c r="DJ20" s="336"/>
      <c r="DK20" s="333" t="s">
        <v>1220</v>
      </c>
      <c r="DL20" s="334" t="s">
        <v>1226</v>
      </c>
      <c r="DM20" s="336"/>
      <c r="DN20" s="333" t="s">
        <v>1224</v>
      </c>
      <c r="DO20" s="334" t="s">
        <v>1224</v>
      </c>
      <c r="DP20" s="336"/>
      <c r="DQ20" s="333" t="s">
        <v>1224</v>
      </c>
      <c r="DR20" s="334" t="s">
        <v>1224</v>
      </c>
      <c r="DS20" s="336"/>
      <c r="DT20" s="333" t="s">
        <v>1220</v>
      </c>
      <c r="DU20" s="334" t="s">
        <v>1220</v>
      </c>
      <c r="DV20" s="336"/>
      <c r="DW20" s="333" t="s">
        <v>1220</v>
      </c>
      <c r="DX20" s="334" t="s">
        <v>1226</v>
      </c>
      <c r="DY20" s="336"/>
      <c r="DZ20" s="333" t="s">
        <v>1220</v>
      </c>
      <c r="EA20" s="334" t="s">
        <v>1226</v>
      </c>
      <c r="EB20" s="336"/>
      <c r="EC20" s="333" t="s">
        <v>1226</v>
      </c>
      <c r="ED20" s="334" t="s">
        <v>1226</v>
      </c>
      <c r="EE20" s="336"/>
      <c r="EF20" s="333" t="s">
        <v>1220</v>
      </c>
      <c r="EG20" s="334" t="s">
        <v>1226</v>
      </c>
      <c r="EH20" s="336"/>
      <c r="EI20" s="374" t="s">
        <v>1210</v>
      </c>
      <c r="EJ20" s="375" t="s">
        <v>1210</v>
      </c>
      <c r="EK20" s="336"/>
      <c r="EL20" s="333" t="s">
        <v>1210</v>
      </c>
      <c r="EM20" s="334" t="s">
        <v>1210</v>
      </c>
      <c r="EN20" s="336"/>
      <c r="EO20" s="333" t="s">
        <v>1210</v>
      </c>
      <c r="EP20" s="334" t="s">
        <v>1210</v>
      </c>
      <c r="EQ20" s="336"/>
      <c r="ER20" s="333" t="s">
        <v>1210</v>
      </c>
      <c r="ES20" s="334" t="s">
        <v>1210</v>
      </c>
      <c r="ET20" s="336"/>
      <c r="EU20" s="333" t="s">
        <v>1210</v>
      </c>
      <c r="EV20" s="334" t="s">
        <v>1210</v>
      </c>
      <c r="EW20" s="376"/>
      <c r="EY20" s="668" t="s">
        <v>346</v>
      </c>
      <c r="EZ20" s="639" t="s">
        <v>347</v>
      </c>
      <c r="FA20" s="265" t="s">
        <v>1231</v>
      </c>
      <c r="FB20" s="266">
        <v>44907</v>
      </c>
      <c r="FC20" s="669">
        <v>44908</v>
      </c>
      <c r="FD20" s="268" t="s">
        <v>1242</v>
      </c>
      <c r="FE20" s="326">
        <v>2.99</v>
      </c>
      <c r="FF20" s="270" t="s">
        <v>1242</v>
      </c>
      <c r="FG20" s="326">
        <v>3</v>
      </c>
      <c r="FH20" s="327" t="s">
        <v>1242</v>
      </c>
      <c r="FI20" s="328">
        <v>2.96</v>
      </c>
      <c r="FJ20" s="670" t="s">
        <v>1228</v>
      </c>
      <c r="FK20" s="671">
        <v>68.181818181818173</v>
      </c>
      <c r="FL20" s="672">
        <v>15</v>
      </c>
      <c r="FM20" s="673">
        <v>22</v>
      </c>
      <c r="FN20" s="268" t="s">
        <v>1210</v>
      </c>
      <c r="FO20" s="326" t="s">
        <v>1210</v>
      </c>
      <c r="FP20" s="270" t="s">
        <v>1210</v>
      </c>
      <c r="FQ20" s="326" t="s">
        <v>1210</v>
      </c>
      <c r="FR20" s="327" t="s">
        <v>1210</v>
      </c>
      <c r="FS20" s="328" t="s">
        <v>1210</v>
      </c>
      <c r="FT20" s="670" t="s">
        <v>1210</v>
      </c>
      <c r="FU20" s="671" t="s">
        <v>1210</v>
      </c>
      <c r="FV20" s="672" t="s">
        <v>1210</v>
      </c>
      <c r="FW20" s="673" t="s">
        <v>1210</v>
      </c>
      <c r="FY20" s="276" t="s">
        <v>1243</v>
      </c>
      <c r="FZ20" s="277" t="s">
        <v>1230</v>
      </c>
      <c r="GC20" s="229"/>
      <c r="GD20" s="229"/>
    </row>
    <row r="21" spans="2:186" ht="18.75" customHeight="1">
      <c r="B21" s="632" t="s">
        <v>349</v>
      </c>
      <c r="C21" s="231" t="s">
        <v>350</v>
      </c>
      <c r="D21" s="232">
        <v>2022</v>
      </c>
      <c r="E21" s="233" t="s">
        <v>1269</v>
      </c>
      <c r="F21" s="633">
        <v>3043012</v>
      </c>
      <c r="G21" s="634">
        <v>3043012</v>
      </c>
      <c r="H21" s="339">
        <v>44727</v>
      </c>
      <c r="I21" s="635" t="s">
        <v>1286</v>
      </c>
      <c r="J21" s="636" t="s">
        <v>350</v>
      </c>
      <c r="K21" s="637" t="s">
        <v>1287</v>
      </c>
      <c r="L21" s="638" t="s">
        <v>350</v>
      </c>
      <c r="M21" s="637" t="s">
        <v>1287</v>
      </c>
      <c r="N21" s="639" t="s">
        <v>1286</v>
      </c>
      <c r="O21" s="635" t="s">
        <v>67</v>
      </c>
      <c r="P21" s="639" t="s">
        <v>69</v>
      </c>
      <c r="Q21" s="640"/>
      <c r="R21" s="641"/>
      <c r="S21" s="641" t="s">
        <v>1272</v>
      </c>
      <c r="T21" s="642"/>
      <c r="U21" s="643" t="s">
        <v>1210</v>
      </c>
      <c r="V21" s="644" t="s">
        <v>1210</v>
      </c>
      <c r="W21" s="644" t="s">
        <v>1210</v>
      </c>
      <c r="X21" s="645">
        <v>111</v>
      </c>
      <c r="Y21" s="352">
        <v>2022</v>
      </c>
      <c r="Z21" s="265">
        <v>2024</v>
      </c>
      <c r="AA21" s="646" t="s">
        <v>1288</v>
      </c>
      <c r="AB21" s="647"/>
      <c r="AC21" s="639" t="s">
        <v>1210</v>
      </c>
      <c r="AD21" s="648" t="s">
        <v>1211</v>
      </c>
      <c r="AE21" s="636" t="s">
        <v>1289</v>
      </c>
      <c r="AF21" s="636" t="s">
        <v>1290</v>
      </c>
      <c r="AG21" s="639" t="s">
        <v>1291</v>
      </c>
      <c r="AH21" s="648"/>
      <c r="AI21" s="639" t="s">
        <v>1210</v>
      </c>
      <c r="AJ21" s="649">
        <v>2021</v>
      </c>
      <c r="AK21" s="644"/>
      <c r="AL21" s="644" t="s">
        <v>1210</v>
      </c>
      <c r="AM21" s="650"/>
      <c r="AN21" s="651"/>
      <c r="AO21" s="652">
        <v>2024</v>
      </c>
      <c r="AP21" s="645"/>
      <c r="AQ21" s="653" t="s">
        <v>1210</v>
      </c>
      <c r="AR21" s="645"/>
      <c r="AS21" s="653" t="s">
        <v>1210</v>
      </c>
      <c r="AT21" s="654"/>
      <c r="AU21" s="651" t="s">
        <v>1210</v>
      </c>
      <c r="AV21" s="655" t="s">
        <v>1210</v>
      </c>
      <c r="AW21" s="656"/>
      <c r="AX21" s="649">
        <v>2021</v>
      </c>
      <c r="AY21" s="644">
        <v>1208</v>
      </c>
      <c r="AZ21" s="644">
        <v>1208</v>
      </c>
      <c r="BA21" s="650">
        <v>0.28000000000000003</v>
      </c>
      <c r="BB21" s="657" t="s">
        <v>1292</v>
      </c>
      <c r="BC21" s="652">
        <v>2024</v>
      </c>
      <c r="BD21" s="645">
        <v>1570</v>
      </c>
      <c r="BE21" s="653">
        <v>-29.97</v>
      </c>
      <c r="BF21" s="645">
        <v>1570</v>
      </c>
      <c r="BG21" s="653">
        <v>-29.97</v>
      </c>
      <c r="BH21" s="654">
        <v>0.27</v>
      </c>
      <c r="BI21" s="657" t="s">
        <v>1292</v>
      </c>
      <c r="BJ21" s="655">
        <v>3.57</v>
      </c>
      <c r="BK21" s="656" t="s">
        <v>1293</v>
      </c>
      <c r="BL21" s="635" t="s">
        <v>1210</v>
      </c>
      <c r="BM21" s="658" t="s">
        <v>1210</v>
      </c>
      <c r="BN21" s="639" t="s">
        <v>1210</v>
      </c>
      <c r="BO21" s="635" t="s">
        <v>1210</v>
      </c>
      <c r="BP21" s="658" t="s">
        <v>1210</v>
      </c>
      <c r="BQ21" s="639" t="s">
        <v>1210</v>
      </c>
      <c r="BR21" s="635" t="s">
        <v>1210</v>
      </c>
      <c r="BS21" s="658" t="s">
        <v>1210</v>
      </c>
      <c r="BT21" s="639" t="s">
        <v>1210</v>
      </c>
      <c r="BU21" s="635" t="s">
        <v>1210</v>
      </c>
      <c r="BV21" s="658" t="s">
        <v>1210</v>
      </c>
      <c r="BW21" s="639" t="s">
        <v>1210</v>
      </c>
      <c r="BX21" s="635" t="s">
        <v>1210</v>
      </c>
      <c r="BY21" s="658" t="s">
        <v>1210</v>
      </c>
      <c r="BZ21" s="639" t="s">
        <v>1210</v>
      </c>
      <c r="CA21" s="659" t="s">
        <v>1210</v>
      </c>
      <c r="CB21" s="638" t="s">
        <v>1217</v>
      </c>
      <c r="CC21" s="660"/>
      <c r="CD21" s="661" t="s">
        <v>1217</v>
      </c>
      <c r="CE21" s="662"/>
      <c r="CF21" s="663"/>
      <c r="CG21" s="663"/>
      <c r="CH21" s="663"/>
      <c r="CI21" s="663"/>
      <c r="CJ21" s="664"/>
      <c r="CK21" s="661" t="s">
        <v>1240</v>
      </c>
      <c r="CL21" s="639" t="s">
        <v>1294</v>
      </c>
      <c r="CM21" s="647" t="s">
        <v>1217</v>
      </c>
      <c r="CN21" s="665"/>
      <c r="CO21" s="666">
        <v>0</v>
      </c>
      <c r="CP21" s="667"/>
      <c r="CQ21" s="666">
        <v>0</v>
      </c>
      <c r="CR21" s="667"/>
      <c r="CS21" s="666">
        <v>0</v>
      </c>
      <c r="CT21" s="667" t="s">
        <v>1210</v>
      </c>
      <c r="CU21" s="666">
        <v>0</v>
      </c>
      <c r="CV21" s="374" t="s">
        <v>1210</v>
      </c>
      <c r="CW21" s="375" t="s">
        <v>1210</v>
      </c>
      <c r="CX21" s="336"/>
      <c r="CY21" s="333" t="s">
        <v>1210</v>
      </c>
      <c r="CZ21" s="334" t="s">
        <v>1210</v>
      </c>
      <c r="DA21" s="336"/>
      <c r="DB21" s="333" t="s">
        <v>1210</v>
      </c>
      <c r="DC21" s="334" t="s">
        <v>1210</v>
      </c>
      <c r="DD21" s="336"/>
      <c r="DE21" s="333" t="s">
        <v>1210</v>
      </c>
      <c r="DF21" s="334" t="s">
        <v>1210</v>
      </c>
      <c r="DG21" s="336"/>
      <c r="DH21" s="333" t="s">
        <v>1210</v>
      </c>
      <c r="DI21" s="334" t="s">
        <v>1210</v>
      </c>
      <c r="DJ21" s="336"/>
      <c r="DK21" s="333" t="s">
        <v>1210</v>
      </c>
      <c r="DL21" s="334" t="s">
        <v>1210</v>
      </c>
      <c r="DM21" s="336"/>
      <c r="DN21" s="333" t="s">
        <v>1210</v>
      </c>
      <c r="DO21" s="334" t="s">
        <v>1210</v>
      </c>
      <c r="DP21" s="336"/>
      <c r="DQ21" s="333" t="s">
        <v>1210</v>
      </c>
      <c r="DR21" s="334" t="s">
        <v>1210</v>
      </c>
      <c r="DS21" s="336"/>
      <c r="DT21" s="333" t="s">
        <v>1210</v>
      </c>
      <c r="DU21" s="334" t="s">
        <v>1210</v>
      </c>
      <c r="DV21" s="336"/>
      <c r="DW21" s="333" t="s">
        <v>1210</v>
      </c>
      <c r="DX21" s="334" t="s">
        <v>1210</v>
      </c>
      <c r="DY21" s="336"/>
      <c r="DZ21" s="333" t="s">
        <v>1210</v>
      </c>
      <c r="EA21" s="334" t="s">
        <v>1210</v>
      </c>
      <c r="EB21" s="336"/>
      <c r="EC21" s="333" t="s">
        <v>1210</v>
      </c>
      <c r="ED21" s="334" t="s">
        <v>1210</v>
      </c>
      <c r="EE21" s="336"/>
      <c r="EF21" s="333" t="s">
        <v>1210</v>
      </c>
      <c r="EG21" s="334" t="s">
        <v>1210</v>
      </c>
      <c r="EH21" s="336"/>
      <c r="EI21" s="374" t="s">
        <v>1219</v>
      </c>
      <c r="EJ21" s="375" t="s">
        <v>1223</v>
      </c>
      <c r="EK21" s="336"/>
      <c r="EL21" s="333" t="s">
        <v>1219</v>
      </c>
      <c r="EM21" s="334" t="s">
        <v>1223</v>
      </c>
      <c r="EN21" s="336"/>
      <c r="EO21" s="333" t="s">
        <v>1222</v>
      </c>
      <c r="EP21" s="334" t="s">
        <v>1223</v>
      </c>
      <c r="EQ21" s="336"/>
      <c r="ER21" s="333" t="s">
        <v>1222</v>
      </c>
      <c r="ES21" s="334" t="s">
        <v>1223</v>
      </c>
      <c r="ET21" s="336"/>
      <c r="EU21" s="333" t="s">
        <v>1222</v>
      </c>
      <c r="EV21" s="334" t="s">
        <v>1223</v>
      </c>
      <c r="EW21" s="376"/>
      <c r="EY21" s="668" t="s">
        <v>349</v>
      </c>
      <c r="EZ21" s="639" t="s">
        <v>350</v>
      </c>
      <c r="FA21" s="265" t="s">
        <v>1269</v>
      </c>
      <c r="FB21" s="266">
        <v>44883</v>
      </c>
      <c r="FC21" s="669">
        <v>44887</v>
      </c>
      <c r="FD21" s="268" t="s">
        <v>1210</v>
      </c>
      <c r="FE21" s="326" t="s">
        <v>1210</v>
      </c>
      <c r="FF21" s="270" t="s">
        <v>1210</v>
      </c>
      <c r="FG21" s="326" t="s">
        <v>1210</v>
      </c>
      <c r="FH21" s="327" t="s">
        <v>1210</v>
      </c>
      <c r="FI21" s="328" t="s">
        <v>1210</v>
      </c>
      <c r="FJ21" s="670" t="s">
        <v>1210</v>
      </c>
      <c r="FK21" s="671" t="s">
        <v>1210</v>
      </c>
      <c r="FL21" s="672" t="s">
        <v>1210</v>
      </c>
      <c r="FM21" s="673" t="s">
        <v>1210</v>
      </c>
      <c r="FN21" s="268" t="s">
        <v>1228</v>
      </c>
      <c r="FO21" s="326">
        <v>-29.97</v>
      </c>
      <c r="FP21" s="270" t="s">
        <v>1228</v>
      </c>
      <c r="FQ21" s="326">
        <v>-29.97</v>
      </c>
      <c r="FR21" s="327" t="s">
        <v>1242</v>
      </c>
      <c r="FS21" s="328">
        <v>3.57</v>
      </c>
      <c r="FT21" s="670" t="s">
        <v>1242</v>
      </c>
      <c r="FU21" s="671">
        <v>100</v>
      </c>
      <c r="FV21" s="672">
        <v>10</v>
      </c>
      <c r="FW21" s="673">
        <v>10</v>
      </c>
      <c r="FY21" s="276" t="s">
        <v>1230</v>
      </c>
      <c r="FZ21" s="277" t="s">
        <v>1229</v>
      </c>
      <c r="GC21" s="229"/>
      <c r="GD21" s="229"/>
    </row>
    <row r="22" spans="2:186" ht="18.75" customHeight="1">
      <c r="B22" s="632" t="s">
        <v>351</v>
      </c>
      <c r="C22" s="231" t="s">
        <v>352</v>
      </c>
      <c r="D22" s="232">
        <v>2022</v>
      </c>
      <c r="E22" s="233" t="s">
        <v>1231</v>
      </c>
      <c r="F22" s="633">
        <v>1006013</v>
      </c>
      <c r="G22" s="634">
        <v>1006013</v>
      </c>
      <c r="H22" s="339">
        <v>44767</v>
      </c>
      <c r="I22" s="635" t="s">
        <v>1295</v>
      </c>
      <c r="J22" s="636" t="s">
        <v>352</v>
      </c>
      <c r="K22" s="637" t="s">
        <v>1296</v>
      </c>
      <c r="L22" s="638" t="s">
        <v>352</v>
      </c>
      <c r="M22" s="637" t="s">
        <v>1296</v>
      </c>
      <c r="N22" s="639" t="s">
        <v>1297</v>
      </c>
      <c r="O22" s="635" t="s">
        <v>21</v>
      </c>
      <c r="P22" s="639" t="s">
        <v>22</v>
      </c>
      <c r="Q22" s="640" t="s">
        <v>1234</v>
      </c>
      <c r="R22" s="641"/>
      <c r="S22" s="641"/>
      <c r="T22" s="642"/>
      <c r="U22" s="643">
        <v>3820.0819019999999</v>
      </c>
      <c r="V22" s="644">
        <v>5</v>
      </c>
      <c r="W22" s="644">
        <v>2</v>
      </c>
      <c r="X22" s="645" t="s">
        <v>1210</v>
      </c>
      <c r="Y22" s="352">
        <v>2022</v>
      </c>
      <c r="Z22" s="265">
        <v>2024</v>
      </c>
      <c r="AA22" s="646" t="s">
        <v>1298</v>
      </c>
      <c r="AB22" s="647"/>
      <c r="AC22" s="639" t="s">
        <v>1210</v>
      </c>
      <c r="AD22" s="648" t="s">
        <v>1211</v>
      </c>
      <c r="AE22" s="636" t="s">
        <v>1299</v>
      </c>
      <c r="AF22" s="636" t="s">
        <v>1300</v>
      </c>
      <c r="AG22" s="639" t="s">
        <v>1249</v>
      </c>
      <c r="AH22" s="648"/>
      <c r="AI22" s="639" t="s">
        <v>1210</v>
      </c>
      <c r="AJ22" s="649">
        <v>2021</v>
      </c>
      <c r="AK22" s="644">
        <v>7421</v>
      </c>
      <c r="AL22" s="644">
        <v>7405</v>
      </c>
      <c r="AM22" s="650"/>
      <c r="AN22" s="651"/>
      <c r="AO22" s="652">
        <v>2024</v>
      </c>
      <c r="AP22" s="645">
        <v>7310</v>
      </c>
      <c r="AQ22" s="653">
        <v>1.49</v>
      </c>
      <c r="AR22" s="645">
        <v>7294</v>
      </c>
      <c r="AS22" s="653">
        <v>1.49</v>
      </c>
      <c r="AT22" s="654"/>
      <c r="AU22" s="651" t="s">
        <v>1210</v>
      </c>
      <c r="AV22" s="655" t="s">
        <v>1210</v>
      </c>
      <c r="AW22" s="656" t="s">
        <v>1301</v>
      </c>
      <c r="AX22" s="649">
        <v>2021</v>
      </c>
      <c r="AY22" s="644"/>
      <c r="AZ22" s="644" t="s">
        <v>1210</v>
      </c>
      <c r="BA22" s="650"/>
      <c r="BB22" s="657"/>
      <c r="BC22" s="652">
        <v>2024</v>
      </c>
      <c r="BD22" s="645"/>
      <c r="BE22" s="653" t="s">
        <v>1210</v>
      </c>
      <c r="BF22" s="645"/>
      <c r="BG22" s="653" t="s">
        <v>1210</v>
      </c>
      <c r="BH22" s="654"/>
      <c r="BI22" s="657" t="s">
        <v>1210</v>
      </c>
      <c r="BJ22" s="655" t="s">
        <v>1210</v>
      </c>
      <c r="BK22" s="656"/>
      <c r="BL22" s="635" t="s">
        <v>1210</v>
      </c>
      <c r="BM22" s="658" t="s">
        <v>1210</v>
      </c>
      <c r="BN22" s="639" t="s">
        <v>1210</v>
      </c>
      <c r="BO22" s="635" t="s">
        <v>1210</v>
      </c>
      <c r="BP22" s="658" t="s">
        <v>1210</v>
      </c>
      <c r="BQ22" s="639" t="s">
        <v>1210</v>
      </c>
      <c r="BR22" s="635" t="s">
        <v>1210</v>
      </c>
      <c r="BS22" s="658" t="s">
        <v>1210</v>
      </c>
      <c r="BT22" s="639" t="s">
        <v>1210</v>
      </c>
      <c r="BU22" s="635" t="s">
        <v>1210</v>
      </c>
      <c r="BV22" s="658" t="s">
        <v>1210</v>
      </c>
      <c r="BW22" s="639" t="s">
        <v>1210</v>
      </c>
      <c r="BX22" s="635" t="s">
        <v>1210</v>
      </c>
      <c r="BY22" s="658" t="s">
        <v>1210</v>
      </c>
      <c r="BZ22" s="639" t="s">
        <v>1210</v>
      </c>
      <c r="CA22" s="659" t="s">
        <v>1210</v>
      </c>
      <c r="CB22" s="638" t="s">
        <v>1217</v>
      </c>
      <c r="CC22" s="660"/>
      <c r="CD22" s="661" t="s">
        <v>1217</v>
      </c>
      <c r="CE22" s="662"/>
      <c r="CF22" s="663"/>
      <c r="CG22" s="663"/>
      <c r="CH22" s="663"/>
      <c r="CI22" s="663"/>
      <c r="CJ22" s="664"/>
      <c r="CK22" s="661" t="s">
        <v>1240</v>
      </c>
      <c r="CL22" s="639" t="s">
        <v>1302</v>
      </c>
      <c r="CM22" s="647" t="s">
        <v>1217</v>
      </c>
      <c r="CN22" s="665"/>
      <c r="CO22" s="666">
        <v>0</v>
      </c>
      <c r="CP22" s="667"/>
      <c r="CQ22" s="666">
        <v>0</v>
      </c>
      <c r="CR22" s="667"/>
      <c r="CS22" s="666">
        <v>0</v>
      </c>
      <c r="CT22" s="667" t="s">
        <v>1210</v>
      </c>
      <c r="CU22" s="666">
        <v>0</v>
      </c>
      <c r="CV22" s="374" t="s">
        <v>1219</v>
      </c>
      <c r="CW22" s="375" t="s">
        <v>1223</v>
      </c>
      <c r="CX22" s="336"/>
      <c r="CY22" s="333" t="s">
        <v>1222</v>
      </c>
      <c r="CZ22" s="334" t="s">
        <v>1223</v>
      </c>
      <c r="DA22" s="336"/>
      <c r="DB22" s="333" t="s">
        <v>1222</v>
      </c>
      <c r="DC22" s="334" t="s">
        <v>1223</v>
      </c>
      <c r="DD22" s="336"/>
      <c r="DE22" s="333" t="s">
        <v>1222</v>
      </c>
      <c r="DF22" s="334" t="s">
        <v>1223</v>
      </c>
      <c r="DG22" s="336"/>
      <c r="DH22" s="333" t="s">
        <v>1222</v>
      </c>
      <c r="DI22" s="334" t="s">
        <v>1223</v>
      </c>
      <c r="DJ22" s="336"/>
      <c r="DK22" s="333" t="s">
        <v>1222</v>
      </c>
      <c r="DL22" s="334" t="s">
        <v>1223</v>
      </c>
      <c r="DM22" s="336"/>
      <c r="DN22" s="333" t="s">
        <v>1224</v>
      </c>
      <c r="DO22" s="334" t="s">
        <v>1224</v>
      </c>
      <c r="DP22" s="336"/>
      <c r="DQ22" s="333" t="s">
        <v>1222</v>
      </c>
      <c r="DR22" s="334" t="s">
        <v>1223</v>
      </c>
      <c r="DS22" s="336"/>
      <c r="DT22" s="333" t="s">
        <v>1222</v>
      </c>
      <c r="DU22" s="334" t="s">
        <v>1223</v>
      </c>
      <c r="DV22" s="336"/>
      <c r="DW22" s="333" t="s">
        <v>1224</v>
      </c>
      <c r="DX22" s="334" t="s">
        <v>1224</v>
      </c>
      <c r="DY22" s="336"/>
      <c r="DZ22" s="333" t="s">
        <v>1224</v>
      </c>
      <c r="EA22" s="334" t="s">
        <v>1224</v>
      </c>
      <c r="EB22" s="336"/>
      <c r="EC22" s="333" t="s">
        <v>1222</v>
      </c>
      <c r="ED22" s="334" t="s">
        <v>1223</v>
      </c>
      <c r="EE22" s="336"/>
      <c r="EF22" s="333" t="s">
        <v>1222</v>
      </c>
      <c r="EG22" s="334" t="s">
        <v>1223</v>
      </c>
      <c r="EH22" s="336"/>
      <c r="EI22" s="374" t="s">
        <v>1210</v>
      </c>
      <c r="EJ22" s="375" t="s">
        <v>1210</v>
      </c>
      <c r="EK22" s="336"/>
      <c r="EL22" s="333" t="s">
        <v>1210</v>
      </c>
      <c r="EM22" s="334" t="s">
        <v>1210</v>
      </c>
      <c r="EN22" s="336"/>
      <c r="EO22" s="333" t="s">
        <v>1210</v>
      </c>
      <c r="EP22" s="334" t="s">
        <v>1210</v>
      </c>
      <c r="EQ22" s="336"/>
      <c r="ER22" s="333" t="s">
        <v>1210</v>
      </c>
      <c r="ES22" s="334" t="s">
        <v>1210</v>
      </c>
      <c r="ET22" s="336"/>
      <c r="EU22" s="333" t="s">
        <v>1210</v>
      </c>
      <c r="EV22" s="334" t="s">
        <v>1210</v>
      </c>
      <c r="EW22" s="376"/>
      <c r="EY22" s="668" t="s">
        <v>351</v>
      </c>
      <c r="EZ22" s="639" t="s">
        <v>352</v>
      </c>
      <c r="FA22" s="265" t="s">
        <v>1231</v>
      </c>
      <c r="FB22" s="266">
        <v>44851</v>
      </c>
      <c r="FC22" s="669">
        <v>44851</v>
      </c>
      <c r="FD22" s="268" t="s">
        <v>1242</v>
      </c>
      <c r="FE22" s="326">
        <v>1.49</v>
      </c>
      <c r="FF22" s="270" t="s">
        <v>1242</v>
      </c>
      <c r="FG22" s="326">
        <v>1.49</v>
      </c>
      <c r="FH22" s="327" t="s">
        <v>1210</v>
      </c>
      <c r="FI22" s="328" t="s">
        <v>1210</v>
      </c>
      <c r="FJ22" s="670" t="s">
        <v>1242</v>
      </c>
      <c r="FK22" s="671">
        <v>100</v>
      </c>
      <c r="FL22" s="672">
        <v>20</v>
      </c>
      <c r="FM22" s="673">
        <v>20</v>
      </c>
      <c r="FN22" s="268" t="s">
        <v>1210</v>
      </c>
      <c r="FO22" s="326" t="s">
        <v>1210</v>
      </c>
      <c r="FP22" s="270" t="s">
        <v>1210</v>
      </c>
      <c r="FQ22" s="326" t="s">
        <v>1210</v>
      </c>
      <c r="FR22" s="327" t="s">
        <v>1210</v>
      </c>
      <c r="FS22" s="328" t="s">
        <v>1210</v>
      </c>
      <c r="FT22" s="670" t="s">
        <v>1210</v>
      </c>
      <c r="FU22" s="671" t="s">
        <v>1210</v>
      </c>
      <c r="FV22" s="672" t="s">
        <v>1210</v>
      </c>
      <c r="FW22" s="673" t="s">
        <v>1210</v>
      </c>
      <c r="FY22" s="276" t="s">
        <v>1243</v>
      </c>
      <c r="FZ22" s="277" t="s">
        <v>1230</v>
      </c>
      <c r="GC22" s="229"/>
      <c r="GD22" s="229"/>
    </row>
    <row r="23" spans="2:186" ht="18.75" customHeight="1">
      <c r="B23" s="632" t="s">
        <v>353</v>
      </c>
      <c r="C23" s="231" t="s">
        <v>354</v>
      </c>
      <c r="D23" s="232">
        <v>2022</v>
      </c>
      <c r="E23" s="233" t="s">
        <v>1303</v>
      </c>
      <c r="F23" s="633">
        <v>3052014</v>
      </c>
      <c r="G23" s="634">
        <v>3052014</v>
      </c>
      <c r="H23" s="339">
        <v>44790</v>
      </c>
      <c r="I23" s="635" t="s">
        <v>1304</v>
      </c>
      <c r="J23" s="636" t="s">
        <v>354</v>
      </c>
      <c r="K23" s="637" t="s">
        <v>1305</v>
      </c>
      <c r="L23" s="638" t="s">
        <v>354</v>
      </c>
      <c r="M23" s="637" t="s">
        <v>1306</v>
      </c>
      <c r="N23" s="639" t="s">
        <v>1304</v>
      </c>
      <c r="O23" s="635" t="s">
        <v>78</v>
      </c>
      <c r="P23" s="639" t="s">
        <v>81</v>
      </c>
      <c r="Q23" s="640"/>
      <c r="R23" s="641"/>
      <c r="S23" s="641"/>
      <c r="T23" s="642" t="s">
        <v>1307</v>
      </c>
      <c r="U23" s="643" t="s">
        <v>1210</v>
      </c>
      <c r="V23" s="644" t="s">
        <v>1210</v>
      </c>
      <c r="W23" s="644" t="s">
        <v>1210</v>
      </c>
      <c r="X23" s="645">
        <v>92</v>
      </c>
      <c r="Y23" s="352">
        <v>2022</v>
      </c>
      <c r="Z23" s="265">
        <v>2024</v>
      </c>
      <c r="AA23" s="646" t="s">
        <v>1308</v>
      </c>
      <c r="AB23" s="647"/>
      <c r="AC23" s="639" t="s">
        <v>1210</v>
      </c>
      <c r="AD23" s="648" t="s">
        <v>1211</v>
      </c>
      <c r="AE23" s="636" t="s">
        <v>1309</v>
      </c>
      <c r="AF23" s="636" t="s">
        <v>1310</v>
      </c>
      <c r="AG23" s="639" t="s">
        <v>1311</v>
      </c>
      <c r="AH23" s="648"/>
      <c r="AI23" s="639" t="s">
        <v>1210</v>
      </c>
      <c r="AJ23" s="649">
        <v>2021</v>
      </c>
      <c r="AK23" s="644"/>
      <c r="AL23" s="644" t="s">
        <v>1210</v>
      </c>
      <c r="AM23" s="650"/>
      <c r="AN23" s="651"/>
      <c r="AO23" s="652">
        <v>2024</v>
      </c>
      <c r="AP23" s="645"/>
      <c r="AQ23" s="653" t="s">
        <v>1210</v>
      </c>
      <c r="AR23" s="645"/>
      <c r="AS23" s="653" t="s">
        <v>1210</v>
      </c>
      <c r="AT23" s="654"/>
      <c r="AU23" s="651" t="s">
        <v>1210</v>
      </c>
      <c r="AV23" s="655" t="s">
        <v>1210</v>
      </c>
      <c r="AW23" s="656"/>
      <c r="AX23" s="649">
        <v>2021</v>
      </c>
      <c r="AY23" s="644">
        <v>416</v>
      </c>
      <c r="AZ23" s="644">
        <v>416</v>
      </c>
      <c r="BA23" s="650"/>
      <c r="BB23" s="657"/>
      <c r="BC23" s="652">
        <v>2024</v>
      </c>
      <c r="BD23" s="645">
        <v>403</v>
      </c>
      <c r="BE23" s="653">
        <v>3.12</v>
      </c>
      <c r="BF23" s="645">
        <v>403</v>
      </c>
      <c r="BG23" s="653">
        <v>3.12</v>
      </c>
      <c r="BH23" s="654"/>
      <c r="BI23" s="657" t="s">
        <v>1210</v>
      </c>
      <c r="BJ23" s="655" t="s">
        <v>1210</v>
      </c>
      <c r="BK23" s="656" t="s">
        <v>1312</v>
      </c>
      <c r="BL23" s="635" t="s">
        <v>1210</v>
      </c>
      <c r="BM23" s="658" t="s">
        <v>1210</v>
      </c>
      <c r="BN23" s="639" t="s">
        <v>1210</v>
      </c>
      <c r="BO23" s="635" t="s">
        <v>1210</v>
      </c>
      <c r="BP23" s="658" t="s">
        <v>1210</v>
      </c>
      <c r="BQ23" s="639" t="s">
        <v>1210</v>
      </c>
      <c r="BR23" s="635" t="s">
        <v>1210</v>
      </c>
      <c r="BS23" s="658" t="s">
        <v>1210</v>
      </c>
      <c r="BT23" s="639" t="s">
        <v>1210</v>
      </c>
      <c r="BU23" s="635" t="s">
        <v>1210</v>
      </c>
      <c r="BV23" s="658" t="s">
        <v>1210</v>
      </c>
      <c r="BW23" s="639" t="s">
        <v>1210</v>
      </c>
      <c r="BX23" s="635" t="s">
        <v>1210</v>
      </c>
      <c r="BY23" s="658" t="s">
        <v>1210</v>
      </c>
      <c r="BZ23" s="639" t="s">
        <v>1210</v>
      </c>
      <c r="CA23" s="659" t="s">
        <v>1210</v>
      </c>
      <c r="CB23" s="638" t="s">
        <v>1217</v>
      </c>
      <c r="CC23" s="660"/>
      <c r="CD23" s="661" t="s">
        <v>1217</v>
      </c>
      <c r="CE23" s="662"/>
      <c r="CF23" s="663"/>
      <c r="CG23" s="663"/>
      <c r="CH23" s="663"/>
      <c r="CI23" s="663"/>
      <c r="CJ23" s="664"/>
      <c r="CK23" s="661" t="s">
        <v>1217</v>
      </c>
      <c r="CL23" s="639"/>
      <c r="CM23" s="647" t="s">
        <v>1217</v>
      </c>
      <c r="CN23" s="665"/>
      <c r="CO23" s="666">
        <v>0</v>
      </c>
      <c r="CP23" s="667"/>
      <c r="CQ23" s="666">
        <v>0</v>
      </c>
      <c r="CR23" s="667"/>
      <c r="CS23" s="666">
        <v>0</v>
      </c>
      <c r="CT23" s="667" t="s">
        <v>1210</v>
      </c>
      <c r="CU23" s="666">
        <v>0</v>
      </c>
      <c r="CV23" s="374" t="s">
        <v>1224</v>
      </c>
      <c r="CW23" s="375" t="s">
        <v>1224</v>
      </c>
      <c r="CX23" s="336"/>
      <c r="CY23" s="333" t="s">
        <v>1224</v>
      </c>
      <c r="CZ23" s="334" t="s">
        <v>1224</v>
      </c>
      <c r="DA23" s="336"/>
      <c r="DB23" s="333" t="s">
        <v>1210</v>
      </c>
      <c r="DC23" s="334" t="s">
        <v>1210</v>
      </c>
      <c r="DD23" s="336"/>
      <c r="DE23" s="333" t="s">
        <v>1210</v>
      </c>
      <c r="DF23" s="334" t="s">
        <v>1210</v>
      </c>
      <c r="DG23" s="336"/>
      <c r="DH23" s="333" t="s">
        <v>1210</v>
      </c>
      <c r="DI23" s="334" t="s">
        <v>1210</v>
      </c>
      <c r="DJ23" s="336"/>
      <c r="DK23" s="333" t="s">
        <v>1210</v>
      </c>
      <c r="DL23" s="334" t="s">
        <v>1210</v>
      </c>
      <c r="DM23" s="336"/>
      <c r="DN23" s="333" t="s">
        <v>1210</v>
      </c>
      <c r="DO23" s="334" t="s">
        <v>1210</v>
      </c>
      <c r="DP23" s="336"/>
      <c r="DQ23" s="333" t="s">
        <v>1210</v>
      </c>
      <c r="DR23" s="334" t="s">
        <v>1210</v>
      </c>
      <c r="DS23" s="336"/>
      <c r="DT23" s="333" t="s">
        <v>1210</v>
      </c>
      <c r="DU23" s="334" t="s">
        <v>1210</v>
      </c>
      <c r="DV23" s="336"/>
      <c r="DW23" s="333" t="s">
        <v>1210</v>
      </c>
      <c r="DX23" s="334" t="s">
        <v>1210</v>
      </c>
      <c r="DY23" s="336"/>
      <c r="DZ23" s="333" t="s">
        <v>1210</v>
      </c>
      <c r="EA23" s="334" t="s">
        <v>1210</v>
      </c>
      <c r="EB23" s="336"/>
      <c r="EC23" s="333" t="s">
        <v>1210</v>
      </c>
      <c r="ED23" s="334" t="s">
        <v>1210</v>
      </c>
      <c r="EE23" s="336"/>
      <c r="EF23" s="333" t="s">
        <v>1210</v>
      </c>
      <c r="EG23" s="334" t="s">
        <v>1210</v>
      </c>
      <c r="EH23" s="336"/>
      <c r="EI23" s="374" t="s">
        <v>1219</v>
      </c>
      <c r="EJ23" s="375" t="s">
        <v>1223</v>
      </c>
      <c r="EK23" s="336"/>
      <c r="EL23" s="333" t="s">
        <v>1219</v>
      </c>
      <c r="EM23" s="334" t="s">
        <v>1223</v>
      </c>
      <c r="EN23" s="336"/>
      <c r="EO23" s="333" t="s">
        <v>1222</v>
      </c>
      <c r="EP23" s="334" t="s">
        <v>1223</v>
      </c>
      <c r="EQ23" s="336"/>
      <c r="ER23" s="333" t="s">
        <v>1222</v>
      </c>
      <c r="ES23" s="334" t="s">
        <v>1223</v>
      </c>
      <c r="ET23" s="336"/>
      <c r="EU23" s="333" t="s">
        <v>1222</v>
      </c>
      <c r="EV23" s="334" t="s">
        <v>1223</v>
      </c>
      <c r="EW23" s="376"/>
      <c r="EY23" s="668" t="s">
        <v>353</v>
      </c>
      <c r="EZ23" s="639" t="s">
        <v>354</v>
      </c>
      <c r="FA23" s="265" t="s">
        <v>1313</v>
      </c>
      <c r="FB23" s="266">
        <v>44853</v>
      </c>
      <c r="FC23" s="669">
        <v>44876</v>
      </c>
      <c r="FD23" s="268" t="s">
        <v>1210</v>
      </c>
      <c r="FE23" s="326" t="s">
        <v>1210</v>
      </c>
      <c r="FF23" s="270" t="s">
        <v>1210</v>
      </c>
      <c r="FG23" s="326" t="s">
        <v>1210</v>
      </c>
      <c r="FH23" s="327" t="s">
        <v>1210</v>
      </c>
      <c r="FI23" s="328" t="s">
        <v>1210</v>
      </c>
      <c r="FJ23" s="670" t="s">
        <v>1210</v>
      </c>
      <c r="FK23" s="671">
        <v>0</v>
      </c>
      <c r="FL23" s="672">
        <v>0</v>
      </c>
      <c r="FM23" s="673">
        <v>22</v>
      </c>
      <c r="FN23" s="268" t="s">
        <v>1210</v>
      </c>
      <c r="FO23" s="326">
        <v>3.12</v>
      </c>
      <c r="FP23" s="270" t="s">
        <v>1210</v>
      </c>
      <c r="FQ23" s="326">
        <v>3.12</v>
      </c>
      <c r="FR23" s="327" t="s">
        <v>1210</v>
      </c>
      <c r="FS23" s="328" t="s">
        <v>1210</v>
      </c>
      <c r="FT23" s="670" t="s">
        <v>1210</v>
      </c>
      <c r="FU23" s="671">
        <v>100</v>
      </c>
      <c r="FV23" s="672">
        <v>10</v>
      </c>
      <c r="FW23" s="673">
        <v>10</v>
      </c>
      <c r="FY23" s="276" t="s">
        <v>1230</v>
      </c>
      <c r="FZ23" s="277" t="s">
        <v>1243</v>
      </c>
      <c r="GC23" s="229"/>
      <c r="GD23" s="229"/>
    </row>
    <row r="24" spans="2:186" ht="18.75" customHeight="1">
      <c r="B24" s="632" t="s">
        <v>356</v>
      </c>
      <c r="C24" s="231" t="s">
        <v>357</v>
      </c>
      <c r="D24" s="232">
        <v>2022</v>
      </c>
      <c r="E24" s="233" t="s">
        <v>1269</v>
      </c>
      <c r="F24" s="633">
        <v>3043016</v>
      </c>
      <c r="G24" s="634">
        <v>3043016</v>
      </c>
      <c r="H24" s="339">
        <v>44771</v>
      </c>
      <c r="I24" s="635" t="s">
        <v>1314</v>
      </c>
      <c r="J24" s="636" t="s">
        <v>357</v>
      </c>
      <c r="K24" s="637" t="s">
        <v>1315</v>
      </c>
      <c r="L24" s="638" t="s">
        <v>357</v>
      </c>
      <c r="M24" s="637" t="s">
        <v>1315</v>
      </c>
      <c r="N24" s="639" t="s">
        <v>1314</v>
      </c>
      <c r="O24" s="635" t="s">
        <v>67</v>
      </c>
      <c r="P24" s="639" t="s">
        <v>69</v>
      </c>
      <c r="Q24" s="640"/>
      <c r="R24" s="641"/>
      <c r="S24" s="641" t="s">
        <v>1272</v>
      </c>
      <c r="T24" s="642"/>
      <c r="U24" s="643" t="s">
        <v>1210</v>
      </c>
      <c r="V24" s="644" t="s">
        <v>1210</v>
      </c>
      <c r="W24" s="644" t="s">
        <v>1210</v>
      </c>
      <c r="X24" s="645">
        <v>450</v>
      </c>
      <c r="Y24" s="352">
        <v>2022</v>
      </c>
      <c r="Z24" s="265">
        <v>2024</v>
      </c>
      <c r="AA24" s="646" t="s">
        <v>1316</v>
      </c>
      <c r="AB24" s="647"/>
      <c r="AC24" s="639" t="s">
        <v>1210</v>
      </c>
      <c r="AD24" s="648" t="s">
        <v>1211</v>
      </c>
      <c r="AE24" s="636" t="s">
        <v>1317</v>
      </c>
      <c r="AF24" s="636" t="s">
        <v>1318</v>
      </c>
      <c r="AG24" s="639" t="s">
        <v>1319</v>
      </c>
      <c r="AH24" s="648"/>
      <c r="AI24" s="639" t="s">
        <v>1210</v>
      </c>
      <c r="AJ24" s="649">
        <v>2021</v>
      </c>
      <c r="AK24" s="644"/>
      <c r="AL24" s="644" t="s">
        <v>1210</v>
      </c>
      <c r="AM24" s="650"/>
      <c r="AN24" s="651"/>
      <c r="AO24" s="652">
        <v>2024</v>
      </c>
      <c r="AP24" s="645"/>
      <c r="AQ24" s="653" t="s">
        <v>1210</v>
      </c>
      <c r="AR24" s="645"/>
      <c r="AS24" s="653" t="s">
        <v>1210</v>
      </c>
      <c r="AT24" s="654"/>
      <c r="AU24" s="651" t="s">
        <v>1210</v>
      </c>
      <c r="AV24" s="655" t="s">
        <v>1210</v>
      </c>
      <c r="AW24" s="656"/>
      <c r="AX24" s="649">
        <v>2021</v>
      </c>
      <c r="AY24" s="644">
        <v>4601</v>
      </c>
      <c r="AZ24" s="644">
        <v>4601</v>
      </c>
      <c r="BA24" s="650"/>
      <c r="BB24" s="657"/>
      <c r="BC24" s="652">
        <v>2024</v>
      </c>
      <c r="BD24" s="645">
        <v>4465</v>
      </c>
      <c r="BE24" s="653">
        <v>2.95</v>
      </c>
      <c r="BF24" s="645">
        <v>4465</v>
      </c>
      <c r="BG24" s="653">
        <v>2.95</v>
      </c>
      <c r="BH24" s="654"/>
      <c r="BI24" s="657" t="s">
        <v>1210</v>
      </c>
      <c r="BJ24" s="655" t="s">
        <v>1210</v>
      </c>
      <c r="BK24" s="656" t="s">
        <v>1320</v>
      </c>
      <c r="BL24" s="635" t="s">
        <v>1210</v>
      </c>
      <c r="BM24" s="658" t="s">
        <v>1210</v>
      </c>
      <c r="BN24" s="639" t="s">
        <v>1210</v>
      </c>
      <c r="BO24" s="635" t="s">
        <v>1210</v>
      </c>
      <c r="BP24" s="658" t="s">
        <v>1210</v>
      </c>
      <c r="BQ24" s="639" t="s">
        <v>1210</v>
      </c>
      <c r="BR24" s="635" t="s">
        <v>1210</v>
      </c>
      <c r="BS24" s="658" t="s">
        <v>1210</v>
      </c>
      <c r="BT24" s="639" t="s">
        <v>1210</v>
      </c>
      <c r="BU24" s="635" t="s">
        <v>1210</v>
      </c>
      <c r="BV24" s="658" t="s">
        <v>1210</v>
      </c>
      <c r="BW24" s="639" t="s">
        <v>1210</v>
      </c>
      <c r="BX24" s="635" t="s">
        <v>1210</v>
      </c>
      <c r="BY24" s="658" t="s">
        <v>1210</v>
      </c>
      <c r="BZ24" s="639" t="s">
        <v>1210</v>
      </c>
      <c r="CA24" s="659" t="s">
        <v>1210</v>
      </c>
      <c r="CB24" s="638" t="s">
        <v>1217</v>
      </c>
      <c r="CC24" s="660"/>
      <c r="CD24" s="661" t="s">
        <v>1217</v>
      </c>
      <c r="CE24" s="662"/>
      <c r="CF24" s="663"/>
      <c r="CG24" s="663"/>
      <c r="CH24" s="663"/>
      <c r="CI24" s="663"/>
      <c r="CJ24" s="664"/>
      <c r="CK24" s="661" t="s">
        <v>1217</v>
      </c>
      <c r="CL24" s="639"/>
      <c r="CM24" s="647" t="s">
        <v>1217</v>
      </c>
      <c r="CN24" s="665"/>
      <c r="CO24" s="666">
        <v>0</v>
      </c>
      <c r="CP24" s="667"/>
      <c r="CQ24" s="666">
        <v>0</v>
      </c>
      <c r="CR24" s="667"/>
      <c r="CS24" s="666">
        <v>0</v>
      </c>
      <c r="CT24" s="667" t="s">
        <v>1210</v>
      </c>
      <c r="CU24" s="666">
        <v>0</v>
      </c>
      <c r="CV24" s="374" t="s">
        <v>1210</v>
      </c>
      <c r="CW24" s="375" t="s">
        <v>1210</v>
      </c>
      <c r="CX24" s="336"/>
      <c r="CY24" s="333" t="s">
        <v>1210</v>
      </c>
      <c r="CZ24" s="334" t="s">
        <v>1210</v>
      </c>
      <c r="DA24" s="336"/>
      <c r="DB24" s="333" t="s">
        <v>1210</v>
      </c>
      <c r="DC24" s="334" t="s">
        <v>1210</v>
      </c>
      <c r="DD24" s="336"/>
      <c r="DE24" s="333" t="s">
        <v>1210</v>
      </c>
      <c r="DF24" s="334" t="s">
        <v>1210</v>
      </c>
      <c r="DG24" s="336"/>
      <c r="DH24" s="333" t="s">
        <v>1210</v>
      </c>
      <c r="DI24" s="334" t="s">
        <v>1210</v>
      </c>
      <c r="DJ24" s="336"/>
      <c r="DK24" s="333" t="s">
        <v>1210</v>
      </c>
      <c r="DL24" s="334" t="s">
        <v>1210</v>
      </c>
      <c r="DM24" s="336"/>
      <c r="DN24" s="333" t="s">
        <v>1210</v>
      </c>
      <c r="DO24" s="334" t="s">
        <v>1210</v>
      </c>
      <c r="DP24" s="336"/>
      <c r="DQ24" s="333" t="s">
        <v>1210</v>
      </c>
      <c r="DR24" s="334" t="s">
        <v>1210</v>
      </c>
      <c r="DS24" s="336"/>
      <c r="DT24" s="333" t="s">
        <v>1210</v>
      </c>
      <c r="DU24" s="334" t="s">
        <v>1210</v>
      </c>
      <c r="DV24" s="336"/>
      <c r="DW24" s="333" t="s">
        <v>1210</v>
      </c>
      <c r="DX24" s="334" t="s">
        <v>1210</v>
      </c>
      <c r="DY24" s="336"/>
      <c r="DZ24" s="333" t="s">
        <v>1210</v>
      </c>
      <c r="EA24" s="334" t="s">
        <v>1210</v>
      </c>
      <c r="EB24" s="336"/>
      <c r="EC24" s="333" t="s">
        <v>1210</v>
      </c>
      <c r="ED24" s="334" t="s">
        <v>1210</v>
      </c>
      <c r="EE24" s="336"/>
      <c r="EF24" s="333" t="s">
        <v>1210</v>
      </c>
      <c r="EG24" s="334" t="s">
        <v>1210</v>
      </c>
      <c r="EH24" s="336"/>
      <c r="EI24" s="374" t="s">
        <v>1219</v>
      </c>
      <c r="EJ24" s="375" t="s">
        <v>1223</v>
      </c>
      <c r="EK24" s="336"/>
      <c r="EL24" s="333" t="s">
        <v>1219</v>
      </c>
      <c r="EM24" s="334" t="s">
        <v>1223</v>
      </c>
      <c r="EN24" s="336"/>
      <c r="EO24" s="333" t="s">
        <v>1222</v>
      </c>
      <c r="EP24" s="334" t="s">
        <v>1223</v>
      </c>
      <c r="EQ24" s="336"/>
      <c r="ER24" s="333" t="s">
        <v>1222</v>
      </c>
      <c r="ES24" s="334" t="s">
        <v>1223</v>
      </c>
      <c r="ET24" s="336"/>
      <c r="EU24" s="333" t="s">
        <v>1222</v>
      </c>
      <c r="EV24" s="334" t="s">
        <v>1223</v>
      </c>
      <c r="EW24" s="376"/>
      <c r="EY24" s="668" t="s">
        <v>356</v>
      </c>
      <c r="EZ24" s="639" t="s">
        <v>357</v>
      </c>
      <c r="FA24" s="265" t="s">
        <v>1269</v>
      </c>
      <c r="FB24" s="266">
        <v>44816</v>
      </c>
      <c r="FC24" s="669">
        <v>44817</v>
      </c>
      <c r="FD24" s="268" t="s">
        <v>1210</v>
      </c>
      <c r="FE24" s="326" t="s">
        <v>1210</v>
      </c>
      <c r="FF24" s="270" t="s">
        <v>1210</v>
      </c>
      <c r="FG24" s="326" t="s">
        <v>1210</v>
      </c>
      <c r="FH24" s="327" t="s">
        <v>1210</v>
      </c>
      <c r="FI24" s="328" t="s">
        <v>1210</v>
      </c>
      <c r="FJ24" s="670" t="s">
        <v>1210</v>
      </c>
      <c r="FK24" s="671" t="s">
        <v>1210</v>
      </c>
      <c r="FL24" s="672" t="s">
        <v>1210</v>
      </c>
      <c r="FM24" s="673" t="s">
        <v>1210</v>
      </c>
      <c r="FN24" s="268" t="s">
        <v>1242</v>
      </c>
      <c r="FO24" s="326">
        <v>2.95</v>
      </c>
      <c r="FP24" s="270" t="s">
        <v>1276</v>
      </c>
      <c r="FQ24" s="326">
        <v>2.95</v>
      </c>
      <c r="FR24" s="327" t="s">
        <v>1210</v>
      </c>
      <c r="FS24" s="328" t="s">
        <v>1210</v>
      </c>
      <c r="FT24" s="670" t="s">
        <v>1242</v>
      </c>
      <c r="FU24" s="671">
        <v>100</v>
      </c>
      <c r="FV24" s="672">
        <v>10</v>
      </c>
      <c r="FW24" s="673">
        <v>10</v>
      </c>
      <c r="FY24" s="276" t="s">
        <v>1230</v>
      </c>
      <c r="FZ24" s="277" t="s">
        <v>1243</v>
      </c>
      <c r="GC24" s="229"/>
      <c r="GD24" s="229"/>
    </row>
    <row r="25" spans="2:186" ht="18.75" customHeight="1">
      <c r="B25" s="632" t="s">
        <v>358</v>
      </c>
      <c r="C25" s="231" t="s">
        <v>359</v>
      </c>
      <c r="D25" s="232">
        <v>2022</v>
      </c>
      <c r="E25" s="233" t="s">
        <v>1231</v>
      </c>
      <c r="F25" s="633">
        <v>1081017</v>
      </c>
      <c r="G25" s="634">
        <v>1081017</v>
      </c>
      <c r="H25" s="339">
        <v>44770</v>
      </c>
      <c r="I25" s="635" t="s">
        <v>1321</v>
      </c>
      <c r="J25" s="636" t="s">
        <v>359</v>
      </c>
      <c r="K25" s="637" t="s">
        <v>1322</v>
      </c>
      <c r="L25" s="638" t="s">
        <v>359</v>
      </c>
      <c r="M25" s="637" t="s">
        <v>1322</v>
      </c>
      <c r="N25" s="639" t="s">
        <v>1321</v>
      </c>
      <c r="O25" s="635" t="s">
        <v>125</v>
      </c>
      <c r="P25" s="639" t="s">
        <v>126</v>
      </c>
      <c r="Q25" s="640" t="s">
        <v>1234</v>
      </c>
      <c r="R25" s="641"/>
      <c r="S25" s="641"/>
      <c r="T25" s="642"/>
      <c r="U25" s="643">
        <v>9467.0441671200006</v>
      </c>
      <c r="V25" s="644">
        <v>8</v>
      </c>
      <c r="W25" s="644">
        <v>3</v>
      </c>
      <c r="X25" s="645" t="s">
        <v>1210</v>
      </c>
      <c r="Y25" s="352">
        <v>2022</v>
      </c>
      <c r="Z25" s="265">
        <v>2024</v>
      </c>
      <c r="AA25" s="646" t="s">
        <v>1323</v>
      </c>
      <c r="AB25" s="647"/>
      <c r="AC25" s="639" t="s">
        <v>1210</v>
      </c>
      <c r="AD25" s="648" t="s">
        <v>1211</v>
      </c>
      <c r="AE25" s="636" t="s">
        <v>1324</v>
      </c>
      <c r="AF25" s="636" t="s">
        <v>1325</v>
      </c>
      <c r="AG25" s="639" t="s">
        <v>1326</v>
      </c>
      <c r="AH25" s="648"/>
      <c r="AI25" s="639" t="s">
        <v>1210</v>
      </c>
      <c r="AJ25" s="649">
        <v>2021</v>
      </c>
      <c r="AK25" s="644">
        <v>16949</v>
      </c>
      <c r="AL25" s="644">
        <v>16870</v>
      </c>
      <c r="AM25" s="650"/>
      <c r="AN25" s="651"/>
      <c r="AO25" s="652">
        <v>2024</v>
      </c>
      <c r="AP25" s="645">
        <v>16779.509999999998</v>
      </c>
      <c r="AQ25" s="653">
        <v>1</v>
      </c>
      <c r="AR25" s="645">
        <v>16701.3</v>
      </c>
      <c r="AS25" s="653">
        <v>1</v>
      </c>
      <c r="AT25" s="654"/>
      <c r="AU25" s="651" t="s">
        <v>1210</v>
      </c>
      <c r="AV25" s="655" t="s">
        <v>1210</v>
      </c>
      <c r="AW25" s="656" t="s">
        <v>1327</v>
      </c>
      <c r="AX25" s="649">
        <v>2021</v>
      </c>
      <c r="AY25" s="644"/>
      <c r="AZ25" s="644" t="s">
        <v>1210</v>
      </c>
      <c r="BA25" s="650"/>
      <c r="BB25" s="657"/>
      <c r="BC25" s="652">
        <v>2024</v>
      </c>
      <c r="BD25" s="645"/>
      <c r="BE25" s="653" t="s">
        <v>1210</v>
      </c>
      <c r="BF25" s="645"/>
      <c r="BG25" s="653" t="s">
        <v>1210</v>
      </c>
      <c r="BH25" s="654"/>
      <c r="BI25" s="657" t="s">
        <v>1210</v>
      </c>
      <c r="BJ25" s="655" t="s">
        <v>1210</v>
      </c>
      <c r="BK25" s="656"/>
      <c r="BL25" s="635" t="s">
        <v>1210</v>
      </c>
      <c r="BM25" s="658" t="s">
        <v>1210</v>
      </c>
      <c r="BN25" s="639" t="s">
        <v>1210</v>
      </c>
      <c r="BO25" s="635" t="s">
        <v>1210</v>
      </c>
      <c r="BP25" s="658" t="s">
        <v>1210</v>
      </c>
      <c r="BQ25" s="639" t="s">
        <v>1210</v>
      </c>
      <c r="BR25" s="635" t="s">
        <v>1210</v>
      </c>
      <c r="BS25" s="658" t="s">
        <v>1210</v>
      </c>
      <c r="BT25" s="639" t="s">
        <v>1210</v>
      </c>
      <c r="BU25" s="635" t="s">
        <v>1210</v>
      </c>
      <c r="BV25" s="658" t="s">
        <v>1210</v>
      </c>
      <c r="BW25" s="639" t="s">
        <v>1210</v>
      </c>
      <c r="BX25" s="635" t="s">
        <v>1210</v>
      </c>
      <c r="BY25" s="658" t="s">
        <v>1210</v>
      </c>
      <c r="BZ25" s="639" t="s">
        <v>1210</v>
      </c>
      <c r="CA25" s="659" t="s">
        <v>1210</v>
      </c>
      <c r="CB25" s="638" t="s">
        <v>1240</v>
      </c>
      <c r="CC25" s="660" t="s">
        <v>1328</v>
      </c>
      <c r="CD25" s="661" t="s">
        <v>1217</v>
      </c>
      <c r="CE25" s="662"/>
      <c r="CF25" s="663"/>
      <c r="CG25" s="663"/>
      <c r="CH25" s="663"/>
      <c r="CI25" s="663"/>
      <c r="CJ25" s="664"/>
      <c r="CK25" s="661" t="s">
        <v>1240</v>
      </c>
      <c r="CL25" s="639" t="s">
        <v>1329</v>
      </c>
      <c r="CM25" s="647" t="s">
        <v>1217</v>
      </c>
      <c r="CN25" s="665"/>
      <c r="CO25" s="666">
        <v>0</v>
      </c>
      <c r="CP25" s="667"/>
      <c r="CQ25" s="666">
        <v>0</v>
      </c>
      <c r="CR25" s="667"/>
      <c r="CS25" s="666">
        <v>0</v>
      </c>
      <c r="CT25" s="667" t="s">
        <v>1210</v>
      </c>
      <c r="CU25" s="666">
        <v>0</v>
      </c>
      <c r="CV25" s="374" t="s">
        <v>1219</v>
      </c>
      <c r="CW25" s="375" t="s">
        <v>1223</v>
      </c>
      <c r="CX25" s="336"/>
      <c r="CY25" s="333" t="s">
        <v>1222</v>
      </c>
      <c r="CZ25" s="334" t="s">
        <v>1223</v>
      </c>
      <c r="DA25" s="336"/>
      <c r="DB25" s="333" t="s">
        <v>1222</v>
      </c>
      <c r="DC25" s="334" t="s">
        <v>1223</v>
      </c>
      <c r="DD25" s="336"/>
      <c r="DE25" s="333" t="s">
        <v>1222</v>
      </c>
      <c r="DF25" s="334" t="s">
        <v>1223</v>
      </c>
      <c r="DG25" s="336"/>
      <c r="DH25" s="333" t="s">
        <v>1222</v>
      </c>
      <c r="DI25" s="334" t="s">
        <v>1223</v>
      </c>
      <c r="DJ25" s="336"/>
      <c r="DK25" s="333" t="s">
        <v>1222</v>
      </c>
      <c r="DL25" s="334" t="s">
        <v>1223</v>
      </c>
      <c r="DM25" s="336"/>
      <c r="DN25" s="333" t="s">
        <v>1222</v>
      </c>
      <c r="DO25" s="334" t="s">
        <v>1223</v>
      </c>
      <c r="DP25" s="336"/>
      <c r="DQ25" s="333" t="s">
        <v>1222</v>
      </c>
      <c r="DR25" s="334" t="s">
        <v>1223</v>
      </c>
      <c r="DS25" s="336"/>
      <c r="DT25" s="333" t="s">
        <v>1222</v>
      </c>
      <c r="DU25" s="334" t="s">
        <v>1223</v>
      </c>
      <c r="DV25" s="336"/>
      <c r="DW25" s="333" t="s">
        <v>1222</v>
      </c>
      <c r="DX25" s="334" t="s">
        <v>1223</v>
      </c>
      <c r="DY25" s="336"/>
      <c r="DZ25" s="333" t="s">
        <v>1222</v>
      </c>
      <c r="EA25" s="334" t="s">
        <v>1223</v>
      </c>
      <c r="EB25" s="336"/>
      <c r="EC25" s="333" t="s">
        <v>1222</v>
      </c>
      <c r="ED25" s="334" t="s">
        <v>1223</v>
      </c>
      <c r="EE25" s="336"/>
      <c r="EF25" s="333" t="s">
        <v>1222</v>
      </c>
      <c r="EG25" s="334" t="s">
        <v>1223</v>
      </c>
      <c r="EH25" s="336"/>
      <c r="EI25" s="374" t="s">
        <v>1210</v>
      </c>
      <c r="EJ25" s="375" t="s">
        <v>1210</v>
      </c>
      <c r="EK25" s="336"/>
      <c r="EL25" s="333" t="s">
        <v>1210</v>
      </c>
      <c r="EM25" s="334" t="s">
        <v>1210</v>
      </c>
      <c r="EN25" s="336"/>
      <c r="EO25" s="333" t="s">
        <v>1210</v>
      </c>
      <c r="EP25" s="334" t="s">
        <v>1210</v>
      </c>
      <c r="EQ25" s="336"/>
      <c r="ER25" s="333" t="s">
        <v>1210</v>
      </c>
      <c r="ES25" s="334" t="s">
        <v>1210</v>
      </c>
      <c r="ET25" s="336"/>
      <c r="EU25" s="333" t="s">
        <v>1210</v>
      </c>
      <c r="EV25" s="334" t="s">
        <v>1210</v>
      </c>
      <c r="EW25" s="376"/>
      <c r="EY25" s="668" t="s">
        <v>358</v>
      </c>
      <c r="EZ25" s="639" t="s">
        <v>359</v>
      </c>
      <c r="FA25" s="265" t="s">
        <v>1231</v>
      </c>
      <c r="FB25" s="266">
        <v>44851</v>
      </c>
      <c r="FC25" s="669">
        <v>44851</v>
      </c>
      <c r="FD25" s="268" t="s">
        <v>1242</v>
      </c>
      <c r="FE25" s="326">
        <v>1</v>
      </c>
      <c r="FF25" s="270" t="s">
        <v>1242</v>
      </c>
      <c r="FG25" s="326">
        <v>1</v>
      </c>
      <c r="FH25" s="327" t="s">
        <v>1210</v>
      </c>
      <c r="FI25" s="328" t="s">
        <v>1210</v>
      </c>
      <c r="FJ25" s="670" t="s">
        <v>1242</v>
      </c>
      <c r="FK25" s="671">
        <v>100</v>
      </c>
      <c r="FL25" s="672">
        <v>26</v>
      </c>
      <c r="FM25" s="673">
        <v>26</v>
      </c>
      <c r="FN25" s="268" t="s">
        <v>1210</v>
      </c>
      <c r="FO25" s="326" t="s">
        <v>1210</v>
      </c>
      <c r="FP25" s="270" t="s">
        <v>1210</v>
      </c>
      <c r="FQ25" s="326" t="s">
        <v>1210</v>
      </c>
      <c r="FR25" s="327" t="s">
        <v>1210</v>
      </c>
      <c r="FS25" s="328" t="s">
        <v>1210</v>
      </c>
      <c r="FT25" s="670" t="s">
        <v>1210</v>
      </c>
      <c r="FU25" s="671" t="s">
        <v>1210</v>
      </c>
      <c r="FV25" s="672" t="s">
        <v>1210</v>
      </c>
      <c r="FW25" s="673" t="s">
        <v>1210</v>
      </c>
      <c r="FY25" s="276" t="s">
        <v>1243</v>
      </c>
      <c r="FZ25" s="277" t="s">
        <v>1230</v>
      </c>
      <c r="GC25" s="229"/>
      <c r="GD25" s="229"/>
    </row>
    <row r="26" spans="2:186" ht="18.75" customHeight="1">
      <c r="B26" s="632" t="s">
        <v>360</v>
      </c>
      <c r="C26" s="231" t="s">
        <v>361</v>
      </c>
      <c r="D26" s="232">
        <v>2022</v>
      </c>
      <c r="E26" s="233" t="s">
        <v>1231</v>
      </c>
      <c r="F26" s="633">
        <v>1035018</v>
      </c>
      <c r="G26" s="634">
        <v>1035018</v>
      </c>
      <c r="H26" s="339">
        <v>44768</v>
      </c>
      <c r="I26" s="635" t="s">
        <v>1330</v>
      </c>
      <c r="J26" s="636" t="s">
        <v>361</v>
      </c>
      <c r="K26" s="637" t="s">
        <v>1331</v>
      </c>
      <c r="L26" s="638" t="s">
        <v>361</v>
      </c>
      <c r="M26" s="637" t="s">
        <v>1331</v>
      </c>
      <c r="N26" s="639" t="s">
        <v>1332</v>
      </c>
      <c r="O26" s="635" t="s">
        <v>51</v>
      </c>
      <c r="P26" s="639" t="s">
        <v>54</v>
      </c>
      <c r="Q26" s="640" t="s">
        <v>1234</v>
      </c>
      <c r="R26" s="641"/>
      <c r="S26" s="641"/>
      <c r="T26" s="642"/>
      <c r="U26" s="643">
        <v>8537.629445999999</v>
      </c>
      <c r="V26" s="644">
        <v>2</v>
      </c>
      <c r="W26" s="644">
        <v>1</v>
      </c>
      <c r="X26" s="645" t="s">
        <v>1210</v>
      </c>
      <c r="Y26" s="352">
        <v>2022</v>
      </c>
      <c r="Z26" s="265">
        <v>2024</v>
      </c>
      <c r="AA26" s="646" t="s">
        <v>1333</v>
      </c>
      <c r="AB26" s="647"/>
      <c r="AC26" s="639" t="s">
        <v>1210</v>
      </c>
      <c r="AD26" s="648" t="s">
        <v>1211</v>
      </c>
      <c r="AE26" s="636" t="s">
        <v>1334</v>
      </c>
      <c r="AF26" s="636" t="s">
        <v>1332</v>
      </c>
      <c r="AG26" s="639" t="s">
        <v>1335</v>
      </c>
      <c r="AH26" s="648"/>
      <c r="AI26" s="639" t="s">
        <v>1210</v>
      </c>
      <c r="AJ26" s="649">
        <v>2021</v>
      </c>
      <c r="AK26" s="644">
        <v>2205</v>
      </c>
      <c r="AL26" s="644">
        <v>2199</v>
      </c>
      <c r="AM26" s="650">
        <v>8.44</v>
      </c>
      <c r="AN26" s="651" t="s">
        <v>1336</v>
      </c>
      <c r="AO26" s="652">
        <v>2024</v>
      </c>
      <c r="AP26" s="645">
        <v>1983</v>
      </c>
      <c r="AQ26" s="653">
        <v>10.06</v>
      </c>
      <c r="AR26" s="645">
        <v>1976</v>
      </c>
      <c r="AS26" s="653">
        <v>10.14</v>
      </c>
      <c r="AT26" s="654">
        <v>7.6</v>
      </c>
      <c r="AU26" s="651" t="s">
        <v>1336</v>
      </c>
      <c r="AV26" s="655">
        <v>9.9499999999999993</v>
      </c>
      <c r="AW26" s="656" t="s">
        <v>1337</v>
      </c>
      <c r="AX26" s="649">
        <v>2021</v>
      </c>
      <c r="AY26" s="644"/>
      <c r="AZ26" s="644" t="s">
        <v>1210</v>
      </c>
      <c r="BA26" s="650"/>
      <c r="BB26" s="657"/>
      <c r="BC26" s="652">
        <v>2024</v>
      </c>
      <c r="BD26" s="645"/>
      <c r="BE26" s="653" t="s">
        <v>1210</v>
      </c>
      <c r="BF26" s="645"/>
      <c r="BG26" s="653" t="s">
        <v>1210</v>
      </c>
      <c r="BH26" s="654"/>
      <c r="BI26" s="657" t="s">
        <v>1210</v>
      </c>
      <c r="BJ26" s="655" t="s">
        <v>1210</v>
      </c>
      <c r="BK26" s="656"/>
      <c r="BL26" s="635" t="s">
        <v>1210</v>
      </c>
      <c r="BM26" s="658" t="s">
        <v>1210</v>
      </c>
      <c r="BN26" s="639" t="s">
        <v>1210</v>
      </c>
      <c r="BO26" s="635" t="s">
        <v>1210</v>
      </c>
      <c r="BP26" s="658" t="s">
        <v>1210</v>
      </c>
      <c r="BQ26" s="639" t="s">
        <v>1210</v>
      </c>
      <c r="BR26" s="635" t="s">
        <v>1210</v>
      </c>
      <c r="BS26" s="658" t="s">
        <v>1210</v>
      </c>
      <c r="BT26" s="639" t="s">
        <v>1210</v>
      </c>
      <c r="BU26" s="635" t="s">
        <v>1210</v>
      </c>
      <c r="BV26" s="658" t="s">
        <v>1210</v>
      </c>
      <c r="BW26" s="639" t="s">
        <v>1210</v>
      </c>
      <c r="BX26" s="635" t="s">
        <v>1210</v>
      </c>
      <c r="BY26" s="658" t="s">
        <v>1210</v>
      </c>
      <c r="BZ26" s="639" t="s">
        <v>1210</v>
      </c>
      <c r="CA26" s="659" t="s">
        <v>1210</v>
      </c>
      <c r="CB26" s="638" t="s">
        <v>1240</v>
      </c>
      <c r="CC26" s="660" t="s">
        <v>1338</v>
      </c>
      <c r="CD26" s="661" t="s">
        <v>1217</v>
      </c>
      <c r="CE26" s="662"/>
      <c r="CF26" s="663"/>
      <c r="CG26" s="663"/>
      <c r="CH26" s="663"/>
      <c r="CI26" s="663"/>
      <c r="CJ26" s="664"/>
      <c r="CK26" s="661" t="s">
        <v>1240</v>
      </c>
      <c r="CL26" s="639" t="s">
        <v>1339</v>
      </c>
      <c r="CM26" s="647" t="s">
        <v>1217</v>
      </c>
      <c r="CN26" s="665">
        <v>0</v>
      </c>
      <c r="CO26" s="666">
        <v>0</v>
      </c>
      <c r="CP26" s="667">
        <v>0</v>
      </c>
      <c r="CQ26" s="666">
        <v>0</v>
      </c>
      <c r="CR26" s="667">
        <v>0</v>
      </c>
      <c r="CS26" s="666">
        <v>0</v>
      </c>
      <c r="CT26" s="667">
        <v>0</v>
      </c>
      <c r="CU26" s="666">
        <v>0</v>
      </c>
      <c r="CV26" s="374" t="s">
        <v>1219</v>
      </c>
      <c r="CW26" s="375" t="s">
        <v>1223</v>
      </c>
      <c r="CX26" s="336"/>
      <c r="CY26" s="333" t="s">
        <v>1222</v>
      </c>
      <c r="CZ26" s="334" t="s">
        <v>1223</v>
      </c>
      <c r="DA26" s="336"/>
      <c r="DB26" s="333" t="s">
        <v>1222</v>
      </c>
      <c r="DC26" s="334" t="s">
        <v>1223</v>
      </c>
      <c r="DD26" s="336"/>
      <c r="DE26" s="333" t="s">
        <v>1222</v>
      </c>
      <c r="DF26" s="334" t="s">
        <v>1223</v>
      </c>
      <c r="DG26" s="336"/>
      <c r="DH26" s="333" t="s">
        <v>1222</v>
      </c>
      <c r="DI26" s="334" t="s">
        <v>1223</v>
      </c>
      <c r="DJ26" s="336"/>
      <c r="DK26" s="333" t="s">
        <v>1222</v>
      </c>
      <c r="DL26" s="334" t="s">
        <v>1223</v>
      </c>
      <c r="DM26" s="336"/>
      <c r="DN26" s="333" t="s">
        <v>1222</v>
      </c>
      <c r="DO26" s="334" t="s">
        <v>1223</v>
      </c>
      <c r="DP26" s="336" t="s">
        <v>1340</v>
      </c>
      <c r="DQ26" s="333" t="s">
        <v>1222</v>
      </c>
      <c r="DR26" s="334" t="s">
        <v>1223</v>
      </c>
      <c r="DS26" s="336"/>
      <c r="DT26" s="333" t="s">
        <v>1222</v>
      </c>
      <c r="DU26" s="334" t="s">
        <v>1223</v>
      </c>
      <c r="DV26" s="336" t="s">
        <v>1341</v>
      </c>
      <c r="DW26" s="333" t="s">
        <v>1222</v>
      </c>
      <c r="DX26" s="334" t="s">
        <v>1223</v>
      </c>
      <c r="DY26" s="336" t="s">
        <v>1342</v>
      </c>
      <c r="DZ26" s="333" t="s">
        <v>1222</v>
      </c>
      <c r="EA26" s="334" t="s">
        <v>1223</v>
      </c>
      <c r="EB26" s="336" t="s">
        <v>1343</v>
      </c>
      <c r="EC26" s="333" t="s">
        <v>1222</v>
      </c>
      <c r="ED26" s="334" t="s">
        <v>1223</v>
      </c>
      <c r="EE26" s="336"/>
      <c r="EF26" s="333" t="s">
        <v>1222</v>
      </c>
      <c r="EG26" s="334" t="s">
        <v>1223</v>
      </c>
      <c r="EH26" s="336"/>
      <c r="EI26" s="374" t="s">
        <v>1210</v>
      </c>
      <c r="EJ26" s="375" t="s">
        <v>1210</v>
      </c>
      <c r="EK26" s="336"/>
      <c r="EL26" s="333" t="s">
        <v>1210</v>
      </c>
      <c r="EM26" s="334" t="s">
        <v>1210</v>
      </c>
      <c r="EN26" s="336"/>
      <c r="EO26" s="333" t="s">
        <v>1210</v>
      </c>
      <c r="EP26" s="334" t="s">
        <v>1210</v>
      </c>
      <c r="EQ26" s="336"/>
      <c r="ER26" s="333" t="s">
        <v>1210</v>
      </c>
      <c r="ES26" s="334" t="s">
        <v>1210</v>
      </c>
      <c r="ET26" s="336"/>
      <c r="EU26" s="333" t="s">
        <v>1210</v>
      </c>
      <c r="EV26" s="334" t="s">
        <v>1210</v>
      </c>
      <c r="EW26" s="376"/>
      <c r="EY26" s="668" t="s">
        <v>360</v>
      </c>
      <c r="EZ26" s="639" t="s">
        <v>361</v>
      </c>
      <c r="FA26" s="265" t="s">
        <v>1231</v>
      </c>
      <c r="FB26" s="266">
        <v>44907</v>
      </c>
      <c r="FC26" s="669">
        <v>44908</v>
      </c>
      <c r="FD26" s="268" t="s">
        <v>1276</v>
      </c>
      <c r="FE26" s="326">
        <v>10.06</v>
      </c>
      <c r="FF26" s="270" t="s">
        <v>1276</v>
      </c>
      <c r="FG26" s="326">
        <v>10.14</v>
      </c>
      <c r="FH26" s="327" t="s">
        <v>1242</v>
      </c>
      <c r="FI26" s="328">
        <v>9.9499999999999993</v>
      </c>
      <c r="FJ26" s="670" t="s">
        <v>1242</v>
      </c>
      <c r="FK26" s="671">
        <v>100</v>
      </c>
      <c r="FL26" s="672">
        <v>26</v>
      </c>
      <c r="FM26" s="673">
        <v>26</v>
      </c>
      <c r="FN26" s="268" t="s">
        <v>1210</v>
      </c>
      <c r="FO26" s="326" t="s">
        <v>1210</v>
      </c>
      <c r="FP26" s="270" t="s">
        <v>1210</v>
      </c>
      <c r="FQ26" s="326" t="s">
        <v>1210</v>
      </c>
      <c r="FR26" s="327" t="s">
        <v>1210</v>
      </c>
      <c r="FS26" s="328" t="s">
        <v>1210</v>
      </c>
      <c r="FT26" s="670" t="s">
        <v>1210</v>
      </c>
      <c r="FU26" s="671" t="s">
        <v>1210</v>
      </c>
      <c r="FV26" s="672" t="s">
        <v>1210</v>
      </c>
      <c r="FW26" s="673" t="s">
        <v>1210</v>
      </c>
      <c r="FY26" s="276" t="s">
        <v>1243</v>
      </c>
      <c r="FZ26" s="277" t="s">
        <v>1230</v>
      </c>
      <c r="GC26" s="229"/>
      <c r="GD26" s="229"/>
    </row>
    <row r="27" spans="2:186" ht="18.75" customHeight="1">
      <c r="B27" s="632" t="s">
        <v>362</v>
      </c>
      <c r="C27" s="231" t="s">
        <v>363</v>
      </c>
      <c r="D27" s="232">
        <v>2022</v>
      </c>
      <c r="E27" s="233" t="s">
        <v>1231</v>
      </c>
      <c r="F27" s="633">
        <v>1056020</v>
      </c>
      <c r="G27" s="634">
        <v>1056020</v>
      </c>
      <c r="H27" s="339">
        <v>44769</v>
      </c>
      <c r="I27" s="635" t="s">
        <v>1344</v>
      </c>
      <c r="J27" s="636" t="s">
        <v>363</v>
      </c>
      <c r="K27" s="637" t="s">
        <v>1345</v>
      </c>
      <c r="L27" s="638" t="s">
        <v>363</v>
      </c>
      <c r="M27" s="637" t="s">
        <v>1345</v>
      </c>
      <c r="N27" s="639" t="s">
        <v>1344</v>
      </c>
      <c r="O27" s="635" t="s">
        <v>78</v>
      </c>
      <c r="P27" s="639" t="s">
        <v>85</v>
      </c>
      <c r="Q27" s="640" t="s">
        <v>1234</v>
      </c>
      <c r="R27" s="641"/>
      <c r="S27" s="641"/>
      <c r="T27" s="642"/>
      <c r="U27" s="643">
        <v>2929.659024186727</v>
      </c>
      <c r="V27" s="644">
        <v>9</v>
      </c>
      <c r="W27" s="644">
        <v>2</v>
      </c>
      <c r="X27" s="645" t="s">
        <v>1210</v>
      </c>
      <c r="Y27" s="352">
        <v>2022</v>
      </c>
      <c r="Z27" s="265">
        <v>2024</v>
      </c>
      <c r="AA27" s="646" t="s">
        <v>1346</v>
      </c>
      <c r="AB27" s="647"/>
      <c r="AC27" s="639" t="s">
        <v>1210</v>
      </c>
      <c r="AD27" s="648" t="s">
        <v>1211</v>
      </c>
      <c r="AE27" s="636" t="s">
        <v>1347</v>
      </c>
      <c r="AF27" s="636" t="s">
        <v>1344</v>
      </c>
      <c r="AG27" s="639" t="s">
        <v>1348</v>
      </c>
      <c r="AH27" s="648"/>
      <c r="AI27" s="639" t="s">
        <v>1210</v>
      </c>
      <c r="AJ27" s="649">
        <v>2021</v>
      </c>
      <c r="AK27" s="644">
        <v>5170</v>
      </c>
      <c r="AL27" s="644">
        <v>5124</v>
      </c>
      <c r="AM27" s="650"/>
      <c r="AN27" s="651"/>
      <c r="AO27" s="652">
        <v>2024</v>
      </c>
      <c r="AP27" s="645">
        <v>5014</v>
      </c>
      <c r="AQ27" s="653">
        <v>3.01</v>
      </c>
      <c r="AR27" s="645">
        <v>4970</v>
      </c>
      <c r="AS27" s="653">
        <v>3</v>
      </c>
      <c r="AT27" s="654"/>
      <c r="AU27" s="651" t="s">
        <v>1210</v>
      </c>
      <c r="AV27" s="655" t="s">
        <v>1210</v>
      </c>
      <c r="AW27" s="656" t="s">
        <v>1349</v>
      </c>
      <c r="AX27" s="649">
        <v>2021</v>
      </c>
      <c r="AY27" s="644"/>
      <c r="AZ27" s="644" t="s">
        <v>1210</v>
      </c>
      <c r="BA27" s="650"/>
      <c r="BB27" s="657"/>
      <c r="BC27" s="652">
        <v>2024</v>
      </c>
      <c r="BD27" s="645"/>
      <c r="BE27" s="653" t="s">
        <v>1210</v>
      </c>
      <c r="BF27" s="645"/>
      <c r="BG27" s="653" t="s">
        <v>1210</v>
      </c>
      <c r="BH27" s="654"/>
      <c r="BI27" s="657" t="s">
        <v>1210</v>
      </c>
      <c r="BJ27" s="655" t="s">
        <v>1210</v>
      </c>
      <c r="BK27" s="656"/>
      <c r="BL27" s="635" t="s">
        <v>1210</v>
      </c>
      <c r="BM27" s="658" t="s">
        <v>1210</v>
      </c>
      <c r="BN27" s="639" t="s">
        <v>1210</v>
      </c>
      <c r="BO27" s="635" t="s">
        <v>1210</v>
      </c>
      <c r="BP27" s="658" t="s">
        <v>1210</v>
      </c>
      <c r="BQ27" s="639" t="s">
        <v>1210</v>
      </c>
      <c r="BR27" s="635" t="s">
        <v>1210</v>
      </c>
      <c r="BS27" s="658" t="s">
        <v>1210</v>
      </c>
      <c r="BT27" s="639" t="s">
        <v>1210</v>
      </c>
      <c r="BU27" s="635" t="s">
        <v>1210</v>
      </c>
      <c r="BV27" s="658" t="s">
        <v>1210</v>
      </c>
      <c r="BW27" s="639" t="s">
        <v>1210</v>
      </c>
      <c r="BX27" s="635" t="s">
        <v>1210</v>
      </c>
      <c r="BY27" s="658" t="s">
        <v>1210</v>
      </c>
      <c r="BZ27" s="639" t="s">
        <v>1210</v>
      </c>
      <c r="CA27" s="659" t="s">
        <v>1210</v>
      </c>
      <c r="CB27" s="638" t="s">
        <v>1240</v>
      </c>
      <c r="CC27" s="660" t="s">
        <v>1350</v>
      </c>
      <c r="CD27" s="661" t="s">
        <v>1217</v>
      </c>
      <c r="CE27" s="662"/>
      <c r="CF27" s="663"/>
      <c r="CG27" s="663"/>
      <c r="CH27" s="663"/>
      <c r="CI27" s="663"/>
      <c r="CJ27" s="664"/>
      <c r="CK27" s="661" t="s">
        <v>1240</v>
      </c>
      <c r="CL27" s="639" t="s">
        <v>1351</v>
      </c>
      <c r="CM27" s="647" t="s">
        <v>1217</v>
      </c>
      <c r="CN27" s="665"/>
      <c r="CO27" s="666">
        <v>0</v>
      </c>
      <c r="CP27" s="667"/>
      <c r="CQ27" s="666">
        <v>0</v>
      </c>
      <c r="CR27" s="667"/>
      <c r="CS27" s="666">
        <v>0</v>
      </c>
      <c r="CT27" s="667" t="s">
        <v>1210</v>
      </c>
      <c r="CU27" s="666">
        <v>0</v>
      </c>
      <c r="CV27" s="374" t="s">
        <v>1219</v>
      </c>
      <c r="CW27" s="375" t="s">
        <v>1223</v>
      </c>
      <c r="CX27" s="336"/>
      <c r="CY27" s="333" t="s">
        <v>1222</v>
      </c>
      <c r="CZ27" s="334" t="s">
        <v>1223</v>
      </c>
      <c r="DA27" s="336"/>
      <c r="DB27" s="333" t="s">
        <v>1220</v>
      </c>
      <c r="DC27" s="334" t="s">
        <v>1220</v>
      </c>
      <c r="DD27" s="336"/>
      <c r="DE27" s="333" t="s">
        <v>1222</v>
      </c>
      <c r="DF27" s="334" t="s">
        <v>1223</v>
      </c>
      <c r="DG27" s="336"/>
      <c r="DH27" s="333" t="s">
        <v>1222</v>
      </c>
      <c r="DI27" s="334" t="s">
        <v>1223</v>
      </c>
      <c r="DJ27" s="336"/>
      <c r="DK27" s="333" t="s">
        <v>1222</v>
      </c>
      <c r="DL27" s="334" t="s">
        <v>1223</v>
      </c>
      <c r="DM27" s="336"/>
      <c r="DN27" s="333" t="s">
        <v>1224</v>
      </c>
      <c r="DO27" s="334" t="s">
        <v>1224</v>
      </c>
      <c r="DP27" s="336"/>
      <c r="DQ27" s="333" t="s">
        <v>1222</v>
      </c>
      <c r="DR27" s="334" t="s">
        <v>1223</v>
      </c>
      <c r="DS27" s="336"/>
      <c r="DT27" s="333" t="s">
        <v>1222</v>
      </c>
      <c r="DU27" s="334" t="s">
        <v>1223</v>
      </c>
      <c r="DV27" s="336"/>
      <c r="DW27" s="333" t="s">
        <v>1224</v>
      </c>
      <c r="DX27" s="334" t="s">
        <v>1224</v>
      </c>
      <c r="DY27" s="336"/>
      <c r="DZ27" s="333" t="s">
        <v>1224</v>
      </c>
      <c r="EA27" s="334" t="s">
        <v>1224</v>
      </c>
      <c r="EB27" s="336"/>
      <c r="EC27" s="333" t="s">
        <v>1224</v>
      </c>
      <c r="ED27" s="334" t="s">
        <v>1224</v>
      </c>
      <c r="EE27" s="336"/>
      <c r="EF27" s="333" t="s">
        <v>1224</v>
      </c>
      <c r="EG27" s="334" t="s">
        <v>1224</v>
      </c>
      <c r="EH27" s="336"/>
      <c r="EI27" s="374" t="s">
        <v>1210</v>
      </c>
      <c r="EJ27" s="375" t="s">
        <v>1210</v>
      </c>
      <c r="EK27" s="336"/>
      <c r="EL27" s="333" t="s">
        <v>1210</v>
      </c>
      <c r="EM27" s="334" t="s">
        <v>1210</v>
      </c>
      <c r="EN27" s="336"/>
      <c r="EO27" s="333" t="s">
        <v>1210</v>
      </c>
      <c r="EP27" s="334" t="s">
        <v>1210</v>
      </c>
      <c r="EQ27" s="336"/>
      <c r="ER27" s="333" t="s">
        <v>1210</v>
      </c>
      <c r="ES27" s="334" t="s">
        <v>1210</v>
      </c>
      <c r="ET27" s="336"/>
      <c r="EU27" s="333" t="s">
        <v>1210</v>
      </c>
      <c r="EV27" s="334" t="s">
        <v>1210</v>
      </c>
      <c r="EW27" s="376"/>
      <c r="EY27" s="668" t="s">
        <v>362</v>
      </c>
      <c r="EZ27" s="639" t="s">
        <v>363</v>
      </c>
      <c r="FA27" s="265" t="s">
        <v>1231</v>
      </c>
      <c r="FB27" s="266">
        <v>44851</v>
      </c>
      <c r="FC27" s="669">
        <v>44887</v>
      </c>
      <c r="FD27" s="268" t="s">
        <v>1242</v>
      </c>
      <c r="FE27" s="326">
        <v>3.01</v>
      </c>
      <c r="FF27" s="270" t="s">
        <v>1242</v>
      </c>
      <c r="FG27" s="326">
        <v>3</v>
      </c>
      <c r="FH27" s="327" t="s">
        <v>1210</v>
      </c>
      <c r="FI27" s="328" t="s">
        <v>1210</v>
      </c>
      <c r="FJ27" s="670" t="s">
        <v>1242</v>
      </c>
      <c r="FK27" s="671">
        <v>100</v>
      </c>
      <c r="FL27" s="672">
        <v>16</v>
      </c>
      <c r="FM27" s="673">
        <v>16</v>
      </c>
      <c r="FN27" s="268" t="s">
        <v>1210</v>
      </c>
      <c r="FO27" s="326" t="s">
        <v>1210</v>
      </c>
      <c r="FP27" s="270" t="s">
        <v>1210</v>
      </c>
      <c r="FQ27" s="326" t="s">
        <v>1210</v>
      </c>
      <c r="FR27" s="327" t="s">
        <v>1210</v>
      </c>
      <c r="FS27" s="328" t="s">
        <v>1210</v>
      </c>
      <c r="FT27" s="670" t="s">
        <v>1210</v>
      </c>
      <c r="FU27" s="671" t="s">
        <v>1210</v>
      </c>
      <c r="FV27" s="672" t="s">
        <v>1210</v>
      </c>
      <c r="FW27" s="673" t="s">
        <v>1210</v>
      </c>
      <c r="FY27" s="276" t="s">
        <v>1243</v>
      </c>
      <c r="FZ27" s="277" t="s">
        <v>1230</v>
      </c>
      <c r="GC27" s="229"/>
      <c r="GD27" s="229"/>
    </row>
    <row r="28" spans="2:186" ht="18.75" customHeight="1">
      <c r="B28" s="632" t="s">
        <v>364</v>
      </c>
      <c r="C28" s="231" t="s">
        <v>365</v>
      </c>
      <c r="D28" s="232">
        <v>2022</v>
      </c>
      <c r="E28" s="233" t="s">
        <v>1231</v>
      </c>
      <c r="F28" s="633">
        <v>1044022</v>
      </c>
      <c r="G28" s="634">
        <v>1044022</v>
      </c>
      <c r="H28" s="339">
        <v>44749</v>
      </c>
      <c r="I28" s="635" t="s">
        <v>1352</v>
      </c>
      <c r="J28" s="636" t="s">
        <v>365</v>
      </c>
      <c r="K28" s="637" t="s">
        <v>1353</v>
      </c>
      <c r="L28" s="638" t="s">
        <v>365</v>
      </c>
      <c r="M28" s="637" t="s">
        <v>1353</v>
      </c>
      <c r="N28" s="639" t="s">
        <v>1352</v>
      </c>
      <c r="O28" s="635" t="s">
        <v>67</v>
      </c>
      <c r="P28" s="639" t="s">
        <v>70</v>
      </c>
      <c r="Q28" s="640" t="s">
        <v>1234</v>
      </c>
      <c r="R28" s="641"/>
      <c r="S28" s="641"/>
      <c r="T28" s="642"/>
      <c r="U28" s="643">
        <v>2007.6352520268003</v>
      </c>
      <c r="V28" s="644">
        <v>14</v>
      </c>
      <c r="W28" s="644">
        <v>1</v>
      </c>
      <c r="X28" s="645" t="s">
        <v>1210</v>
      </c>
      <c r="Y28" s="352">
        <v>2022</v>
      </c>
      <c r="Z28" s="265">
        <v>2024</v>
      </c>
      <c r="AA28" s="646" t="s">
        <v>1354</v>
      </c>
      <c r="AB28" s="647"/>
      <c r="AC28" s="639" t="s">
        <v>1210</v>
      </c>
      <c r="AD28" s="648" t="s">
        <v>1211</v>
      </c>
      <c r="AE28" s="636" t="s">
        <v>1355</v>
      </c>
      <c r="AF28" s="636" t="s">
        <v>1356</v>
      </c>
      <c r="AG28" s="639" t="s">
        <v>1357</v>
      </c>
      <c r="AH28" s="648"/>
      <c r="AI28" s="639" t="s">
        <v>1210</v>
      </c>
      <c r="AJ28" s="649">
        <v>2021</v>
      </c>
      <c r="AK28" s="644">
        <v>3720</v>
      </c>
      <c r="AL28" s="644">
        <v>3791</v>
      </c>
      <c r="AM28" s="650" t="s">
        <v>1210</v>
      </c>
      <c r="AN28" s="651"/>
      <c r="AO28" s="652">
        <v>2024</v>
      </c>
      <c r="AP28" s="645">
        <v>3608</v>
      </c>
      <c r="AQ28" s="653">
        <v>3.01</v>
      </c>
      <c r="AR28" s="645">
        <v>3677</v>
      </c>
      <c r="AS28" s="653">
        <v>3</v>
      </c>
      <c r="AT28" s="654"/>
      <c r="AU28" s="651" t="s">
        <v>1210</v>
      </c>
      <c r="AV28" s="655" t="s">
        <v>1210</v>
      </c>
      <c r="AW28" s="656" t="s">
        <v>1354</v>
      </c>
      <c r="AX28" s="649">
        <v>2021</v>
      </c>
      <c r="AY28" s="644"/>
      <c r="AZ28" s="644" t="s">
        <v>1210</v>
      </c>
      <c r="BA28" s="650"/>
      <c r="BB28" s="657"/>
      <c r="BC28" s="652">
        <v>2024</v>
      </c>
      <c r="BD28" s="645"/>
      <c r="BE28" s="653" t="s">
        <v>1210</v>
      </c>
      <c r="BF28" s="645"/>
      <c r="BG28" s="653" t="s">
        <v>1210</v>
      </c>
      <c r="BH28" s="654"/>
      <c r="BI28" s="657" t="s">
        <v>1210</v>
      </c>
      <c r="BJ28" s="655" t="s">
        <v>1210</v>
      </c>
      <c r="BK28" s="656"/>
      <c r="BL28" s="635" t="s">
        <v>1210</v>
      </c>
      <c r="BM28" s="658" t="s">
        <v>1210</v>
      </c>
      <c r="BN28" s="639" t="s">
        <v>1210</v>
      </c>
      <c r="BO28" s="635" t="s">
        <v>1210</v>
      </c>
      <c r="BP28" s="658" t="s">
        <v>1210</v>
      </c>
      <c r="BQ28" s="639" t="s">
        <v>1210</v>
      </c>
      <c r="BR28" s="635" t="s">
        <v>1210</v>
      </c>
      <c r="BS28" s="658" t="s">
        <v>1210</v>
      </c>
      <c r="BT28" s="639" t="s">
        <v>1210</v>
      </c>
      <c r="BU28" s="635" t="s">
        <v>1210</v>
      </c>
      <c r="BV28" s="658" t="s">
        <v>1210</v>
      </c>
      <c r="BW28" s="639" t="s">
        <v>1210</v>
      </c>
      <c r="BX28" s="635" t="s">
        <v>1210</v>
      </c>
      <c r="BY28" s="658" t="s">
        <v>1210</v>
      </c>
      <c r="BZ28" s="639" t="s">
        <v>1210</v>
      </c>
      <c r="CA28" s="659" t="s">
        <v>1210</v>
      </c>
      <c r="CB28" s="638" t="s">
        <v>1240</v>
      </c>
      <c r="CC28" s="660" t="s">
        <v>1358</v>
      </c>
      <c r="CD28" s="661" t="s">
        <v>1217</v>
      </c>
      <c r="CE28" s="662"/>
      <c r="CF28" s="663"/>
      <c r="CG28" s="663"/>
      <c r="CH28" s="663"/>
      <c r="CI28" s="663"/>
      <c r="CJ28" s="664"/>
      <c r="CK28" s="661" t="s">
        <v>1217</v>
      </c>
      <c r="CL28" s="639"/>
      <c r="CM28" s="647" t="s">
        <v>1240</v>
      </c>
      <c r="CN28" s="665">
        <v>10</v>
      </c>
      <c r="CO28" s="666">
        <v>0</v>
      </c>
      <c r="CP28" s="667">
        <v>0</v>
      </c>
      <c r="CQ28" s="666">
        <v>0</v>
      </c>
      <c r="CR28" s="667">
        <v>0</v>
      </c>
      <c r="CS28" s="666">
        <v>0</v>
      </c>
      <c r="CT28" s="667">
        <v>10</v>
      </c>
      <c r="CU28" s="666">
        <v>0</v>
      </c>
      <c r="CV28" s="374" t="s">
        <v>1219</v>
      </c>
      <c r="CW28" s="375" t="s">
        <v>1223</v>
      </c>
      <c r="CX28" s="336"/>
      <c r="CY28" s="333" t="s">
        <v>1222</v>
      </c>
      <c r="CZ28" s="334" t="s">
        <v>1223</v>
      </c>
      <c r="DA28" s="336"/>
      <c r="DB28" s="333" t="s">
        <v>1222</v>
      </c>
      <c r="DC28" s="334" t="s">
        <v>1223</v>
      </c>
      <c r="DD28" s="336"/>
      <c r="DE28" s="333" t="s">
        <v>1222</v>
      </c>
      <c r="DF28" s="334" t="s">
        <v>1223</v>
      </c>
      <c r="DG28" s="336"/>
      <c r="DH28" s="333" t="s">
        <v>1222</v>
      </c>
      <c r="DI28" s="334" t="s">
        <v>1220</v>
      </c>
      <c r="DJ28" s="336"/>
      <c r="DK28" s="333" t="s">
        <v>1222</v>
      </c>
      <c r="DL28" s="334" t="s">
        <v>1220</v>
      </c>
      <c r="DM28" s="336"/>
      <c r="DN28" s="333" t="s">
        <v>1224</v>
      </c>
      <c r="DO28" s="334" t="s">
        <v>1224</v>
      </c>
      <c r="DP28" s="336"/>
      <c r="DQ28" s="333" t="s">
        <v>1222</v>
      </c>
      <c r="DR28" s="334" t="s">
        <v>1220</v>
      </c>
      <c r="DS28" s="336"/>
      <c r="DT28" s="333" t="s">
        <v>1222</v>
      </c>
      <c r="DU28" s="334" t="s">
        <v>1223</v>
      </c>
      <c r="DV28" s="336"/>
      <c r="DW28" s="333" t="s">
        <v>1224</v>
      </c>
      <c r="DX28" s="334" t="s">
        <v>1224</v>
      </c>
      <c r="DY28" s="336"/>
      <c r="DZ28" s="333" t="s">
        <v>1224</v>
      </c>
      <c r="EA28" s="334" t="s">
        <v>1224</v>
      </c>
      <c r="EB28" s="336"/>
      <c r="EC28" s="333" t="s">
        <v>1224</v>
      </c>
      <c r="ED28" s="334" t="s">
        <v>1210</v>
      </c>
      <c r="EE28" s="336"/>
      <c r="EF28" s="333" t="s">
        <v>1220</v>
      </c>
      <c r="EG28" s="334" t="s">
        <v>1220</v>
      </c>
      <c r="EH28" s="336"/>
      <c r="EI28" s="374" t="s">
        <v>1210</v>
      </c>
      <c r="EJ28" s="375" t="s">
        <v>1210</v>
      </c>
      <c r="EK28" s="336"/>
      <c r="EL28" s="333" t="s">
        <v>1210</v>
      </c>
      <c r="EM28" s="334" t="s">
        <v>1210</v>
      </c>
      <c r="EN28" s="336"/>
      <c r="EO28" s="333" t="s">
        <v>1210</v>
      </c>
      <c r="EP28" s="334" t="s">
        <v>1210</v>
      </c>
      <c r="EQ28" s="336"/>
      <c r="ER28" s="333" t="s">
        <v>1210</v>
      </c>
      <c r="ES28" s="334" t="s">
        <v>1210</v>
      </c>
      <c r="ET28" s="336"/>
      <c r="EU28" s="333" t="s">
        <v>1210</v>
      </c>
      <c r="EV28" s="334" t="s">
        <v>1210</v>
      </c>
      <c r="EW28" s="376"/>
      <c r="EY28" s="668" t="s">
        <v>364</v>
      </c>
      <c r="EZ28" s="639" t="s">
        <v>365</v>
      </c>
      <c r="FA28" s="265" t="s">
        <v>1231</v>
      </c>
      <c r="FB28" s="266">
        <v>44830</v>
      </c>
      <c r="FC28" s="669">
        <v>44907</v>
      </c>
      <c r="FD28" s="268" t="s">
        <v>1242</v>
      </c>
      <c r="FE28" s="326">
        <v>3.01</v>
      </c>
      <c r="FF28" s="270" t="s">
        <v>1242</v>
      </c>
      <c r="FG28" s="326">
        <v>3</v>
      </c>
      <c r="FH28" s="327" t="s">
        <v>1210</v>
      </c>
      <c r="FI28" s="328" t="s">
        <v>1210</v>
      </c>
      <c r="FJ28" s="670" t="s">
        <v>1228</v>
      </c>
      <c r="FK28" s="671">
        <v>94.73684210526315</v>
      </c>
      <c r="FL28" s="672">
        <v>18</v>
      </c>
      <c r="FM28" s="673">
        <v>19</v>
      </c>
      <c r="FN28" s="268" t="s">
        <v>1210</v>
      </c>
      <c r="FO28" s="326" t="s">
        <v>1210</v>
      </c>
      <c r="FP28" s="270" t="s">
        <v>1210</v>
      </c>
      <c r="FQ28" s="326" t="s">
        <v>1210</v>
      </c>
      <c r="FR28" s="327" t="s">
        <v>1210</v>
      </c>
      <c r="FS28" s="328" t="s">
        <v>1210</v>
      </c>
      <c r="FT28" s="670" t="s">
        <v>1210</v>
      </c>
      <c r="FU28" s="671" t="s">
        <v>1210</v>
      </c>
      <c r="FV28" s="672" t="s">
        <v>1210</v>
      </c>
      <c r="FW28" s="673" t="s">
        <v>1210</v>
      </c>
      <c r="FY28" s="276" t="s">
        <v>1243</v>
      </c>
      <c r="FZ28" s="277" t="s">
        <v>1230</v>
      </c>
      <c r="GC28" s="229"/>
      <c r="GD28" s="229"/>
    </row>
    <row r="29" spans="2:186" ht="18.75" customHeight="1">
      <c r="B29" s="632" t="s">
        <v>366</v>
      </c>
      <c r="C29" s="231" t="s">
        <v>367</v>
      </c>
      <c r="D29" s="232">
        <v>2022</v>
      </c>
      <c r="E29" s="233" t="s">
        <v>1231</v>
      </c>
      <c r="F29" s="633">
        <v>1006024</v>
      </c>
      <c r="G29" s="634">
        <v>1006024</v>
      </c>
      <c r="H29" s="339">
        <v>44742</v>
      </c>
      <c r="I29" s="635" t="s">
        <v>1359</v>
      </c>
      <c r="J29" s="636" t="s">
        <v>367</v>
      </c>
      <c r="K29" s="637" t="s">
        <v>1360</v>
      </c>
      <c r="L29" s="638" t="s">
        <v>367</v>
      </c>
      <c r="M29" s="637" t="s">
        <v>1360</v>
      </c>
      <c r="N29" s="639" t="s">
        <v>1359</v>
      </c>
      <c r="O29" s="635" t="s">
        <v>105</v>
      </c>
      <c r="P29" s="639" t="s">
        <v>107</v>
      </c>
      <c r="Q29" s="640" t="s">
        <v>1234</v>
      </c>
      <c r="R29" s="641"/>
      <c r="S29" s="641"/>
      <c r="T29" s="642"/>
      <c r="U29" s="643">
        <v>2744.9691164400001</v>
      </c>
      <c r="V29" s="644">
        <v>2</v>
      </c>
      <c r="W29" s="644">
        <v>2</v>
      </c>
      <c r="X29" s="645" t="s">
        <v>1210</v>
      </c>
      <c r="Y29" s="352">
        <v>2022</v>
      </c>
      <c r="Z29" s="265">
        <v>2024</v>
      </c>
      <c r="AA29" s="646" t="s">
        <v>1361</v>
      </c>
      <c r="AB29" s="647"/>
      <c r="AC29" s="639" t="s">
        <v>1210</v>
      </c>
      <c r="AD29" s="648" t="s">
        <v>1211</v>
      </c>
      <c r="AE29" s="636" t="s">
        <v>1362</v>
      </c>
      <c r="AF29" s="636" t="s">
        <v>1359</v>
      </c>
      <c r="AG29" s="639" t="s">
        <v>1363</v>
      </c>
      <c r="AH29" s="648"/>
      <c r="AI29" s="639" t="s">
        <v>1210</v>
      </c>
      <c r="AJ29" s="649">
        <v>2021</v>
      </c>
      <c r="AK29" s="644">
        <v>4874</v>
      </c>
      <c r="AL29" s="644">
        <v>4585</v>
      </c>
      <c r="AM29" s="650"/>
      <c r="AN29" s="651"/>
      <c r="AO29" s="652">
        <v>2024</v>
      </c>
      <c r="AP29" s="645">
        <v>4728</v>
      </c>
      <c r="AQ29" s="653">
        <v>2.99</v>
      </c>
      <c r="AR29" s="645">
        <v>4448</v>
      </c>
      <c r="AS29" s="653">
        <v>2.98</v>
      </c>
      <c r="AT29" s="654"/>
      <c r="AU29" s="651" t="s">
        <v>1210</v>
      </c>
      <c r="AV29" s="655" t="s">
        <v>1210</v>
      </c>
      <c r="AW29" s="656" t="s">
        <v>1364</v>
      </c>
      <c r="AX29" s="649">
        <v>2021</v>
      </c>
      <c r="AY29" s="644"/>
      <c r="AZ29" s="644" t="s">
        <v>1210</v>
      </c>
      <c r="BA29" s="650"/>
      <c r="BB29" s="657"/>
      <c r="BC29" s="652">
        <v>2024</v>
      </c>
      <c r="BD29" s="645"/>
      <c r="BE29" s="653" t="s">
        <v>1210</v>
      </c>
      <c r="BF29" s="645"/>
      <c r="BG29" s="653" t="s">
        <v>1210</v>
      </c>
      <c r="BH29" s="654"/>
      <c r="BI29" s="657" t="s">
        <v>1210</v>
      </c>
      <c r="BJ29" s="655" t="s">
        <v>1210</v>
      </c>
      <c r="BK29" s="656"/>
      <c r="BL29" s="635" t="s">
        <v>1365</v>
      </c>
      <c r="BM29" s="658">
        <v>2</v>
      </c>
      <c r="BN29" s="639" t="s">
        <v>1366</v>
      </c>
      <c r="BO29" s="635" t="s">
        <v>1210</v>
      </c>
      <c r="BP29" s="658" t="s">
        <v>1210</v>
      </c>
      <c r="BQ29" s="639" t="s">
        <v>1210</v>
      </c>
      <c r="BR29" s="635" t="s">
        <v>1210</v>
      </c>
      <c r="BS29" s="658" t="s">
        <v>1210</v>
      </c>
      <c r="BT29" s="639" t="s">
        <v>1210</v>
      </c>
      <c r="BU29" s="635" t="s">
        <v>1210</v>
      </c>
      <c r="BV29" s="658" t="s">
        <v>1210</v>
      </c>
      <c r="BW29" s="639" t="s">
        <v>1210</v>
      </c>
      <c r="BX29" s="635" t="s">
        <v>1210</v>
      </c>
      <c r="BY29" s="658" t="s">
        <v>1210</v>
      </c>
      <c r="BZ29" s="639" t="s">
        <v>1210</v>
      </c>
      <c r="CA29" s="659">
        <v>2</v>
      </c>
      <c r="CB29" s="638" t="s">
        <v>1217</v>
      </c>
      <c r="CC29" s="660"/>
      <c r="CD29" s="661" t="s">
        <v>1217</v>
      </c>
      <c r="CE29" s="662"/>
      <c r="CF29" s="663"/>
      <c r="CG29" s="663"/>
      <c r="CH29" s="663"/>
      <c r="CI29" s="663"/>
      <c r="CJ29" s="664"/>
      <c r="CK29" s="661" t="s">
        <v>1217</v>
      </c>
      <c r="CL29" s="639"/>
      <c r="CM29" s="647" t="s">
        <v>1217</v>
      </c>
      <c r="CN29" s="665"/>
      <c r="CO29" s="666">
        <v>0</v>
      </c>
      <c r="CP29" s="667"/>
      <c r="CQ29" s="666">
        <v>0</v>
      </c>
      <c r="CR29" s="667"/>
      <c r="CS29" s="666">
        <v>0</v>
      </c>
      <c r="CT29" s="667" t="s">
        <v>1210</v>
      </c>
      <c r="CU29" s="666">
        <v>0</v>
      </c>
      <c r="CV29" s="374" t="s">
        <v>1219</v>
      </c>
      <c r="CW29" s="375" t="s">
        <v>1223</v>
      </c>
      <c r="CX29" s="336"/>
      <c r="CY29" s="333" t="s">
        <v>1222</v>
      </c>
      <c r="CZ29" s="334" t="s">
        <v>1223</v>
      </c>
      <c r="DA29" s="336"/>
      <c r="DB29" s="333" t="s">
        <v>1222</v>
      </c>
      <c r="DC29" s="334" t="s">
        <v>1223</v>
      </c>
      <c r="DD29" s="336"/>
      <c r="DE29" s="333" t="s">
        <v>1224</v>
      </c>
      <c r="DF29" s="334" t="s">
        <v>1224</v>
      </c>
      <c r="DG29" s="336"/>
      <c r="DH29" s="333" t="s">
        <v>1222</v>
      </c>
      <c r="DI29" s="334" t="s">
        <v>1223</v>
      </c>
      <c r="DJ29" s="336"/>
      <c r="DK29" s="333" t="s">
        <v>1222</v>
      </c>
      <c r="DL29" s="334" t="s">
        <v>1223</v>
      </c>
      <c r="DM29" s="336"/>
      <c r="DN29" s="333" t="s">
        <v>1222</v>
      </c>
      <c r="DO29" s="334" t="s">
        <v>1223</v>
      </c>
      <c r="DP29" s="336"/>
      <c r="DQ29" s="333" t="s">
        <v>1222</v>
      </c>
      <c r="DR29" s="334" t="s">
        <v>1223</v>
      </c>
      <c r="DS29" s="336"/>
      <c r="DT29" s="333" t="s">
        <v>1222</v>
      </c>
      <c r="DU29" s="334" t="s">
        <v>1223</v>
      </c>
      <c r="DV29" s="336"/>
      <c r="DW29" s="333" t="s">
        <v>1224</v>
      </c>
      <c r="DX29" s="334" t="s">
        <v>1224</v>
      </c>
      <c r="DY29" s="336"/>
      <c r="DZ29" s="333" t="s">
        <v>1224</v>
      </c>
      <c r="EA29" s="334" t="s">
        <v>1224</v>
      </c>
      <c r="EB29" s="336"/>
      <c r="EC29" s="333" t="s">
        <v>1224</v>
      </c>
      <c r="ED29" s="334" t="s">
        <v>1224</v>
      </c>
      <c r="EE29" s="336"/>
      <c r="EF29" s="333" t="s">
        <v>1222</v>
      </c>
      <c r="EG29" s="334" t="s">
        <v>1223</v>
      </c>
      <c r="EH29" s="336"/>
      <c r="EI29" s="374" t="s">
        <v>1210</v>
      </c>
      <c r="EJ29" s="375" t="s">
        <v>1210</v>
      </c>
      <c r="EK29" s="336"/>
      <c r="EL29" s="333" t="s">
        <v>1210</v>
      </c>
      <c r="EM29" s="334" t="s">
        <v>1210</v>
      </c>
      <c r="EN29" s="336"/>
      <c r="EO29" s="333" t="s">
        <v>1210</v>
      </c>
      <c r="EP29" s="334" t="s">
        <v>1210</v>
      </c>
      <c r="EQ29" s="336"/>
      <c r="ER29" s="333" t="s">
        <v>1210</v>
      </c>
      <c r="ES29" s="334" t="s">
        <v>1210</v>
      </c>
      <c r="ET29" s="336"/>
      <c r="EU29" s="333" t="s">
        <v>1210</v>
      </c>
      <c r="EV29" s="334" t="s">
        <v>1210</v>
      </c>
      <c r="EW29" s="376"/>
      <c r="EY29" s="668" t="s">
        <v>366</v>
      </c>
      <c r="EZ29" s="639" t="s">
        <v>367</v>
      </c>
      <c r="FA29" s="265" t="s">
        <v>1231</v>
      </c>
      <c r="FB29" s="266">
        <v>44900</v>
      </c>
      <c r="FC29" s="669">
        <v>44907</v>
      </c>
      <c r="FD29" s="268" t="s">
        <v>1242</v>
      </c>
      <c r="FE29" s="326">
        <v>2.99</v>
      </c>
      <c r="FF29" s="270" t="s">
        <v>1242</v>
      </c>
      <c r="FG29" s="326">
        <v>2.98</v>
      </c>
      <c r="FH29" s="327" t="s">
        <v>1210</v>
      </c>
      <c r="FI29" s="328" t="s">
        <v>1210</v>
      </c>
      <c r="FJ29" s="670" t="s">
        <v>1242</v>
      </c>
      <c r="FK29" s="671">
        <v>100</v>
      </c>
      <c r="FL29" s="672">
        <v>18</v>
      </c>
      <c r="FM29" s="673">
        <v>18</v>
      </c>
      <c r="FN29" s="268" t="s">
        <v>1210</v>
      </c>
      <c r="FO29" s="326" t="s">
        <v>1210</v>
      </c>
      <c r="FP29" s="270" t="s">
        <v>1210</v>
      </c>
      <c r="FQ29" s="326" t="s">
        <v>1210</v>
      </c>
      <c r="FR29" s="327" t="s">
        <v>1210</v>
      </c>
      <c r="FS29" s="328" t="s">
        <v>1210</v>
      </c>
      <c r="FT29" s="670" t="s">
        <v>1210</v>
      </c>
      <c r="FU29" s="671" t="s">
        <v>1210</v>
      </c>
      <c r="FV29" s="672" t="s">
        <v>1210</v>
      </c>
      <c r="FW29" s="673" t="s">
        <v>1210</v>
      </c>
      <c r="FY29" s="276" t="s">
        <v>1243</v>
      </c>
      <c r="FZ29" s="277" t="s">
        <v>1230</v>
      </c>
      <c r="GC29" s="229"/>
      <c r="GD29" s="229"/>
    </row>
    <row r="30" spans="2:186" ht="18.75" customHeight="1">
      <c r="B30" s="632" t="s">
        <v>368</v>
      </c>
      <c r="C30" s="231" t="s">
        <v>369</v>
      </c>
      <c r="D30" s="232">
        <v>2022</v>
      </c>
      <c r="E30" s="233" t="s">
        <v>1269</v>
      </c>
      <c r="F30" s="633">
        <v>3043025</v>
      </c>
      <c r="G30" s="634">
        <v>3043025</v>
      </c>
      <c r="H30" s="339">
        <v>44764</v>
      </c>
      <c r="I30" s="635" t="s">
        <v>1367</v>
      </c>
      <c r="J30" s="636" t="s">
        <v>369</v>
      </c>
      <c r="K30" s="637" t="s">
        <v>1368</v>
      </c>
      <c r="L30" s="638" t="s">
        <v>369</v>
      </c>
      <c r="M30" s="637" t="s">
        <v>1368</v>
      </c>
      <c r="N30" s="639" t="s">
        <v>1367</v>
      </c>
      <c r="O30" s="635" t="s">
        <v>67</v>
      </c>
      <c r="P30" s="639" t="s">
        <v>69</v>
      </c>
      <c r="Q30" s="640"/>
      <c r="R30" s="641"/>
      <c r="S30" s="641" t="s">
        <v>1272</v>
      </c>
      <c r="T30" s="642"/>
      <c r="U30" s="643" t="s">
        <v>1210</v>
      </c>
      <c r="V30" s="644" t="s">
        <v>1210</v>
      </c>
      <c r="W30" s="644" t="s">
        <v>1210</v>
      </c>
      <c r="X30" s="645">
        <v>204</v>
      </c>
      <c r="Y30" s="352">
        <v>2022</v>
      </c>
      <c r="Z30" s="265">
        <v>2024</v>
      </c>
      <c r="AA30" s="646" t="s">
        <v>1369</v>
      </c>
      <c r="AB30" s="647"/>
      <c r="AC30" s="639" t="s">
        <v>1210</v>
      </c>
      <c r="AD30" s="648" t="s">
        <v>1211</v>
      </c>
      <c r="AE30" s="636" t="s">
        <v>1370</v>
      </c>
      <c r="AF30" s="636" t="s">
        <v>1371</v>
      </c>
      <c r="AG30" s="639" t="s">
        <v>1372</v>
      </c>
      <c r="AH30" s="648"/>
      <c r="AI30" s="639" t="s">
        <v>1210</v>
      </c>
      <c r="AJ30" s="649">
        <v>2021</v>
      </c>
      <c r="AK30" s="644"/>
      <c r="AL30" s="644" t="s">
        <v>1210</v>
      </c>
      <c r="AM30" s="650"/>
      <c r="AN30" s="651"/>
      <c r="AO30" s="652">
        <v>2024</v>
      </c>
      <c r="AP30" s="645"/>
      <c r="AQ30" s="653" t="s">
        <v>1210</v>
      </c>
      <c r="AR30" s="645"/>
      <c r="AS30" s="653" t="s">
        <v>1210</v>
      </c>
      <c r="AT30" s="654"/>
      <c r="AU30" s="651" t="s">
        <v>1210</v>
      </c>
      <c r="AV30" s="655" t="s">
        <v>1210</v>
      </c>
      <c r="AW30" s="656"/>
      <c r="AX30" s="649">
        <v>2021</v>
      </c>
      <c r="AY30" s="644">
        <v>8964</v>
      </c>
      <c r="AZ30" s="644">
        <v>8964</v>
      </c>
      <c r="BA30" s="650">
        <v>0.77</v>
      </c>
      <c r="BB30" s="657" t="s">
        <v>1292</v>
      </c>
      <c r="BC30" s="652">
        <v>2024</v>
      </c>
      <c r="BD30" s="645">
        <v>11661</v>
      </c>
      <c r="BE30" s="653">
        <v>-30.09</v>
      </c>
      <c r="BF30" s="645">
        <v>11661</v>
      </c>
      <c r="BG30" s="653">
        <v>-30.09</v>
      </c>
      <c r="BH30" s="654">
        <v>0.76</v>
      </c>
      <c r="BI30" s="657" t="s">
        <v>1292</v>
      </c>
      <c r="BJ30" s="655">
        <v>1.29</v>
      </c>
      <c r="BK30" s="656" t="s">
        <v>1373</v>
      </c>
      <c r="BL30" s="635" t="s">
        <v>1210</v>
      </c>
      <c r="BM30" s="658" t="s">
        <v>1210</v>
      </c>
      <c r="BN30" s="639" t="s">
        <v>1210</v>
      </c>
      <c r="BO30" s="635" t="s">
        <v>1210</v>
      </c>
      <c r="BP30" s="658" t="s">
        <v>1210</v>
      </c>
      <c r="BQ30" s="639" t="s">
        <v>1210</v>
      </c>
      <c r="BR30" s="635" t="s">
        <v>1210</v>
      </c>
      <c r="BS30" s="658" t="s">
        <v>1210</v>
      </c>
      <c r="BT30" s="639" t="s">
        <v>1210</v>
      </c>
      <c r="BU30" s="635" t="s">
        <v>1210</v>
      </c>
      <c r="BV30" s="658" t="s">
        <v>1210</v>
      </c>
      <c r="BW30" s="639" t="s">
        <v>1210</v>
      </c>
      <c r="BX30" s="635" t="s">
        <v>1210</v>
      </c>
      <c r="BY30" s="658" t="s">
        <v>1210</v>
      </c>
      <c r="BZ30" s="639" t="s">
        <v>1210</v>
      </c>
      <c r="CA30" s="659" t="s">
        <v>1210</v>
      </c>
      <c r="CB30" s="638" t="s">
        <v>1217</v>
      </c>
      <c r="CC30" s="660"/>
      <c r="CD30" s="661" t="s">
        <v>1217</v>
      </c>
      <c r="CE30" s="662"/>
      <c r="CF30" s="663"/>
      <c r="CG30" s="663"/>
      <c r="CH30" s="663"/>
      <c r="CI30" s="663"/>
      <c r="CJ30" s="664"/>
      <c r="CK30" s="661" t="s">
        <v>1217</v>
      </c>
      <c r="CL30" s="639"/>
      <c r="CM30" s="647" t="s">
        <v>1240</v>
      </c>
      <c r="CN30" s="665">
        <v>4</v>
      </c>
      <c r="CO30" s="666">
        <v>0</v>
      </c>
      <c r="CP30" s="667">
        <v>0</v>
      </c>
      <c r="CQ30" s="666">
        <v>0</v>
      </c>
      <c r="CR30" s="667">
        <v>0</v>
      </c>
      <c r="CS30" s="666">
        <v>0</v>
      </c>
      <c r="CT30" s="667">
        <v>4</v>
      </c>
      <c r="CU30" s="666">
        <v>0</v>
      </c>
      <c r="CV30" s="374" t="s">
        <v>1210</v>
      </c>
      <c r="CW30" s="375" t="s">
        <v>1210</v>
      </c>
      <c r="CX30" s="336"/>
      <c r="CY30" s="333" t="s">
        <v>1210</v>
      </c>
      <c r="CZ30" s="334" t="s">
        <v>1210</v>
      </c>
      <c r="DA30" s="336"/>
      <c r="DB30" s="333" t="s">
        <v>1210</v>
      </c>
      <c r="DC30" s="334" t="s">
        <v>1210</v>
      </c>
      <c r="DD30" s="336"/>
      <c r="DE30" s="333" t="s">
        <v>1210</v>
      </c>
      <c r="DF30" s="334" t="s">
        <v>1210</v>
      </c>
      <c r="DG30" s="336"/>
      <c r="DH30" s="333" t="s">
        <v>1210</v>
      </c>
      <c r="DI30" s="334" t="s">
        <v>1210</v>
      </c>
      <c r="DJ30" s="336"/>
      <c r="DK30" s="333" t="s">
        <v>1210</v>
      </c>
      <c r="DL30" s="334" t="s">
        <v>1210</v>
      </c>
      <c r="DM30" s="336"/>
      <c r="DN30" s="333" t="s">
        <v>1210</v>
      </c>
      <c r="DO30" s="334" t="s">
        <v>1210</v>
      </c>
      <c r="DP30" s="336"/>
      <c r="DQ30" s="333" t="s">
        <v>1210</v>
      </c>
      <c r="DR30" s="334" t="s">
        <v>1210</v>
      </c>
      <c r="DS30" s="336"/>
      <c r="DT30" s="333" t="s">
        <v>1210</v>
      </c>
      <c r="DU30" s="334" t="s">
        <v>1210</v>
      </c>
      <c r="DV30" s="336"/>
      <c r="DW30" s="333" t="s">
        <v>1210</v>
      </c>
      <c r="DX30" s="334" t="s">
        <v>1210</v>
      </c>
      <c r="DY30" s="336"/>
      <c r="DZ30" s="333" t="s">
        <v>1210</v>
      </c>
      <c r="EA30" s="334" t="s">
        <v>1210</v>
      </c>
      <c r="EB30" s="336"/>
      <c r="EC30" s="333" t="s">
        <v>1210</v>
      </c>
      <c r="ED30" s="334" t="s">
        <v>1210</v>
      </c>
      <c r="EE30" s="336"/>
      <c r="EF30" s="333" t="s">
        <v>1210</v>
      </c>
      <c r="EG30" s="334" t="s">
        <v>1210</v>
      </c>
      <c r="EH30" s="336"/>
      <c r="EI30" s="374" t="s">
        <v>1219</v>
      </c>
      <c r="EJ30" s="375" t="s">
        <v>1223</v>
      </c>
      <c r="EK30" s="336"/>
      <c r="EL30" s="333" t="s">
        <v>1219</v>
      </c>
      <c r="EM30" s="334" t="s">
        <v>1223</v>
      </c>
      <c r="EN30" s="336"/>
      <c r="EO30" s="333" t="s">
        <v>1222</v>
      </c>
      <c r="EP30" s="334" t="s">
        <v>1223</v>
      </c>
      <c r="EQ30" s="336"/>
      <c r="ER30" s="333" t="s">
        <v>1222</v>
      </c>
      <c r="ES30" s="334" t="s">
        <v>1220</v>
      </c>
      <c r="ET30" s="336" t="s">
        <v>1374</v>
      </c>
      <c r="EU30" s="333" t="s">
        <v>1222</v>
      </c>
      <c r="EV30" s="334" t="s">
        <v>1223</v>
      </c>
      <c r="EW30" s="376"/>
      <c r="EY30" s="668" t="s">
        <v>368</v>
      </c>
      <c r="EZ30" s="639" t="s">
        <v>369</v>
      </c>
      <c r="FA30" s="265" t="s">
        <v>1269</v>
      </c>
      <c r="FB30" s="266">
        <v>44851</v>
      </c>
      <c r="FC30" s="669">
        <v>44852</v>
      </c>
      <c r="FD30" s="268" t="s">
        <v>1210</v>
      </c>
      <c r="FE30" s="326" t="s">
        <v>1210</v>
      </c>
      <c r="FF30" s="270" t="s">
        <v>1210</v>
      </c>
      <c r="FG30" s="326" t="s">
        <v>1210</v>
      </c>
      <c r="FH30" s="327" t="s">
        <v>1210</v>
      </c>
      <c r="FI30" s="328" t="s">
        <v>1210</v>
      </c>
      <c r="FJ30" s="670" t="s">
        <v>1210</v>
      </c>
      <c r="FK30" s="671" t="s">
        <v>1210</v>
      </c>
      <c r="FL30" s="672" t="s">
        <v>1210</v>
      </c>
      <c r="FM30" s="673" t="s">
        <v>1210</v>
      </c>
      <c r="FN30" s="268" t="s">
        <v>1228</v>
      </c>
      <c r="FO30" s="326">
        <v>-30.09</v>
      </c>
      <c r="FP30" s="270" t="s">
        <v>1228</v>
      </c>
      <c r="FQ30" s="326">
        <v>-30.09</v>
      </c>
      <c r="FR30" s="327" t="s">
        <v>1242</v>
      </c>
      <c r="FS30" s="328">
        <v>1.29</v>
      </c>
      <c r="FT30" s="670" t="s">
        <v>1242</v>
      </c>
      <c r="FU30" s="671">
        <v>100</v>
      </c>
      <c r="FV30" s="672">
        <v>10</v>
      </c>
      <c r="FW30" s="673">
        <v>10</v>
      </c>
      <c r="FY30" s="276" t="s">
        <v>1230</v>
      </c>
      <c r="FZ30" s="277" t="s">
        <v>1229</v>
      </c>
      <c r="GC30" s="229"/>
      <c r="GD30" s="229"/>
    </row>
    <row r="31" spans="2:186" ht="18.75" customHeight="1">
      <c r="B31" s="632" t="s">
        <v>370</v>
      </c>
      <c r="C31" s="231" t="s">
        <v>371</v>
      </c>
      <c r="D31" s="232">
        <v>2022</v>
      </c>
      <c r="E31" s="233" t="s">
        <v>1231</v>
      </c>
      <c r="F31" s="633">
        <v>1009026</v>
      </c>
      <c r="G31" s="634">
        <v>1009026</v>
      </c>
      <c r="H31" s="339">
        <v>44769</v>
      </c>
      <c r="I31" s="635" t="s">
        <v>1375</v>
      </c>
      <c r="J31" s="636" t="s">
        <v>371</v>
      </c>
      <c r="K31" s="637" t="s">
        <v>1376</v>
      </c>
      <c r="L31" s="638" t="s">
        <v>371</v>
      </c>
      <c r="M31" s="637" t="s">
        <v>1376</v>
      </c>
      <c r="N31" s="639" t="s">
        <v>1377</v>
      </c>
      <c r="O31" s="635" t="s">
        <v>25</v>
      </c>
      <c r="P31" s="639" t="s">
        <v>26</v>
      </c>
      <c r="Q31" s="640" t="s">
        <v>1234</v>
      </c>
      <c r="R31" s="641"/>
      <c r="S31" s="641"/>
      <c r="T31" s="642"/>
      <c r="U31" s="643">
        <v>18951.264353483995</v>
      </c>
      <c r="V31" s="644">
        <v>1</v>
      </c>
      <c r="W31" s="644">
        <v>1</v>
      </c>
      <c r="X31" s="645" t="s">
        <v>1210</v>
      </c>
      <c r="Y31" s="352">
        <v>2022</v>
      </c>
      <c r="Z31" s="265">
        <v>2024</v>
      </c>
      <c r="AA31" s="646" t="s">
        <v>1378</v>
      </c>
      <c r="AB31" s="647"/>
      <c r="AC31" s="639" t="s">
        <v>1210</v>
      </c>
      <c r="AD31" s="648" t="s">
        <v>1211</v>
      </c>
      <c r="AE31" s="636" t="s">
        <v>1379</v>
      </c>
      <c r="AF31" s="636" t="s">
        <v>1377</v>
      </c>
      <c r="AG31" s="639" t="s">
        <v>1380</v>
      </c>
      <c r="AH31" s="648"/>
      <c r="AI31" s="639" t="s">
        <v>1210</v>
      </c>
      <c r="AJ31" s="649">
        <v>2021</v>
      </c>
      <c r="AK31" s="644">
        <v>36057</v>
      </c>
      <c r="AL31" s="644" t="s">
        <v>3499</v>
      </c>
      <c r="AM31" s="650"/>
      <c r="AN31" s="651"/>
      <c r="AO31" s="652">
        <v>2024</v>
      </c>
      <c r="AP31" s="645">
        <v>35840</v>
      </c>
      <c r="AQ31" s="653">
        <v>0.6</v>
      </c>
      <c r="AR31" s="645" t="s">
        <v>3499</v>
      </c>
      <c r="AS31" s="653" t="s">
        <v>3499</v>
      </c>
      <c r="AT31" s="654"/>
      <c r="AU31" s="651" t="s">
        <v>1210</v>
      </c>
      <c r="AV31" s="655" t="s">
        <v>1210</v>
      </c>
      <c r="AW31" s="656" t="s">
        <v>1381</v>
      </c>
      <c r="AX31" s="649">
        <v>2021</v>
      </c>
      <c r="AY31" s="644"/>
      <c r="AZ31" s="644" t="s">
        <v>1210</v>
      </c>
      <c r="BA31" s="650"/>
      <c r="BB31" s="657"/>
      <c r="BC31" s="652">
        <v>2024</v>
      </c>
      <c r="BD31" s="645"/>
      <c r="BE31" s="653" t="s">
        <v>1210</v>
      </c>
      <c r="BF31" s="645"/>
      <c r="BG31" s="653" t="s">
        <v>1210</v>
      </c>
      <c r="BH31" s="654"/>
      <c r="BI31" s="657" t="s">
        <v>1210</v>
      </c>
      <c r="BJ31" s="655" t="s">
        <v>1210</v>
      </c>
      <c r="BK31" s="656"/>
      <c r="BL31" s="635" t="s">
        <v>1210</v>
      </c>
      <c r="BM31" s="658" t="s">
        <v>1210</v>
      </c>
      <c r="BN31" s="639" t="s">
        <v>1210</v>
      </c>
      <c r="BO31" s="635" t="s">
        <v>1210</v>
      </c>
      <c r="BP31" s="658" t="s">
        <v>1210</v>
      </c>
      <c r="BQ31" s="639" t="s">
        <v>1210</v>
      </c>
      <c r="BR31" s="635" t="s">
        <v>1210</v>
      </c>
      <c r="BS31" s="658" t="s">
        <v>1210</v>
      </c>
      <c r="BT31" s="639" t="s">
        <v>1210</v>
      </c>
      <c r="BU31" s="635" t="s">
        <v>1210</v>
      </c>
      <c r="BV31" s="658" t="s">
        <v>1210</v>
      </c>
      <c r="BW31" s="639" t="s">
        <v>1210</v>
      </c>
      <c r="BX31" s="635" t="s">
        <v>1210</v>
      </c>
      <c r="BY31" s="658" t="s">
        <v>1210</v>
      </c>
      <c r="BZ31" s="639" t="s">
        <v>1210</v>
      </c>
      <c r="CA31" s="659" t="s">
        <v>1210</v>
      </c>
      <c r="CB31" s="638" t="s">
        <v>1217</v>
      </c>
      <c r="CC31" s="660"/>
      <c r="CD31" s="661" t="s">
        <v>1217</v>
      </c>
      <c r="CE31" s="662"/>
      <c r="CF31" s="663"/>
      <c r="CG31" s="663"/>
      <c r="CH31" s="663"/>
      <c r="CI31" s="663"/>
      <c r="CJ31" s="664"/>
      <c r="CK31" s="661" t="s">
        <v>1240</v>
      </c>
      <c r="CL31" s="639" t="s">
        <v>1382</v>
      </c>
      <c r="CM31" s="647" t="s">
        <v>1217</v>
      </c>
      <c r="CN31" s="665"/>
      <c r="CO31" s="666">
        <v>0</v>
      </c>
      <c r="CP31" s="667"/>
      <c r="CQ31" s="666">
        <v>0</v>
      </c>
      <c r="CR31" s="667"/>
      <c r="CS31" s="666">
        <v>0</v>
      </c>
      <c r="CT31" s="667" t="s">
        <v>1210</v>
      </c>
      <c r="CU31" s="666">
        <v>0</v>
      </c>
      <c r="CV31" s="374" t="s">
        <v>1219</v>
      </c>
      <c r="CW31" s="375" t="s">
        <v>1223</v>
      </c>
      <c r="CX31" s="336"/>
      <c r="CY31" s="333" t="s">
        <v>1222</v>
      </c>
      <c r="CZ31" s="334" t="s">
        <v>1223</v>
      </c>
      <c r="DA31" s="336"/>
      <c r="DB31" s="333" t="s">
        <v>1222</v>
      </c>
      <c r="DC31" s="334" t="s">
        <v>1223</v>
      </c>
      <c r="DD31" s="336"/>
      <c r="DE31" s="333" t="s">
        <v>1222</v>
      </c>
      <c r="DF31" s="334" t="s">
        <v>1223</v>
      </c>
      <c r="DG31" s="336"/>
      <c r="DH31" s="333" t="s">
        <v>1222</v>
      </c>
      <c r="DI31" s="334" t="s">
        <v>1223</v>
      </c>
      <c r="DJ31" s="336"/>
      <c r="DK31" s="333" t="s">
        <v>1222</v>
      </c>
      <c r="DL31" s="334" t="s">
        <v>1223</v>
      </c>
      <c r="DM31" s="336"/>
      <c r="DN31" s="333" t="s">
        <v>1224</v>
      </c>
      <c r="DO31" s="334" t="s">
        <v>1224</v>
      </c>
      <c r="DP31" s="336" t="s">
        <v>1383</v>
      </c>
      <c r="DQ31" s="333" t="s">
        <v>1224</v>
      </c>
      <c r="DR31" s="334" t="s">
        <v>1224</v>
      </c>
      <c r="DS31" s="336" t="s">
        <v>1384</v>
      </c>
      <c r="DT31" s="333" t="s">
        <v>1222</v>
      </c>
      <c r="DU31" s="334" t="s">
        <v>1223</v>
      </c>
      <c r="DV31" s="336"/>
      <c r="DW31" s="333" t="s">
        <v>1222</v>
      </c>
      <c r="DX31" s="334" t="s">
        <v>1223</v>
      </c>
      <c r="DY31" s="336"/>
      <c r="DZ31" s="333" t="s">
        <v>1222</v>
      </c>
      <c r="EA31" s="334" t="s">
        <v>1223</v>
      </c>
      <c r="EB31" s="336"/>
      <c r="EC31" s="333" t="s">
        <v>1222</v>
      </c>
      <c r="ED31" s="334" t="s">
        <v>1223</v>
      </c>
      <c r="EE31" s="336"/>
      <c r="EF31" s="333" t="s">
        <v>1222</v>
      </c>
      <c r="EG31" s="334" t="s">
        <v>1223</v>
      </c>
      <c r="EH31" s="336"/>
      <c r="EI31" s="374" t="s">
        <v>1210</v>
      </c>
      <c r="EJ31" s="375" t="s">
        <v>1210</v>
      </c>
      <c r="EK31" s="336"/>
      <c r="EL31" s="333" t="s">
        <v>1210</v>
      </c>
      <c r="EM31" s="334" t="s">
        <v>1210</v>
      </c>
      <c r="EN31" s="336"/>
      <c r="EO31" s="333" t="s">
        <v>1210</v>
      </c>
      <c r="EP31" s="334" t="s">
        <v>1210</v>
      </c>
      <c r="EQ31" s="336"/>
      <c r="ER31" s="333" t="s">
        <v>1210</v>
      </c>
      <c r="ES31" s="334" t="s">
        <v>1210</v>
      </c>
      <c r="ET31" s="336"/>
      <c r="EU31" s="333" t="s">
        <v>1210</v>
      </c>
      <c r="EV31" s="334" t="s">
        <v>1210</v>
      </c>
      <c r="EW31" s="376"/>
      <c r="EY31" s="668" t="s">
        <v>370</v>
      </c>
      <c r="EZ31" s="639" t="s">
        <v>371</v>
      </c>
      <c r="FA31" s="265" t="s">
        <v>1231</v>
      </c>
      <c r="FB31" s="266">
        <v>44896</v>
      </c>
      <c r="FC31" s="669">
        <v>44896</v>
      </c>
      <c r="FD31" s="268" t="s">
        <v>1242</v>
      </c>
      <c r="FE31" s="326">
        <v>0.6</v>
      </c>
      <c r="FF31" s="270" t="s">
        <v>1242</v>
      </c>
      <c r="FG31" s="326">
        <v>0.61</v>
      </c>
      <c r="FH31" s="327" t="s">
        <v>1210</v>
      </c>
      <c r="FI31" s="328" t="s">
        <v>1210</v>
      </c>
      <c r="FJ31" s="670" t="s">
        <v>1242</v>
      </c>
      <c r="FK31" s="671">
        <v>100</v>
      </c>
      <c r="FL31" s="672">
        <v>22</v>
      </c>
      <c r="FM31" s="673">
        <v>22</v>
      </c>
      <c r="FN31" s="268" t="s">
        <v>1210</v>
      </c>
      <c r="FO31" s="326" t="s">
        <v>1210</v>
      </c>
      <c r="FP31" s="270" t="s">
        <v>1210</v>
      </c>
      <c r="FQ31" s="326" t="s">
        <v>1210</v>
      </c>
      <c r="FR31" s="327" t="s">
        <v>1210</v>
      </c>
      <c r="FS31" s="328" t="s">
        <v>1210</v>
      </c>
      <c r="FT31" s="670" t="s">
        <v>1210</v>
      </c>
      <c r="FU31" s="671" t="s">
        <v>1210</v>
      </c>
      <c r="FV31" s="672" t="s">
        <v>1210</v>
      </c>
      <c r="FW31" s="673" t="s">
        <v>1210</v>
      </c>
      <c r="FY31" s="276" t="s">
        <v>1243</v>
      </c>
      <c r="FZ31" s="277" t="s">
        <v>1230</v>
      </c>
      <c r="GC31" s="229"/>
      <c r="GD31" s="229"/>
    </row>
    <row r="32" spans="2:186" ht="18.75" customHeight="1">
      <c r="B32" s="632" t="s">
        <v>372</v>
      </c>
      <c r="C32" s="231" t="s">
        <v>373</v>
      </c>
      <c r="D32" s="232">
        <v>2022</v>
      </c>
      <c r="E32" s="233" t="s">
        <v>1231</v>
      </c>
      <c r="F32" s="633">
        <v>1016027</v>
      </c>
      <c r="G32" s="634">
        <v>1016027</v>
      </c>
      <c r="H32" s="339">
        <v>44761</v>
      </c>
      <c r="I32" s="635" t="s">
        <v>1385</v>
      </c>
      <c r="J32" s="636" t="s">
        <v>373</v>
      </c>
      <c r="K32" s="637" t="s">
        <v>1386</v>
      </c>
      <c r="L32" s="638" t="s">
        <v>373</v>
      </c>
      <c r="M32" s="637" t="s">
        <v>1387</v>
      </c>
      <c r="N32" s="639" t="s">
        <v>1388</v>
      </c>
      <c r="O32" s="635" t="s">
        <v>25</v>
      </c>
      <c r="P32" s="639" t="s">
        <v>33</v>
      </c>
      <c r="Q32" s="640" t="s">
        <v>1234</v>
      </c>
      <c r="R32" s="641"/>
      <c r="S32" s="641"/>
      <c r="T32" s="642"/>
      <c r="U32" s="643">
        <v>2686.7781251103825</v>
      </c>
      <c r="V32" s="644">
        <v>3</v>
      </c>
      <c r="W32" s="644">
        <v>1</v>
      </c>
      <c r="X32" s="645" t="s">
        <v>1210</v>
      </c>
      <c r="Y32" s="352">
        <v>2022</v>
      </c>
      <c r="Z32" s="265">
        <v>2024</v>
      </c>
      <c r="AA32" s="646" t="s">
        <v>1389</v>
      </c>
      <c r="AB32" s="647" t="s">
        <v>1211</v>
      </c>
      <c r="AC32" s="639" t="s">
        <v>1390</v>
      </c>
      <c r="AD32" s="648"/>
      <c r="AE32" s="636" t="s">
        <v>1210</v>
      </c>
      <c r="AF32" s="636" t="s">
        <v>1210</v>
      </c>
      <c r="AG32" s="639" t="s">
        <v>1210</v>
      </c>
      <c r="AH32" s="648"/>
      <c r="AI32" s="639" t="s">
        <v>1210</v>
      </c>
      <c r="AJ32" s="649">
        <v>2021</v>
      </c>
      <c r="AK32" s="644">
        <v>5030</v>
      </c>
      <c r="AL32" s="644">
        <v>5169</v>
      </c>
      <c r="AM32" s="650"/>
      <c r="AN32" s="651"/>
      <c r="AO32" s="652">
        <v>2024</v>
      </c>
      <c r="AP32" s="645">
        <v>4879.0999999999995</v>
      </c>
      <c r="AQ32" s="653">
        <v>3</v>
      </c>
      <c r="AR32" s="645">
        <v>5013.93</v>
      </c>
      <c r="AS32" s="653">
        <v>2.99</v>
      </c>
      <c r="AT32" s="654"/>
      <c r="AU32" s="651" t="s">
        <v>1210</v>
      </c>
      <c r="AV32" s="655" t="s">
        <v>1210</v>
      </c>
      <c r="AW32" s="656" t="s">
        <v>1391</v>
      </c>
      <c r="AX32" s="649">
        <v>2021</v>
      </c>
      <c r="AY32" s="644"/>
      <c r="AZ32" s="644" t="s">
        <v>1210</v>
      </c>
      <c r="BA32" s="650"/>
      <c r="BB32" s="657"/>
      <c r="BC32" s="652">
        <v>2024</v>
      </c>
      <c r="BD32" s="645"/>
      <c r="BE32" s="653" t="s">
        <v>1210</v>
      </c>
      <c r="BF32" s="645"/>
      <c r="BG32" s="653" t="s">
        <v>1210</v>
      </c>
      <c r="BH32" s="654"/>
      <c r="BI32" s="657" t="s">
        <v>1210</v>
      </c>
      <c r="BJ32" s="655" t="s">
        <v>1210</v>
      </c>
      <c r="BK32" s="656"/>
      <c r="BL32" s="635" t="s">
        <v>1210</v>
      </c>
      <c r="BM32" s="658" t="s">
        <v>1210</v>
      </c>
      <c r="BN32" s="639" t="s">
        <v>1210</v>
      </c>
      <c r="BO32" s="635" t="s">
        <v>1210</v>
      </c>
      <c r="BP32" s="658" t="s">
        <v>1210</v>
      </c>
      <c r="BQ32" s="639" t="s">
        <v>1210</v>
      </c>
      <c r="BR32" s="635" t="s">
        <v>1210</v>
      </c>
      <c r="BS32" s="658" t="s">
        <v>1210</v>
      </c>
      <c r="BT32" s="639" t="s">
        <v>1210</v>
      </c>
      <c r="BU32" s="635" t="s">
        <v>1210</v>
      </c>
      <c r="BV32" s="658" t="s">
        <v>1210</v>
      </c>
      <c r="BW32" s="639" t="s">
        <v>1210</v>
      </c>
      <c r="BX32" s="635" t="s">
        <v>1210</v>
      </c>
      <c r="BY32" s="658" t="s">
        <v>1210</v>
      </c>
      <c r="BZ32" s="639" t="s">
        <v>1210</v>
      </c>
      <c r="CA32" s="659" t="s">
        <v>1210</v>
      </c>
      <c r="CB32" s="638" t="s">
        <v>1240</v>
      </c>
      <c r="CC32" s="660" t="s">
        <v>1392</v>
      </c>
      <c r="CD32" s="661" t="s">
        <v>1217</v>
      </c>
      <c r="CE32" s="662"/>
      <c r="CF32" s="663"/>
      <c r="CG32" s="663"/>
      <c r="CH32" s="663"/>
      <c r="CI32" s="663"/>
      <c r="CJ32" s="664"/>
      <c r="CK32" s="661" t="s">
        <v>1240</v>
      </c>
      <c r="CL32" s="639" t="s">
        <v>1393</v>
      </c>
      <c r="CM32" s="647" t="s">
        <v>1217</v>
      </c>
      <c r="CN32" s="665"/>
      <c r="CO32" s="666">
        <v>0</v>
      </c>
      <c r="CP32" s="667"/>
      <c r="CQ32" s="666">
        <v>0</v>
      </c>
      <c r="CR32" s="667"/>
      <c r="CS32" s="666">
        <v>0</v>
      </c>
      <c r="CT32" s="667" t="s">
        <v>1210</v>
      </c>
      <c r="CU32" s="666">
        <v>0</v>
      </c>
      <c r="CV32" s="374" t="s">
        <v>1219</v>
      </c>
      <c r="CW32" s="375" t="s">
        <v>1223</v>
      </c>
      <c r="CX32" s="336"/>
      <c r="CY32" s="333" t="s">
        <v>1222</v>
      </c>
      <c r="CZ32" s="334" t="s">
        <v>1223</v>
      </c>
      <c r="DA32" s="336"/>
      <c r="DB32" s="333" t="s">
        <v>1222</v>
      </c>
      <c r="DC32" s="334" t="s">
        <v>1223</v>
      </c>
      <c r="DD32" s="336"/>
      <c r="DE32" s="333" t="s">
        <v>1222</v>
      </c>
      <c r="DF32" s="334" t="s">
        <v>1223</v>
      </c>
      <c r="DG32" s="336"/>
      <c r="DH32" s="333" t="s">
        <v>1222</v>
      </c>
      <c r="DI32" s="334" t="s">
        <v>1223</v>
      </c>
      <c r="DJ32" s="336"/>
      <c r="DK32" s="333" t="s">
        <v>1222</v>
      </c>
      <c r="DL32" s="334" t="s">
        <v>1223</v>
      </c>
      <c r="DM32" s="336"/>
      <c r="DN32" s="333" t="s">
        <v>1222</v>
      </c>
      <c r="DO32" s="334" t="s">
        <v>1223</v>
      </c>
      <c r="DP32" s="336"/>
      <c r="DQ32" s="333" t="s">
        <v>1222</v>
      </c>
      <c r="DR32" s="334" t="s">
        <v>1223</v>
      </c>
      <c r="DS32" s="336"/>
      <c r="DT32" s="333" t="s">
        <v>1222</v>
      </c>
      <c r="DU32" s="334" t="s">
        <v>1223</v>
      </c>
      <c r="DV32" s="336"/>
      <c r="DW32" s="333" t="s">
        <v>1222</v>
      </c>
      <c r="DX32" s="334" t="s">
        <v>1223</v>
      </c>
      <c r="DY32" s="336"/>
      <c r="DZ32" s="333" t="s">
        <v>1222</v>
      </c>
      <c r="EA32" s="334" t="s">
        <v>1223</v>
      </c>
      <c r="EB32" s="336"/>
      <c r="EC32" s="333" t="s">
        <v>1222</v>
      </c>
      <c r="ED32" s="334" t="s">
        <v>1223</v>
      </c>
      <c r="EE32" s="336"/>
      <c r="EF32" s="333" t="s">
        <v>1222</v>
      </c>
      <c r="EG32" s="334" t="s">
        <v>1223</v>
      </c>
      <c r="EH32" s="336"/>
      <c r="EI32" s="374" t="s">
        <v>1210</v>
      </c>
      <c r="EJ32" s="375" t="s">
        <v>1210</v>
      </c>
      <c r="EK32" s="336"/>
      <c r="EL32" s="333" t="s">
        <v>1210</v>
      </c>
      <c r="EM32" s="334" t="s">
        <v>1210</v>
      </c>
      <c r="EN32" s="336"/>
      <c r="EO32" s="333" t="s">
        <v>1210</v>
      </c>
      <c r="EP32" s="334" t="s">
        <v>1210</v>
      </c>
      <c r="EQ32" s="336"/>
      <c r="ER32" s="333" t="s">
        <v>1210</v>
      </c>
      <c r="ES32" s="334" t="s">
        <v>1210</v>
      </c>
      <c r="ET32" s="336"/>
      <c r="EU32" s="333" t="s">
        <v>1210</v>
      </c>
      <c r="EV32" s="334" t="s">
        <v>1210</v>
      </c>
      <c r="EW32" s="376"/>
      <c r="EY32" s="668" t="s">
        <v>372</v>
      </c>
      <c r="EZ32" s="639" t="s">
        <v>373</v>
      </c>
      <c r="FA32" s="265" t="s">
        <v>1231</v>
      </c>
      <c r="FB32" s="266">
        <v>44873</v>
      </c>
      <c r="FC32" s="669">
        <v>44915</v>
      </c>
      <c r="FD32" s="268" t="s">
        <v>1242</v>
      </c>
      <c r="FE32" s="326">
        <v>3</v>
      </c>
      <c r="FF32" s="270" t="s">
        <v>1242</v>
      </c>
      <c r="FG32" s="326">
        <v>2.99</v>
      </c>
      <c r="FH32" s="327" t="s">
        <v>1210</v>
      </c>
      <c r="FI32" s="328" t="s">
        <v>1210</v>
      </c>
      <c r="FJ32" s="670" t="s">
        <v>1242</v>
      </c>
      <c r="FK32" s="671">
        <v>100</v>
      </c>
      <c r="FL32" s="672">
        <v>26</v>
      </c>
      <c r="FM32" s="673">
        <v>26</v>
      </c>
      <c r="FN32" s="268" t="s">
        <v>1210</v>
      </c>
      <c r="FO32" s="326" t="s">
        <v>1210</v>
      </c>
      <c r="FP32" s="270" t="s">
        <v>1210</v>
      </c>
      <c r="FQ32" s="326" t="s">
        <v>1210</v>
      </c>
      <c r="FR32" s="327" t="s">
        <v>1210</v>
      </c>
      <c r="FS32" s="328" t="s">
        <v>1210</v>
      </c>
      <c r="FT32" s="670" t="s">
        <v>1210</v>
      </c>
      <c r="FU32" s="671" t="s">
        <v>1210</v>
      </c>
      <c r="FV32" s="672" t="s">
        <v>1210</v>
      </c>
      <c r="FW32" s="673" t="s">
        <v>1210</v>
      </c>
      <c r="FY32" s="276" t="s">
        <v>1243</v>
      </c>
      <c r="FZ32" s="277" t="s">
        <v>1230</v>
      </c>
      <c r="GC32" s="229"/>
      <c r="GD32" s="229"/>
    </row>
    <row r="33" spans="2:186" ht="18.75" customHeight="1">
      <c r="B33" s="632" t="s">
        <v>374</v>
      </c>
      <c r="C33" s="231" t="s">
        <v>375</v>
      </c>
      <c r="D33" s="232">
        <v>2022</v>
      </c>
      <c r="E33" s="233" t="s">
        <v>1269</v>
      </c>
      <c r="F33" s="633">
        <v>3070028</v>
      </c>
      <c r="G33" s="634">
        <v>3070028</v>
      </c>
      <c r="H33" s="339">
        <v>44753</v>
      </c>
      <c r="I33" s="635" t="s">
        <v>1394</v>
      </c>
      <c r="J33" s="636" t="s">
        <v>375</v>
      </c>
      <c r="K33" s="637" t="s">
        <v>1395</v>
      </c>
      <c r="L33" s="638" t="s">
        <v>375</v>
      </c>
      <c r="M33" s="637" t="s">
        <v>1395</v>
      </c>
      <c r="N33" s="639" t="s">
        <v>1394</v>
      </c>
      <c r="O33" s="635" t="s">
        <v>100</v>
      </c>
      <c r="P33" s="639" t="s">
        <v>103</v>
      </c>
      <c r="Q33" s="640"/>
      <c r="R33" s="641"/>
      <c r="S33" s="641" t="s">
        <v>1272</v>
      </c>
      <c r="T33" s="642"/>
      <c r="U33" s="643" t="s">
        <v>1210</v>
      </c>
      <c r="V33" s="644" t="s">
        <v>1210</v>
      </c>
      <c r="W33" s="644" t="s">
        <v>1210</v>
      </c>
      <c r="X33" s="645">
        <v>223</v>
      </c>
      <c r="Y33" s="352">
        <v>2022</v>
      </c>
      <c r="Z33" s="265">
        <v>2024</v>
      </c>
      <c r="AA33" s="646" t="s">
        <v>1396</v>
      </c>
      <c r="AB33" s="647" t="s">
        <v>1211</v>
      </c>
      <c r="AC33" s="639" t="s">
        <v>1397</v>
      </c>
      <c r="AD33" s="648"/>
      <c r="AE33" s="636" t="s">
        <v>1210</v>
      </c>
      <c r="AF33" s="636" t="s">
        <v>1210</v>
      </c>
      <c r="AG33" s="639" t="s">
        <v>1210</v>
      </c>
      <c r="AH33" s="648"/>
      <c r="AI33" s="639" t="s">
        <v>1210</v>
      </c>
      <c r="AJ33" s="649">
        <v>2021</v>
      </c>
      <c r="AK33" s="644"/>
      <c r="AL33" s="644" t="s">
        <v>1210</v>
      </c>
      <c r="AM33" s="650"/>
      <c r="AN33" s="651"/>
      <c r="AO33" s="652">
        <v>2024</v>
      </c>
      <c r="AP33" s="645"/>
      <c r="AQ33" s="653" t="s">
        <v>1210</v>
      </c>
      <c r="AR33" s="645"/>
      <c r="AS33" s="653" t="s">
        <v>1210</v>
      </c>
      <c r="AT33" s="654"/>
      <c r="AU33" s="651" t="s">
        <v>1210</v>
      </c>
      <c r="AV33" s="655" t="s">
        <v>1210</v>
      </c>
      <c r="AW33" s="656"/>
      <c r="AX33" s="649">
        <v>2021</v>
      </c>
      <c r="AY33" s="644">
        <v>391</v>
      </c>
      <c r="AZ33" s="644">
        <v>391</v>
      </c>
      <c r="BA33" s="650"/>
      <c r="BB33" s="657"/>
      <c r="BC33" s="652">
        <v>2024</v>
      </c>
      <c r="BD33" s="645">
        <v>380</v>
      </c>
      <c r="BE33" s="653">
        <v>2.81</v>
      </c>
      <c r="BF33" s="645">
        <v>380</v>
      </c>
      <c r="BG33" s="653">
        <v>2.81</v>
      </c>
      <c r="BH33" s="654"/>
      <c r="BI33" s="657" t="s">
        <v>1210</v>
      </c>
      <c r="BJ33" s="655" t="s">
        <v>1210</v>
      </c>
      <c r="BK33" s="656" t="s">
        <v>1398</v>
      </c>
      <c r="BL33" s="635" t="s">
        <v>1210</v>
      </c>
      <c r="BM33" s="658" t="s">
        <v>1210</v>
      </c>
      <c r="BN33" s="639" t="s">
        <v>1210</v>
      </c>
      <c r="BO33" s="635" t="s">
        <v>1210</v>
      </c>
      <c r="BP33" s="658" t="s">
        <v>1210</v>
      </c>
      <c r="BQ33" s="639" t="s">
        <v>1210</v>
      </c>
      <c r="BR33" s="635" t="s">
        <v>1210</v>
      </c>
      <c r="BS33" s="658" t="s">
        <v>1210</v>
      </c>
      <c r="BT33" s="639" t="s">
        <v>1210</v>
      </c>
      <c r="BU33" s="635" t="s">
        <v>1210</v>
      </c>
      <c r="BV33" s="658" t="s">
        <v>1210</v>
      </c>
      <c r="BW33" s="639" t="s">
        <v>1210</v>
      </c>
      <c r="BX33" s="635" t="s">
        <v>1210</v>
      </c>
      <c r="BY33" s="658" t="s">
        <v>1210</v>
      </c>
      <c r="BZ33" s="639" t="s">
        <v>1210</v>
      </c>
      <c r="CA33" s="659" t="s">
        <v>1210</v>
      </c>
      <c r="CB33" s="638" t="s">
        <v>1217</v>
      </c>
      <c r="CC33" s="660"/>
      <c r="CD33" s="661" t="s">
        <v>1217</v>
      </c>
      <c r="CE33" s="662"/>
      <c r="CF33" s="663"/>
      <c r="CG33" s="663"/>
      <c r="CH33" s="663"/>
      <c r="CI33" s="663"/>
      <c r="CJ33" s="664"/>
      <c r="CK33" s="661" t="s">
        <v>1217</v>
      </c>
      <c r="CL33" s="639"/>
      <c r="CM33" s="647" t="s">
        <v>1217</v>
      </c>
      <c r="CN33" s="665"/>
      <c r="CO33" s="666">
        <v>0</v>
      </c>
      <c r="CP33" s="667"/>
      <c r="CQ33" s="666">
        <v>0</v>
      </c>
      <c r="CR33" s="667"/>
      <c r="CS33" s="666">
        <v>0</v>
      </c>
      <c r="CT33" s="667" t="s">
        <v>1210</v>
      </c>
      <c r="CU33" s="666">
        <v>0</v>
      </c>
      <c r="CV33" s="374" t="s">
        <v>1210</v>
      </c>
      <c r="CW33" s="375" t="s">
        <v>1210</v>
      </c>
      <c r="CX33" s="336"/>
      <c r="CY33" s="333" t="s">
        <v>1210</v>
      </c>
      <c r="CZ33" s="334" t="s">
        <v>1210</v>
      </c>
      <c r="DA33" s="336"/>
      <c r="DB33" s="333" t="s">
        <v>1210</v>
      </c>
      <c r="DC33" s="334" t="s">
        <v>1210</v>
      </c>
      <c r="DD33" s="336"/>
      <c r="DE33" s="333" t="s">
        <v>1210</v>
      </c>
      <c r="DF33" s="334" t="s">
        <v>1210</v>
      </c>
      <c r="DG33" s="336"/>
      <c r="DH33" s="333" t="s">
        <v>1210</v>
      </c>
      <c r="DI33" s="334" t="s">
        <v>1210</v>
      </c>
      <c r="DJ33" s="336"/>
      <c r="DK33" s="333" t="s">
        <v>1210</v>
      </c>
      <c r="DL33" s="334" t="s">
        <v>1210</v>
      </c>
      <c r="DM33" s="336"/>
      <c r="DN33" s="333" t="s">
        <v>1210</v>
      </c>
      <c r="DO33" s="334" t="s">
        <v>1210</v>
      </c>
      <c r="DP33" s="336"/>
      <c r="DQ33" s="333" t="s">
        <v>1210</v>
      </c>
      <c r="DR33" s="334" t="s">
        <v>1210</v>
      </c>
      <c r="DS33" s="336"/>
      <c r="DT33" s="333" t="s">
        <v>1210</v>
      </c>
      <c r="DU33" s="334" t="s">
        <v>1210</v>
      </c>
      <c r="DV33" s="336"/>
      <c r="DW33" s="333" t="s">
        <v>1210</v>
      </c>
      <c r="DX33" s="334" t="s">
        <v>1210</v>
      </c>
      <c r="DY33" s="336"/>
      <c r="DZ33" s="333" t="s">
        <v>1210</v>
      </c>
      <c r="EA33" s="334" t="s">
        <v>1210</v>
      </c>
      <c r="EB33" s="336"/>
      <c r="EC33" s="333" t="s">
        <v>1210</v>
      </c>
      <c r="ED33" s="334" t="s">
        <v>1210</v>
      </c>
      <c r="EE33" s="336"/>
      <c r="EF33" s="333" t="s">
        <v>1210</v>
      </c>
      <c r="EG33" s="334" t="s">
        <v>1210</v>
      </c>
      <c r="EH33" s="336"/>
      <c r="EI33" s="374" t="s">
        <v>1220</v>
      </c>
      <c r="EJ33" s="375" t="s">
        <v>1220</v>
      </c>
      <c r="EK33" s="336"/>
      <c r="EL33" s="333" t="s">
        <v>1220</v>
      </c>
      <c r="EM33" s="334" t="s">
        <v>1220</v>
      </c>
      <c r="EN33" s="336"/>
      <c r="EO33" s="333" t="s">
        <v>1220</v>
      </c>
      <c r="EP33" s="334" t="s">
        <v>1220</v>
      </c>
      <c r="EQ33" s="336"/>
      <c r="ER33" s="333" t="s">
        <v>1220</v>
      </c>
      <c r="ES33" s="334" t="s">
        <v>1220</v>
      </c>
      <c r="ET33" s="336"/>
      <c r="EU33" s="333" t="s">
        <v>1222</v>
      </c>
      <c r="EV33" s="334" t="s">
        <v>1223</v>
      </c>
      <c r="EW33" s="376"/>
      <c r="EY33" s="668" t="s">
        <v>374</v>
      </c>
      <c r="EZ33" s="639" t="s">
        <v>375</v>
      </c>
      <c r="FA33" s="265" t="s">
        <v>1269</v>
      </c>
      <c r="FB33" s="266">
        <v>45212</v>
      </c>
      <c r="FC33" s="669">
        <v>44896</v>
      </c>
      <c r="FD33" s="268" t="s">
        <v>1210</v>
      </c>
      <c r="FE33" s="326" t="s">
        <v>1210</v>
      </c>
      <c r="FF33" s="270" t="s">
        <v>1210</v>
      </c>
      <c r="FG33" s="326" t="s">
        <v>1210</v>
      </c>
      <c r="FH33" s="327" t="s">
        <v>1210</v>
      </c>
      <c r="FI33" s="328" t="s">
        <v>1210</v>
      </c>
      <c r="FJ33" s="670" t="s">
        <v>1210</v>
      </c>
      <c r="FK33" s="671" t="s">
        <v>1210</v>
      </c>
      <c r="FL33" s="672" t="s">
        <v>1210</v>
      </c>
      <c r="FM33" s="673" t="s">
        <v>1210</v>
      </c>
      <c r="FN33" s="268" t="s">
        <v>1242</v>
      </c>
      <c r="FO33" s="326">
        <v>2.81</v>
      </c>
      <c r="FP33" s="270" t="s">
        <v>1276</v>
      </c>
      <c r="FQ33" s="326">
        <v>2.81</v>
      </c>
      <c r="FR33" s="327" t="s">
        <v>1210</v>
      </c>
      <c r="FS33" s="328" t="s">
        <v>1210</v>
      </c>
      <c r="FT33" s="670" t="s">
        <v>1242</v>
      </c>
      <c r="FU33" s="671">
        <v>100</v>
      </c>
      <c r="FV33" s="672">
        <v>10</v>
      </c>
      <c r="FW33" s="673">
        <v>10</v>
      </c>
      <c r="FY33" s="276" t="s">
        <v>1230</v>
      </c>
      <c r="FZ33" s="277" t="s">
        <v>1243</v>
      </c>
      <c r="GC33" s="229"/>
      <c r="GD33" s="229"/>
    </row>
    <row r="34" spans="2:186" ht="18.75" customHeight="1">
      <c r="B34" s="632" t="s">
        <v>376</v>
      </c>
      <c r="C34" s="231" t="s">
        <v>377</v>
      </c>
      <c r="D34" s="232">
        <v>2022</v>
      </c>
      <c r="E34" s="233" t="s">
        <v>1231</v>
      </c>
      <c r="F34" s="633">
        <v>1024029</v>
      </c>
      <c r="G34" s="634">
        <v>1024029</v>
      </c>
      <c r="H34" s="339">
        <v>44767</v>
      </c>
      <c r="I34" s="635" t="s">
        <v>1399</v>
      </c>
      <c r="J34" s="636" t="s">
        <v>377</v>
      </c>
      <c r="K34" s="637" t="s">
        <v>1400</v>
      </c>
      <c r="L34" s="638" t="s">
        <v>377</v>
      </c>
      <c r="M34" s="637" t="s">
        <v>1400</v>
      </c>
      <c r="N34" s="639" t="s">
        <v>1401</v>
      </c>
      <c r="O34" s="635" t="s">
        <v>25</v>
      </c>
      <c r="P34" s="639" t="s">
        <v>41</v>
      </c>
      <c r="Q34" s="640" t="s">
        <v>1234</v>
      </c>
      <c r="R34" s="641"/>
      <c r="S34" s="641"/>
      <c r="T34" s="642"/>
      <c r="U34" s="643">
        <v>4197.3782640000009</v>
      </c>
      <c r="V34" s="644">
        <v>2</v>
      </c>
      <c r="W34" s="644">
        <v>2</v>
      </c>
      <c r="X34" s="645" t="s">
        <v>1210</v>
      </c>
      <c r="Y34" s="352">
        <v>2022</v>
      </c>
      <c r="Z34" s="265">
        <v>2024</v>
      </c>
      <c r="AA34" s="646" t="s">
        <v>1402</v>
      </c>
      <c r="AB34" s="647"/>
      <c r="AC34" s="639" t="s">
        <v>1210</v>
      </c>
      <c r="AD34" s="648" t="s">
        <v>1211</v>
      </c>
      <c r="AE34" s="636" t="s">
        <v>1403</v>
      </c>
      <c r="AF34" s="636" t="s">
        <v>1404</v>
      </c>
      <c r="AG34" s="639" t="s">
        <v>1405</v>
      </c>
      <c r="AH34" s="648"/>
      <c r="AI34" s="639" t="s">
        <v>1210</v>
      </c>
      <c r="AJ34" s="649">
        <v>2021</v>
      </c>
      <c r="AK34" s="644">
        <v>8055</v>
      </c>
      <c r="AL34" s="644">
        <v>5763</v>
      </c>
      <c r="AM34" s="650">
        <v>198.66</v>
      </c>
      <c r="AN34" s="651" t="s">
        <v>1406</v>
      </c>
      <c r="AO34" s="652">
        <v>2024</v>
      </c>
      <c r="AP34" s="645">
        <v>7693</v>
      </c>
      <c r="AQ34" s="653">
        <v>4.49</v>
      </c>
      <c r="AR34" s="645">
        <v>5504</v>
      </c>
      <c r="AS34" s="653">
        <v>4.49</v>
      </c>
      <c r="AT34" s="654">
        <v>192.7</v>
      </c>
      <c r="AU34" s="651" t="s">
        <v>1406</v>
      </c>
      <c r="AV34" s="655">
        <v>3</v>
      </c>
      <c r="AW34" s="656" t="s">
        <v>1407</v>
      </c>
      <c r="AX34" s="649">
        <v>2021</v>
      </c>
      <c r="AY34" s="644"/>
      <c r="AZ34" s="644" t="s">
        <v>1210</v>
      </c>
      <c r="BA34" s="650"/>
      <c r="BB34" s="657"/>
      <c r="BC34" s="652">
        <v>2024</v>
      </c>
      <c r="BD34" s="645"/>
      <c r="BE34" s="653" t="s">
        <v>1210</v>
      </c>
      <c r="BF34" s="645"/>
      <c r="BG34" s="653" t="s">
        <v>1210</v>
      </c>
      <c r="BH34" s="654"/>
      <c r="BI34" s="657" t="s">
        <v>1210</v>
      </c>
      <c r="BJ34" s="655" t="s">
        <v>1210</v>
      </c>
      <c r="BK34" s="656"/>
      <c r="BL34" s="635" t="s">
        <v>1210</v>
      </c>
      <c r="BM34" s="658" t="s">
        <v>1210</v>
      </c>
      <c r="BN34" s="639" t="s">
        <v>1210</v>
      </c>
      <c r="BO34" s="635" t="s">
        <v>1210</v>
      </c>
      <c r="BP34" s="658" t="s">
        <v>1210</v>
      </c>
      <c r="BQ34" s="639" t="s">
        <v>1210</v>
      </c>
      <c r="BR34" s="635" t="s">
        <v>1210</v>
      </c>
      <c r="BS34" s="658" t="s">
        <v>1210</v>
      </c>
      <c r="BT34" s="639" t="s">
        <v>1210</v>
      </c>
      <c r="BU34" s="635" t="s">
        <v>1210</v>
      </c>
      <c r="BV34" s="658" t="s">
        <v>1210</v>
      </c>
      <c r="BW34" s="639" t="s">
        <v>1210</v>
      </c>
      <c r="BX34" s="635" t="s">
        <v>1210</v>
      </c>
      <c r="BY34" s="658" t="s">
        <v>1210</v>
      </c>
      <c r="BZ34" s="639" t="s">
        <v>1210</v>
      </c>
      <c r="CA34" s="659" t="s">
        <v>1210</v>
      </c>
      <c r="CB34" s="638" t="s">
        <v>1240</v>
      </c>
      <c r="CC34" s="660" t="s">
        <v>1408</v>
      </c>
      <c r="CD34" s="661" t="s">
        <v>1217</v>
      </c>
      <c r="CE34" s="662"/>
      <c r="CF34" s="663"/>
      <c r="CG34" s="663"/>
      <c r="CH34" s="663"/>
      <c r="CI34" s="663"/>
      <c r="CJ34" s="664"/>
      <c r="CK34" s="661" t="s">
        <v>1217</v>
      </c>
      <c r="CL34" s="639" t="s">
        <v>1409</v>
      </c>
      <c r="CM34" s="647" t="s">
        <v>1217</v>
      </c>
      <c r="CN34" s="665">
        <v>0</v>
      </c>
      <c r="CO34" s="666">
        <v>0</v>
      </c>
      <c r="CP34" s="667">
        <v>0</v>
      </c>
      <c r="CQ34" s="666">
        <v>1</v>
      </c>
      <c r="CR34" s="667">
        <v>0</v>
      </c>
      <c r="CS34" s="666">
        <v>0</v>
      </c>
      <c r="CT34" s="667">
        <v>0</v>
      </c>
      <c r="CU34" s="666">
        <v>1</v>
      </c>
      <c r="CV34" s="374" t="s">
        <v>1219</v>
      </c>
      <c r="CW34" s="375" t="s">
        <v>1223</v>
      </c>
      <c r="CX34" s="336"/>
      <c r="CY34" s="333" t="s">
        <v>1222</v>
      </c>
      <c r="CZ34" s="334" t="s">
        <v>1223</v>
      </c>
      <c r="DA34" s="336"/>
      <c r="DB34" s="333" t="s">
        <v>1222</v>
      </c>
      <c r="DC34" s="334" t="s">
        <v>1223</v>
      </c>
      <c r="DD34" s="336"/>
      <c r="DE34" s="333" t="s">
        <v>1222</v>
      </c>
      <c r="DF34" s="334" t="s">
        <v>1223</v>
      </c>
      <c r="DG34" s="336"/>
      <c r="DH34" s="333" t="s">
        <v>1222</v>
      </c>
      <c r="DI34" s="334" t="s">
        <v>1223</v>
      </c>
      <c r="DJ34" s="336"/>
      <c r="DK34" s="333" t="s">
        <v>1222</v>
      </c>
      <c r="DL34" s="334" t="s">
        <v>1223</v>
      </c>
      <c r="DM34" s="336"/>
      <c r="DN34" s="333" t="s">
        <v>1224</v>
      </c>
      <c r="DO34" s="334" t="s">
        <v>1224</v>
      </c>
      <c r="DP34" s="336"/>
      <c r="DQ34" s="333" t="s">
        <v>1222</v>
      </c>
      <c r="DR34" s="334" t="s">
        <v>1223</v>
      </c>
      <c r="DS34" s="336"/>
      <c r="DT34" s="333" t="s">
        <v>1222</v>
      </c>
      <c r="DU34" s="334" t="s">
        <v>1223</v>
      </c>
      <c r="DV34" s="336"/>
      <c r="DW34" s="333" t="s">
        <v>1222</v>
      </c>
      <c r="DX34" s="334" t="s">
        <v>1223</v>
      </c>
      <c r="DY34" s="336"/>
      <c r="DZ34" s="333" t="s">
        <v>1222</v>
      </c>
      <c r="EA34" s="334" t="s">
        <v>1223</v>
      </c>
      <c r="EB34" s="336"/>
      <c r="EC34" s="333" t="s">
        <v>1222</v>
      </c>
      <c r="ED34" s="334" t="s">
        <v>1223</v>
      </c>
      <c r="EE34" s="336"/>
      <c r="EF34" s="333" t="s">
        <v>1222</v>
      </c>
      <c r="EG34" s="334" t="s">
        <v>1223</v>
      </c>
      <c r="EH34" s="336"/>
      <c r="EI34" s="374" t="s">
        <v>1210</v>
      </c>
      <c r="EJ34" s="375" t="s">
        <v>1210</v>
      </c>
      <c r="EK34" s="336"/>
      <c r="EL34" s="333" t="s">
        <v>1210</v>
      </c>
      <c r="EM34" s="334" t="s">
        <v>1210</v>
      </c>
      <c r="EN34" s="336"/>
      <c r="EO34" s="333" t="s">
        <v>1210</v>
      </c>
      <c r="EP34" s="334" t="s">
        <v>1210</v>
      </c>
      <c r="EQ34" s="336"/>
      <c r="ER34" s="333" t="s">
        <v>1210</v>
      </c>
      <c r="ES34" s="334" t="s">
        <v>1210</v>
      </c>
      <c r="ET34" s="336"/>
      <c r="EU34" s="333" t="s">
        <v>1210</v>
      </c>
      <c r="EV34" s="334" t="s">
        <v>1210</v>
      </c>
      <c r="EW34" s="376"/>
      <c r="EY34" s="668" t="s">
        <v>376</v>
      </c>
      <c r="EZ34" s="639" t="s">
        <v>377</v>
      </c>
      <c r="FA34" s="265" t="s">
        <v>1231</v>
      </c>
      <c r="FB34" s="266">
        <v>44907</v>
      </c>
      <c r="FC34" s="669">
        <v>44907</v>
      </c>
      <c r="FD34" s="268" t="s">
        <v>1242</v>
      </c>
      <c r="FE34" s="326">
        <v>4.49</v>
      </c>
      <c r="FF34" s="270" t="s">
        <v>1242</v>
      </c>
      <c r="FG34" s="326">
        <v>4.49</v>
      </c>
      <c r="FH34" s="327" t="s">
        <v>1242</v>
      </c>
      <c r="FI34" s="328">
        <v>3</v>
      </c>
      <c r="FJ34" s="670" t="s">
        <v>1242</v>
      </c>
      <c r="FK34" s="671">
        <v>100</v>
      </c>
      <c r="FL34" s="672">
        <v>24</v>
      </c>
      <c r="FM34" s="673">
        <v>24</v>
      </c>
      <c r="FN34" s="268" t="s">
        <v>1210</v>
      </c>
      <c r="FO34" s="326" t="s">
        <v>1210</v>
      </c>
      <c r="FP34" s="270" t="s">
        <v>1210</v>
      </c>
      <c r="FQ34" s="326" t="s">
        <v>1210</v>
      </c>
      <c r="FR34" s="327" t="s">
        <v>1210</v>
      </c>
      <c r="FS34" s="328" t="s">
        <v>1210</v>
      </c>
      <c r="FT34" s="670" t="s">
        <v>1210</v>
      </c>
      <c r="FU34" s="671" t="s">
        <v>1210</v>
      </c>
      <c r="FV34" s="672" t="s">
        <v>1210</v>
      </c>
      <c r="FW34" s="673" t="s">
        <v>1210</v>
      </c>
      <c r="FY34" s="276" t="s">
        <v>1243</v>
      </c>
      <c r="FZ34" s="277" t="s">
        <v>1230</v>
      </c>
      <c r="GC34" s="229"/>
      <c r="GD34" s="229"/>
    </row>
    <row r="35" spans="2:186" ht="18.75" customHeight="1">
      <c r="B35" s="632" t="s">
        <v>378</v>
      </c>
      <c r="C35" s="231" t="s">
        <v>379</v>
      </c>
      <c r="D35" s="232">
        <v>2022</v>
      </c>
      <c r="E35" s="233" t="s">
        <v>1231</v>
      </c>
      <c r="F35" s="633">
        <v>1069030</v>
      </c>
      <c r="G35" s="634">
        <v>1069030</v>
      </c>
      <c r="H35" s="339">
        <v>44749</v>
      </c>
      <c r="I35" s="635" t="s">
        <v>1410</v>
      </c>
      <c r="J35" s="636" t="s">
        <v>379</v>
      </c>
      <c r="K35" s="637" t="s">
        <v>1411</v>
      </c>
      <c r="L35" s="638" t="s">
        <v>379</v>
      </c>
      <c r="M35" s="637" t="s">
        <v>1412</v>
      </c>
      <c r="N35" s="639" t="s">
        <v>1410</v>
      </c>
      <c r="O35" s="635" t="s">
        <v>100</v>
      </c>
      <c r="P35" s="639" t="s">
        <v>102</v>
      </c>
      <c r="Q35" s="640" t="s">
        <v>1234</v>
      </c>
      <c r="R35" s="641"/>
      <c r="S35" s="641"/>
      <c r="T35" s="642"/>
      <c r="U35" s="643">
        <v>12311.651523126</v>
      </c>
      <c r="V35" s="644">
        <v>4</v>
      </c>
      <c r="W35" s="644">
        <v>3</v>
      </c>
      <c r="X35" s="645" t="s">
        <v>1210</v>
      </c>
      <c r="Y35" s="352">
        <v>2022</v>
      </c>
      <c r="Z35" s="265">
        <v>2024</v>
      </c>
      <c r="AA35" s="646" t="s">
        <v>1413</v>
      </c>
      <c r="AB35" s="647"/>
      <c r="AC35" s="639" t="s">
        <v>1210</v>
      </c>
      <c r="AD35" s="648" t="s">
        <v>1211</v>
      </c>
      <c r="AE35" s="636" t="s">
        <v>1414</v>
      </c>
      <c r="AF35" s="636" t="s">
        <v>1415</v>
      </c>
      <c r="AG35" s="639" t="s">
        <v>1416</v>
      </c>
      <c r="AH35" s="648"/>
      <c r="AI35" s="639" t="s">
        <v>1210</v>
      </c>
      <c r="AJ35" s="649">
        <v>2021</v>
      </c>
      <c r="AK35" s="644">
        <v>20905</v>
      </c>
      <c r="AL35" s="644">
        <v>10760</v>
      </c>
      <c r="AM35" s="650"/>
      <c r="AN35" s="651"/>
      <c r="AO35" s="652">
        <v>2024</v>
      </c>
      <c r="AP35" s="645">
        <v>20277</v>
      </c>
      <c r="AQ35" s="653">
        <v>3</v>
      </c>
      <c r="AR35" s="645">
        <v>10437</v>
      </c>
      <c r="AS35" s="653">
        <v>3</v>
      </c>
      <c r="AT35" s="654"/>
      <c r="AU35" s="651" t="s">
        <v>1210</v>
      </c>
      <c r="AV35" s="655" t="s">
        <v>1210</v>
      </c>
      <c r="AW35" s="656" t="s">
        <v>1417</v>
      </c>
      <c r="AX35" s="649">
        <v>2021</v>
      </c>
      <c r="AY35" s="644"/>
      <c r="AZ35" s="644" t="s">
        <v>1210</v>
      </c>
      <c r="BA35" s="650"/>
      <c r="BB35" s="657"/>
      <c r="BC35" s="652">
        <v>2024</v>
      </c>
      <c r="BD35" s="645"/>
      <c r="BE35" s="653" t="s">
        <v>1210</v>
      </c>
      <c r="BF35" s="645"/>
      <c r="BG35" s="653" t="s">
        <v>1210</v>
      </c>
      <c r="BH35" s="654"/>
      <c r="BI35" s="657" t="s">
        <v>1210</v>
      </c>
      <c r="BJ35" s="655" t="s">
        <v>1210</v>
      </c>
      <c r="BK35" s="656"/>
      <c r="BL35" s="635" t="s">
        <v>1418</v>
      </c>
      <c r="BM35" s="658">
        <v>33</v>
      </c>
      <c r="BN35" s="639" t="s">
        <v>1419</v>
      </c>
      <c r="BO35" s="635" t="s">
        <v>1210</v>
      </c>
      <c r="BP35" s="658" t="s">
        <v>1210</v>
      </c>
      <c r="BQ35" s="639" t="s">
        <v>1210</v>
      </c>
      <c r="BR35" s="635" t="s">
        <v>1210</v>
      </c>
      <c r="BS35" s="658" t="s">
        <v>1210</v>
      </c>
      <c r="BT35" s="639" t="s">
        <v>1210</v>
      </c>
      <c r="BU35" s="635" t="s">
        <v>1210</v>
      </c>
      <c r="BV35" s="658" t="s">
        <v>1210</v>
      </c>
      <c r="BW35" s="639" t="s">
        <v>1210</v>
      </c>
      <c r="BX35" s="635" t="s">
        <v>1210</v>
      </c>
      <c r="BY35" s="658" t="s">
        <v>1210</v>
      </c>
      <c r="BZ35" s="639" t="s">
        <v>1210</v>
      </c>
      <c r="CA35" s="659">
        <v>33</v>
      </c>
      <c r="CB35" s="638" t="s">
        <v>1240</v>
      </c>
      <c r="CC35" s="660" t="s">
        <v>1420</v>
      </c>
      <c r="CD35" s="661" t="s">
        <v>1217</v>
      </c>
      <c r="CE35" s="662"/>
      <c r="CF35" s="663"/>
      <c r="CG35" s="663"/>
      <c r="CH35" s="663"/>
      <c r="CI35" s="663"/>
      <c r="CJ35" s="664"/>
      <c r="CK35" s="661" t="s">
        <v>1240</v>
      </c>
      <c r="CL35" s="639" t="s">
        <v>1421</v>
      </c>
      <c r="CM35" s="647" t="s">
        <v>1217</v>
      </c>
      <c r="CN35" s="665"/>
      <c r="CO35" s="666">
        <v>0</v>
      </c>
      <c r="CP35" s="667"/>
      <c r="CQ35" s="666">
        <v>0</v>
      </c>
      <c r="CR35" s="667"/>
      <c r="CS35" s="666">
        <v>0</v>
      </c>
      <c r="CT35" s="667" t="s">
        <v>1210</v>
      </c>
      <c r="CU35" s="666">
        <v>0</v>
      </c>
      <c r="CV35" s="374" t="s">
        <v>1219</v>
      </c>
      <c r="CW35" s="375" t="s">
        <v>1223</v>
      </c>
      <c r="CX35" s="336"/>
      <c r="CY35" s="333" t="s">
        <v>1222</v>
      </c>
      <c r="CZ35" s="334" t="s">
        <v>1223</v>
      </c>
      <c r="DA35" s="336"/>
      <c r="DB35" s="333" t="s">
        <v>1222</v>
      </c>
      <c r="DC35" s="334" t="s">
        <v>1223</v>
      </c>
      <c r="DD35" s="336"/>
      <c r="DE35" s="333" t="s">
        <v>1222</v>
      </c>
      <c r="DF35" s="334" t="s">
        <v>1223</v>
      </c>
      <c r="DG35" s="336"/>
      <c r="DH35" s="333" t="s">
        <v>1222</v>
      </c>
      <c r="DI35" s="334" t="s">
        <v>1223</v>
      </c>
      <c r="DJ35" s="336"/>
      <c r="DK35" s="333" t="s">
        <v>1222</v>
      </c>
      <c r="DL35" s="334" t="s">
        <v>1223</v>
      </c>
      <c r="DM35" s="336"/>
      <c r="DN35" s="333" t="s">
        <v>1224</v>
      </c>
      <c r="DO35" s="334" t="s">
        <v>1224</v>
      </c>
      <c r="DP35" s="336"/>
      <c r="DQ35" s="333" t="s">
        <v>1222</v>
      </c>
      <c r="DR35" s="334" t="s">
        <v>1223</v>
      </c>
      <c r="DS35" s="336"/>
      <c r="DT35" s="333" t="s">
        <v>1222</v>
      </c>
      <c r="DU35" s="334" t="s">
        <v>1223</v>
      </c>
      <c r="DV35" s="336"/>
      <c r="DW35" s="333" t="s">
        <v>1224</v>
      </c>
      <c r="DX35" s="334" t="s">
        <v>1224</v>
      </c>
      <c r="DY35" s="336"/>
      <c r="DZ35" s="333" t="s">
        <v>1222</v>
      </c>
      <c r="EA35" s="334" t="s">
        <v>1223</v>
      </c>
      <c r="EB35" s="336"/>
      <c r="EC35" s="333" t="s">
        <v>1224</v>
      </c>
      <c r="ED35" s="334" t="s">
        <v>1224</v>
      </c>
      <c r="EE35" s="336"/>
      <c r="EF35" s="333" t="s">
        <v>1222</v>
      </c>
      <c r="EG35" s="334" t="s">
        <v>1223</v>
      </c>
      <c r="EH35" s="336"/>
      <c r="EI35" s="374" t="s">
        <v>1210</v>
      </c>
      <c r="EJ35" s="375" t="s">
        <v>1210</v>
      </c>
      <c r="EK35" s="336"/>
      <c r="EL35" s="333" t="s">
        <v>1210</v>
      </c>
      <c r="EM35" s="334" t="s">
        <v>1210</v>
      </c>
      <c r="EN35" s="336"/>
      <c r="EO35" s="333" t="s">
        <v>1210</v>
      </c>
      <c r="EP35" s="334" t="s">
        <v>1210</v>
      </c>
      <c r="EQ35" s="336"/>
      <c r="ER35" s="333" t="s">
        <v>1210</v>
      </c>
      <c r="ES35" s="334" t="s">
        <v>1210</v>
      </c>
      <c r="ET35" s="336"/>
      <c r="EU35" s="333" t="s">
        <v>1210</v>
      </c>
      <c r="EV35" s="334" t="s">
        <v>1210</v>
      </c>
      <c r="EW35" s="376"/>
      <c r="EY35" s="668" t="s">
        <v>378</v>
      </c>
      <c r="EZ35" s="639" t="s">
        <v>379</v>
      </c>
      <c r="FA35" s="265" t="s">
        <v>1231</v>
      </c>
      <c r="FB35" s="266">
        <v>44851</v>
      </c>
      <c r="FC35" s="669">
        <v>44855</v>
      </c>
      <c r="FD35" s="268" t="s">
        <v>1242</v>
      </c>
      <c r="FE35" s="326">
        <v>3</v>
      </c>
      <c r="FF35" s="270" t="s">
        <v>1242</v>
      </c>
      <c r="FG35" s="326">
        <v>3</v>
      </c>
      <c r="FH35" s="327" t="s">
        <v>1210</v>
      </c>
      <c r="FI35" s="328" t="s">
        <v>1210</v>
      </c>
      <c r="FJ35" s="670" t="s">
        <v>1242</v>
      </c>
      <c r="FK35" s="671">
        <v>100</v>
      </c>
      <c r="FL35" s="672">
        <v>20</v>
      </c>
      <c r="FM35" s="673">
        <v>20</v>
      </c>
      <c r="FN35" s="268" t="s">
        <v>1210</v>
      </c>
      <c r="FO35" s="326" t="s">
        <v>1210</v>
      </c>
      <c r="FP35" s="270" t="s">
        <v>1210</v>
      </c>
      <c r="FQ35" s="326" t="s">
        <v>1210</v>
      </c>
      <c r="FR35" s="327" t="s">
        <v>1210</v>
      </c>
      <c r="FS35" s="328" t="s">
        <v>1210</v>
      </c>
      <c r="FT35" s="670" t="s">
        <v>1210</v>
      </c>
      <c r="FU35" s="671" t="s">
        <v>1210</v>
      </c>
      <c r="FV35" s="672" t="s">
        <v>1210</v>
      </c>
      <c r="FW35" s="673" t="s">
        <v>1210</v>
      </c>
      <c r="FY35" s="276" t="s">
        <v>1243</v>
      </c>
      <c r="FZ35" s="277" t="s">
        <v>1230</v>
      </c>
      <c r="GC35" s="229"/>
      <c r="GD35" s="229"/>
    </row>
    <row r="36" spans="2:186" ht="18.75" customHeight="1">
      <c r="B36" s="632" t="s">
        <v>380</v>
      </c>
      <c r="C36" s="231" t="s">
        <v>381</v>
      </c>
      <c r="D36" s="232">
        <v>2022</v>
      </c>
      <c r="E36" s="233" t="s">
        <v>1231</v>
      </c>
      <c r="F36" s="633">
        <v>1024031</v>
      </c>
      <c r="G36" s="634">
        <v>1024031</v>
      </c>
      <c r="H36" s="339">
        <v>44767</v>
      </c>
      <c r="I36" s="635" t="s">
        <v>1422</v>
      </c>
      <c r="J36" s="636" t="s">
        <v>381</v>
      </c>
      <c r="K36" s="637" t="s">
        <v>1423</v>
      </c>
      <c r="L36" s="638" t="s">
        <v>381</v>
      </c>
      <c r="M36" s="637" t="s">
        <v>1424</v>
      </c>
      <c r="N36" s="639" t="s">
        <v>1422</v>
      </c>
      <c r="O36" s="635" t="s">
        <v>25</v>
      </c>
      <c r="P36" s="639" t="s">
        <v>48</v>
      </c>
      <c r="Q36" s="640" t="s">
        <v>1234</v>
      </c>
      <c r="R36" s="641"/>
      <c r="S36" s="641"/>
      <c r="T36" s="642"/>
      <c r="U36" s="643">
        <v>11940</v>
      </c>
      <c r="V36" s="644">
        <v>2</v>
      </c>
      <c r="W36" s="644">
        <v>1</v>
      </c>
      <c r="X36" s="645" t="s">
        <v>1210</v>
      </c>
      <c r="Y36" s="352">
        <v>2022</v>
      </c>
      <c r="Z36" s="265">
        <v>2024</v>
      </c>
      <c r="AA36" s="646" t="s">
        <v>1425</v>
      </c>
      <c r="AB36" s="647"/>
      <c r="AC36" s="639" t="s">
        <v>1210</v>
      </c>
      <c r="AD36" s="648" t="s">
        <v>1211</v>
      </c>
      <c r="AE36" s="636" t="s">
        <v>1426</v>
      </c>
      <c r="AF36" s="636" t="s">
        <v>1427</v>
      </c>
      <c r="AG36" s="639" t="s">
        <v>1428</v>
      </c>
      <c r="AH36" s="648"/>
      <c r="AI36" s="639" t="s">
        <v>1210</v>
      </c>
      <c r="AJ36" s="649">
        <v>2021</v>
      </c>
      <c r="AK36" s="644">
        <v>21765</v>
      </c>
      <c r="AL36" s="644">
        <v>21627</v>
      </c>
      <c r="AM36" s="650"/>
      <c r="AN36" s="651"/>
      <c r="AO36" s="652">
        <v>2024</v>
      </c>
      <c r="AP36" s="645">
        <v>18761</v>
      </c>
      <c r="AQ36" s="653">
        <v>13.8</v>
      </c>
      <c r="AR36" s="645">
        <v>18642</v>
      </c>
      <c r="AS36" s="653">
        <v>13.8</v>
      </c>
      <c r="AT36" s="654"/>
      <c r="AU36" s="651" t="s">
        <v>1210</v>
      </c>
      <c r="AV36" s="655" t="s">
        <v>1210</v>
      </c>
      <c r="AW36" s="656" t="s">
        <v>1429</v>
      </c>
      <c r="AX36" s="649">
        <v>2021</v>
      </c>
      <c r="AY36" s="644"/>
      <c r="AZ36" s="644" t="s">
        <v>1210</v>
      </c>
      <c r="BA36" s="650"/>
      <c r="BB36" s="657"/>
      <c r="BC36" s="652">
        <v>2024</v>
      </c>
      <c r="BD36" s="645"/>
      <c r="BE36" s="653" t="s">
        <v>1210</v>
      </c>
      <c r="BF36" s="645"/>
      <c r="BG36" s="653" t="s">
        <v>1210</v>
      </c>
      <c r="BH36" s="654"/>
      <c r="BI36" s="657" t="s">
        <v>1210</v>
      </c>
      <c r="BJ36" s="655" t="s">
        <v>1210</v>
      </c>
      <c r="BK36" s="656"/>
      <c r="BL36" s="635" t="s">
        <v>1210</v>
      </c>
      <c r="BM36" s="658" t="s">
        <v>1210</v>
      </c>
      <c r="BN36" s="639" t="s">
        <v>1210</v>
      </c>
      <c r="BO36" s="635" t="s">
        <v>1210</v>
      </c>
      <c r="BP36" s="658" t="s">
        <v>1210</v>
      </c>
      <c r="BQ36" s="639" t="s">
        <v>1210</v>
      </c>
      <c r="BR36" s="635" t="s">
        <v>1210</v>
      </c>
      <c r="BS36" s="658" t="s">
        <v>1210</v>
      </c>
      <c r="BT36" s="639" t="s">
        <v>1210</v>
      </c>
      <c r="BU36" s="635" t="s">
        <v>1210</v>
      </c>
      <c r="BV36" s="658" t="s">
        <v>1210</v>
      </c>
      <c r="BW36" s="639" t="s">
        <v>1210</v>
      </c>
      <c r="BX36" s="635" t="s">
        <v>1210</v>
      </c>
      <c r="BY36" s="658" t="s">
        <v>1210</v>
      </c>
      <c r="BZ36" s="639" t="s">
        <v>1210</v>
      </c>
      <c r="CA36" s="659" t="s">
        <v>1210</v>
      </c>
      <c r="CB36" s="638" t="s">
        <v>1240</v>
      </c>
      <c r="CC36" s="660" t="s">
        <v>1430</v>
      </c>
      <c r="CD36" s="661" t="s">
        <v>1240</v>
      </c>
      <c r="CE36" s="662" t="s">
        <v>1431</v>
      </c>
      <c r="CF36" s="663" t="s">
        <v>1432</v>
      </c>
      <c r="CG36" s="663"/>
      <c r="CH36" s="663"/>
      <c r="CI36" s="663"/>
      <c r="CJ36" s="664"/>
      <c r="CK36" s="661" t="s">
        <v>1240</v>
      </c>
      <c r="CL36" s="639" t="s">
        <v>1433</v>
      </c>
      <c r="CM36" s="647" t="s">
        <v>1217</v>
      </c>
      <c r="CN36" s="665"/>
      <c r="CO36" s="666">
        <v>0</v>
      </c>
      <c r="CP36" s="667"/>
      <c r="CQ36" s="666">
        <v>1</v>
      </c>
      <c r="CR36" s="667"/>
      <c r="CS36" s="666">
        <v>0</v>
      </c>
      <c r="CT36" s="667" t="s">
        <v>1210</v>
      </c>
      <c r="CU36" s="666">
        <v>1</v>
      </c>
      <c r="CV36" s="374" t="s">
        <v>1219</v>
      </c>
      <c r="CW36" s="375" t="s">
        <v>1223</v>
      </c>
      <c r="CX36" s="336"/>
      <c r="CY36" s="333" t="s">
        <v>1222</v>
      </c>
      <c r="CZ36" s="334" t="s">
        <v>1223</v>
      </c>
      <c r="DA36" s="336"/>
      <c r="DB36" s="333" t="s">
        <v>1222</v>
      </c>
      <c r="DC36" s="334" t="s">
        <v>1223</v>
      </c>
      <c r="DD36" s="336"/>
      <c r="DE36" s="333" t="s">
        <v>1222</v>
      </c>
      <c r="DF36" s="334" t="s">
        <v>1223</v>
      </c>
      <c r="DG36" s="336"/>
      <c r="DH36" s="333" t="s">
        <v>1222</v>
      </c>
      <c r="DI36" s="334" t="s">
        <v>1223</v>
      </c>
      <c r="DJ36" s="336"/>
      <c r="DK36" s="333" t="s">
        <v>1222</v>
      </c>
      <c r="DL36" s="334" t="s">
        <v>1223</v>
      </c>
      <c r="DM36" s="336"/>
      <c r="DN36" s="333" t="s">
        <v>1222</v>
      </c>
      <c r="DO36" s="334" t="s">
        <v>1223</v>
      </c>
      <c r="DP36" s="336"/>
      <c r="DQ36" s="333" t="s">
        <v>1222</v>
      </c>
      <c r="DR36" s="334" t="s">
        <v>1223</v>
      </c>
      <c r="DS36" s="336"/>
      <c r="DT36" s="333" t="s">
        <v>1222</v>
      </c>
      <c r="DU36" s="334" t="s">
        <v>1223</v>
      </c>
      <c r="DV36" s="336"/>
      <c r="DW36" s="333" t="s">
        <v>1222</v>
      </c>
      <c r="DX36" s="334" t="s">
        <v>1223</v>
      </c>
      <c r="DY36" s="336"/>
      <c r="DZ36" s="333" t="s">
        <v>1222</v>
      </c>
      <c r="EA36" s="334" t="s">
        <v>1223</v>
      </c>
      <c r="EB36" s="336"/>
      <c r="EC36" s="333" t="s">
        <v>1222</v>
      </c>
      <c r="ED36" s="334" t="s">
        <v>1223</v>
      </c>
      <c r="EE36" s="336" t="s">
        <v>1434</v>
      </c>
      <c r="EF36" s="333" t="s">
        <v>1222</v>
      </c>
      <c r="EG36" s="334" t="s">
        <v>1223</v>
      </c>
      <c r="EH36" s="336" t="s">
        <v>1435</v>
      </c>
      <c r="EI36" s="374" t="s">
        <v>1210</v>
      </c>
      <c r="EJ36" s="375" t="s">
        <v>1210</v>
      </c>
      <c r="EK36" s="336"/>
      <c r="EL36" s="333" t="s">
        <v>1210</v>
      </c>
      <c r="EM36" s="334" t="s">
        <v>1210</v>
      </c>
      <c r="EN36" s="336"/>
      <c r="EO36" s="333" t="s">
        <v>1210</v>
      </c>
      <c r="EP36" s="334" t="s">
        <v>1210</v>
      </c>
      <c r="EQ36" s="336"/>
      <c r="ER36" s="333" t="s">
        <v>1210</v>
      </c>
      <c r="ES36" s="334" t="s">
        <v>1210</v>
      </c>
      <c r="ET36" s="336"/>
      <c r="EU36" s="333" t="s">
        <v>1210</v>
      </c>
      <c r="EV36" s="334" t="s">
        <v>1210</v>
      </c>
      <c r="EW36" s="376"/>
      <c r="EY36" s="668" t="s">
        <v>380</v>
      </c>
      <c r="EZ36" s="639" t="s">
        <v>381</v>
      </c>
      <c r="FA36" s="265" t="s">
        <v>1231</v>
      </c>
      <c r="FB36" s="266">
        <v>44907</v>
      </c>
      <c r="FC36" s="669">
        <v>44908</v>
      </c>
      <c r="FD36" s="268" t="s">
        <v>1276</v>
      </c>
      <c r="FE36" s="326">
        <v>13.8</v>
      </c>
      <c r="FF36" s="270" t="s">
        <v>1276</v>
      </c>
      <c r="FG36" s="326">
        <v>13.8</v>
      </c>
      <c r="FH36" s="327" t="s">
        <v>1210</v>
      </c>
      <c r="FI36" s="328" t="s">
        <v>1210</v>
      </c>
      <c r="FJ36" s="670" t="s">
        <v>1242</v>
      </c>
      <c r="FK36" s="671">
        <v>100</v>
      </c>
      <c r="FL36" s="672">
        <v>26</v>
      </c>
      <c r="FM36" s="673">
        <v>26</v>
      </c>
      <c r="FN36" s="268" t="s">
        <v>1210</v>
      </c>
      <c r="FO36" s="326" t="s">
        <v>1210</v>
      </c>
      <c r="FP36" s="270" t="s">
        <v>1210</v>
      </c>
      <c r="FQ36" s="326" t="s">
        <v>1210</v>
      </c>
      <c r="FR36" s="327" t="s">
        <v>1210</v>
      </c>
      <c r="FS36" s="328" t="s">
        <v>1210</v>
      </c>
      <c r="FT36" s="670" t="s">
        <v>1210</v>
      </c>
      <c r="FU36" s="671" t="s">
        <v>1210</v>
      </c>
      <c r="FV36" s="672" t="s">
        <v>1210</v>
      </c>
      <c r="FW36" s="673" t="s">
        <v>1210</v>
      </c>
      <c r="FY36" s="276" t="s">
        <v>1243</v>
      </c>
      <c r="FZ36" s="277" t="s">
        <v>1230</v>
      </c>
      <c r="GC36" s="229"/>
      <c r="GD36" s="229"/>
    </row>
    <row r="37" spans="2:186" ht="18.75" customHeight="1">
      <c r="B37" s="632" t="s">
        <v>1436</v>
      </c>
      <c r="C37" s="231" t="s">
        <v>3482</v>
      </c>
      <c r="D37" s="232">
        <v>2022</v>
      </c>
      <c r="E37" s="233" t="s">
        <v>1269</v>
      </c>
      <c r="F37" s="633">
        <v>3043034</v>
      </c>
      <c r="G37" s="634">
        <v>3043034</v>
      </c>
      <c r="H37" s="339">
        <v>44865</v>
      </c>
      <c r="I37" s="635" t="s">
        <v>1438</v>
      </c>
      <c r="J37" s="636" t="s">
        <v>1437</v>
      </c>
      <c r="K37" s="637" t="s">
        <v>1439</v>
      </c>
      <c r="L37" s="638" t="s">
        <v>1437</v>
      </c>
      <c r="M37" s="637" t="s">
        <v>1440</v>
      </c>
      <c r="N37" s="639" t="s">
        <v>1438</v>
      </c>
      <c r="O37" s="635" t="s">
        <v>67</v>
      </c>
      <c r="P37" s="639" t="s">
        <v>69</v>
      </c>
      <c r="Q37" s="640"/>
      <c r="R37" s="641"/>
      <c r="S37" s="641" t="s">
        <v>1272</v>
      </c>
      <c r="T37" s="642"/>
      <c r="U37" s="643" t="s">
        <v>1210</v>
      </c>
      <c r="V37" s="644" t="s">
        <v>1210</v>
      </c>
      <c r="W37" s="644" t="s">
        <v>1210</v>
      </c>
      <c r="X37" s="645">
        <v>134</v>
      </c>
      <c r="Y37" s="352">
        <v>2022</v>
      </c>
      <c r="Z37" s="265">
        <v>2024</v>
      </c>
      <c r="AA37" s="646" t="s">
        <v>1441</v>
      </c>
      <c r="AB37" s="647"/>
      <c r="AC37" s="639" t="s">
        <v>1442</v>
      </c>
      <c r="AD37" s="648" t="s">
        <v>1211</v>
      </c>
      <c r="AE37" s="636" t="s">
        <v>1443</v>
      </c>
      <c r="AF37" s="636" t="s">
        <v>1438</v>
      </c>
      <c r="AG37" s="639" t="s">
        <v>1444</v>
      </c>
      <c r="AH37" s="648"/>
      <c r="AI37" s="639" t="s">
        <v>1210</v>
      </c>
      <c r="AJ37" s="649">
        <v>2021</v>
      </c>
      <c r="AK37" s="644"/>
      <c r="AL37" s="644" t="s">
        <v>1210</v>
      </c>
      <c r="AM37" s="650"/>
      <c r="AN37" s="651"/>
      <c r="AO37" s="652">
        <v>2024</v>
      </c>
      <c r="AP37" s="645"/>
      <c r="AQ37" s="653" t="s">
        <v>1210</v>
      </c>
      <c r="AR37" s="645"/>
      <c r="AS37" s="653" t="s">
        <v>1210</v>
      </c>
      <c r="AT37" s="654"/>
      <c r="AU37" s="651" t="s">
        <v>1210</v>
      </c>
      <c r="AV37" s="655" t="s">
        <v>1210</v>
      </c>
      <c r="AW37" s="656"/>
      <c r="AX37" s="649">
        <v>2021</v>
      </c>
      <c r="AY37" s="644">
        <v>2071</v>
      </c>
      <c r="AZ37" s="644">
        <v>2071</v>
      </c>
      <c r="BA37" s="650"/>
      <c r="BB37" s="657"/>
      <c r="BC37" s="652">
        <v>2024</v>
      </c>
      <c r="BD37" s="645">
        <v>2071</v>
      </c>
      <c r="BE37" s="653">
        <v>0</v>
      </c>
      <c r="BF37" s="645">
        <v>2071</v>
      </c>
      <c r="BG37" s="653">
        <v>0</v>
      </c>
      <c r="BH37" s="654"/>
      <c r="BI37" s="657" t="s">
        <v>1210</v>
      </c>
      <c r="BJ37" s="655" t="s">
        <v>1210</v>
      </c>
      <c r="BK37" s="656" t="s">
        <v>1445</v>
      </c>
      <c r="BL37" s="635" t="s">
        <v>1210</v>
      </c>
      <c r="BM37" s="658" t="s">
        <v>1210</v>
      </c>
      <c r="BN37" s="639" t="s">
        <v>1210</v>
      </c>
      <c r="BO37" s="635" t="s">
        <v>1210</v>
      </c>
      <c r="BP37" s="658" t="s">
        <v>1210</v>
      </c>
      <c r="BQ37" s="639" t="s">
        <v>1210</v>
      </c>
      <c r="BR37" s="635" t="s">
        <v>1210</v>
      </c>
      <c r="BS37" s="658" t="s">
        <v>1210</v>
      </c>
      <c r="BT37" s="639" t="s">
        <v>1210</v>
      </c>
      <c r="BU37" s="635" t="s">
        <v>1210</v>
      </c>
      <c r="BV37" s="658" t="s">
        <v>1210</v>
      </c>
      <c r="BW37" s="639" t="s">
        <v>1210</v>
      </c>
      <c r="BX37" s="635" t="s">
        <v>1210</v>
      </c>
      <c r="BY37" s="658" t="s">
        <v>1210</v>
      </c>
      <c r="BZ37" s="639" t="s">
        <v>1210</v>
      </c>
      <c r="CA37" s="659" t="s">
        <v>1210</v>
      </c>
      <c r="CB37" s="638" t="s">
        <v>1217</v>
      </c>
      <c r="CC37" s="660"/>
      <c r="CD37" s="661" t="s">
        <v>1217</v>
      </c>
      <c r="CE37" s="662"/>
      <c r="CF37" s="663"/>
      <c r="CG37" s="663"/>
      <c r="CH37" s="663"/>
      <c r="CI37" s="663"/>
      <c r="CJ37" s="664"/>
      <c r="CK37" s="661" t="s">
        <v>1217</v>
      </c>
      <c r="CL37" s="639"/>
      <c r="CM37" s="647" t="s">
        <v>1217</v>
      </c>
      <c r="CN37" s="665"/>
      <c r="CO37" s="666">
        <v>0</v>
      </c>
      <c r="CP37" s="667"/>
      <c r="CQ37" s="666">
        <v>0</v>
      </c>
      <c r="CR37" s="667"/>
      <c r="CS37" s="666">
        <v>0</v>
      </c>
      <c r="CT37" s="667" t="s">
        <v>1210</v>
      </c>
      <c r="CU37" s="666">
        <v>0</v>
      </c>
      <c r="CV37" s="374" t="s">
        <v>1210</v>
      </c>
      <c r="CW37" s="375" t="s">
        <v>1210</v>
      </c>
      <c r="CX37" s="336"/>
      <c r="CY37" s="333" t="s">
        <v>1210</v>
      </c>
      <c r="CZ37" s="334" t="s">
        <v>1210</v>
      </c>
      <c r="DA37" s="336"/>
      <c r="DB37" s="333" t="s">
        <v>1210</v>
      </c>
      <c r="DC37" s="334" t="s">
        <v>1210</v>
      </c>
      <c r="DD37" s="336"/>
      <c r="DE37" s="333" t="s">
        <v>1210</v>
      </c>
      <c r="DF37" s="334" t="s">
        <v>1210</v>
      </c>
      <c r="DG37" s="336"/>
      <c r="DH37" s="333" t="s">
        <v>1210</v>
      </c>
      <c r="DI37" s="334" t="s">
        <v>1210</v>
      </c>
      <c r="DJ37" s="336"/>
      <c r="DK37" s="333" t="s">
        <v>1210</v>
      </c>
      <c r="DL37" s="334" t="s">
        <v>1210</v>
      </c>
      <c r="DM37" s="336"/>
      <c r="DN37" s="333" t="s">
        <v>1210</v>
      </c>
      <c r="DO37" s="334" t="s">
        <v>1210</v>
      </c>
      <c r="DP37" s="336"/>
      <c r="DQ37" s="333" t="s">
        <v>1210</v>
      </c>
      <c r="DR37" s="334" t="s">
        <v>1210</v>
      </c>
      <c r="DS37" s="336"/>
      <c r="DT37" s="333" t="s">
        <v>1210</v>
      </c>
      <c r="DU37" s="334" t="s">
        <v>1210</v>
      </c>
      <c r="DV37" s="336"/>
      <c r="DW37" s="333" t="s">
        <v>1210</v>
      </c>
      <c r="DX37" s="334" t="s">
        <v>1210</v>
      </c>
      <c r="DY37" s="336"/>
      <c r="DZ37" s="333" t="s">
        <v>1210</v>
      </c>
      <c r="EA37" s="334" t="s">
        <v>1210</v>
      </c>
      <c r="EB37" s="336"/>
      <c r="EC37" s="333" t="s">
        <v>1210</v>
      </c>
      <c r="ED37" s="334" t="s">
        <v>1210</v>
      </c>
      <c r="EE37" s="336"/>
      <c r="EF37" s="333" t="s">
        <v>1210</v>
      </c>
      <c r="EG37" s="334" t="s">
        <v>1210</v>
      </c>
      <c r="EH37" s="336"/>
      <c r="EI37" s="374" t="s">
        <v>1219</v>
      </c>
      <c r="EJ37" s="375" t="s">
        <v>1223</v>
      </c>
      <c r="EK37" s="336"/>
      <c r="EL37" s="333" t="s">
        <v>1219</v>
      </c>
      <c r="EM37" s="334" t="s">
        <v>1223</v>
      </c>
      <c r="EN37" s="336"/>
      <c r="EO37" s="333" t="s">
        <v>1222</v>
      </c>
      <c r="EP37" s="334" t="s">
        <v>1223</v>
      </c>
      <c r="EQ37" s="336"/>
      <c r="ER37" s="333" t="s">
        <v>1222</v>
      </c>
      <c r="ES37" s="334" t="s">
        <v>1223</v>
      </c>
      <c r="ET37" s="336"/>
      <c r="EU37" s="333" t="s">
        <v>1222</v>
      </c>
      <c r="EV37" s="334" t="s">
        <v>1223</v>
      </c>
      <c r="EW37" s="376"/>
      <c r="EY37" s="668" t="s">
        <v>1436</v>
      </c>
      <c r="EZ37" s="639" t="s">
        <v>1437</v>
      </c>
      <c r="FA37" s="265" t="s">
        <v>1269</v>
      </c>
      <c r="FB37" s="266">
        <v>44951</v>
      </c>
      <c r="FC37" s="669">
        <v>44951</v>
      </c>
      <c r="FD37" s="268" t="s">
        <v>1210</v>
      </c>
      <c r="FE37" s="326" t="s">
        <v>1210</v>
      </c>
      <c r="FF37" s="270" t="s">
        <v>1210</v>
      </c>
      <c r="FG37" s="326" t="s">
        <v>1210</v>
      </c>
      <c r="FH37" s="327" t="s">
        <v>1210</v>
      </c>
      <c r="FI37" s="328" t="s">
        <v>1210</v>
      </c>
      <c r="FJ37" s="670" t="s">
        <v>1210</v>
      </c>
      <c r="FK37" s="671" t="s">
        <v>1210</v>
      </c>
      <c r="FL37" s="672" t="s">
        <v>1210</v>
      </c>
      <c r="FM37" s="673" t="s">
        <v>1210</v>
      </c>
      <c r="FN37" s="268" t="s">
        <v>1228</v>
      </c>
      <c r="FO37" s="326">
        <v>0</v>
      </c>
      <c r="FP37" s="270" t="s">
        <v>1276</v>
      </c>
      <c r="FQ37" s="326">
        <v>0</v>
      </c>
      <c r="FR37" s="327" t="s">
        <v>1210</v>
      </c>
      <c r="FS37" s="328" t="s">
        <v>1210</v>
      </c>
      <c r="FT37" s="670" t="s">
        <v>1242</v>
      </c>
      <c r="FU37" s="671">
        <v>100</v>
      </c>
      <c r="FV37" s="672">
        <v>10</v>
      </c>
      <c r="FW37" s="673">
        <v>10</v>
      </c>
      <c r="FY37" s="276" t="s">
        <v>1230</v>
      </c>
      <c r="FZ37" s="277" t="s">
        <v>1446</v>
      </c>
      <c r="GC37" s="229"/>
      <c r="GD37" s="229"/>
    </row>
    <row r="38" spans="2:186" ht="18.75" customHeight="1">
      <c r="B38" s="632" t="s">
        <v>382</v>
      </c>
      <c r="C38" s="231" t="s">
        <v>383</v>
      </c>
      <c r="D38" s="232">
        <v>2022</v>
      </c>
      <c r="E38" s="233" t="s">
        <v>1231</v>
      </c>
      <c r="F38" s="633">
        <v>1009036</v>
      </c>
      <c r="G38" s="634">
        <v>1009036</v>
      </c>
      <c r="H38" s="339">
        <v>44769</v>
      </c>
      <c r="I38" s="635" t="s">
        <v>1447</v>
      </c>
      <c r="J38" s="636" t="s">
        <v>383</v>
      </c>
      <c r="K38" s="637" t="s">
        <v>1448</v>
      </c>
      <c r="L38" s="638" t="s">
        <v>383</v>
      </c>
      <c r="M38" s="637" t="s">
        <v>1449</v>
      </c>
      <c r="N38" s="639" t="s">
        <v>1450</v>
      </c>
      <c r="O38" s="635" t="s">
        <v>25</v>
      </c>
      <c r="P38" s="639" t="s">
        <v>26</v>
      </c>
      <c r="Q38" s="640" t="s">
        <v>1234</v>
      </c>
      <c r="R38" s="641"/>
      <c r="S38" s="641"/>
      <c r="T38" s="642"/>
      <c r="U38" s="643">
        <v>7413.7607286000011</v>
      </c>
      <c r="V38" s="644">
        <v>1</v>
      </c>
      <c r="W38" s="644">
        <v>1</v>
      </c>
      <c r="X38" s="645" t="s">
        <v>1210</v>
      </c>
      <c r="Y38" s="352">
        <v>2022</v>
      </c>
      <c r="Z38" s="265">
        <v>2024</v>
      </c>
      <c r="AA38" s="646" t="s">
        <v>1451</v>
      </c>
      <c r="AB38" s="647"/>
      <c r="AC38" s="639" t="s">
        <v>1210</v>
      </c>
      <c r="AD38" s="648" t="s">
        <v>1211</v>
      </c>
      <c r="AE38" s="636" t="s">
        <v>1452</v>
      </c>
      <c r="AF38" s="636" t="s">
        <v>1453</v>
      </c>
      <c r="AG38" s="639" t="s">
        <v>1454</v>
      </c>
      <c r="AH38" s="648"/>
      <c r="AI38" s="639" t="s">
        <v>1210</v>
      </c>
      <c r="AJ38" s="649">
        <v>2021</v>
      </c>
      <c r="AK38" s="644">
        <v>14591</v>
      </c>
      <c r="AL38" s="644">
        <v>14393</v>
      </c>
      <c r="AM38" s="650">
        <v>53.9</v>
      </c>
      <c r="AN38" s="651" t="s">
        <v>1455</v>
      </c>
      <c r="AO38" s="652">
        <v>2024</v>
      </c>
      <c r="AP38" s="645">
        <v>14445</v>
      </c>
      <c r="AQ38" s="653">
        <v>1</v>
      </c>
      <c r="AR38" s="645">
        <v>14249</v>
      </c>
      <c r="AS38" s="653">
        <v>1</v>
      </c>
      <c r="AT38" s="654">
        <v>53.36</v>
      </c>
      <c r="AU38" s="651" t="s">
        <v>1455</v>
      </c>
      <c r="AV38" s="655">
        <v>1</v>
      </c>
      <c r="AW38" s="656" t="s">
        <v>1456</v>
      </c>
      <c r="AX38" s="649">
        <v>2021</v>
      </c>
      <c r="AY38" s="644"/>
      <c r="AZ38" s="644" t="s">
        <v>1210</v>
      </c>
      <c r="BA38" s="650"/>
      <c r="BB38" s="657"/>
      <c r="BC38" s="652">
        <v>2024</v>
      </c>
      <c r="BD38" s="645"/>
      <c r="BE38" s="653" t="s">
        <v>1210</v>
      </c>
      <c r="BF38" s="645"/>
      <c r="BG38" s="653" t="s">
        <v>1210</v>
      </c>
      <c r="BH38" s="654"/>
      <c r="BI38" s="657" t="s">
        <v>1210</v>
      </c>
      <c r="BJ38" s="655" t="s">
        <v>1210</v>
      </c>
      <c r="BK38" s="656"/>
      <c r="BL38" s="635" t="s">
        <v>1210</v>
      </c>
      <c r="BM38" s="658" t="s">
        <v>1210</v>
      </c>
      <c r="BN38" s="639" t="s">
        <v>1210</v>
      </c>
      <c r="BO38" s="635" t="s">
        <v>1210</v>
      </c>
      <c r="BP38" s="658" t="s">
        <v>1210</v>
      </c>
      <c r="BQ38" s="639" t="s">
        <v>1210</v>
      </c>
      <c r="BR38" s="635" t="s">
        <v>1210</v>
      </c>
      <c r="BS38" s="658" t="s">
        <v>1210</v>
      </c>
      <c r="BT38" s="639" t="s">
        <v>1210</v>
      </c>
      <c r="BU38" s="635" t="s">
        <v>1210</v>
      </c>
      <c r="BV38" s="658" t="s">
        <v>1210</v>
      </c>
      <c r="BW38" s="639" t="s">
        <v>1210</v>
      </c>
      <c r="BX38" s="635" t="s">
        <v>1210</v>
      </c>
      <c r="BY38" s="658" t="s">
        <v>1210</v>
      </c>
      <c r="BZ38" s="639" t="s">
        <v>1210</v>
      </c>
      <c r="CA38" s="659" t="s">
        <v>1210</v>
      </c>
      <c r="CB38" s="638" t="s">
        <v>1240</v>
      </c>
      <c r="CC38" s="660" t="s">
        <v>1457</v>
      </c>
      <c r="CD38" s="661" t="s">
        <v>1217</v>
      </c>
      <c r="CE38" s="662"/>
      <c r="CF38" s="663"/>
      <c r="CG38" s="663"/>
      <c r="CH38" s="663"/>
      <c r="CI38" s="663"/>
      <c r="CJ38" s="664"/>
      <c r="CK38" s="661" t="s">
        <v>1240</v>
      </c>
      <c r="CL38" s="639" t="s">
        <v>1458</v>
      </c>
      <c r="CM38" s="647" t="s">
        <v>1217</v>
      </c>
      <c r="CN38" s="665">
        <v>0</v>
      </c>
      <c r="CO38" s="666">
        <v>0</v>
      </c>
      <c r="CP38" s="667">
        <v>0</v>
      </c>
      <c r="CQ38" s="666">
        <v>0</v>
      </c>
      <c r="CR38" s="667">
        <v>0</v>
      </c>
      <c r="CS38" s="666">
        <v>0</v>
      </c>
      <c r="CT38" s="667">
        <v>0</v>
      </c>
      <c r="CU38" s="666">
        <v>0</v>
      </c>
      <c r="CV38" s="374" t="s">
        <v>1219</v>
      </c>
      <c r="CW38" s="375" t="s">
        <v>1223</v>
      </c>
      <c r="CX38" s="336"/>
      <c r="CY38" s="333" t="s">
        <v>1222</v>
      </c>
      <c r="CZ38" s="334" t="s">
        <v>1223</v>
      </c>
      <c r="DA38" s="336"/>
      <c r="DB38" s="333" t="s">
        <v>1222</v>
      </c>
      <c r="DC38" s="334" t="s">
        <v>1223</v>
      </c>
      <c r="DD38" s="336"/>
      <c r="DE38" s="333" t="s">
        <v>1222</v>
      </c>
      <c r="DF38" s="334" t="s">
        <v>1223</v>
      </c>
      <c r="DG38" s="336"/>
      <c r="DH38" s="333" t="s">
        <v>1222</v>
      </c>
      <c r="DI38" s="334" t="s">
        <v>1223</v>
      </c>
      <c r="DJ38" s="336"/>
      <c r="DK38" s="333" t="s">
        <v>1222</v>
      </c>
      <c r="DL38" s="334" t="s">
        <v>1223</v>
      </c>
      <c r="DM38" s="336"/>
      <c r="DN38" s="333" t="s">
        <v>1224</v>
      </c>
      <c r="DO38" s="334" t="s">
        <v>1224</v>
      </c>
      <c r="DP38" s="336"/>
      <c r="DQ38" s="333" t="s">
        <v>1224</v>
      </c>
      <c r="DR38" s="334" t="s">
        <v>1224</v>
      </c>
      <c r="DS38" s="336"/>
      <c r="DT38" s="333" t="s">
        <v>1222</v>
      </c>
      <c r="DU38" s="334" t="s">
        <v>1223</v>
      </c>
      <c r="DV38" s="336"/>
      <c r="DW38" s="333" t="s">
        <v>1222</v>
      </c>
      <c r="DX38" s="334" t="s">
        <v>1223</v>
      </c>
      <c r="DY38" s="336"/>
      <c r="DZ38" s="333" t="s">
        <v>1222</v>
      </c>
      <c r="EA38" s="334" t="s">
        <v>1223</v>
      </c>
      <c r="EB38" s="336"/>
      <c r="EC38" s="333" t="s">
        <v>1222</v>
      </c>
      <c r="ED38" s="334" t="s">
        <v>1223</v>
      </c>
      <c r="EE38" s="336"/>
      <c r="EF38" s="333" t="s">
        <v>1222</v>
      </c>
      <c r="EG38" s="334" t="s">
        <v>1223</v>
      </c>
      <c r="EH38" s="336"/>
      <c r="EI38" s="374" t="s">
        <v>1210</v>
      </c>
      <c r="EJ38" s="375" t="s">
        <v>1210</v>
      </c>
      <c r="EK38" s="336"/>
      <c r="EL38" s="333" t="s">
        <v>1210</v>
      </c>
      <c r="EM38" s="334" t="s">
        <v>1210</v>
      </c>
      <c r="EN38" s="336"/>
      <c r="EO38" s="333" t="s">
        <v>1210</v>
      </c>
      <c r="EP38" s="334" t="s">
        <v>1210</v>
      </c>
      <c r="EQ38" s="336"/>
      <c r="ER38" s="333" t="s">
        <v>1210</v>
      </c>
      <c r="ES38" s="334" t="s">
        <v>1210</v>
      </c>
      <c r="ET38" s="336"/>
      <c r="EU38" s="333" t="s">
        <v>1210</v>
      </c>
      <c r="EV38" s="334" t="s">
        <v>1210</v>
      </c>
      <c r="EW38" s="376"/>
      <c r="EY38" s="668" t="s">
        <v>382</v>
      </c>
      <c r="EZ38" s="639" t="s">
        <v>383</v>
      </c>
      <c r="FA38" s="265" t="s">
        <v>1231</v>
      </c>
      <c r="FB38" s="266">
        <v>44851</v>
      </c>
      <c r="FC38" s="669">
        <v>44852</v>
      </c>
      <c r="FD38" s="268" t="s">
        <v>1242</v>
      </c>
      <c r="FE38" s="326">
        <v>1</v>
      </c>
      <c r="FF38" s="270" t="s">
        <v>1242</v>
      </c>
      <c r="FG38" s="326">
        <v>1</v>
      </c>
      <c r="FH38" s="327" t="s">
        <v>1242</v>
      </c>
      <c r="FI38" s="328">
        <v>1</v>
      </c>
      <c r="FJ38" s="670" t="s">
        <v>1242</v>
      </c>
      <c r="FK38" s="671">
        <v>100</v>
      </c>
      <c r="FL38" s="672">
        <v>22</v>
      </c>
      <c r="FM38" s="673">
        <v>22</v>
      </c>
      <c r="FN38" s="268" t="s">
        <v>1210</v>
      </c>
      <c r="FO38" s="326" t="s">
        <v>1210</v>
      </c>
      <c r="FP38" s="270" t="s">
        <v>1210</v>
      </c>
      <c r="FQ38" s="326" t="s">
        <v>1210</v>
      </c>
      <c r="FR38" s="327" t="s">
        <v>1210</v>
      </c>
      <c r="FS38" s="328" t="s">
        <v>1210</v>
      </c>
      <c r="FT38" s="670" t="s">
        <v>1210</v>
      </c>
      <c r="FU38" s="671" t="s">
        <v>1210</v>
      </c>
      <c r="FV38" s="672" t="s">
        <v>1210</v>
      </c>
      <c r="FW38" s="673" t="s">
        <v>1210</v>
      </c>
      <c r="FY38" s="276" t="s">
        <v>1243</v>
      </c>
      <c r="FZ38" s="277" t="s">
        <v>1230</v>
      </c>
      <c r="GC38" s="229"/>
      <c r="GD38" s="229"/>
    </row>
    <row r="39" spans="2:186" ht="18.75" customHeight="1">
      <c r="B39" s="632" t="s">
        <v>384</v>
      </c>
      <c r="C39" s="231" t="s">
        <v>385</v>
      </c>
      <c r="D39" s="232">
        <v>2022</v>
      </c>
      <c r="E39" s="233" t="s">
        <v>1231</v>
      </c>
      <c r="F39" s="633">
        <v>1018038</v>
      </c>
      <c r="G39" s="634">
        <v>1018038</v>
      </c>
      <c r="H39" s="339">
        <v>44754</v>
      </c>
      <c r="I39" s="635" t="s">
        <v>1459</v>
      </c>
      <c r="J39" s="636" t="s">
        <v>385</v>
      </c>
      <c r="K39" s="637" t="s">
        <v>1460</v>
      </c>
      <c r="L39" s="638" t="s">
        <v>385</v>
      </c>
      <c r="M39" s="637" t="s">
        <v>1461</v>
      </c>
      <c r="N39" s="639" t="s">
        <v>1462</v>
      </c>
      <c r="O39" s="635" t="s">
        <v>25</v>
      </c>
      <c r="P39" s="639" t="s">
        <v>35</v>
      </c>
      <c r="Q39" s="640" t="s">
        <v>1234</v>
      </c>
      <c r="R39" s="641"/>
      <c r="S39" s="641"/>
      <c r="T39" s="642"/>
      <c r="U39" s="643">
        <v>6893.6485439999997</v>
      </c>
      <c r="V39" s="644">
        <v>1</v>
      </c>
      <c r="W39" s="644">
        <v>1</v>
      </c>
      <c r="X39" s="645" t="s">
        <v>1210</v>
      </c>
      <c r="Y39" s="352">
        <v>2022</v>
      </c>
      <c r="Z39" s="265">
        <v>2024</v>
      </c>
      <c r="AA39" s="646" t="s">
        <v>1463</v>
      </c>
      <c r="AB39" s="647"/>
      <c r="AC39" s="639" t="s">
        <v>1210</v>
      </c>
      <c r="AD39" s="648" t="s">
        <v>1211</v>
      </c>
      <c r="AE39" s="636" t="s">
        <v>1464</v>
      </c>
      <c r="AF39" s="636" t="s">
        <v>1465</v>
      </c>
      <c r="AG39" s="639" t="s">
        <v>1466</v>
      </c>
      <c r="AH39" s="648"/>
      <c r="AI39" s="639" t="s">
        <v>1210</v>
      </c>
      <c r="AJ39" s="649">
        <v>2021</v>
      </c>
      <c r="AK39" s="644">
        <v>12614</v>
      </c>
      <c r="AL39" s="644">
        <v>12450</v>
      </c>
      <c r="AM39" s="650">
        <v>0.9</v>
      </c>
      <c r="AN39" s="651" t="s">
        <v>1215</v>
      </c>
      <c r="AO39" s="652">
        <v>2024</v>
      </c>
      <c r="AP39" s="645">
        <v>12235</v>
      </c>
      <c r="AQ39" s="653">
        <v>3</v>
      </c>
      <c r="AR39" s="645">
        <v>12076</v>
      </c>
      <c r="AS39" s="653">
        <v>3</v>
      </c>
      <c r="AT39" s="654">
        <v>0.873</v>
      </c>
      <c r="AU39" s="651" t="s">
        <v>1215</v>
      </c>
      <c r="AV39" s="655">
        <v>3</v>
      </c>
      <c r="AW39" s="656" t="s">
        <v>1467</v>
      </c>
      <c r="AX39" s="649">
        <v>2021</v>
      </c>
      <c r="AY39" s="644"/>
      <c r="AZ39" s="644" t="s">
        <v>1210</v>
      </c>
      <c r="BA39" s="650"/>
      <c r="BB39" s="657"/>
      <c r="BC39" s="652">
        <v>2024</v>
      </c>
      <c r="BD39" s="645"/>
      <c r="BE39" s="653" t="s">
        <v>1210</v>
      </c>
      <c r="BF39" s="645"/>
      <c r="BG39" s="653" t="s">
        <v>1210</v>
      </c>
      <c r="BH39" s="654"/>
      <c r="BI39" s="657" t="s">
        <v>1210</v>
      </c>
      <c r="BJ39" s="655" t="s">
        <v>1210</v>
      </c>
      <c r="BK39" s="656"/>
      <c r="BL39" s="635" t="s">
        <v>1210</v>
      </c>
      <c r="BM39" s="658" t="s">
        <v>1210</v>
      </c>
      <c r="BN39" s="639" t="s">
        <v>1210</v>
      </c>
      <c r="BO39" s="635" t="s">
        <v>1210</v>
      </c>
      <c r="BP39" s="658" t="s">
        <v>1210</v>
      </c>
      <c r="BQ39" s="639" t="s">
        <v>1210</v>
      </c>
      <c r="BR39" s="635" t="s">
        <v>1210</v>
      </c>
      <c r="BS39" s="658" t="s">
        <v>1210</v>
      </c>
      <c r="BT39" s="639" t="s">
        <v>1210</v>
      </c>
      <c r="BU39" s="635" t="s">
        <v>1210</v>
      </c>
      <c r="BV39" s="658" t="s">
        <v>1210</v>
      </c>
      <c r="BW39" s="639" t="s">
        <v>1210</v>
      </c>
      <c r="BX39" s="635" t="s">
        <v>1210</v>
      </c>
      <c r="BY39" s="658" t="s">
        <v>1210</v>
      </c>
      <c r="BZ39" s="639" t="s">
        <v>1210</v>
      </c>
      <c r="CA39" s="659" t="s">
        <v>1210</v>
      </c>
      <c r="CB39" s="638" t="s">
        <v>1240</v>
      </c>
      <c r="CC39" s="660" t="s">
        <v>1468</v>
      </c>
      <c r="CD39" s="661" t="s">
        <v>1217</v>
      </c>
      <c r="CE39" s="662"/>
      <c r="CF39" s="663"/>
      <c r="CG39" s="663"/>
      <c r="CH39" s="663"/>
      <c r="CI39" s="663"/>
      <c r="CJ39" s="664"/>
      <c r="CK39" s="661" t="s">
        <v>1240</v>
      </c>
      <c r="CL39" s="639" t="s">
        <v>1469</v>
      </c>
      <c r="CM39" s="647" t="s">
        <v>1217</v>
      </c>
      <c r="CN39" s="665"/>
      <c r="CO39" s="666">
        <v>0</v>
      </c>
      <c r="CP39" s="667"/>
      <c r="CQ39" s="666">
        <v>0</v>
      </c>
      <c r="CR39" s="667"/>
      <c r="CS39" s="666">
        <v>0</v>
      </c>
      <c r="CT39" s="667" t="s">
        <v>1210</v>
      </c>
      <c r="CU39" s="666">
        <v>0</v>
      </c>
      <c r="CV39" s="374" t="s">
        <v>1219</v>
      </c>
      <c r="CW39" s="375" t="s">
        <v>1223</v>
      </c>
      <c r="CX39" s="336"/>
      <c r="CY39" s="333" t="s">
        <v>1222</v>
      </c>
      <c r="CZ39" s="334" t="s">
        <v>1223</v>
      </c>
      <c r="DA39" s="336"/>
      <c r="DB39" s="333" t="s">
        <v>1222</v>
      </c>
      <c r="DC39" s="334" t="s">
        <v>1223</v>
      </c>
      <c r="DD39" s="336"/>
      <c r="DE39" s="333" t="s">
        <v>1222</v>
      </c>
      <c r="DF39" s="334" t="s">
        <v>1223</v>
      </c>
      <c r="DG39" s="336"/>
      <c r="DH39" s="333" t="s">
        <v>1222</v>
      </c>
      <c r="DI39" s="334" t="s">
        <v>1223</v>
      </c>
      <c r="DJ39" s="336"/>
      <c r="DK39" s="333" t="s">
        <v>1222</v>
      </c>
      <c r="DL39" s="334" t="s">
        <v>1223</v>
      </c>
      <c r="DM39" s="336"/>
      <c r="DN39" s="333" t="s">
        <v>1222</v>
      </c>
      <c r="DO39" s="334" t="s">
        <v>1223</v>
      </c>
      <c r="DP39" s="336"/>
      <c r="DQ39" s="333" t="s">
        <v>1222</v>
      </c>
      <c r="DR39" s="334" t="s">
        <v>1223</v>
      </c>
      <c r="DS39" s="336"/>
      <c r="DT39" s="333" t="s">
        <v>1222</v>
      </c>
      <c r="DU39" s="334" t="s">
        <v>1223</v>
      </c>
      <c r="DV39" s="336"/>
      <c r="DW39" s="333" t="s">
        <v>1222</v>
      </c>
      <c r="DX39" s="334" t="s">
        <v>1223</v>
      </c>
      <c r="DY39" s="336"/>
      <c r="DZ39" s="333" t="s">
        <v>1222</v>
      </c>
      <c r="EA39" s="334" t="s">
        <v>1223</v>
      </c>
      <c r="EB39" s="336"/>
      <c r="EC39" s="333" t="s">
        <v>1222</v>
      </c>
      <c r="ED39" s="334" t="s">
        <v>1223</v>
      </c>
      <c r="EE39" s="336"/>
      <c r="EF39" s="333" t="s">
        <v>1222</v>
      </c>
      <c r="EG39" s="334" t="s">
        <v>1223</v>
      </c>
      <c r="EH39" s="336"/>
      <c r="EI39" s="374" t="s">
        <v>1210</v>
      </c>
      <c r="EJ39" s="375" t="s">
        <v>1210</v>
      </c>
      <c r="EK39" s="336"/>
      <c r="EL39" s="333" t="s">
        <v>1210</v>
      </c>
      <c r="EM39" s="334" t="s">
        <v>1210</v>
      </c>
      <c r="EN39" s="336"/>
      <c r="EO39" s="333" t="s">
        <v>1210</v>
      </c>
      <c r="EP39" s="334" t="s">
        <v>1210</v>
      </c>
      <c r="EQ39" s="336"/>
      <c r="ER39" s="333" t="s">
        <v>1210</v>
      </c>
      <c r="ES39" s="334" t="s">
        <v>1210</v>
      </c>
      <c r="ET39" s="336"/>
      <c r="EU39" s="333" t="s">
        <v>1210</v>
      </c>
      <c r="EV39" s="334" t="s">
        <v>1210</v>
      </c>
      <c r="EW39" s="376"/>
      <c r="EY39" s="668" t="s">
        <v>384</v>
      </c>
      <c r="EZ39" s="639" t="s">
        <v>385</v>
      </c>
      <c r="FA39" s="265" t="s">
        <v>1231</v>
      </c>
      <c r="FB39" s="266">
        <v>44851</v>
      </c>
      <c r="FC39" s="669">
        <v>44852</v>
      </c>
      <c r="FD39" s="268" t="s">
        <v>1242</v>
      </c>
      <c r="FE39" s="326">
        <v>3</v>
      </c>
      <c r="FF39" s="270" t="s">
        <v>1242</v>
      </c>
      <c r="FG39" s="326">
        <v>3</v>
      </c>
      <c r="FH39" s="327" t="s">
        <v>1242</v>
      </c>
      <c r="FI39" s="328">
        <v>3</v>
      </c>
      <c r="FJ39" s="670" t="s">
        <v>1242</v>
      </c>
      <c r="FK39" s="671">
        <v>100</v>
      </c>
      <c r="FL39" s="672">
        <v>26</v>
      </c>
      <c r="FM39" s="673">
        <v>26</v>
      </c>
      <c r="FN39" s="268" t="s">
        <v>1210</v>
      </c>
      <c r="FO39" s="326" t="s">
        <v>1210</v>
      </c>
      <c r="FP39" s="270" t="s">
        <v>1210</v>
      </c>
      <c r="FQ39" s="326" t="s">
        <v>1210</v>
      </c>
      <c r="FR39" s="327" t="s">
        <v>1210</v>
      </c>
      <c r="FS39" s="328" t="s">
        <v>1210</v>
      </c>
      <c r="FT39" s="670" t="s">
        <v>1210</v>
      </c>
      <c r="FU39" s="671" t="s">
        <v>1210</v>
      </c>
      <c r="FV39" s="672" t="s">
        <v>1210</v>
      </c>
      <c r="FW39" s="673" t="s">
        <v>1210</v>
      </c>
      <c r="FY39" s="276" t="s">
        <v>1243</v>
      </c>
      <c r="FZ39" s="277" t="s">
        <v>1230</v>
      </c>
      <c r="GC39" s="229"/>
      <c r="GD39" s="229"/>
    </row>
    <row r="40" spans="2:186" ht="18.75" customHeight="1">
      <c r="B40" s="632" t="s">
        <v>386</v>
      </c>
      <c r="C40" s="231" t="s">
        <v>387</v>
      </c>
      <c r="D40" s="232">
        <v>2022</v>
      </c>
      <c r="E40" s="233" t="s">
        <v>1231</v>
      </c>
      <c r="F40" s="633">
        <v>1062039</v>
      </c>
      <c r="G40" s="634">
        <v>1062039</v>
      </c>
      <c r="H40" s="339">
        <v>44753</v>
      </c>
      <c r="I40" s="635" t="s">
        <v>1470</v>
      </c>
      <c r="J40" s="636" t="s">
        <v>387</v>
      </c>
      <c r="K40" s="637" t="s">
        <v>1471</v>
      </c>
      <c r="L40" s="638" t="s">
        <v>387</v>
      </c>
      <c r="M40" s="637" t="s">
        <v>1472</v>
      </c>
      <c r="N40" s="639" t="s">
        <v>1470</v>
      </c>
      <c r="O40" s="635" t="s">
        <v>92</v>
      </c>
      <c r="P40" s="639" t="s">
        <v>93</v>
      </c>
      <c r="Q40" s="640" t="s">
        <v>1234</v>
      </c>
      <c r="R40" s="641"/>
      <c r="S40" s="641"/>
      <c r="T40" s="642"/>
      <c r="U40" s="643">
        <v>1605</v>
      </c>
      <c r="V40" s="644">
        <v>60</v>
      </c>
      <c r="W40" s="644">
        <v>0</v>
      </c>
      <c r="X40" s="645" t="s">
        <v>1210</v>
      </c>
      <c r="Y40" s="352">
        <v>2022</v>
      </c>
      <c r="Z40" s="265">
        <v>2024</v>
      </c>
      <c r="AA40" s="646" t="s">
        <v>1473</v>
      </c>
      <c r="AB40" s="647" t="s">
        <v>1211</v>
      </c>
      <c r="AC40" s="639" t="s">
        <v>1474</v>
      </c>
      <c r="AD40" s="648"/>
      <c r="AE40" s="636" t="s">
        <v>1210</v>
      </c>
      <c r="AF40" s="636" t="s">
        <v>1210</v>
      </c>
      <c r="AG40" s="639" t="s">
        <v>1210</v>
      </c>
      <c r="AH40" s="648"/>
      <c r="AI40" s="639" t="s">
        <v>1210</v>
      </c>
      <c r="AJ40" s="649">
        <v>2021</v>
      </c>
      <c r="AK40" s="644">
        <v>2833</v>
      </c>
      <c r="AL40" s="644">
        <v>2821</v>
      </c>
      <c r="AM40" s="650">
        <v>68.510000000000005</v>
      </c>
      <c r="AN40" s="651" t="s">
        <v>1283</v>
      </c>
      <c r="AO40" s="652">
        <v>2024</v>
      </c>
      <c r="AP40" s="645">
        <v>2748</v>
      </c>
      <c r="AQ40" s="653">
        <v>3</v>
      </c>
      <c r="AR40" s="645">
        <v>2736</v>
      </c>
      <c r="AS40" s="653">
        <v>3.01</v>
      </c>
      <c r="AT40" s="654">
        <v>66.45</v>
      </c>
      <c r="AU40" s="651" t="s">
        <v>1283</v>
      </c>
      <c r="AV40" s="655">
        <v>3</v>
      </c>
      <c r="AW40" s="656" t="s">
        <v>1475</v>
      </c>
      <c r="AX40" s="649">
        <v>2021</v>
      </c>
      <c r="AY40" s="644"/>
      <c r="AZ40" s="644" t="s">
        <v>1210</v>
      </c>
      <c r="BA40" s="650"/>
      <c r="BB40" s="657"/>
      <c r="BC40" s="652">
        <v>2024</v>
      </c>
      <c r="BD40" s="645"/>
      <c r="BE40" s="653" t="s">
        <v>1210</v>
      </c>
      <c r="BF40" s="645"/>
      <c r="BG40" s="653" t="s">
        <v>1210</v>
      </c>
      <c r="BH40" s="654"/>
      <c r="BI40" s="657" t="s">
        <v>1210</v>
      </c>
      <c r="BJ40" s="655" t="s">
        <v>1210</v>
      </c>
      <c r="BK40" s="656"/>
      <c r="BL40" s="635" t="s">
        <v>1210</v>
      </c>
      <c r="BM40" s="658" t="s">
        <v>1210</v>
      </c>
      <c r="BN40" s="639" t="s">
        <v>1210</v>
      </c>
      <c r="BO40" s="635" t="s">
        <v>1210</v>
      </c>
      <c r="BP40" s="658" t="s">
        <v>1210</v>
      </c>
      <c r="BQ40" s="639" t="s">
        <v>1210</v>
      </c>
      <c r="BR40" s="635" t="s">
        <v>1210</v>
      </c>
      <c r="BS40" s="658" t="s">
        <v>1210</v>
      </c>
      <c r="BT40" s="639" t="s">
        <v>1210</v>
      </c>
      <c r="BU40" s="635" t="s">
        <v>1210</v>
      </c>
      <c r="BV40" s="658" t="s">
        <v>1210</v>
      </c>
      <c r="BW40" s="639" t="s">
        <v>1210</v>
      </c>
      <c r="BX40" s="635" t="s">
        <v>1210</v>
      </c>
      <c r="BY40" s="658" t="s">
        <v>1210</v>
      </c>
      <c r="BZ40" s="639" t="s">
        <v>1210</v>
      </c>
      <c r="CA40" s="659" t="s">
        <v>1210</v>
      </c>
      <c r="CB40" s="638" t="s">
        <v>1240</v>
      </c>
      <c r="CC40" s="660" t="s">
        <v>1476</v>
      </c>
      <c r="CD40" s="661" t="s">
        <v>1217</v>
      </c>
      <c r="CE40" s="662"/>
      <c r="CF40" s="663"/>
      <c r="CG40" s="663"/>
      <c r="CH40" s="663"/>
      <c r="CI40" s="663"/>
      <c r="CJ40" s="664"/>
      <c r="CK40" s="661" t="s">
        <v>1240</v>
      </c>
      <c r="CL40" s="639" t="s">
        <v>1477</v>
      </c>
      <c r="CM40" s="647" t="s">
        <v>1217</v>
      </c>
      <c r="CN40" s="665"/>
      <c r="CO40" s="666">
        <v>0</v>
      </c>
      <c r="CP40" s="667"/>
      <c r="CQ40" s="666">
        <v>0</v>
      </c>
      <c r="CR40" s="667"/>
      <c r="CS40" s="666">
        <v>0</v>
      </c>
      <c r="CT40" s="667" t="s">
        <v>1210</v>
      </c>
      <c r="CU40" s="666">
        <v>0</v>
      </c>
      <c r="CV40" s="374" t="s">
        <v>1219</v>
      </c>
      <c r="CW40" s="375" t="s">
        <v>1223</v>
      </c>
      <c r="CX40" s="336"/>
      <c r="CY40" s="333" t="s">
        <v>1222</v>
      </c>
      <c r="CZ40" s="334" t="s">
        <v>1223</v>
      </c>
      <c r="DA40" s="336"/>
      <c r="DB40" s="333" t="s">
        <v>1222</v>
      </c>
      <c r="DC40" s="334" t="s">
        <v>1223</v>
      </c>
      <c r="DD40" s="336"/>
      <c r="DE40" s="333" t="s">
        <v>1222</v>
      </c>
      <c r="DF40" s="334" t="s">
        <v>1223</v>
      </c>
      <c r="DG40" s="336"/>
      <c r="DH40" s="333" t="s">
        <v>1222</v>
      </c>
      <c r="DI40" s="334" t="s">
        <v>1223</v>
      </c>
      <c r="DJ40" s="336"/>
      <c r="DK40" s="333" t="s">
        <v>1222</v>
      </c>
      <c r="DL40" s="334" t="s">
        <v>1223</v>
      </c>
      <c r="DM40" s="336"/>
      <c r="DN40" s="333" t="s">
        <v>1224</v>
      </c>
      <c r="DO40" s="334" t="s">
        <v>1224</v>
      </c>
      <c r="DP40" s="336"/>
      <c r="DQ40" s="333" t="s">
        <v>1222</v>
      </c>
      <c r="DR40" s="334" t="s">
        <v>1223</v>
      </c>
      <c r="DS40" s="336"/>
      <c r="DT40" s="333" t="s">
        <v>1222</v>
      </c>
      <c r="DU40" s="334" t="s">
        <v>1223</v>
      </c>
      <c r="DV40" s="336"/>
      <c r="DW40" s="333" t="s">
        <v>1224</v>
      </c>
      <c r="DX40" s="334" t="s">
        <v>1224</v>
      </c>
      <c r="DY40" s="336"/>
      <c r="DZ40" s="333" t="s">
        <v>1224</v>
      </c>
      <c r="EA40" s="334" t="s">
        <v>1224</v>
      </c>
      <c r="EB40" s="336"/>
      <c r="EC40" s="333" t="s">
        <v>1224</v>
      </c>
      <c r="ED40" s="334" t="s">
        <v>1224</v>
      </c>
      <c r="EE40" s="336"/>
      <c r="EF40" s="333" t="s">
        <v>1224</v>
      </c>
      <c r="EG40" s="334" t="s">
        <v>1224</v>
      </c>
      <c r="EH40" s="336"/>
      <c r="EI40" s="374" t="s">
        <v>1210</v>
      </c>
      <c r="EJ40" s="375" t="s">
        <v>1210</v>
      </c>
      <c r="EK40" s="336"/>
      <c r="EL40" s="333" t="s">
        <v>1210</v>
      </c>
      <c r="EM40" s="334" t="s">
        <v>1210</v>
      </c>
      <c r="EN40" s="336"/>
      <c r="EO40" s="333" t="s">
        <v>1210</v>
      </c>
      <c r="EP40" s="334" t="s">
        <v>1210</v>
      </c>
      <c r="EQ40" s="336"/>
      <c r="ER40" s="333" t="s">
        <v>1210</v>
      </c>
      <c r="ES40" s="334" t="s">
        <v>1210</v>
      </c>
      <c r="ET40" s="336"/>
      <c r="EU40" s="333" t="s">
        <v>1210</v>
      </c>
      <c r="EV40" s="334" t="s">
        <v>1210</v>
      </c>
      <c r="EW40" s="376"/>
      <c r="EY40" s="668" t="s">
        <v>386</v>
      </c>
      <c r="EZ40" s="639" t="s">
        <v>387</v>
      </c>
      <c r="FA40" s="265" t="s">
        <v>1231</v>
      </c>
      <c r="FB40" s="266">
        <v>44896</v>
      </c>
      <c r="FC40" s="669">
        <v>44896</v>
      </c>
      <c r="FD40" s="268" t="s">
        <v>1242</v>
      </c>
      <c r="FE40" s="326">
        <v>3</v>
      </c>
      <c r="FF40" s="270" t="s">
        <v>1242</v>
      </c>
      <c r="FG40" s="326">
        <v>3.01</v>
      </c>
      <c r="FH40" s="327" t="s">
        <v>1242</v>
      </c>
      <c r="FI40" s="328">
        <v>3</v>
      </c>
      <c r="FJ40" s="670" t="s">
        <v>1242</v>
      </c>
      <c r="FK40" s="671">
        <v>100</v>
      </c>
      <c r="FL40" s="672">
        <v>16</v>
      </c>
      <c r="FM40" s="673">
        <v>16</v>
      </c>
      <c r="FN40" s="268" t="s">
        <v>1210</v>
      </c>
      <c r="FO40" s="326" t="s">
        <v>1210</v>
      </c>
      <c r="FP40" s="270" t="s">
        <v>1210</v>
      </c>
      <c r="FQ40" s="326" t="s">
        <v>1210</v>
      </c>
      <c r="FR40" s="327" t="s">
        <v>1210</v>
      </c>
      <c r="FS40" s="328" t="s">
        <v>1210</v>
      </c>
      <c r="FT40" s="670" t="s">
        <v>1210</v>
      </c>
      <c r="FU40" s="671" t="s">
        <v>1210</v>
      </c>
      <c r="FV40" s="672" t="s">
        <v>1210</v>
      </c>
      <c r="FW40" s="673" t="s">
        <v>1210</v>
      </c>
      <c r="FY40" s="276" t="s">
        <v>1243</v>
      </c>
      <c r="FZ40" s="277" t="s">
        <v>1230</v>
      </c>
      <c r="GC40" s="229"/>
      <c r="GD40" s="229"/>
    </row>
    <row r="41" spans="2:186" ht="18.75" customHeight="1">
      <c r="B41" s="632" t="s">
        <v>388</v>
      </c>
      <c r="C41" s="231" t="s">
        <v>389</v>
      </c>
      <c r="D41" s="232">
        <v>2022</v>
      </c>
      <c r="E41" s="233" t="s">
        <v>1231</v>
      </c>
      <c r="F41" s="633">
        <v>1085040</v>
      </c>
      <c r="G41" s="634">
        <v>1085040</v>
      </c>
      <c r="H41" s="339">
        <v>44757</v>
      </c>
      <c r="I41" s="635" t="s">
        <v>1478</v>
      </c>
      <c r="J41" s="636" t="s">
        <v>389</v>
      </c>
      <c r="K41" s="637" t="s">
        <v>1479</v>
      </c>
      <c r="L41" s="638" t="s">
        <v>389</v>
      </c>
      <c r="M41" s="637" t="s">
        <v>1479</v>
      </c>
      <c r="N41" s="639" t="s">
        <v>1478</v>
      </c>
      <c r="O41" s="635" t="s">
        <v>128</v>
      </c>
      <c r="P41" s="639" t="s">
        <v>129</v>
      </c>
      <c r="Q41" s="640" t="s">
        <v>1234</v>
      </c>
      <c r="R41" s="641"/>
      <c r="S41" s="641"/>
      <c r="T41" s="642"/>
      <c r="U41" s="643">
        <v>2408.5166879999997</v>
      </c>
      <c r="V41" s="644">
        <v>4</v>
      </c>
      <c r="W41" s="644">
        <v>1</v>
      </c>
      <c r="X41" s="645" t="s">
        <v>1210</v>
      </c>
      <c r="Y41" s="352">
        <v>2022</v>
      </c>
      <c r="Z41" s="265">
        <v>2024</v>
      </c>
      <c r="AA41" s="646" t="s">
        <v>1480</v>
      </c>
      <c r="AB41" s="647"/>
      <c r="AC41" s="639" t="s">
        <v>1210</v>
      </c>
      <c r="AD41" s="648" t="s">
        <v>1211</v>
      </c>
      <c r="AE41" s="636" t="s">
        <v>1481</v>
      </c>
      <c r="AF41" s="636" t="s">
        <v>1478</v>
      </c>
      <c r="AG41" s="639" t="s">
        <v>1482</v>
      </c>
      <c r="AH41" s="648"/>
      <c r="AI41" s="639" t="s">
        <v>1210</v>
      </c>
      <c r="AJ41" s="649">
        <v>2021</v>
      </c>
      <c r="AK41" s="644">
        <v>4331</v>
      </c>
      <c r="AL41" s="644">
        <v>4297</v>
      </c>
      <c r="AM41" s="650"/>
      <c r="AN41" s="651"/>
      <c r="AO41" s="652">
        <v>2024</v>
      </c>
      <c r="AP41" s="645">
        <v>4201</v>
      </c>
      <c r="AQ41" s="653">
        <v>3</v>
      </c>
      <c r="AR41" s="645">
        <v>4168</v>
      </c>
      <c r="AS41" s="653">
        <v>3</v>
      </c>
      <c r="AT41" s="654"/>
      <c r="AU41" s="651" t="s">
        <v>1210</v>
      </c>
      <c r="AV41" s="655" t="s">
        <v>1210</v>
      </c>
      <c r="AW41" s="656" t="s">
        <v>1483</v>
      </c>
      <c r="AX41" s="649">
        <v>2021</v>
      </c>
      <c r="AY41" s="644"/>
      <c r="AZ41" s="644" t="s">
        <v>1210</v>
      </c>
      <c r="BA41" s="650"/>
      <c r="BB41" s="657"/>
      <c r="BC41" s="652">
        <v>2024</v>
      </c>
      <c r="BD41" s="645"/>
      <c r="BE41" s="653" t="s">
        <v>1210</v>
      </c>
      <c r="BF41" s="645"/>
      <c r="BG41" s="653" t="s">
        <v>1210</v>
      </c>
      <c r="BH41" s="654"/>
      <c r="BI41" s="657" t="s">
        <v>1210</v>
      </c>
      <c r="BJ41" s="655" t="s">
        <v>1210</v>
      </c>
      <c r="BK41" s="656"/>
      <c r="BL41" s="635" t="s">
        <v>1210</v>
      </c>
      <c r="BM41" s="658" t="s">
        <v>1210</v>
      </c>
      <c r="BN41" s="639" t="s">
        <v>1210</v>
      </c>
      <c r="BO41" s="635" t="s">
        <v>1210</v>
      </c>
      <c r="BP41" s="658" t="s">
        <v>1210</v>
      </c>
      <c r="BQ41" s="639" t="s">
        <v>1210</v>
      </c>
      <c r="BR41" s="635" t="s">
        <v>1210</v>
      </c>
      <c r="BS41" s="658" t="s">
        <v>1210</v>
      </c>
      <c r="BT41" s="639" t="s">
        <v>1210</v>
      </c>
      <c r="BU41" s="635" t="s">
        <v>1210</v>
      </c>
      <c r="BV41" s="658" t="s">
        <v>1210</v>
      </c>
      <c r="BW41" s="639" t="s">
        <v>1210</v>
      </c>
      <c r="BX41" s="635" t="s">
        <v>1210</v>
      </c>
      <c r="BY41" s="658" t="s">
        <v>1210</v>
      </c>
      <c r="BZ41" s="639" t="s">
        <v>1210</v>
      </c>
      <c r="CA41" s="659" t="s">
        <v>1210</v>
      </c>
      <c r="CB41" s="638" t="s">
        <v>1217</v>
      </c>
      <c r="CC41" s="660"/>
      <c r="CD41" s="661" t="s">
        <v>1217</v>
      </c>
      <c r="CE41" s="662"/>
      <c r="CF41" s="663"/>
      <c r="CG41" s="663"/>
      <c r="CH41" s="663"/>
      <c r="CI41" s="663"/>
      <c r="CJ41" s="664"/>
      <c r="CK41" s="661" t="s">
        <v>1217</v>
      </c>
      <c r="CL41" s="639"/>
      <c r="CM41" s="647" t="s">
        <v>1217</v>
      </c>
      <c r="CN41" s="665"/>
      <c r="CO41" s="666">
        <v>0</v>
      </c>
      <c r="CP41" s="667"/>
      <c r="CQ41" s="666">
        <v>0</v>
      </c>
      <c r="CR41" s="667"/>
      <c r="CS41" s="666">
        <v>0</v>
      </c>
      <c r="CT41" s="667" t="s">
        <v>1210</v>
      </c>
      <c r="CU41" s="666">
        <v>0</v>
      </c>
      <c r="CV41" s="374" t="s">
        <v>1219</v>
      </c>
      <c r="CW41" s="375" t="s">
        <v>1220</v>
      </c>
      <c r="CX41" s="336"/>
      <c r="CY41" s="333" t="s">
        <v>1222</v>
      </c>
      <c r="CZ41" s="334" t="s">
        <v>1220</v>
      </c>
      <c r="DA41" s="336"/>
      <c r="DB41" s="333" t="s">
        <v>1222</v>
      </c>
      <c r="DC41" s="334" t="s">
        <v>1220</v>
      </c>
      <c r="DD41" s="336"/>
      <c r="DE41" s="333" t="s">
        <v>1222</v>
      </c>
      <c r="DF41" s="334" t="s">
        <v>1223</v>
      </c>
      <c r="DG41" s="336"/>
      <c r="DH41" s="333" t="s">
        <v>1222</v>
      </c>
      <c r="DI41" s="334" t="s">
        <v>1223</v>
      </c>
      <c r="DJ41" s="336"/>
      <c r="DK41" s="333" t="s">
        <v>1222</v>
      </c>
      <c r="DL41" s="334" t="s">
        <v>1223</v>
      </c>
      <c r="DM41" s="336"/>
      <c r="DN41" s="333" t="s">
        <v>1222</v>
      </c>
      <c r="DO41" s="334" t="s">
        <v>1223</v>
      </c>
      <c r="DP41" s="336"/>
      <c r="DQ41" s="333" t="s">
        <v>1222</v>
      </c>
      <c r="DR41" s="334" t="s">
        <v>1223</v>
      </c>
      <c r="DS41" s="336"/>
      <c r="DT41" s="333" t="s">
        <v>1222</v>
      </c>
      <c r="DU41" s="334" t="s">
        <v>1223</v>
      </c>
      <c r="DV41" s="336"/>
      <c r="DW41" s="333" t="s">
        <v>1222</v>
      </c>
      <c r="DX41" s="334" t="s">
        <v>1223</v>
      </c>
      <c r="DY41" s="336"/>
      <c r="DZ41" s="333" t="s">
        <v>1222</v>
      </c>
      <c r="EA41" s="334" t="s">
        <v>1223</v>
      </c>
      <c r="EB41" s="336"/>
      <c r="EC41" s="333" t="s">
        <v>1222</v>
      </c>
      <c r="ED41" s="334" t="s">
        <v>1223</v>
      </c>
      <c r="EE41" s="336"/>
      <c r="EF41" s="333" t="s">
        <v>1222</v>
      </c>
      <c r="EG41" s="334" t="s">
        <v>1223</v>
      </c>
      <c r="EH41" s="336"/>
      <c r="EI41" s="374" t="s">
        <v>1210</v>
      </c>
      <c r="EJ41" s="375" t="s">
        <v>1210</v>
      </c>
      <c r="EK41" s="336"/>
      <c r="EL41" s="333" t="s">
        <v>1210</v>
      </c>
      <c r="EM41" s="334" t="s">
        <v>1210</v>
      </c>
      <c r="EN41" s="336"/>
      <c r="EO41" s="333" t="s">
        <v>1210</v>
      </c>
      <c r="EP41" s="334" t="s">
        <v>1210</v>
      </c>
      <c r="EQ41" s="336"/>
      <c r="ER41" s="333" t="s">
        <v>1210</v>
      </c>
      <c r="ES41" s="334" t="s">
        <v>1210</v>
      </c>
      <c r="ET41" s="336"/>
      <c r="EU41" s="333" t="s">
        <v>1210</v>
      </c>
      <c r="EV41" s="334" t="s">
        <v>1210</v>
      </c>
      <c r="EW41" s="376"/>
      <c r="EY41" s="668" t="s">
        <v>388</v>
      </c>
      <c r="EZ41" s="639" t="s">
        <v>389</v>
      </c>
      <c r="FA41" s="265" t="s">
        <v>1231</v>
      </c>
      <c r="FB41" s="266">
        <v>44826</v>
      </c>
      <c r="FC41" s="669">
        <v>44855</v>
      </c>
      <c r="FD41" s="268" t="s">
        <v>1242</v>
      </c>
      <c r="FE41" s="326">
        <v>3</v>
      </c>
      <c r="FF41" s="270" t="s">
        <v>1242</v>
      </c>
      <c r="FG41" s="326">
        <v>3</v>
      </c>
      <c r="FH41" s="327" t="s">
        <v>1210</v>
      </c>
      <c r="FI41" s="328" t="s">
        <v>1210</v>
      </c>
      <c r="FJ41" s="670" t="s">
        <v>1242</v>
      </c>
      <c r="FK41" s="671">
        <v>100</v>
      </c>
      <c r="FL41" s="672">
        <v>26</v>
      </c>
      <c r="FM41" s="673">
        <v>26</v>
      </c>
      <c r="FN41" s="268" t="s">
        <v>1210</v>
      </c>
      <c r="FO41" s="326" t="s">
        <v>1210</v>
      </c>
      <c r="FP41" s="270" t="s">
        <v>1210</v>
      </c>
      <c r="FQ41" s="326" t="s">
        <v>1210</v>
      </c>
      <c r="FR41" s="327" t="s">
        <v>1210</v>
      </c>
      <c r="FS41" s="328" t="s">
        <v>1210</v>
      </c>
      <c r="FT41" s="670" t="s">
        <v>1210</v>
      </c>
      <c r="FU41" s="671" t="s">
        <v>1210</v>
      </c>
      <c r="FV41" s="672" t="s">
        <v>1210</v>
      </c>
      <c r="FW41" s="673" t="s">
        <v>1210</v>
      </c>
      <c r="FY41" s="276" t="s">
        <v>1243</v>
      </c>
      <c r="FZ41" s="277" t="s">
        <v>1230</v>
      </c>
      <c r="GC41" s="229"/>
      <c r="GD41" s="229"/>
    </row>
    <row r="42" spans="2:186" ht="18.75" customHeight="1">
      <c r="B42" s="632" t="s">
        <v>390</v>
      </c>
      <c r="C42" s="231" t="s">
        <v>391</v>
      </c>
      <c r="D42" s="232">
        <v>2022</v>
      </c>
      <c r="E42" s="233" t="s">
        <v>1231</v>
      </c>
      <c r="F42" s="633">
        <v>1016041</v>
      </c>
      <c r="G42" s="634">
        <v>1016041</v>
      </c>
      <c r="H42" s="339">
        <v>44771</v>
      </c>
      <c r="I42" s="635" t="s">
        <v>1484</v>
      </c>
      <c r="J42" s="636" t="s">
        <v>391</v>
      </c>
      <c r="K42" s="637" t="s">
        <v>1485</v>
      </c>
      <c r="L42" s="638" t="s">
        <v>391</v>
      </c>
      <c r="M42" s="637" t="s">
        <v>1485</v>
      </c>
      <c r="N42" s="639" t="s">
        <v>1484</v>
      </c>
      <c r="O42" s="635" t="s">
        <v>25</v>
      </c>
      <c r="P42" s="639" t="s">
        <v>33</v>
      </c>
      <c r="Q42" s="640" t="s">
        <v>1234</v>
      </c>
      <c r="R42" s="641"/>
      <c r="S42" s="641"/>
      <c r="T42" s="642"/>
      <c r="U42" s="643">
        <v>3304.0570824247525</v>
      </c>
      <c r="V42" s="644">
        <v>1</v>
      </c>
      <c r="W42" s="644">
        <v>1</v>
      </c>
      <c r="X42" s="645" t="s">
        <v>1210</v>
      </c>
      <c r="Y42" s="352">
        <v>2022</v>
      </c>
      <c r="Z42" s="265">
        <v>2024</v>
      </c>
      <c r="AA42" s="646" t="s">
        <v>1486</v>
      </c>
      <c r="AB42" s="647"/>
      <c r="AC42" s="639" t="s">
        <v>1210</v>
      </c>
      <c r="AD42" s="648" t="s">
        <v>1211</v>
      </c>
      <c r="AE42" s="636" t="s">
        <v>1487</v>
      </c>
      <c r="AF42" s="636" t="s">
        <v>1488</v>
      </c>
      <c r="AG42" s="639" t="s">
        <v>1489</v>
      </c>
      <c r="AH42" s="648"/>
      <c r="AI42" s="639" t="s">
        <v>1210</v>
      </c>
      <c r="AJ42" s="649">
        <v>2021</v>
      </c>
      <c r="AK42" s="644">
        <v>6601</v>
      </c>
      <c r="AL42" s="644">
        <v>3030</v>
      </c>
      <c r="AM42" s="650"/>
      <c r="AN42" s="651" t="s">
        <v>1490</v>
      </c>
      <c r="AO42" s="652">
        <v>2024</v>
      </c>
      <c r="AP42" s="645">
        <v>6402.97</v>
      </c>
      <c r="AQ42" s="653">
        <v>3</v>
      </c>
      <c r="AR42" s="645">
        <v>2939</v>
      </c>
      <c r="AS42" s="653">
        <v>3</v>
      </c>
      <c r="AT42" s="654"/>
      <c r="AU42" s="651" t="s">
        <v>1210</v>
      </c>
      <c r="AV42" s="655" t="s">
        <v>1210</v>
      </c>
      <c r="AW42" s="656" t="s">
        <v>1491</v>
      </c>
      <c r="AX42" s="649">
        <v>2021</v>
      </c>
      <c r="AY42" s="644"/>
      <c r="AZ42" s="644" t="s">
        <v>1210</v>
      </c>
      <c r="BA42" s="650"/>
      <c r="BB42" s="657"/>
      <c r="BC42" s="652">
        <v>2024</v>
      </c>
      <c r="BD42" s="645"/>
      <c r="BE42" s="653" t="s">
        <v>1210</v>
      </c>
      <c r="BF42" s="645"/>
      <c r="BG42" s="653" t="s">
        <v>1210</v>
      </c>
      <c r="BH42" s="654"/>
      <c r="BI42" s="657" t="s">
        <v>1210</v>
      </c>
      <c r="BJ42" s="655" t="s">
        <v>1210</v>
      </c>
      <c r="BK42" s="656"/>
      <c r="BL42" s="635" t="s">
        <v>1210</v>
      </c>
      <c r="BM42" s="658" t="s">
        <v>1210</v>
      </c>
      <c r="BN42" s="639" t="s">
        <v>1210</v>
      </c>
      <c r="BO42" s="635" t="s">
        <v>1210</v>
      </c>
      <c r="BP42" s="658" t="s">
        <v>1210</v>
      </c>
      <c r="BQ42" s="639" t="s">
        <v>1210</v>
      </c>
      <c r="BR42" s="635" t="s">
        <v>1210</v>
      </c>
      <c r="BS42" s="658" t="s">
        <v>1210</v>
      </c>
      <c r="BT42" s="639" t="s">
        <v>1210</v>
      </c>
      <c r="BU42" s="635" t="s">
        <v>1210</v>
      </c>
      <c r="BV42" s="658" t="s">
        <v>1210</v>
      </c>
      <c r="BW42" s="639" t="s">
        <v>1210</v>
      </c>
      <c r="BX42" s="635" t="s">
        <v>1210</v>
      </c>
      <c r="BY42" s="658" t="s">
        <v>1210</v>
      </c>
      <c r="BZ42" s="639" t="s">
        <v>1210</v>
      </c>
      <c r="CA42" s="659" t="s">
        <v>1210</v>
      </c>
      <c r="CB42" s="638" t="s">
        <v>1217</v>
      </c>
      <c r="CC42" s="660"/>
      <c r="CD42" s="661" t="s">
        <v>1217</v>
      </c>
      <c r="CE42" s="662"/>
      <c r="CF42" s="663"/>
      <c r="CG42" s="663"/>
      <c r="CH42" s="663"/>
      <c r="CI42" s="663"/>
      <c r="CJ42" s="664"/>
      <c r="CK42" s="661" t="s">
        <v>1240</v>
      </c>
      <c r="CL42" s="639" t="s">
        <v>1492</v>
      </c>
      <c r="CM42" s="647" t="s">
        <v>1217</v>
      </c>
      <c r="CN42" s="665"/>
      <c r="CO42" s="666">
        <v>1</v>
      </c>
      <c r="CP42" s="667"/>
      <c r="CQ42" s="666">
        <v>1</v>
      </c>
      <c r="CR42" s="667"/>
      <c r="CS42" s="666">
        <v>0</v>
      </c>
      <c r="CT42" s="667" t="s">
        <v>1210</v>
      </c>
      <c r="CU42" s="666">
        <v>2</v>
      </c>
      <c r="CV42" s="374" t="s">
        <v>1219</v>
      </c>
      <c r="CW42" s="375" t="s">
        <v>1223</v>
      </c>
      <c r="CX42" s="336"/>
      <c r="CY42" s="333" t="s">
        <v>1220</v>
      </c>
      <c r="CZ42" s="334" t="s">
        <v>1220</v>
      </c>
      <c r="DA42" s="336"/>
      <c r="DB42" s="333" t="s">
        <v>1220</v>
      </c>
      <c r="DC42" s="334" t="s">
        <v>1220</v>
      </c>
      <c r="DD42" s="336"/>
      <c r="DE42" s="333" t="s">
        <v>1220</v>
      </c>
      <c r="DF42" s="334" t="s">
        <v>1220</v>
      </c>
      <c r="DG42" s="336"/>
      <c r="DH42" s="333" t="s">
        <v>1222</v>
      </c>
      <c r="DI42" s="334" t="s">
        <v>1223</v>
      </c>
      <c r="DJ42" s="336"/>
      <c r="DK42" s="333" t="s">
        <v>1222</v>
      </c>
      <c r="DL42" s="334" t="s">
        <v>1223</v>
      </c>
      <c r="DM42" s="336"/>
      <c r="DN42" s="333" t="s">
        <v>1224</v>
      </c>
      <c r="DO42" s="334" t="s">
        <v>1224</v>
      </c>
      <c r="DP42" s="336"/>
      <c r="DQ42" s="333" t="s">
        <v>1220</v>
      </c>
      <c r="DR42" s="334" t="s">
        <v>1220</v>
      </c>
      <c r="DS42" s="336"/>
      <c r="DT42" s="333" t="s">
        <v>1222</v>
      </c>
      <c r="DU42" s="334" t="s">
        <v>1223</v>
      </c>
      <c r="DV42" s="336"/>
      <c r="DW42" s="333" t="s">
        <v>1222</v>
      </c>
      <c r="DX42" s="334" t="s">
        <v>1223</v>
      </c>
      <c r="DY42" s="336"/>
      <c r="DZ42" s="333" t="s">
        <v>1220</v>
      </c>
      <c r="EA42" s="334" t="s">
        <v>1220</v>
      </c>
      <c r="EB42" s="336"/>
      <c r="EC42" s="333" t="s">
        <v>1222</v>
      </c>
      <c r="ED42" s="334" t="s">
        <v>1223</v>
      </c>
      <c r="EE42" s="336"/>
      <c r="EF42" s="333" t="s">
        <v>1220</v>
      </c>
      <c r="EG42" s="334" t="s">
        <v>1220</v>
      </c>
      <c r="EH42" s="336"/>
      <c r="EI42" s="374" t="s">
        <v>1210</v>
      </c>
      <c r="EJ42" s="375" t="s">
        <v>1210</v>
      </c>
      <c r="EK42" s="336"/>
      <c r="EL42" s="333" t="s">
        <v>1210</v>
      </c>
      <c r="EM42" s="334" t="s">
        <v>1210</v>
      </c>
      <c r="EN42" s="336"/>
      <c r="EO42" s="333" t="s">
        <v>1210</v>
      </c>
      <c r="EP42" s="334" t="s">
        <v>1210</v>
      </c>
      <c r="EQ42" s="336"/>
      <c r="ER42" s="333" t="s">
        <v>1210</v>
      </c>
      <c r="ES42" s="334" t="s">
        <v>1210</v>
      </c>
      <c r="ET42" s="336"/>
      <c r="EU42" s="333" t="s">
        <v>1210</v>
      </c>
      <c r="EV42" s="334" t="s">
        <v>1210</v>
      </c>
      <c r="EW42" s="376"/>
      <c r="EY42" s="668" t="s">
        <v>390</v>
      </c>
      <c r="EZ42" s="639" t="s">
        <v>391</v>
      </c>
      <c r="FA42" s="265" t="s">
        <v>1231</v>
      </c>
      <c r="FB42" s="266">
        <v>44893</v>
      </c>
      <c r="FC42" s="669">
        <v>44908</v>
      </c>
      <c r="FD42" s="268" t="s">
        <v>1242</v>
      </c>
      <c r="FE42" s="326">
        <v>3</v>
      </c>
      <c r="FF42" s="270" t="s">
        <v>1242</v>
      </c>
      <c r="FG42" s="326">
        <v>3</v>
      </c>
      <c r="FH42" s="327" t="s">
        <v>1210</v>
      </c>
      <c r="FI42" s="328" t="s">
        <v>1210</v>
      </c>
      <c r="FJ42" s="670" t="s">
        <v>1242</v>
      </c>
      <c r="FK42" s="671">
        <v>100</v>
      </c>
      <c r="FL42" s="672">
        <v>24</v>
      </c>
      <c r="FM42" s="673">
        <v>24</v>
      </c>
      <c r="FN42" s="268" t="s">
        <v>1210</v>
      </c>
      <c r="FO42" s="326" t="s">
        <v>1210</v>
      </c>
      <c r="FP42" s="270" t="s">
        <v>1210</v>
      </c>
      <c r="FQ42" s="326" t="s">
        <v>1210</v>
      </c>
      <c r="FR42" s="327" t="s">
        <v>1210</v>
      </c>
      <c r="FS42" s="328" t="s">
        <v>1210</v>
      </c>
      <c r="FT42" s="670" t="s">
        <v>1210</v>
      </c>
      <c r="FU42" s="671" t="s">
        <v>1210</v>
      </c>
      <c r="FV42" s="672" t="s">
        <v>1210</v>
      </c>
      <c r="FW42" s="673" t="s">
        <v>1210</v>
      </c>
      <c r="FY42" s="276" t="s">
        <v>1243</v>
      </c>
      <c r="FZ42" s="277" t="s">
        <v>1230</v>
      </c>
      <c r="GC42" s="229"/>
      <c r="GD42" s="229"/>
    </row>
    <row r="43" spans="2:186" ht="18.75" customHeight="1">
      <c r="B43" s="632" t="s">
        <v>392</v>
      </c>
      <c r="C43" s="231" t="s">
        <v>393</v>
      </c>
      <c r="D43" s="232">
        <v>2022</v>
      </c>
      <c r="E43" s="233" t="s">
        <v>1231</v>
      </c>
      <c r="F43" s="633">
        <v>1069042</v>
      </c>
      <c r="G43" s="634">
        <v>1069042</v>
      </c>
      <c r="H43" s="339">
        <v>44773</v>
      </c>
      <c r="I43" s="635" t="s">
        <v>1493</v>
      </c>
      <c r="J43" s="636" t="s">
        <v>393</v>
      </c>
      <c r="K43" s="637" t="s">
        <v>1494</v>
      </c>
      <c r="L43" s="638" t="s">
        <v>393</v>
      </c>
      <c r="M43" s="637" t="s">
        <v>1494</v>
      </c>
      <c r="N43" s="639" t="s">
        <v>1493</v>
      </c>
      <c r="O43" s="635" t="s">
        <v>92</v>
      </c>
      <c r="P43" s="639" t="s">
        <v>96</v>
      </c>
      <c r="Q43" s="640" t="s">
        <v>1234</v>
      </c>
      <c r="R43" s="641"/>
      <c r="S43" s="641"/>
      <c r="T43" s="642"/>
      <c r="U43" s="643">
        <v>2370</v>
      </c>
      <c r="V43" s="644">
        <v>2</v>
      </c>
      <c r="W43" s="644">
        <v>1</v>
      </c>
      <c r="X43" s="645" t="s">
        <v>1210</v>
      </c>
      <c r="Y43" s="352">
        <v>2022</v>
      </c>
      <c r="Z43" s="265">
        <v>2024</v>
      </c>
      <c r="AA43" s="646" t="s">
        <v>1495</v>
      </c>
      <c r="AB43" s="647"/>
      <c r="AC43" s="639" t="s">
        <v>1210</v>
      </c>
      <c r="AD43" s="648" t="s">
        <v>1211</v>
      </c>
      <c r="AE43" s="636" t="s">
        <v>1496</v>
      </c>
      <c r="AF43" s="636" t="s">
        <v>1497</v>
      </c>
      <c r="AG43" s="639" t="s">
        <v>1311</v>
      </c>
      <c r="AH43" s="648"/>
      <c r="AI43" s="639" t="s">
        <v>1210</v>
      </c>
      <c r="AJ43" s="649">
        <v>2021</v>
      </c>
      <c r="AK43" s="644">
        <v>4217</v>
      </c>
      <c r="AL43" s="644">
        <v>4180</v>
      </c>
      <c r="AM43" s="650">
        <v>26.24</v>
      </c>
      <c r="AN43" s="651" t="s">
        <v>1498</v>
      </c>
      <c r="AO43" s="652">
        <v>2024</v>
      </c>
      <c r="AP43" s="645">
        <v>4100</v>
      </c>
      <c r="AQ43" s="653">
        <v>2.77</v>
      </c>
      <c r="AR43" s="645">
        <v>4065</v>
      </c>
      <c r="AS43" s="653">
        <v>2.75</v>
      </c>
      <c r="AT43" s="654">
        <v>25.5</v>
      </c>
      <c r="AU43" s="651" t="s">
        <v>1498</v>
      </c>
      <c r="AV43" s="655">
        <v>2.82</v>
      </c>
      <c r="AW43" s="656" t="s">
        <v>1499</v>
      </c>
      <c r="AX43" s="649">
        <v>2021</v>
      </c>
      <c r="AY43" s="644"/>
      <c r="AZ43" s="644" t="s">
        <v>1210</v>
      </c>
      <c r="BA43" s="650"/>
      <c r="BB43" s="657"/>
      <c r="BC43" s="652">
        <v>2024</v>
      </c>
      <c r="BD43" s="645"/>
      <c r="BE43" s="653" t="s">
        <v>1210</v>
      </c>
      <c r="BF43" s="645"/>
      <c r="BG43" s="653" t="s">
        <v>1210</v>
      </c>
      <c r="BH43" s="654"/>
      <c r="BI43" s="657" t="s">
        <v>1210</v>
      </c>
      <c r="BJ43" s="655" t="s">
        <v>1210</v>
      </c>
      <c r="BK43" s="656"/>
      <c r="BL43" s="635" t="s">
        <v>1210</v>
      </c>
      <c r="BM43" s="658" t="s">
        <v>1210</v>
      </c>
      <c r="BN43" s="639" t="s">
        <v>1210</v>
      </c>
      <c r="BO43" s="635" t="s">
        <v>1210</v>
      </c>
      <c r="BP43" s="658" t="s">
        <v>1210</v>
      </c>
      <c r="BQ43" s="639" t="s">
        <v>1210</v>
      </c>
      <c r="BR43" s="635" t="s">
        <v>1210</v>
      </c>
      <c r="BS43" s="658" t="s">
        <v>1210</v>
      </c>
      <c r="BT43" s="639" t="s">
        <v>1210</v>
      </c>
      <c r="BU43" s="635" t="s">
        <v>1210</v>
      </c>
      <c r="BV43" s="658" t="s">
        <v>1210</v>
      </c>
      <c r="BW43" s="639" t="s">
        <v>1210</v>
      </c>
      <c r="BX43" s="635" t="s">
        <v>1210</v>
      </c>
      <c r="BY43" s="658" t="s">
        <v>1210</v>
      </c>
      <c r="BZ43" s="639" t="s">
        <v>1210</v>
      </c>
      <c r="CA43" s="659" t="s">
        <v>1210</v>
      </c>
      <c r="CB43" s="638" t="s">
        <v>1240</v>
      </c>
      <c r="CC43" s="660" t="s">
        <v>1500</v>
      </c>
      <c r="CD43" s="661" t="s">
        <v>1217</v>
      </c>
      <c r="CE43" s="662"/>
      <c r="CF43" s="663"/>
      <c r="CG43" s="663"/>
      <c r="CH43" s="663"/>
      <c r="CI43" s="663"/>
      <c r="CJ43" s="664"/>
      <c r="CK43" s="661" t="s">
        <v>1217</v>
      </c>
      <c r="CL43" s="639"/>
      <c r="CM43" s="647" t="s">
        <v>1217</v>
      </c>
      <c r="CN43" s="665"/>
      <c r="CO43" s="666">
        <v>0</v>
      </c>
      <c r="CP43" s="667"/>
      <c r="CQ43" s="666">
        <v>0</v>
      </c>
      <c r="CR43" s="667"/>
      <c r="CS43" s="666">
        <v>0</v>
      </c>
      <c r="CT43" s="667" t="s">
        <v>1210</v>
      </c>
      <c r="CU43" s="666">
        <v>0</v>
      </c>
      <c r="CV43" s="374" t="s">
        <v>1219</v>
      </c>
      <c r="CW43" s="375" t="s">
        <v>1223</v>
      </c>
      <c r="CX43" s="336"/>
      <c r="CY43" s="333" t="s">
        <v>1222</v>
      </c>
      <c r="CZ43" s="334" t="s">
        <v>1223</v>
      </c>
      <c r="DA43" s="336"/>
      <c r="DB43" s="333" t="s">
        <v>1222</v>
      </c>
      <c r="DC43" s="334" t="s">
        <v>1223</v>
      </c>
      <c r="DD43" s="336"/>
      <c r="DE43" s="333" t="s">
        <v>1222</v>
      </c>
      <c r="DF43" s="334" t="s">
        <v>1223</v>
      </c>
      <c r="DG43" s="336"/>
      <c r="DH43" s="333" t="s">
        <v>1222</v>
      </c>
      <c r="DI43" s="334" t="s">
        <v>1223</v>
      </c>
      <c r="DJ43" s="336"/>
      <c r="DK43" s="333" t="s">
        <v>1222</v>
      </c>
      <c r="DL43" s="334" t="s">
        <v>1223</v>
      </c>
      <c r="DM43" s="336"/>
      <c r="DN43" s="333" t="s">
        <v>1222</v>
      </c>
      <c r="DO43" s="334" t="s">
        <v>1223</v>
      </c>
      <c r="DP43" s="336"/>
      <c r="DQ43" s="333" t="s">
        <v>1222</v>
      </c>
      <c r="DR43" s="334" t="s">
        <v>1223</v>
      </c>
      <c r="DS43" s="336"/>
      <c r="DT43" s="333" t="s">
        <v>1222</v>
      </c>
      <c r="DU43" s="334" t="s">
        <v>1223</v>
      </c>
      <c r="DV43" s="336"/>
      <c r="DW43" s="333" t="s">
        <v>1224</v>
      </c>
      <c r="DX43" s="334" t="s">
        <v>1224</v>
      </c>
      <c r="DY43" s="336"/>
      <c r="DZ43" s="333" t="s">
        <v>1224</v>
      </c>
      <c r="EA43" s="334" t="s">
        <v>1224</v>
      </c>
      <c r="EB43" s="336"/>
      <c r="EC43" s="333" t="s">
        <v>1224</v>
      </c>
      <c r="ED43" s="334" t="s">
        <v>1224</v>
      </c>
      <c r="EE43" s="336"/>
      <c r="EF43" s="333" t="s">
        <v>1222</v>
      </c>
      <c r="EG43" s="334" t="s">
        <v>1223</v>
      </c>
      <c r="EH43" s="336"/>
      <c r="EI43" s="374" t="s">
        <v>1224</v>
      </c>
      <c r="EJ43" s="375" t="s">
        <v>1210</v>
      </c>
      <c r="EK43" s="336"/>
      <c r="EL43" s="333" t="s">
        <v>1210</v>
      </c>
      <c r="EM43" s="334" t="s">
        <v>1210</v>
      </c>
      <c r="EN43" s="336"/>
      <c r="EO43" s="333" t="s">
        <v>1210</v>
      </c>
      <c r="EP43" s="334" t="s">
        <v>1210</v>
      </c>
      <c r="EQ43" s="336"/>
      <c r="ER43" s="333" t="s">
        <v>1210</v>
      </c>
      <c r="ES43" s="334" t="s">
        <v>1210</v>
      </c>
      <c r="ET43" s="336"/>
      <c r="EU43" s="333" t="s">
        <v>1210</v>
      </c>
      <c r="EV43" s="334" t="s">
        <v>1210</v>
      </c>
      <c r="EW43" s="376"/>
      <c r="EY43" s="668" t="s">
        <v>392</v>
      </c>
      <c r="EZ43" s="639" t="s">
        <v>393</v>
      </c>
      <c r="FA43" s="265" t="s">
        <v>1231</v>
      </c>
      <c r="FB43" s="266">
        <v>44851</v>
      </c>
      <c r="FC43" s="669">
        <v>44908</v>
      </c>
      <c r="FD43" s="268" t="s">
        <v>1242</v>
      </c>
      <c r="FE43" s="326">
        <v>2.77</v>
      </c>
      <c r="FF43" s="270" t="s">
        <v>1242</v>
      </c>
      <c r="FG43" s="326">
        <v>2.75</v>
      </c>
      <c r="FH43" s="327" t="s">
        <v>1242</v>
      </c>
      <c r="FI43" s="328">
        <v>2.82</v>
      </c>
      <c r="FJ43" s="670" t="s">
        <v>1242</v>
      </c>
      <c r="FK43" s="671">
        <v>100</v>
      </c>
      <c r="FL43" s="672">
        <v>20</v>
      </c>
      <c r="FM43" s="673">
        <v>20</v>
      </c>
      <c r="FN43" s="268" t="s">
        <v>1210</v>
      </c>
      <c r="FO43" s="326" t="s">
        <v>1210</v>
      </c>
      <c r="FP43" s="270" t="s">
        <v>1210</v>
      </c>
      <c r="FQ43" s="326" t="s">
        <v>1210</v>
      </c>
      <c r="FR43" s="327" t="s">
        <v>1210</v>
      </c>
      <c r="FS43" s="328" t="s">
        <v>1210</v>
      </c>
      <c r="FT43" s="670" t="s">
        <v>1210</v>
      </c>
      <c r="FU43" s="671">
        <v>0</v>
      </c>
      <c r="FV43" s="672">
        <v>0</v>
      </c>
      <c r="FW43" s="673">
        <v>9</v>
      </c>
      <c r="FY43" s="276" t="s">
        <v>1243</v>
      </c>
      <c r="FZ43" s="277" t="s">
        <v>1230</v>
      </c>
      <c r="GC43" s="229"/>
      <c r="GD43" s="229"/>
    </row>
    <row r="44" spans="2:186" ht="18.75" customHeight="1">
      <c r="B44" s="632" t="s">
        <v>394</v>
      </c>
      <c r="C44" s="231" t="s">
        <v>395</v>
      </c>
      <c r="D44" s="232">
        <v>2022</v>
      </c>
      <c r="E44" s="233" t="s">
        <v>1231</v>
      </c>
      <c r="F44" s="633">
        <v>1081043</v>
      </c>
      <c r="G44" s="634">
        <v>1081043</v>
      </c>
      <c r="H44" s="339">
        <v>44771</v>
      </c>
      <c r="I44" s="635" t="s">
        <v>1501</v>
      </c>
      <c r="J44" s="636" t="s">
        <v>395</v>
      </c>
      <c r="K44" s="637" t="s">
        <v>1502</v>
      </c>
      <c r="L44" s="638" t="s">
        <v>395</v>
      </c>
      <c r="M44" s="637" t="s">
        <v>1502</v>
      </c>
      <c r="N44" s="639" t="s">
        <v>1503</v>
      </c>
      <c r="O44" s="635" t="s">
        <v>125</v>
      </c>
      <c r="P44" s="639" t="s">
        <v>126</v>
      </c>
      <c r="Q44" s="640" t="s">
        <v>1234</v>
      </c>
      <c r="R44" s="641"/>
      <c r="S44" s="641"/>
      <c r="T44" s="642"/>
      <c r="U44" s="643">
        <v>21832.096997999997</v>
      </c>
      <c r="V44" s="644">
        <v>5</v>
      </c>
      <c r="W44" s="644">
        <v>5</v>
      </c>
      <c r="X44" s="645" t="s">
        <v>1210</v>
      </c>
      <c r="Y44" s="352">
        <v>2022</v>
      </c>
      <c r="Z44" s="265">
        <v>2024</v>
      </c>
      <c r="AA44" s="646" t="s">
        <v>1504</v>
      </c>
      <c r="AB44" s="647"/>
      <c r="AC44" s="639" t="s">
        <v>1210</v>
      </c>
      <c r="AD44" s="648" t="s">
        <v>1211</v>
      </c>
      <c r="AE44" s="636" t="s">
        <v>1505</v>
      </c>
      <c r="AF44" s="636" t="s">
        <v>1503</v>
      </c>
      <c r="AG44" s="639" t="s">
        <v>1506</v>
      </c>
      <c r="AH44" s="648"/>
      <c r="AI44" s="639" t="s">
        <v>1210</v>
      </c>
      <c r="AJ44" s="649">
        <v>2021</v>
      </c>
      <c r="AK44" s="644">
        <v>39566</v>
      </c>
      <c r="AL44" s="644">
        <v>39382</v>
      </c>
      <c r="AM44" s="650">
        <v>136.21</v>
      </c>
      <c r="AN44" s="651" t="s">
        <v>1507</v>
      </c>
      <c r="AO44" s="652">
        <v>2024</v>
      </c>
      <c r="AP44" s="645">
        <v>39526</v>
      </c>
      <c r="AQ44" s="653">
        <v>0.1</v>
      </c>
      <c r="AR44" s="645">
        <v>39342.18601829854</v>
      </c>
      <c r="AS44" s="653">
        <v>0.1</v>
      </c>
      <c r="AT44" s="654">
        <v>136.07</v>
      </c>
      <c r="AU44" s="651" t="s">
        <v>1507</v>
      </c>
      <c r="AV44" s="655">
        <v>0.1</v>
      </c>
      <c r="AW44" s="656" t="s">
        <v>1508</v>
      </c>
      <c r="AX44" s="649">
        <v>2021</v>
      </c>
      <c r="AY44" s="644"/>
      <c r="AZ44" s="644" t="s">
        <v>1210</v>
      </c>
      <c r="BA44" s="650"/>
      <c r="BB44" s="657"/>
      <c r="BC44" s="652">
        <v>2024</v>
      </c>
      <c r="BD44" s="645"/>
      <c r="BE44" s="653" t="s">
        <v>1210</v>
      </c>
      <c r="BF44" s="645"/>
      <c r="BG44" s="653" t="s">
        <v>1210</v>
      </c>
      <c r="BH44" s="654"/>
      <c r="BI44" s="657" t="s">
        <v>1210</v>
      </c>
      <c r="BJ44" s="655" t="s">
        <v>1210</v>
      </c>
      <c r="BK44" s="656"/>
      <c r="BL44" s="635" t="s">
        <v>1210</v>
      </c>
      <c r="BM44" s="658" t="s">
        <v>1210</v>
      </c>
      <c r="BN44" s="639" t="s">
        <v>1210</v>
      </c>
      <c r="BO44" s="635" t="s">
        <v>1210</v>
      </c>
      <c r="BP44" s="658" t="s">
        <v>1210</v>
      </c>
      <c r="BQ44" s="639" t="s">
        <v>1210</v>
      </c>
      <c r="BR44" s="635" t="s">
        <v>1210</v>
      </c>
      <c r="BS44" s="658" t="s">
        <v>1210</v>
      </c>
      <c r="BT44" s="639" t="s">
        <v>1210</v>
      </c>
      <c r="BU44" s="635" t="s">
        <v>1210</v>
      </c>
      <c r="BV44" s="658" t="s">
        <v>1210</v>
      </c>
      <c r="BW44" s="639" t="s">
        <v>1210</v>
      </c>
      <c r="BX44" s="635" t="s">
        <v>1210</v>
      </c>
      <c r="BY44" s="658" t="s">
        <v>1210</v>
      </c>
      <c r="BZ44" s="639" t="s">
        <v>1210</v>
      </c>
      <c r="CA44" s="659" t="s">
        <v>1210</v>
      </c>
      <c r="CB44" s="638" t="s">
        <v>1240</v>
      </c>
      <c r="CC44" s="660" t="s">
        <v>1509</v>
      </c>
      <c r="CD44" s="661" t="s">
        <v>1217</v>
      </c>
      <c r="CE44" s="662"/>
      <c r="CF44" s="663"/>
      <c r="CG44" s="663"/>
      <c r="CH44" s="663"/>
      <c r="CI44" s="663"/>
      <c r="CJ44" s="664"/>
      <c r="CK44" s="661" t="s">
        <v>1240</v>
      </c>
      <c r="CL44" s="639" t="s">
        <v>1510</v>
      </c>
      <c r="CM44" s="647" t="s">
        <v>1217</v>
      </c>
      <c r="CN44" s="665"/>
      <c r="CO44" s="666">
        <v>0</v>
      </c>
      <c r="CP44" s="667"/>
      <c r="CQ44" s="666">
        <v>0</v>
      </c>
      <c r="CR44" s="667"/>
      <c r="CS44" s="666">
        <v>0</v>
      </c>
      <c r="CT44" s="667" t="s">
        <v>1210</v>
      </c>
      <c r="CU44" s="666">
        <v>0</v>
      </c>
      <c r="CV44" s="374" t="s">
        <v>1219</v>
      </c>
      <c r="CW44" s="375" t="s">
        <v>1223</v>
      </c>
      <c r="CX44" s="336"/>
      <c r="CY44" s="333" t="s">
        <v>1222</v>
      </c>
      <c r="CZ44" s="334" t="s">
        <v>1223</v>
      </c>
      <c r="DA44" s="336"/>
      <c r="DB44" s="333" t="s">
        <v>1222</v>
      </c>
      <c r="DC44" s="334" t="s">
        <v>1223</v>
      </c>
      <c r="DD44" s="336"/>
      <c r="DE44" s="333" t="s">
        <v>1222</v>
      </c>
      <c r="DF44" s="334" t="s">
        <v>1223</v>
      </c>
      <c r="DG44" s="336"/>
      <c r="DH44" s="333" t="s">
        <v>1222</v>
      </c>
      <c r="DI44" s="334" t="s">
        <v>1223</v>
      </c>
      <c r="DJ44" s="336"/>
      <c r="DK44" s="333" t="s">
        <v>1222</v>
      </c>
      <c r="DL44" s="334" t="s">
        <v>1223</v>
      </c>
      <c r="DM44" s="336"/>
      <c r="DN44" s="333" t="s">
        <v>1222</v>
      </c>
      <c r="DO44" s="334" t="s">
        <v>1223</v>
      </c>
      <c r="DP44" s="336"/>
      <c r="DQ44" s="333" t="s">
        <v>1222</v>
      </c>
      <c r="DR44" s="334" t="s">
        <v>1223</v>
      </c>
      <c r="DS44" s="336"/>
      <c r="DT44" s="333" t="s">
        <v>1222</v>
      </c>
      <c r="DU44" s="334" t="s">
        <v>1223</v>
      </c>
      <c r="DV44" s="336"/>
      <c r="DW44" s="333" t="s">
        <v>1222</v>
      </c>
      <c r="DX44" s="334" t="s">
        <v>1223</v>
      </c>
      <c r="DY44" s="336"/>
      <c r="DZ44" s="333" t="s">
        <v>1222</v>
      </c>
      <c r="EA44" s="334" t="s">
        <v>1223</v>
      </c>
      <c r="EB44" s="336"/>
      <c r="EC44" s="333" t="s">
        <v>1222</v>
      </c>
      <c r="ED44" s="334" t="s">
        <v>1223</v>
      </c>
      <c r="EE44" s="336"/>
      <c r="EF44" s="333" t="s">
        <v>1222</v>
      </c>
      <c r="EG44" s="334" t="s">
        <v>1223</v>
      </c>
      <c r="EH44" s="336"/>
      <c r="EI44" s="374" t="s">
        <v>1210</v>
      </c>
      <c r="EJ44" s="375" t="s">
        <v>1210</v>
      </c>
      <c r="EK44" s="336"/>
      <c r="EL44" s="333" t="s">
        <v>1210</v>
      </c>
      <c r="EM44" s="334" t="s">
        <v>1210</v>
      </c>
      <c r="EN44" s="336"/>
      <c r="EO44" s="333" t="s">
        <v>1210</v>
      </c>
      <c r="EP44" s="334" t="s">
        <v>1210</v>
      </c>
      <c r="EQ44" s="336"/>
      <c r="ER44" s="333" t="s">
        <v>1210</v>
      </c>
      <c r="ES44" s="334" t="s">
        <v>1210</v>
      </c>
      <c r="ET44" s="336"/>
      <c r="EU44" s="333" t="s">
        <v>1210</v>
      </c>
      <c r="EV44" s="334" t="s">
        <v>1210</v>
      </c>
      <c r="EW44" s="376"/>
      <c r="EY44" s="668" t="s">
        <v>394</v>
      </c>
      <c r="EZ44" s="639" t="s">
        <v>395</v>
      </c>
      <c r="FA44" s="265" t="s">
        <v>1231</v>
      </c>
      <c r="FB44" s="266">
        <v>44859</v>
      </c>
      <c r="FC44" s="669">
        <v>44886</v>
      </c>
      <c r="FD44" s="268" t="s">
        <v>1242</v>
      </c>
      <c r="FE44" s="326">
        <v>0.1</v>
      </c>
      <c r="FF44" s="270" t="s">
        <v>1242</v>
      </c>
      <c r="FG44" s="326">
        <v>0.1</v>
      </c>
      <c r="FH44" s="327" t="s">
        <v>1242</v>
      </c>
      <c r="FI44" s="328">
        <v>0.1</v>
      </c>
      <c r="FJ44" s="670" t="s">
        <v>1242</v>
      </c>
      <c r="FK44" s="671">
        <v>100</v>
      </c>
      <c r="FL44" s="672">
        <v>26</v>
      </c>
      <c r="FM44" s="673">
        <v>26</v>
      </c>
      <c r="FN44" s="268" t="s">
        <v>1210</v>
      </c>
      <c r="FO44" s="326" t="s">
        <v>1210</v>
      </c>
      <c r="FP44" s="270" t="s">
        <v>1210</v>
      </c>
      <c r="FQ44" s="326" t="s">
        <v>1210</v>
      </c>
      <c r="FR44" s="327" t="s">
        <v>1210</v>
      </c>
      <c r="FS44" s="328" t="s">
        <v>1210</v>
      </c>
      <c r="FT44" s="670" t="s">
        <v>1210</v>
      </c>
      <c r="FU44" s="671" t="s">
        <v>1210</v>
      </c>
      <c r="FV44" s="672" t="s">
        <v>1210</v>
      </c>
      <c r="FW44" s="673" t="s">
        <v>1210</v>
      </c>
      <c r="FY44" s="276" t="s">
        <v>1243</v>
      </c>
      <c r="FZ44" s="277" t="s">
        <v>1230</v>
      </c>
      <c r="GC44" s="229"/>
      <c r="GD44" s="229"/>
    </row>
    <row r="45" spans="2:186" ht="18.75" customHeight="1">
      <c r="B45" s="632" t="s">
        <v>396</v>
      </c>
      <c r="C45" s="231" t="s">
        <v>397</v>
      </c>
      <c r="D45" s="232">
        <v>2022</v>
      </c>
      <c r="E45" s="233" t="s">
        <v>1511</v>
      </c>
      <c r="F45" s="633">
        <v>1388044</v>
      </c>
      <c r="G45" s="634">
        <v>1388044</v>
      </c>
      <c r="H45" s="339"/>
      <c r="I45" s="635" t="s">
        <v>1512</v>
      </c>
      <c r="J45" s="636" t="s">
        <v>397</v>
      </c>
      <c r="K45" s="637" t="s">
        <v>1513</v>
      </c>
      <c r="L45" s="638" t="s">
        <v>397</v>
      </c>
      <c r="M45" s="637" t="s">
        <v>1513</v>
      </c>
      <c r="N45" s="639" t="s">
        <v>1512</v>
      </c>
      <c r="O45" s="635" t="s">
        <v>140</v>
      </c>
      <c r="P45" s="639" t="s">
        <v>141</v>
      </c>
      <c r="Q45" s="640" t="s">
        <v>1234</v>
      </c>
      <c r="R45" s="641"/>
      <c r="S45" s="641" t="s">
        <v>1272</v>
      </c>
      <c r="T45" s="642"/>
      <c r="U45" s="643">
        <v>1736.723508419436</v>
      </c>
      <c r="V45" s="644">
        <v>6</v>
      </c>
      <c r="W45" s="644">
        <v>1</v>
      </c>
      <c r="X45" s="645">
        <v>106</v>
      </c>
      <c r="Y45" s="352">
        <v>2022</v>
      </c>
      <c r="Z45" s="265">
        <v>2024</v>
      </c>
      <c r="AA45" s="646" t="s">
        <v>1514</v>
      </c>
      <c r="AB45" s="647"/>
      <c r="AC45" s="639" t="s">
        <v>1210</v>
      </c>
      <c r="AD45" s="648" t="s">
        <v>1211</v>
      </c>
      <c r="AE45" s="636" t="s">
        <v>1515</v>
      </c>
      <c r="AF45" s="636" t="s">
        <v>1516</v>
      </c>
      <c r="AG45" s="639" t="s">
        <v>1517</v>
      </c>
      <c r="AH45" s="648"/>
      <c r="AI45" s="639" t="s">
        <v>1210</v>
      </c>
      <c r="AJ45" s="649">
        <v>2021</v>
      </c>
      <c r="AK45" s="644">
        <v>2025</v>
      </c>
      <c r="AL45" s="644">
        <v>2427</v>
      </c>
      <c r="AM45" s="650">
        <v>11.89</v>
      </c>
      <c r="AN45" s="651" t="s">
        <v>1406</v>
      </c>
      <c r="AO45" s="652">
        <v>2024</v>
      </c>
      <c r="AP45" s="645">
        <v>2025</v>
      </c>
      <c r="AQ45" s="653">
        <v>0</v>
      </c>
      <c r="AR45" s="645">
        <v>2427</v>
      </c>
      <c r="AS45" s="653">
        <v>0</v>
      </c>
      <c r="AT45" s="654">
        <v>11.533300000000001</v>
      </c>
      <c r="AU45" s="651" t="s">
        <v>1406</v>
      </c>
      <c r="AV45" s="655">
        <v>3</v>
      </c>
      <c r="AW45" s="656" t="s">
        <v>1518</v>
      </c>
      <c r="AX45" s="649">
        <v>2021</v>
      </c>
      <c r="AY45" s="644">
        <v>1576</v>
      </c>
      <c r="AZ45" s="644">
        <v>1576</v>
      </c>
      <c r="BA45" s="650">
        <v>15.53</v>
      </c>
      <c r="BB45" s="657" t="s">
        <v>1519</v>
      </c>
      <c r="BC45" s="652">
        <v>2024</v>
      </c>
      <c r="BD45" s="645">
        <v>1576</v>
      </c>
      <c r="BE45" s="653">
        <v>0</v>
      </c>
      <c r="BF45" s="645">
        <v>1576</v>
      </c>
      <c r="BG45" s="653">
        <v>0</v>
      </c>
      <c r="BH45" s="654">
        <v>15.0641</v>
      </c>
      <c r="BI45" s="657" t="s">
        <v>1519</v>
      </c>
      <c r="BJ45" s="655">
        <v>3</v>
      </c>
      <c r="BK45" s="656" t="s">
        <v>1520</v>
      </c>
      <c r="BL45" s="635" t="s">
        <v>1210</v>
      </c>
      <c r="BM45" s="658" t="s">
        <v>1210</v>
      </c>
      <c r="BN45" s="639" t="s">
        <v>1210</v>
      </c>
      <c r="BO45" s="635" t="s">
        <v>1210</v>
      </c>
      <c r="BP45" s="658" t="s">
        <v>1210</v>
      </c>
      <c r="BQ45" s="639" t="s">
        <v>1210</v>
      </c>
      <c r="BR45" s="635" t="s">
        <v>1210</v>
      </c>
      <c r="BS45" s="658" t="s">
        <v>1210</v>
      </c>
      <c r="BT45" s="639" t="s">
        <v>1210</v>
      </c>
      <c r="BU45" s="635" t="s">
        <v>1210</v>
      </c>
      <c r="BV45" s="658" t="s">
        <v>1210</v>
      </c>
      <c r="BW45" s="639" t="s">
        <v>1210</v>
      </c>
      <c r="BX45" s="635" t="s">
        <v>1210</v>
      </c>
      <c r="BY45" s="658" t="s">
        <v>1210</v>
      </c>
      <c r="BZ45" s="639" t="s">
        <v>1210</v>
      </c>
      <c r="CA45" s="659" t="s">
        <v>1210</v>
      </c>
      <c r="CB45" s="638" t="s">
        <v>1240</v>
      </c>
      <c r="CC45" s="660" t="s">
        <v>1521</v>
      </c>
      <c r="CD45" s="661" t="s">
        <v>1217</v>
      </c>
      <c r="CE45" s="662"/>
      <c r="CF45" s="663"/>
      <c r="CG45" s="663"/>
      <c r="CH45" s="663"/>
      <c r="CI45" s="663"/>
      <c r="CJ45" s="664"/>
      <c r="CK45" s="661" t="s">
        <v>1240</v>
      </c>
      <c r="CL45" s="639" t="s">
        <v>1522</v>
      </c>
      <c r="CM45" s="647" t="s">
        <v>1217</v>
      </c>
      <c r="CN45" s="665"/>
      <c r="CO45" s="666">
        <v>1</v>
      </c>
      <c r="CP45" s="667"/>
      <c r="CQ45" s="666">
        <v>0</v>
      </c>
      <c r="CR45" s="667"/>
      <c r="CS45" s="666">
        <v>0</v>
      </c>
      <c r="CT45" s="667" t="s">
        <v>1210</v>
      </c>
      <c r="CU45" s="666">
        <v>1</v>
      </c>
      <c r="CV45" s="374" t="s">
        <v>1219</v>
      </c>
      <c r="CW45" s="375" t="s">
        <v>1223</v>
      </c>
      <c r="CX45" s="336"/>
      <c r="CY45" s="333" t="s">
        <v>1222</v>
      </c>
      <c r="CZ45" s="334" t="s">
        <v>1223</v>
      </c>
      <c r="DA45" s="336"/>
      <c r="DB45" s="333" t="s">
        <v>1222</v>
      </c>
      <c r="DC45" s="334" t="s">
        <v>1223</v>
      </c>
      <c r="DD45" s="336"/>
      <c r="DE45" s="333" t="s">
        <v>1222</v>
      </c>
      <c r="DF45" s="334" t="s">
        <v>1223</v>
      </c>
      <c r="DG45" s="336"/>
      <c r="DH45" s="333" t="s">
        <v>1222</v>
      </c>
      <c r="DI45" s="334" t="s">
        <v>1223</v>
      </c>
      <c r="DJ45" s="336"/>
      <c r="DK45" s="333" t="s">
        <v>1222</v>
      </c>
      <c r="DL45" s="334" t="s">
        <v>1223</v>
      </c>
      <c r="DM45" s="336"/>
      <c r="DN45" s="333" t="s">
        <v>1224</v>
      </c>
      <c r="DO45" s="334" t="s">
        <v>1224</v>
      </c>
      <c r="DP45" s="336"/>
      <c r="DQ45" s="333" t="s">
        <v>1226</v>
      </c>
      <c r="DR45" s="334" t="s">
        <v>1226</v>
      </c>
      <c r="DS45" s="336"/>
      <c r="DT45" s="333" t="s">
        <v>1222</v>
      </c>
      <c r="DU45" s="334" t="s">
        <v>1223</v>
      </c>
      <c r="DV45" s="336"/>
      <c r="DW45" s="333" t="s">
        <v>1222</v>
      </c>
      <c r="DX45" s="334" t="s">
        <v>1223</v>
      </c>
      <c r="DY45" s="336"/>
      <c r="DZ45" s="333" t="s">
        <v>1222</v>
      </c>
      <c r="EA45" s="334" t="s">
        <v>1223</v>
      </c>
      <c r="EB45" s="336"/>
      <c r="EC45" s="333" t="s">
        <v>1222</v>
      </c>
      <c r="ED45" s="334" t="s">
        <v>1223</v>
      </c>
      <c r="EE45" s="336"/>
      <c r="EF45" s="333" t="s">
        <v>1220</v>
      </c>
      <c r="EG45" s="334" t="s">
        <v>1220</v>
      </c>
      <c r="EH45" s="336"/>
      <c r="EI45" s="374" t="s">
        <v>1219</v>
      </c>
      <c r="EJ45" s="375" t="s">
        <v>1223</v>
      </c>
      <c r="EK45" s="336"/>
      <c r="EL45" s="333" t="s">
        <v>1219</v>
      </c>
      <c r="EM45" s="334" t="s">
        <v>1223</v>
      </c>
      <c r="EN45" s="336"/>
      <c r="EO45" s="333" t="s">
        <v>1222</v>
      </c>
      <c r="EP45" s="334" t="s">
        <v>1223</v>
      </c>
      <c r="EQ45" s="336"/>
      <c r="ER45" s="333" t="s">
        <v>1222</v>
      </c>
      <c r="ES45" s="334" t="s">
        <v>1223</v>
      </c>
      <c r="ET45" s="336"/>
      <c r="EU45" s="333" t="s">
        <v>1222</v>
      </c>
      <c r="EV45" s="334" t="s">
        <v>1223</v>
      </c>
      <c r="EW45" s="376"/>
      <c r="EY45" s="668" t="s">
        <v>396</v>
      </c>
      <c r="EZ45" s="639" t="s">
        <v>397</v>
      </c>
      <c r="FA45" s="265" t="s">
        <v>1511</v>
      </c>
      <c r="FB45" s="266">
        <v>44853</v>
      </c>
      <c r="FC45" s="669">
        <v>44855</v>
      </c>
      <c r="FD45" s="268" t="s">
        <v>1228</v>
      </c>
      <c r="FE45" s="326">
        <v>0</v>
      </c>
      <c r="FF45" s="270" t="s">
        <v>1228</v>
      </c>
      <c r="FG45" s="326">
        <v>0</v>
      </c>
      <c r="FH45" s="327" t="s">
        <v>1242</v>
      </c>
      <c r="FI45" s="328">
        <v>3</v>
      </c>
      <c r="FJ45" s="670" t="s">
        <v>1228</v>
      </c>
      <c r="FK45" s="671">
        <v>91.666666666666657</v>
      </c>
      <c r="FL45" s="672">
        <v>22</v>
      </c>
      <c r="FM45" s="673">
        <v>24</v>
      </c>
      <c r="FN45" s="268" t="s">
        <v>1228</v>
      </c>
      <c r="FO45" s="326">
        <v>0</v>
      </c>
      <c r="FP45" s="270" t="s">
        <v>1228</v>
      </c>
      <c r="FQ45" s="326">
        <v>0</v>
      </c>
      <c r="FR45" s="327" t="s">
        <v>1242</v>
      </c>
      <c r="FS45" s="328">
        <v>3</v>
      </c>
      <c r="FT45" s="670" t="s">
        <v>1242</v>
      </c>
      <c r="FU45" s="671">
        <v>100</v>
      </c>
      <c r="FV45" s="672">
        <v>10</v>
      </c>
      <c r="FW45" s="673">
        <v>10</v>
      </c>
      <c r="FY45" s="276" t="s">
        <v>1446</v>
      </c>
      <c r="FZ45" s="277" t="s">
        <v>1446</v>
      </c>
      <c r="GC45" s="229"/>
      <c r="GD45" s="229"/>
    </row>
    <row r="46" spans="2:186" ht="18.75" customHeight="1">
      <c r="B46" s="632" t="s">
        <v>398</v>
      </c>
      <c r="C46" s="231" t="s">
        <v>399</v>
      </c>
      <c r="D46" s="232">
        <v>2022</v>
      </c>
      <c r="E46" s="233" t="s">
        <v>1231</v>
      </c>
      <c r="F46" s="633">
        <v>1028045</v>
      </c>
      <c r="G46" s="634">
        <v>1028045</v>
      </c>
      <c r="H46" s="339">
        <v>44771</v>
      </c>
      <c r="I46" s="635" t="s">
        <v>1523</v>
      </c>
      <c r="J46" s="636" t="s">
        <v>399</v>
      </c>
      <c r="K46" s="637" t="s">
        <v>1524</v>
      </c>
      <c r="L46" s="638" t="s">
        <v>399</v>
      </c>
      <c r="M46" s="637" t="s">
        <v>1524</v>
      </c>
      <c r="N46" s="639" t="s">
        <v>1525</v>
      </c>
      <c r="O46" s="635" t="s">
        <v>25</v>
      </c>
      <c r="P46" s="639" t="s">
        <v>46</v>
      </c>
      <c r="Q46" s="640" t="s">
        <v>1234</v>
      </c>
      <c r="R46" s="641"/>
      <c r="S46" s="641"/>
      <c r="T46" s="642"/>
      <c r="U46" s="643">
        <v>6452.611476</v>
      </c>
      <c r="V46" s="644">
        <v>3</v>
      </c>
      <c r="W46" s="644">
        <v>2</v>
      </c>
      <c r="X46" s="645" t="s">
        <v>1210</v>
      </c>
      <c r="Y46" s="352">
        <v>2022</v>
      </c>
      <c r="Z46" s="265">
        <v>2024</v>
      </c>
      <c r="AA46" s="646" t="s">
        <v>1526</v>
      </c>
      <c r="AB46" s="647"/>
      <c r="AC46" s="639" t="s">
        <v>1210</v>
      </c>
      <c r="AD46" s="648" t="s">
        <v>1211</v>
      </c>
      <c r="AE46" s="636" t="s">
        <v>1527</v>
      </c>
      <c r="AF46" s="636" t="s">
        <v>1528</v>
      </c>
      <c r="AG46" s="639" t="s">
        <v>1529</v>
      </c>
      <c r="AH46" s="648"/>
      <c r="AI46" s="639" t="s">
        <v>1210</v>
      </c>
      <c r="AJ46" s="649">
        <v>2021</v>
      </c>
      <c r="AK46" s="644">
        <v>11638</v>
      </c>
      <c r="AL46" s="644">
        <v>11562</v>
      </c>
      <c r="AM46" s="650"/>
      <c r="AN46" s="651"/>
      <c r="AO46" s="652">
        <v>2024</v>
      </c>
      <c r="AP46" s="645">
        <v>11293</v>
      </c>
      <c r="AQ46" s="653">
        <v>2.96</v>
      </c>
      <c r="AR46" s="645">
        <v>11219</v>
      </c>
      <c r="AS46" s="653">
        <v>2.96</v>
      </c>
      <c r="AT46" s="654"/>
      <c r="AU46" s="651" t="s">
        <v>1210</v>
      </c>
      <c r="AV46" s="655" t="s">
        <v>1210</v>
      </c>
      <c r="AW46" s="656" t="s">
        <v>1530</v>
      </c>
      <c r="AX46" s="649">
        <v>2021</v>
      </c>
      <c r="AY46" s="644"/>
      <c r="AZ46" s="644" t="s">
        <v>1210</v>
      </c>
      <c r="BA46" s="650"/>
      <c r="BB46" s="657"/>
      <c r="BC46" s="652">
        <v>2024</v>
      </c>
      <c r="BD46" s="645"/>
      <c r="BE46" s="653" t="s">
        <v>1210</v>
      </c>
      <c r="BF46" s="645"/>
      <c r="BG46" s="653" t="s">
        <v>1210</v>
      </c>
      <c r="BH46" s="654"/>
      <c r="BI46" s="657" t="s">
        <v>1210</v>
      </c>
      <c r="BJ46" s="655" t="s">
        <v>1210</v>
      </c>
      <c r="BK46" s="656"/>
      <c r="BL46" s="635" t="s">
        <v>1210</v>
      </c>
      <c r="BM46" s="658" t="s">
        <v>1210</v>
      </c>
      <c r="BN46" s="639" t="s">
        <v>1210</v>
      </c>
      <c r="BO46" s="635" t="s">
        <v>1210</v>
      </c>
      <c r="BP46" s="658" t="s">
        <v>1210</v>
      </c>
      <c r="BQ46" s="639" t="s">
        <v>1210</v>
      </c>
      <c r="BR46" s="635" t="s">
        <v>1210</v>
      </c>
      <c r="BS46" s="658" t="s">
        <v>1210</v>
      </c>
      <c r="BT46" s="639" t="s">
        <v>1210</v>
      </c>
      <c r="BU46" s="635" t="s">
        <v>1210</v>
      </c>
      <c r="BV46" s="658" t="s">
        <v>1210</v>
      </c>
      <c r="BW46" s="639" t="s">
        <v>1210</v>
      </c>
      <c r="BX46" s="635" t="s">
        <v>1210</v>
      </c>
      <c r="BY46" s="658" t="s">
        <v>1210</v>
      </c>
      <c r="BZ46" s="639" t="s">
        <v>1210</v>
      </c>
      <c r="CA46" s="659" t="s">
        <v>1210</v>
      </c>
      <c r="CB46" s="638" t="s">
        <v>1240</v>
      </c>
      <c r="CC46" s="660" t="s">
        <v>1531</v>
      </c>
      <c r="CD46" s="661" t="s">
        <v>1217</v>
      </c>
      <c r="CE46" s="662"/>
      <c r="CF46" s="663"/>
      <c r="CG46" s="663"/>
      <c r="CH46" s="663"/>
      <c r="CI46" s="663"/>
      <c r="CJ46" s="664"/>
      <c r="CK46" s="661" t="s">
        <v>1240</v>
      </c>
      <c r="CL46" s="639" t="s">
        <v>1532</v>
      </c>
      <c r="CM46" s="647" t="s">
        <v>1217</v>
      </c>
      <c r="CN46" s="665"/>
      <c r="CO46" s="666">
        <v>0</v>
      </c>
      <c r="CP46" s="667"/>
      <c r="CQ46" s="666">
        <v>0</v>
      </c>
      <c r="CR46" s="667"/>
      <c r="CS46" s="666">
        <v>0</v>
      </c>
      <c r="CT46" s="667" t="s">
        <v>1210</v>
      </c>
      <c r="CU46" s="666">
        <v>0</v>
      </c>
      <c r="CV46" s="374" t="s">
        <v>1219</v>
      </c>
      <c r="CW46" s="375" t="s">
        <v>1223</v>
      </c>
      <c r="CX46" s="336"/>
      <c r="CY46" s="333" t="s">
        <v>1222</v>
      </c>
      <c r="CZ46" s="334" t="s">
        <v>1223</v>
      </c>
      <c r="DA46" s="336"/>
      <c r="DB46" s="333" t="s">
        <v>1222</v>
      </c>
      <c r="DC46" s="334" t="s">
        <v>1223</v>
      </c>
      <c r="DD46" s="336"/>
      <c r="DE46" s="333" t="s">
        <v>1222</v>
      </c>
      <c r="DF46" s="334" t="s">
        <v>1223</v>
      </c>
      <c r="DG46" s="336"/>
      <c r="DH46" s="333" t="s">
        <v>1222</v>
      </c>
      <c r="DI46" s="334" t="s">
        <v>1223</v>
      </c>
      <c r="DJ46" s="336"/>
      <c r="DK46" s="333" t="s">
        <v>1222</v>
      </c>
      <c r="DL46" s="334" t="s">
        <v>1223</v>
      </c>
      <c r="DM46" s="336"/>
      <c r="DN46" s="333" t="s">
        <v>1222</v>
      </c>
      <c r="DO46" s="334" t="s">
        <v>1223</v>
      </c>
      <c r="DP46" s="336"/>
      <c r="DQ46" s="333" t="s">
        <v>1222</v>
      </c>
      <c r="DR46" s="334" t="s">
        <v>1223</v>
      </c>
      <c r="DS46" s="336"/>
      <c r="DT46" s="333" t="s">
        <v>1222</v>
      </c>
      <c r="DU46" s="334" t="s">
        <v>1223</v>
      </c>
      <c r="DV46" s="336"/>
      <c r="DW46" s="333" t="s">
        <v>1222</v>
      </c>
      <c r="DX46" s="334" t="s">
        <v>1223</v>
      </c>
      <c r="DY46" s="336"/>
      <c r="DZ46" s="333" t="s">
        <v>1222</v>
      </c>
      <c r="EA46" s="334" t="s">
        <v>1223</v>
      </c>
      <c r="EB46" s="336"/>
      <c r="EC46" s="333" t="s">
        <v>1222</v>
      </c>
      <c r="ED46" s="334" t="s">
        <v>1223</v>
      </c>
      <c r="EE46" s="336"/>
      <c r="EF46" s="333" t="s">
        <v>1222</v>
      </c>
      <c r="EG46" s="334" t="s">
        <v>1223</v>
      </c>
      <c r="EH46" s="336"/>
      <c r="EI46" s="374" t="s">
        <v>1210</v>
      </c>
      <c r="EJ46" s="375" t="s">
        <v>1210</v>
      </c>
      <c r="EK46" s="336"/>
      <c r="EL46" s="333" t="s">
        <v>1210</v>
      </c>
      <c r="EM46" s="334" t="s">
        <v>1210</v>
      </c>
      <c r="EN46" s="336"/>
      <c r="EO46" s="333" t="s">
        <v>1210</v>
      </c>
      <c r="EP46" s="334" t="s">
        <v>1210</v>
      </c>
      <c r="EQ46" s="336"/>
      <c r="ER46" s="333" t="s">
        <v>1210</v>
      </c>
      <c r="ES46" s="334" t="s">
        <v>1210</v>
      </c>
      <c r="ET46" s="336"/>
      <c r="EU46" s="333" t="s">
        <v>1210</v>
      </c>
      <c r="EV46" s="334" t="s">
        <v>1210</v>
      </c>
      <c r="EW46" s="376"/>
      <c r="EY46" s="668" t="s">
        <v>398</v>
      </c>
      <c r="EZ46" s="639" t="s">
        <v>399</v>
      </c>
      <c r="FA46" s="265" t="s">
        <v>1231</v>
      </c>
      <c r="FB46" s="266">
        <v>44859</v>
      </c>
      <c r="FC46" s="669">
        <v>44915</v>
      </c>
      <c r="FD46" s="268" t="s">
        <v>1242</v>
      </c>
      <c r="FE46" s="326">
        <v>2.96</v>
      </c>
      <c r="FF46" s="270" t="s">
        <v>1242</v>
      </c>
      <c r="FG46" s="326">
        <v>2.96</v>
      </c>
      <c r="FH46" s="327" t="s">
        <v>1210</v>
      </c>
      <c r="FI46" s="328" t="s">
        <v>1210</v>
      </c>
      <c r="FJ46" s="670" t="s">
        <v>1242</v>
      </c>
      <c r="FK46" s="671">
        <v>100</v>
      </c>
      <c r="FL46" s="672">
        <v>26</v>
      </c>
      <c r="FM46" s="673">
        <v>26</v>
      </c>
      <c r="FN46" s="268" t="s">
        <v>1210</v>
      </c>
      <c r="FO46" s="326" t="s">
        <v>1210</v>
      </c>
      <c r="FP46" s="270" t="s">
        <v>1210</v>
      </c>
      <c r="FQ46" s="326" t="s">
        <v>1210</v>
      </c>
      <c r="FR46" s="327" t="s">
        <v>1210</v>
      </c>
      <c r="FS46" s="328" t="s">
        <v>1210</v>
      </c>
      <c r="FT46" s="670" t="s">
        <v>1210</v>
      </c>
      <c r="FU46" s="671" t="s">
        <v>1210</v>
      </c>
      <c r="FV46" s="672" t="s">
        <v>1210</v>
      </c>
      <c r="FW46" s="673" t="s">
        <v>1210</v>
      </c>
      <c r="FY46" s="276" t="s">
        <v>1243</v>
      </c>
      <c r="FZ46" s="277" t="s">
        <v>1230</v>
      </c>
      <c r="GC46" s="229"/>
      <c r="GD46" s="229"/>
    </row>
    <row r="47" spans="2:186" ht="18.75" customHeight="1">
      <c r="B47" s="632" t="s">
        <v>400</v>
      </c>
      <c r="C47" s="231" t="s">
        <v>401</v>
      </c>
      <c r="D47" s="232">
        <v>2022</v>
      </c>
      <c r="E47" s="233" t="s">
        <v>1231</v>
      </c>
      <c r="F47" s="633">
        <v>1029046</v>
      </c>
      <c r="G47" s="634">
        <v>1029046</v>
      </c>
      <c r="H47" s="339">
        <v>44769</v>
      </c>
      <c r="I47" s="635" t="s">
        <v>1533</v>
      </c>
      <c r="J47" s="636" t="s">
        <v>401</v>
      </c>
      <c r="K47" s="637" t="s">
        <v>1534</v>
      </c>
      <c r="L47" s="638" t="s">
        <v>401</v>
      </c>
      <c r="M47" s="637" t="s">
        <v>1534</v>
      </c>
      <c r="N47" s="639" t="s">
        <v>1533</v>
      </c>
      <c r="O47" s="635" t="s">
        <v>25</v>
      </c>
      <c r="P47" s="639" t="s">
        <v>46</v>
      </c>
      <c r="Q47" s="640" t="s">
        <v>1234</v>
      </c>
      <c r="R47" s="641"/>
      <c r="S47" s="641"/>
      <c r="T47" s="642"/>
      <c r="U47" s="643">
        <v>1619.3574614640004</v>
      </c>
      <c r="V47" s="644">
        <v>1</v>
      </c>
      <c r="W47" s="644">
        <v>1</v>
      </c>
      <c r="X47" s="645" t="s">
        <v>1210</v>
      </c>
      <c r="Y47" s="352">
        <v>2022</v>
      </c>
      <c r="Z47" s="265">
        <v>2024</v>
      </c>
      <c r="AA47" s="646" t="s">
        <v>1535</v>
      </c>
      <c r="AB47" s="647"/>
      <c r="AC47" s="639" t="s">
        <v>1210</v>
      </c>
      <c r="AD47" s="648" t="s">
        <v>1211</v>
      </c>
      <c r="AE47" s="636" t="s">
        <v>1536</v>
      </c>
      <c r="AF47" s="636" t="s">
        <v>1537</v>
      </c>
      <c r="AG47" s="639" t="s">
        <v>1326</v>
      </c>
      <c r="AH47" s="648"/>
      <c r="AI47" s="639" t="s">
        <v>1210</v>
      </c>
      <c r="AJ47" s="649">
        <v>2021</v>
      </c>
      <c r="AK47" s="644">
        <v>2816</v>
      </c>
      <c r="AL47" s="644">
        <v>2791</v>
      </c>
      <c r="AM47" s="650">
        <v>80.510000000000005</v>
      </c>
      <c r="AN47" s="651" t="s">
        <v>1538</v>
      </c>
      <c r="AO47" s="652">
        <v>2024</v>
      </c>
      <c r="AP47" s="645">
        <v>2731.52</v>
      </c>
      <c r="AQ47" s="653">
        <v>3</v>
      </c>
      <c r="AR47" s="645">
        <v>2707.27</v>
      </c>
      <c r="AS47" s="653">
        <v>3</v>
      </c>
      <c r="AT47" s="654">
        <v>78.09</v>
      </c>
      <c r="AU47" s="651" t="s">
        <v>1538</v>
      </c>
      <c r="AV47" s="655">
        <v>3</v>
      </c>
      <c r="AW47" s="656" t="s">
        <v>1539</v>
      </c>
      <c r="AX47" s="649">
        <v>2021</v>
      </c>
      <c r="AY47" s="644"/>
      <c r="AZ47" s="644" t="s">
        <v>1210</v>
      </c>
      <c r="BA47" s="650"/>
      <c r="BB47" s="657"/>
      <c r="BC47" s="652">
        <v>2024</v>
      </c>
      <c r="BD47" s="645"/>
      <c r="BE47" s="653" t="s">
        <v>1210</v>
      </c>
      <c r="BF47" s="645"/>
      <c r="BG47" s="653" t="s">
        <v>1210</v>
      </c>
      <c r="BH47" s="654"/>
      <c r="BI47" s="657" t="s">
        <v>1210</v>
      </c>
      <c r="BJ47" s="655" t="s">
        <v>1210</v>
      </c>
      <c r="BK47" s="656"/>
      <c r="BL47" s="635" t="s">
        <v>1210</v>
      </c>
      <c r="BM47" s="658" t="s">
        <v>1210</v>
      </c>
      <c r="BN47" s="639" t="s">
        <v>1210</v>
      </c>
      <c r="BO47" s="635" t="s">
        <v>1210</v>
      </c>
      <c r="BP47" s="658" t="s">
        <v>1210</v>
      </c>
      <c r="BQ47" s="639" t="s">
        <v>1210</v>
      </c>
      <c r="BR47" s="635" t="s">
        <v>1210</v>
      </c>
      <c r="BS47" s="658" t="s">
        <v>1210</v>
      </c>
      <c r="BT47" s="639" t="s">
        <v>1210</v>
      </c>
      <c r="BU47" s="635" t="s">
        <v>1210</v>
      </c>
      <c r="BV47" s="658" t="s">
        <v>1210</v>
      </c>
      <c r="BW47" s="639" t="s">
        <v>1210</v>
      </c>
      <c r="BX47" s="635" t="s">
        <v>1210</v>
      </c>
      <c r="BY47" s="658" t="s">
        <v>1210</v>
      </c>
      <c r="BZ47" s="639" t="s">
        <v>1210</v>
      </c>
      <c r="CA47" s="659" t="s">
        <v>1210</v>
      </c>
      <c r="CB47" s="638" t="s">
        <v>1240</v>
      </c>
      <c r="CC47" s="660" t="s">
        <v>1540</v>
      </c>
      <c r="CD47" s="661" t="s">
        <v>1217</v>
      </c>
      <c r="CE47" s="662"/>
      <c r="CF47" s="663"/>
      <c r="CG47" s="663"/>
      <c r="CH47" s="663"/>
      <c r="CI47" s="663"/>
      <c r="CJ47" s="664"/>
      <c r="CK47" s="661" t="s">
        <v>1240</v>
      </c>
      <c r="CL47" s="639" t="s">
        <v>1541</v>
      </c>
      <c r="CM47" s="647" t="s">
        <v>1217</v>
      </c>
      <c r="CN47" s="665">
        <v>0</v>
      </c>
      <c r="CO47" s="666">
        <v>0</v>
      </c>
      <c r="CP47" s="667">
        <v>0</v>
      </c>
      <c r="CQ47" s="666">
        <v>0</v>
      </c>
      <c r="CR47" s="667">
        <v>0</v>
      </c>
      <c r="CS47" s="666">
        <v>0</v>
      </c>
      <c r="CT47" s="667">
        <v>0</v>
      </c>
      <c r="CU47" s="666">
        <v>0</v>
      </c>
      <c r="CV47" s="374" t="s">
        <v>1219</v>
      </c>
      <c r="CW47" s="375" t="s">
        <v>1223</v>
      </c>
      <c r="CX47" s="336"/>
      <c r="CY47" s="333" t="s">
        <v>1222</v>
      </c>
      <c r="CZ47" s="334" t="s">
        <v>1223</v>
      </c>
      <c r="DA47" s="336"/>
      <c r="DB47" s="333" t="s">
        <v>1222</v>
      </c>
      <c r="DC47" s="334" t="s">
        <v>1223</v>
      </c>
      <c r="DD47" s="336"/>
      <c r="DE47" s="333" t="s">
        <v>1222</v>
      </c>
      <c r="DF47" s="334" t="s">
        <v>1223</v>
      </c>
      <c r="DG47" s="336"/>
      <c r="DH47" s="333" t="s">
        <v>1222</v>
      </c>
      <c r="DI47" s="334" t="s">
        <v>1223</v>
      </c>
      <c r="DJ47" s="336"/>
      <c r="DK47" s="333" t="s">
        <v>1222</v>
      </c>
      <c r="DL47" s="334" t="s">
        <v>1223</v>
      </c>
      <c r="DM47" s="336"/>
      <c r="DN47" s="333" t="s">
        <v>1222</v>
      </c>
      <c r="DO47" s="334" t="s">
        <v>1223</v>
      </c>
      <c r="DP47" s="336"/>
      <c r="DQ47" s="333" t="s">
        <v>1222</v>
      </c>
      <c r="DR47" s="334" t="s">
        <v>1223</v>
      </c>
      <c r="DS47" s="336"/>
      <c r="DT47" s="333" t="s">
        <v>1222</v>
      </c>
      <c r="DU47" s="334" t="s">
        <v>1223</v>
      </c>
      <c r="DV47" s="336"/>
      <c r="DW47" s="333" t="s">
        <v>1222</v>
      </c>
      <c r="DX47" s="334" t="s">
        <v>1223</v>
      </c>
      <c r="DY47" s="336"/>
      <c r="DZ47" s="333" t="s">
        <v>1224</v>
      </c>
      <c r="EA47" s="334" t="s">
        <v>1224</v>
      </c>
      <c r="EB47" s="336"/>
      <c r="EC47" s="333" t="s">
        <v>1224</v>
      </c>
      <c r="ED47" s="334" t="s">
        <v>1224</v>
      </c>
      <c r="EE47" s="336"/>
      <c r="EF47" s="333" t="s">
        <v>1222</v>
      </c>
      <c r="EG47" s="334" t="s">
        <v>1223</v>
      </c>
      <c r="EH47" s="336"/>
      <c r="EI47" s="374" t="s">
        <v>1210</v>
      </c>
      <c r="EJ47" s="375" t="s">
        <v>1210</v>
      </c>
      <c r="EK47" s="336"/>
      <c r="EL47" s="333" t="s">
        <v>1210</v>
      </c>
      <c r="EM47" s="334" t="s">
        <v>1210</v>
      </c>
      <c r="EN47" s="336"/>
      <c r="EO47" s="333" t="s">
        <v>1210</v>
      </c>
      <c r="EP47" s="334" t="s">
        <v>1210</v>
      </c>
      <c r="EQ47" s="336"/>
      <c r="ER47" s="333" t="s">
        <v>1210</v>
      </c>
      <c r="ES47" s="334" t="s">
        <v>1210</v>
      </c>
      <c r="ET47" s="336"/>
      <c r="EU47" s="333" t="s">
        <v>1210</v>
      </c>
      <c r="EV47" s="334" t="s">
        <v>1210</v>
      </c>
      <c r="EW47" s="376"/>
      <c r="EY47" s="668" t="s">
        <v>400</v>
      </c>
      <c r="EZ47" s="639" t="s">
        <v>401</v>
      </c>
      <c r="FA47" s="265" t="s">
        <v>1231</v>
      </c>
      <c r="FB47" s="266">
        <v>44859</v>
      </c>
      <c r="FC47" s="669">
        <v>44890</v>
      </c>
      <c r="FD47" s="268" t="s">
        <v>1242</v>
      </c>
      <c r="FE47" s="326">
        <v>3</v>
      </c>
      <c r="FF47" s="270" t="s">
        <v>1242</v>
      </c>
      <c r="FG47" s="326">
        <v>3</v>
      </c>
      <c r="FH47" s="327" t="s">
        <v>1242</v>
      </c>
      <c r="FI47" s="328">
        <v>3</v>
      </c>
      <c r="FJ47" s="670" t="s">
        <v>1242</v>
      </c>
      <c r="FK47" s="671">
        <v>100</v>
      </c>
      <c r="FL47" s="672">
        <v>22</v>
      </c>
      <c r="FM47" s="673">
        <v>22</v>
      </c>
      <c r="FN47" s="268" t="s">
        <v>1210</v>
      </c>
      <c r="FO47" s="326" t="s">
        <v>1210</v>
      </c>
      <c r="FP47" s="270" t="s">
        <v>1210</v>
      </c>
      <c r="FQ47" s="326" t="s">
        <v>1210</v>
      </c>
      <c r="FR47" s="327" t="s">
        <v>1210</v>
      </c>
      <c r="FS47" s="328" t="s">
        <v>1210</v>
      </c>
      <c r="FT47" s="670" t="s">
        <v>1210</v>
      </c>
      <c r="FU47" s="671" t="s">
        <v>1210</v>
      </c>
      <c r="FV47" s="672" t="s">
        <v>1210</v>
      </c>
      <c r="FW47" s="673" t="s">
        <v>1210</v>
      </c>
      <c r="FY47" s="276" t="s">
        <v>1243</v>
      </c>
      <c r="FZ47" s="277" t="s">
        <v>1230</v>
      </c>
      <c r="GC47" s="229"/>
      <c r="GD47" s="229"/>
    </row>
    <row r="48" spans="2:186" ht="18.75" customHeight="1">
      <c r="B48" s="632" t="s">
        <v>402</v>
      </c>
      <c r="C48" s="231" t="s">
        <v>403</v>
      </c>
      <c r="D48" s="232">
        <v>2022</v>
      </c>
      <c r="E48" s="233" t="s">
        <v>1231</v>
      </c>
      <c r="F48" s="633">
        <v>1009047</v>
      </c>
      <c r="G48" s="634">
        <v>1009047</v>
      </c>
      <c r="H48" s="339">
        <v>44736</v>
      </c>
      <c r="I48" s="635" t="s">
        <v>1542</v>
      </c>
      <c r="J48" s="636" t="s">
        <v>403</v>
      </c>
      <c r="K48" s="637" t="s">
        <v>1543</v>
      </c>
      <c r="L48" s="638" t="s">
        <v>403</v>
      </c>
      <c r="M48" s="637" t="s">
        <v>1543</v>
      </c>
      <c r="N48" s="639" t="s">
        <v>1542</v>
      </c>
      <c r="O48" s="635" t="s">
        <v>25</v>
      </c>
      <c r="P48" s="639" t="s">
        <v>26</v>
      </c>
      <c r="Q48" s="640" t="s">
        <v>1234</v>
      </c>
      <c r="R48" s="641"/>
      <c r="S48" s="641"/>
      <c r="T48" s="642"/>
      <c r="U48" s="643">
        <v>1483.8917229479998</v>
      </c>
      <c r="V48" s="644">
        <v>1</v>
      </c>
      <c r="W48" s="644">
        <v>1</v>
      </c>
      <c r="X48" s="645" t="s">
        <v>1210</v>
      </c>
      <c r="Y48" s="352">
        <v>2022</v>
      </c>
      <c r="Z48" s="265">
        <v>2024</v>
      </c>
      <c r="AA48" s="646" t="s">
        <v>1544</v>
      </c>
      <c r="AB48" s="647"/>
      <c r="AC48" s="639" t="s">
        <v>1210</v>
      </c>
      <c r="AD48" s="648" t="s">
        <v>1211</v>
      </c>
      <c r="AE48" s="636" t="s">
        <v>1545</v>
      </c>
      <c r="AF48" s="636" t="s">
        <v>1546</v>
      </c>
      <c r="AG48" s="639" t="s">
        <v>1547</v>
      </c>
      <c r="AH48" s="648"/>
      <c r="AI48" s="639" t="s">
        <v>1210</v>
      </c>
      <c r="AJ48" s="649">
        <v>2021</v>
      </c>
      <c r="AK48" s="644">
        <v>2770</v>
      </c>
      <c r="AL48" s="644">
        <v>1432</v>
      </c>
      <c r="AM48" s="650">
        <v>64.739999999999995</v>
      </c>
      <c r="AN48" s="651" t="s">
        <v>1548</v>
      </c>
      <c r="AO48" s="652">
        <v>2024</v>
      </c>
      <c r="AP48" s="645">
        <v>2631</v>
      </c>
      <c r="AQ48" s="653">
        <v>5.01</v>
      </c>
      <c r="AR48" s="645">
        <v>1360</v>
      </c>
      <c r="AS48" s="653">
        <v>5.0199999999999996</v>
      </c>
      <c r="AT48" s="654">
        <v>61.5</v>
      </c>
      <c r="AU48" s="651" t="s">
        <v>1548</v>
      </c>
      <c r="AV48" s="655">
        <v>5</v>
      </c>
      <c r="AW48" s="656" t="s">
        <v>1549</v>
      </c>
      <c r="AX48" s="649">
        <v>2021</v>
      </c>
      <c r="AY48" s="644"/>
      <c r="AZ48" s="644" t="s">
        <v>1210</v>
      </c>
      <c r="BA48" s="650"/>
      <c r="BB48" s="657"/>
      <c r="BC48" s="652">
        <v>2024</v>
      </c>
      <c r="BD48" s="645"/>
      <c r="BE48" s="653" t="s">
        <v>1210</v>
      </c>
      <c r="BF48" s="645"/>
      <c r="BG48" s="653" t="s">
        <v>1210</v>
      </c>
      <c r="BH48" s="654"/>
      <c r="BI48" s="657" t="s">
        <v>1210</v>
      </c>
      <c r="BJ48" s="655" t="s">
        <v>1210</v>
      </c>
      <c r="BK48" s="656"/>
      <c r="BL48" s="635" t="s">
        <v>1210</v>
      </c>
      <c r="BM48" s="658" t="s">
        <v>1210</v>
      </c>
      <c r="BN48" s="639" t="s">
        <v>1210</v>
      </c>
      <c r="BO48" s="635" t="s">
        <v>1210</v>
      </c>
      <c r="BP48" s="658" t="s">
        <v>1210</v>
      </c>
      <c r="BQ48" s="639" t="s">
        <v>1210</v>
      </c>
      <c r="BR48" s="635" t="s">
        <v>1210</v>
      </c>
      <c r="BS48" s="658" t="s">
        <v>1210</v>
      </c>
      <c r="BT48" s="639" t="s">
        <v>1210</v>
      </c>
      <c r="BU48" s="635" t="s">
        <v>1210</v>
      </c>
      <c r="BV48" s="658" t="s">
        <v>1210</v>
      </c>
      <c r="BW48" s="639" t="s">
        <v>1210</v>
      </c>
      <c r="BX48" s="635" t="s">
        <v>1210</v>
      </c>
      <c r="BY48" s="658" t="s">
        <v>1210</v>
      </c>
      <c r="BZ48" s="639" t="s">
        <v>1210</v>
      </c>
      <c r="CA48" s="659" t="s">
        <v>1210</v>
      </c>
      <c r="CB48" s="638" t="s">
        <v>1240</v>
      </c>
      <c r="CC48" s="660" t="s">
        <v>1550</v>
      </c>
      <c r="CD48" s="661" t="s">
        <v>1217</v>
      </c>
      <c r="CE48" s="662"/>
      <c r="CF48" s="663"/>
      <c r="CG48" s="663"/>
      <c r="CH48" s="663"/>
      <c r="CI48" s="663"/>
      <c r="CJ48" s="664"/>
      <c r="CK48" s="661" t="s">
        <v>1240</v>
      </c>
      <c r="CL48" s="639" t="s">
        <v>1551</v>
      </c>
      <c r="CM48" s="647" t="s">
        <v>1217</v>
      </c>
      <c r="CN48" s="665"/>
      <c r="CO48" s="666">
        <v>0</v>
      </c>
      <c r="CP48" s="667"/>
      <c r="CQ48" s="666">
        <v>0</v>
      </c>
      <c r="CR48" s="667"/>
      <c r="CS48" s="666">
        <v>0</v>
      </c>
      <c r="CT48" s="667" t="s">
        <v>1210</v>
      </c>
      <c r="CU48" s="666">
        <v>0</v>
      </c>
      <c r="CV48" s="374" t="s">
        <v>1219</v>
      </c>
      <c r="CW48" s="375" t="s">
        <v>1223</v>
      </c>
      <c r="CX48" s="336"/>
      <c r="CY48" s="333" t="s">
        <v>1220</v>
      </c>
      <c r="CZ48" s="334" t="s">
        <v>1220</v>
      </c>
      <c r="DA48" s="336"/>
      <c r="DB48" s="333" t="s">
        <v>1220</v>
      </c>
      <c r="DC48" s="334" t="s">
        <v>1220</v>
      </c>
      <c r="DD48" s="336"/>
      <c r="DE48" s="333" t="s">
        <v>1220</v>
      </c>
      <c r="DF48" s="334" t="s">
        <v>1220</v>
      </c>
      <c r="DG48" s="336"/>
      <c r="DH48" s="333" t="s">
        <v>1220</v>
      </c>
      <c r="DI48" s="334" t="s">
        <v>1220</v>
      </c>
      <c r="DJ48" s="336"/>
      <c r="DK48" s="333" t="s">
        <v>1220</v>
      </c>
      <c r="DL48" s="334" t="s">
        <v>1220</v>
      </c>
      <c r="DM48" s="336"/>
      <c r="DN48" s="333" t="s">
        <v>1224</v>
      </c>
      <c r="DO48" s="334" t="s">
        <v>1224</v>
      </c>
      <c r="DP48" s="336"/>
      <c r="DQ48" s="333" t="s">
        <v>1224</v>
      </c>
      <c r="DR48" s="334" t="s">
        <v>1224</v>
      </c>
      <c r="DS48" s="336"/>
      <c r="DT48" s="333" t="s">
        <v>1220</v>
      </c>
      <c r="DU48" s="334" t="s">
        <v>1220</v>
      </c>
      <c r="DV48" s="336"/>
      <c r="DW48" s="333" t="s">
        <v>1224</v>
      </c>
      <c r="DX48" s="334" t="s">
        <v>1224</v>
      </c>
      <c r="DY48" s="336"/>
      <c r="DZ48" s="333" t="s">
        <v>1220</v>
      </c>
      <c r="EA48" s="334" t="s">
        <v>1220</v>
      </c>
      <c r="EB48" s="336"/>
      <c r="EC48" s="333" t="s">
        <v>1224</v>
      </c>
      <c r="ED48" s="334" t="s">
        <v>1224</v>
      </c>
      <c r="EE48" s="336"/>
      <c r="EF48" s="333" t="s">
        <v>1222</v>
      </c>
      <c r="EG48" s="334" t="s">
        <v>1223</v>
      </c>
      <c r="EH48" s="336"/>
      <c r="EI48" s="374" t="s">
        <v>1210</v>
      </c>
      <c r="EJ48" s="375" t="s">
        <v>1210</v>
      </c>
      <c r="EK48" s="336"/>
      <c r="EL48" s="333" t="s">
        <v>1210</v>
      </c>
      <c r="EM48" s="334" t="s">
        <v>1210</v>
      </c>
      <c r="EN48" s="336"/>
      <c r="EO48" s="333" t="s">
        <v>1210</v>
      </c>
      <c r="EP48" s="334" t="s">
        <v>1210</v>
      </c>
      <c r="EQ48" s="336"/>
      <c r="ER48" s="333" t="s">
        <v>1210</v>
      </c>
      <c r="ES48" s="334" t="s">
        <v>1210</v>
      </c>
      <c r="ET48" s="336"/>
      <c r="EU48" s="333" t="s">
        <v>1210</v>
      </c>
      <c r="EV48" s="334" t="s">
        <v>1210</v>
      </c>
      <c r="EW48" s="376"/>
      <c r="EY48" s="668" t="s">
        <v>402</v>
      </c>
      <c r="EZ48" s="639" t="s">
        <v>403</v>
      </c>
      <c r="FA48" s="265" t="s">
        <v>1231</v>
      </c>
      <c r="FB48" s="266">
        <v>44896</v>
      </c>
      <c r="FC48" s="669">
        <v>44917</v>
      </c>
      <c r="FD48" s="268" t="s">
        <v>1242</v>
      </c>
      <c r="FE48" s="326">
        <v>5.01</v>
      </c>
      <c r="FF48" s="270" t="s">
        <v>1242</v>
      </c>
      <c r="FG48" s="326">
        <v>5.0199999999999996</v>
      </c>
      <c r="FH48" s="327" t="s">
        <v>1242</v>
      </c>
      <c r="FI48" s="328">
        <v>5</v>
      </c>
      <c r="FJ48" s="670" t="s">
        <v>1242</v>
      </c>
      <c r="FK48" s="671">
        <v>100</v>
      </c>
      <c r="FL48" s="672">
        <v>18</v>
      </c>
      <c r="FM48" s="673">
        <v>18</v>
      </c>
      <c r="FN48" s="268" t="s">
        <v>1210</v>
      </c>
      <c r="FO48" s="326" t="s">
        <v>1210</v>
      </c>
      <c r="FP48" s="270" t="s">
        <v>1210</v>
      </c>
      <c r="FQ48" s="326" t="s">
        <v>1210</v>
      </c>
      <c r="FR48" s="327" t="s">
        <v>1210</v>
      </c>
      <c r="FS48" s="328" t="s">
        <v>1210</v>
      </c>
      <c r="FT48" s="670" t="s">
        <v>1210</v>
      </c>
      <c r="FU48" s="671" t="s">
        <v>1210</v>
      </c>
      <c r="FV48" s="672" t="s">
        <v>1210</v>
      </c>
      <c r="FW48" s="673" t="s">
        <v>1210</v>
      </c>
      <c r="FY48" s="276" t="s">
        <v>1243</v>
      </c>
      <c r="FZ48" s="277" t="s">
        <v>1230</v>
      </c>
      <c r="GC48" s="229"/>
      <c r="GD48" s="229"/>
    </row>
    <row r="49" spans="2:186" ht="18.75" customHeight="1">
      <c r="B49" s="632" t="s">
        <v>404</v>
      </c>
      <c r="C49" s="231" t="s">
        <v>405</v>
      </c>
      <c r="D49" s="232">
        <v>2022</v>
      </c>
      <c r="E49" s="233" t="s">
        <v>1231</v>
      </c>
      <c r="F49" s="633">
        <v>1069050</v>
      </c>
      <c r="G49" s="634">
        <v>1069050</v>
      </c>
      <c r="H49" s="339">
        <v>44770</v>
      </c>
      <c r="I49" s="635" t="s">
        <v>1552</v>
      </c>
      <c r="J49" s="636" t="s">
        <v>405</v>
      </c>
      <c r="K49" s="637" t="s">
        <v>1553</v>
      </c>
      <c r="L49" s="638" t="s">
        <v>405</v>
      </c>
      <c r="M49" s="637" t="s">
        <v>1554</v>
      </c>
      <c r="N49" s="639" t="s">
        <v>1552</v>
      </c>
      <c r="O49" s="635" t="s">
        <v>100</v>
      </c>
      <c r="P49" s="639" t="s">
        <v>102</v>
      </c>
      <c r="Q49" s="640" t="s">
        <v>1234</v>
      </c>
      <c r="R49" s="641"/>
      <c r="S49" s="641"/>
      <c r="T49" s="642"/>
      <c r="U49" s="643">
        <v>2891.3986885379995</v>
      </c>
      <c r="V49" s="644">
        <v>3</v>
      </c>
      <c r="W49" s="644">
        <v>1</v>
      </c>
      <c r="X49" s="645" t="s">
        <v>1210</v>
      </c>
      <c r="Y49" s="352">
        <v>2022</v>
      </c>
      <c r="Z49" s="265">
        <v>2024</v>
      </c>
      <c r="AA49" s="646" t="s">
        <v>1555</v>
      </c>
      <c r="AB49" s="647"/>
      <c r="AC49" s="639" t="s">
        <v>1210</v>
      </c>
      <c r="AD49" s="648" t="s">
        <v>1211</v>
      </c>
      <c r="AE49" s="636" t="s">
        <v>1556</v>
      </c>
      <c r="AF49" s="636" t="s">
        <v>1557</v>
      </c>
      <c r="AG49" s="639" t="s">
        <v>1558</v>
      </c>
      <c r="AH49" s="648"/>
      <c r="AI49" s="639" t="s">
        <v>1210</v>
      </c>
      <c r="AJ49" s="649">
        <v>2021</v>
      </c>
      <c r="AK49" s="644">
        <v>4802</v>
      </c>
      <c r="AL49" s="644">
        <v>4569</v>
      </c>
      <c r="AM49" s="650"/>
      <c r="AN49" s="651"/>
      <c r="AO49" s="652">
        <v>2024</v>
      </c>
      <c r="AP49" s="645">
        <v>4630</v>
      </c>
      <c r="AQ49" s="653">
        <v>3.58</v>
      </c>
      <c r="AR49" s="645">
        <v>4405</v>
      </c>
      <c r="AS49" s="653">
        <v>3.58</v>
      </c>
      <c r="AT49" s="654"/>
      <c r="AU49" s="651" t="s">
        <v>1210</v>
      </c>
      <c r="AV49" s="655" t="s">
        <v>1210</v>
      </c>
      <c r="AW49" s="656" t="s">
        <v>1559</v>
      </c>
      <c r="AX49" s="649">
        <v>2021</v>
      </c>
      <c r="AY49" s="644"/>
      <c r="AZ49" s="644" t="s">
        <v>1210</v>
      </c>
      <c r="BA49" s="650"/>
      <c r="BB49" s="657"/>
      <c r="BC49" s="652">
        <v>2024</v>
      </c>
      <c r="BD49" s="645"/>
      <c r="BE49" s="653" t="s">
        <v>1210</v>
      </c>
      <c r="BF49" s="645"/>
      <c r="BG49" s="653" t="s">
        <v>1210</v>
      </c>
      <c r="BH49" s="654"/>
      <c r="BI49" s="657" t="s">
        <v>1210</v>
      </c>
      <c r="BJ49" s="655" t="s">
        <v>1210</v>
      </c>
      <c r="BK49" s="656"/>
      <c r="BL49" s="635" t="s">
        <v>1210</v>
      </c>
      <c r="BM49" s="658" t="s">
        <v>1210</v>
      </c>
      <c r="BN49" s="639" t="s">
        <v>1210</v>
      </c>
      <c r="BO49" s="635" t="s">
        <v>1210</v>
      </c>
      <c r="BP49" s="658" t="s">
        <v>1210</v>
      </c>
      <c r="BQ49" s="639" t="s">
        <v>1210</v>
      </c>
      <c r="BR49" s="635" t="s">
        <v>1210</v>
      </c>
      <c r="BS49" s="658" t="s">
        <v>1210</v>
      </c>
      <c r="BT49" s="639" t="s">
        <v>1210</v>
      </c>
      <c r="BU49" s="635" t="s">
        <v>1210</v>
      </c>
      <c r="BV49" s="658" t="s">
        <v>1210</v>
      </c>
      <c r="BW49" s="639" t="s">
        <v>1210</v>
      </c>
      <c r="BX49" s="635" t="s">
        <v>1210</v>
      </c>
      <c r="BY49" s="658" t="s">
        <v>1210</v>
      </c>
      <c r="BZ49" s="639" t="s">
        <v>1210</v>
      </c>
      <c r="CA49" s="659" t="s">
        <v>1210</v>
      </c>
      <c r="CB49" s="638" t="s">
        <v>1240</v>
      </c>
      <c r="CC49" s="660" t="s">
        <v>1560</v>
      </c>
      <c r="CD49" s="661" t="s">
        <v>1217</v>
      </c>
      <c r="CE49" s="662"/>
      <c r="CF49" s="663"/>
      <c r="CG49" s="663"/>
      <c r="CH49" s="663"/>
      <c r="CI49" s="663"/>
      <c r="CJ49" s="664"/>
      <c r="CK49" s="661" t="s">
        <v>1217</v>
      </c>
      <c r="CL49" s="639"/>
      <c r="CM49" s="647" t="s">
        <v>1217</v>
      </c>
      <c r="CN49" s="665"/>
      <c r="CO49" s="666">
        <v>0</v>
      </c>
      <c r="CP49" s="667"/>
      <c r="CQ49" s="666">
        <v>0</v>
      </c>
      <c r="CR49" s="667"/>
      <c r="CS49" s="666">
        <v>0</v>
      </c>
      <c r="CT49" s="667" t="s">
        <v>1210</v>
      </c>
      <c r="CU49" s="666">
        <v>0</v>
      </c>
      <c r="CV49" s="374" t="s">
        <v>1219</v>
      </c>
      <c r="CW49" s="375" t="s">
        <v>1223</v>
      </c>
      <c r="CX49" s="336"/>
      <c r="CY49" s="333" t="s">
        <v>1222</v>
      </c>
      <c r="CZ49" s="334" t="s">
        <v>1223</v>
      </c>
      <c r="DA49" s="336"/>
      <c r="DB49" s="333" t="s">
        <v>1222</v>
      </c>
      <c r="DC49" s="334" t="s">
        <v>1223</v>
      </c>
      <c r="DD49" s="336"/>
      <c r="DE49" s="333" t="s">
        <v>1222</v>
      </c>
      <c r="DF49" s="334" t="s">
        <v>1223</v>
      </c>
      <c r="DG49" s="336"/>
      <c r="DH49" s="333" t="s">
        <v>1222</v>
      </c>
      <c r="DI49" s="334" t="s">
        <v>1223</v>
      </c>
      <c r="DJ49" s="336"/>
      <c r="DK49" s="333" t="s">
        <v>1222</v>
      </c>
      <c r="DL49" s="334" t="s">
        <v>1223</v>
      </c>
      <c r="DM49" s="336"/>
      <c r="DN49" s="333" t="s">
        <v>1222</v>
      </c>
      <c r="DO49" s="334" t="s">
        <v>1223</v>
      </c>
      <c r="DP49" s="336"/>
      <c r="DQ49" s="333" t="s">
        <v>1222</v>
      </c>
      <c r="DR49" s="334" t="s">
        <v>1223</v>
      </c>
      <c r="DS49" s="336"/>
      <c r="DT49" s="333" t="s">
        <v>1222</v>
      </c>
      <c r="DU49" s="334" t="s">
        <v>1223</v>
      </c>
      <c r="DV49" s="336"/>
      <c r="DW49" s="333" t="s">
        <v>1224</v>
      </c>
      <c r="DX49" s="334" t="s">
        <v>1224</v>
      </c>
      <c r="DY49" s="336"/>
      <c r="DZ49" s="333" t="s">
        <v>1224</v>
      </c>
      <c r="EA49" s="334" t="s">
        <v>1224</v>
      </c>
      <c r="EB49" s="336"/>
      <c r="EC49" s="333" t="s">
        <v>1224</v>
      </c>
      <c r="ED49" s="334" t="s">
        <v>1224</v>
      </c>
      <c r="EE49" s="336"/>
      <c r="EF49" s="333" t="s">
        <v>1222</v>
      </c>
      <c r="EG49" s="334" t="s">
        <v>1223</v>
      </c>
      <c r="EH49" s="336"/>
      <c r="EI49" s="374" t="s">
        <v>1210</v>
      </c>
      <c r="EJ49" s="375" t="s">
        <v>1210</v>
      </c>
      <c r="EK49" s="336"/>
      <c r="EL49" s="333" t="s">
        <v>1210</v>
      </c>
      <c r="EM49" s="334" t="s">
        <v>1210</v>
      </c>
      <c r="EN49" s="336"/>
      <c r="EO49" s="333" t="s">
        <v>1210</v>
      </c>
      <c r="EP49" s="334" t="s">
        <v>1210</v>
      </c>
      <c r="EQ49" s="336"/>
      <c r="ER49" s="333" t="s">
        <v>1210</v>
      </c>
      <c r="ES49" s="334" t="s">
        <v>1210</v>
      </c>
      <c r="ET49" s="336"/>
      <c r="EU49" s="333" t="s">
        <v>1210</v>
      </c>
      <c r="EV49" s="334" t="s">
        <v>1210</v>
      </c>
      <c r="EW49" s="376"/>
      <c r="EY49" s="668" t="s">
        <v>404</v>
      </c>
      <c r="EZ49" s="639" t="s">
        <v>405</v>
      </c>
      <c r="FA49" s="265" t="s">
        <v>1231</v>
      </c>
      <c r="FB49" s="266">
        <v>45218</v>
      </c>
      <c r="FC49" s="669">
        <v>44917</v>
      </c>
      <c r="FD49" s="268" t="s">
        <v>1242</v>
      </c>
      <c r="FE49" s="326">
        <v>3.58</v>
      </c>
      <c r="FF49" s="270" t="s">
        <v>1242</v>
      </c>
      <c r="FG49" s="326">
        <v>3.58</v>
      </c>
      <c r="FH49" s="327" t="s">
        <v>1210</v>
      </c>
      <c r="FI49" s="328" t="s">
        <v>1210</v>
      </c>
      <c r="FJ49" s="670" t="s">
        <v>1242</v>
      </c>
      <c r="FK49" s="671">
        <v>100</v>
      </c>
      <c r="FL49" s="672">
        <v>20</v>
      </c>
      <c r="FM49" s="673">
        <v>20</v>
      </c>
      <c r="FN49" s="268" t="s">
        <v>1210</v>
      </c>
      <c r="FO49" s="326" t="s">
        <v>1210</v>
      </c>
      <c r="FP49" s="270" t="s">
        <v>1210</v>
      </c>
      <c r="FQ49" s="326" t="s">
        <v>1210</v>
      </c>
      <c r="FR49" s="327" t="s">
        <v>1210</v>
      </c>
      <c r="FS49" s="328" t="s">
        <v>1210</v>
      </c>
      <c r="FT49" s="670" t="s">
        <v>1210</v>
      </c>
      <c r="FU49" s="671" t="s">
        <v>1210</v>
      </c>
      <c r="FV49" s="672" t="s">
        <v>1210</v>
      </c>
      <c r="FW49" s="673" t="s">
        <v>1210</v>
      </c>
      <c r="FY49" s="276" t="s">
        <v>1243</v>
      </c>
      <c r="FZ49" s="277" t="s">
        <v>1230</v>
      </c>
      <c r="GC49" s="229"/>
      <c r="GD49" s="229"/>
    </row>
    <row r="50" spans="2:186" ht="18.75" customHeight="1">
      <c r="B50" s="632" t="s">
        <v>406</v>
      </c>
      <c r="C50" s="231" t="s">
        <v>407</v>
      </c>
      <c r="D50" s="232">
        <v>2022</v>
      </c>
      <c r="E50" s="233" t="s">
        <v>1231</v>
      </c>
      <c r="F50" s="633">
        <v>1064051</v>
      </c>
      <c r="G50" s="634">
        <v>1064051</v>
      </c>
      <c r="H50" s="339">
        <v>44769</v>
      </c>
      <c r="I50" s="635" t="s">
        <v>1561</v>
      </c>
      <c r="J50" s="636" t="s">
        <v>407</v>
      </c>
      <c r="K50" s="637" t="s">
        <v>1562</v>
      </c>
      <c r="L50" s="638" t="s">
        <v>407</v>
      </c>
      <c r="M50" s="637" t="s">
        <v>1562</v>
      </c>
      <c r="N50" s="639" t="s">
        <v>1563</v>
      </c>
      <c r="O50" s="635" t="s">
        <v>92</v>
      </c>
      <c r="P50" s="639" t="s">
        <v>95</v>
      </c>
      <c r="Q50" s="640" t="s">
        <v>1234</v>
      </c>
      <c r="R50" s="641"/>
      <c r="S50" s="641"/>
      <c r="T50" s="642"/>
      <c r="U50" s="643">
        <v>1445.153103702</v>
      </c>
      <c r="V50" s="644">
        <v>1</v>
      </c>
      <c r="W50" s="644">
        <v>1</v>
      </c>
      <c r="X50" s="645" t="s">
        <v>1210</v>
      </c>
      <c r="Y50" s="352">
        <v>2022</v>
      </c>
      <c r="Z50" s="265">
        <v>2024</v>
      </c>
      <c r="AA50" s="646" t="s">
        <v>1564</v>
      </c>
      <c r="AB50" s="647"/>
      <c r="AC50" s="639" t="s">
        <v>1210</v>
      </c>
      <c r="AD50" s="648" t="s">
        <v>1211</v>
      </c>
      <c r="AE50" s="636" t="s">
        <v>1565</v>
      </c>
      <c r="AF50" s="636" t="s">
        <v>1566</v>
      </c>
      <c r="AG50" s="639" t="s">
        <v>1567</v>
      </c>
      <c r="AH50" s="648"/>
      <c r="AI50" s="639" t="s">
        <v>1210</v>
      </c>
      <c r="AJ50" s="649">
        <v>2021</v>
      </c>
      <c r="AK50" s="644">
        <v>2596</v>
      </c>
      <c r="AL50" s="644">
        <v>2575</v>
      </c>
      <c r="AM50" s="650">
        <v>132.53</v>
      </c>
      <c r="AN50" s="651" t="s">
        <v>1283</v>
      </c>
      <c r="AO50" s="652">
        <v>2024</v>
      </c>
      <c r="AP50" s="645">
        <v>2518</v>
      </c>
      <c r="AQ50" s="653">
        <v>3</v>
      </c>
      <c r="AR50" s="645">
        <v>2497</v>
      </c>
      <c r="AS50" s="653">
        <v>3.02</v>
      </c>
      <c r="AT50" s="654">
        <v>128.55000000000001</v>
      </c>
      <c r="AU50" s="651" t="s">
        <v>1283</v>
      </c>
      <c r="AV50" s="655">
        <v>3</v>
      </c>
      <c r="AW50" s="656" t="s">
        <v>1568</v>
      </c>
      <c r="AX50" s="649">
        <v>2021</v>
      </c>
      <c r="AY50" s="644"/>
      <c r="AZ50" s="644" t="s">
        <v>1210</v>
      </c>
      <c r="BA50" s="650"/>
      <c r="BB50" s="657"/>
      <c r="BC50" s="652">
        <v>2024</v>
      </c>
      <c r="BD50" s="645"/>
      <c r="BE50" s="653" t="s">
        <v>1210</v>
      </c>
      <c r="BF50" s="645"/>
      <c r="BG50" s="653" t="s">
        <v>1210</v>
      </c>
      <c r="BH50" s="654"/>
      <c r="BI50" s="657" t="s">
        <v>1210</v>
      </c>
      <c r="BJ50" s="655" t="s">
        <v>1210</v>
      </c>
      <c r="BK50" s="656"/>
      <c r="BL50" s="635" t="s">
        <v>1210</v>
      </c>
      <c r="BM50" s="658" t="s">
        <v>1210</v>
      </c>
      <c r="BN50" s="639" t="s">
        <v>1210</v>
      </c>
      <c r="BO50" s="635" t="s">
        <v>1210</v>
      </c>
      <c r="BP50" s="658" t="s">
        <v>1210</v>
      </c>
      <c r="BQ50" s="639" t="s">
        <v>1210</v>
      </c>
      <c r="BR50" s="635" t="s">
        <v>1210</v>
      </c>
      <c r="BS50" s="658" t="s">
        <v>1210</v>
      </c>
      <c r="BT50" s="639" t="s">
        <v>1210</v>
      </c>
      <c r="BU50" s="635" t="s">
        <v>1210</v>
      </c>
      <c r="BV50" s="658" t="s">
        <v>1210</v>
      </c>
      <c r="BW50" s="639" t="s">
        <v>1210</v>
      </c>
      <c r="BX50" s="635" t="s">
        <v>1210</v>
      </c>
      <c r="BY50" s="658" t="s">
        <v>1210</v>
      </c>
      <c r="BZ50" s="639" t="s">
        <v>1210</v>
      </c>
      <c r="CA50" s="659" t="s">
        <v>1210</v>
      </c>
      <c r="CB50" s="638" t="s">
        <v>1240</v>
      </c>
      <c r="CC50" s="660" t="s">
        <v>1569</v>
      </c>
      <c r="CD50" s="661" t="s">
        <v>1217</v>
      </c>
      <c r="CE50" s="662"/>
      <c r="CF50" s="663"/>
      <c r="CG50" s="663"/>
      <c r="CH50" s="663"/>
      <c r="CI50" s="663"/>
      <c r="CJ50" s="664"/>
      <c r="CK50" s="661" t="s">
        <v>1240</v>
      </c>
      <c r="CL50" s="639" t="s">
        <v>1570</v>
      </c>
      <c r="CM50" s="647" t="s">
        <v>1217</v>
      </c>
      <c r="CN50" s="665"/>
      <c r="CO50" s="666">
        <v>0</v>
      </c>
      <c r="CP50" s="667"/>
      <c r="CQ50" s="666">
        <v>0</v>
      </c>
      <c r="CR50" s="667"/>
      <c r="CS50" s="666">
        <v>0</v>
      </c>
      <c r="CT50" s="667" t="s">
        <v>1210</v>
      </c>
      <c r="CU50" s="666">
        <v>0</v>
      </c>
      <c r="CV50" s="374" t="s">
        <v>1219</v>
      </c>
      <c r="CW50" s="375" t="s">
        <v>1223</v>
      </c>
      <c r="CX50" s="336"/>
      <c r="CY50" s="333" t="s">
        <v>1222</v>
      </c>
      <c r="CZ50" s="334" t="s">
        <v>1223</v>
      </c>
      <c r="DA50" s="336"/>
      <c r="DB50" s="333" t="s">
        <v>1220</v>
      </c>
      <c r="DC50" s="334" t="s">
        <v>1220</v>
      </c>
      <c r="DD50" s="336"/>
      <c r="DE50" s="333" t="s">
        <v>1222</v>
      </c>
      <c r="DF50" s="334" t="s">
        <v>1223</v>
      </c>
      <c r="DG50" s="336"/>
      <c r="DH50" s="333" t="s">
        <v>1222</v>
      </c>
      <c r="DI50" s="334" t="s">
        <v>1223</v>
      </c>
      <c r="DJ50" s="336"/>
      <c r="DK50" s="333" t="s">
        <v>1222</v>
      </c>
      <c r="DL50" s="334" t="s">
        <v>1223</v>
      </c>
      <c r="DM50" s="336"/>
      <c r="DN50" s="333" t="s">
        <v>1222</v>
      </c>
      <c r="DO50" s="334" t="s">
        <v>1223</v>
      </c>
      <c r="DP50" s="336"/>
      <c r="DQ50" s="333" t="s">
        <v>1222</v>
      </c>
      <c r="DR50" s="334" t="s">
        <v>1223</v>
      </c>
      <c r="DS50" s="336"/>
      <c r="DT50" s="333" t="s">
        <v>1222</v>
      </c>
      <c r="DU50" s="334" t="s">
        <v>1223</v>
      </c>
      <c r="DV50" s="336"/>
      <c r="DW50" s="333" t="s">
        <v>1222</v>
      </c>
      <c r="DX50" s="334" t="s">
        <v>1223</v>
      </c>
      <c r="DY50" s="336"/>
      <c r="DZ50" s="333" t="s">
        <v>1222</v>
      </c>
      <c r="EA50" s="334" t="s">
        <v>1223</v>
      </c>
      <c r="EB50" s="336"/>
      <c r="EC50" s="333" t="s">
        <v>1222</v>
      </c>
      <c r="ED50" s="334" t="s">
        <v>1223</v>
      </c>
      <c r="EE50" s="336"/>
      <c r="EF50" s="333" t="s">
        <v>1222</v>
      </c>
      <c r="EG50" s="334" t="s">
        <v>1223</v>
      </c>
      <c r="EH50" s="336"/>
      <c r="EI50" s="374" t="s">
        <v>1224</v>
      </c>
      <c r="EJ50" s="375" t="s">
        <v>1224</v>
      </c>
      <c r="EK50" s="336"/>
      <c r="EL50" s="333" t="s">
        <v>1224</v>
      </c>
      <c r="EM50" s="334" t="s">
        <v>1224</v>
      </c>
      <c r="EN50" s="336"/>
      <c r="EO50" s="333" t="s">
        <v>1224</v>
      </c>
      <c r="EP50" s="334" t="s">
        <v>1224</v>
      </c>
      <c r="EQ50" s="336"/>
      <c r="ER50" s="333" t="s">
        <v>1224</v>
      </c>
      <c r="ES50" s="334" t="s">
        <v>1224</v>
      </c>
      <c r="ET50" s="336"/>
      <c r="EU50" s="333" t="s">
        <v>1224</v>
      </c>
      <c r="EV50" s="334" t="s">
        <v>1224</v>
      </c>
      <c r="EW50" s="376"/>
      <c r="EY50" s="668" t="s">
        <v>406</v>
      </c>
      <c r="EZ50" s="639" t="s">
        <v>407</v>
      </c>
      <c r="FA50" s="265" t="s">
        <v>1231</v>
      </c>
      <c r="FB50" s="266">
        <v>44930</v>
      </c>
      <c r="FC50" s="669">
        <v>44931</v>
      </c>
      <c r="FD50" s="268" t="s">
        <v>1242</v>
      </c>
      <c r="FE50" s="326">
        <v>3</v>
      </c>
      <c r="FF50" s="270" t="s">
        <v>1242</v>
      </c>
      <c r="FG50" s="326">
        <v>3.02</v>
      </c>
      <c r="FH50" s="327" t="s">
        <v>1242</v>
      </c>
      <c r="FI50" s="328">
        <v>3</v>
      </c>
      <c r="FJ50" s="670" t="s">
        <v>1242</v>
      </c>
      <c r="FK50" s="671">
        <v>100</v>
      </c>
      <c r="FL50" s="672">
        <v>26</v>
      </c>
      <c r="FM50" s="673">
        <v>26</v>
      </c>
      <c r="FN50" s="268" t="s">
        <v>1210</v>
      </c>
      <c r="FO50" s="326" t="s">
        <v>1210</v>
      </c>
      <c r="FP50" s="270" t="s">
        <v>1210</v>
      </c>
      <c r="FQ50" s="326" t="s">
        <v>1210</v>
      </c>
      <c r="FR50" s="327" t="s">
        <v>1210</v>
      </c>
      <c r="FS50" s="328" t="s">
        <v>1210</v>
      </c>
      <c r="FT50" s="670" t="s">
        <v>1210</v>
      </c>
      <c r="FU50" s="671" t="e">
        <v>#DIV/0!</v>
      </c>
      <c r="FV50" s="672">
        <v>0</v>
      </c>
      <c r="FW50" s="673">
        <v>0</v>
      </c>
      <c r="FY50" s="276" t="s">
        <v>1243</v>
      </c>
      <c r="FZ50" s="277" t="s">
        <v>1230</v>
      </c>
      <c r="GC50" s="229"/>
      <c r="GD50" s="229"/>
    </row>
    <row r="51" spans="2:186" ht="18.75" customHeight="1">
      <c r="B51" s="632" t="s">
        <v>408</v>
      </c>
      <c r="C51" s="231" t="s">
        <v>409</v>
      </c>
      <c r="D51" s="232">
        <v>2022</v>
      </c>
      <c r="E51" s="233" t="s">
        <v>1231</v>
      </c>
      <c r="F51" s="633">
        <v>1056053</v>
      </c>
      <c r="G51" s="634">
        <v>1056053</v>
      </c>
      <c r="H51" s="339">
        <v>44768</v>
      </c>
      <c r="I51" s="635" t="s">
        <v>1571</v>
      </c>
      <c r="J51" s="636" t="s">
        <v>409</v>
      </c>
      <c r="K51" s="637" t="s">
        <v>1572</v>
      </c>
      <c r="L51" s="638" t="s">
        <v>409</v>
      </c>
      <c r="M51" s="637" t="s">
        <v>1572</v>
      </c>
      <c r="N51" s="639" t="s">
        <v>1573</v>
      </c>
      <c r="O51" s="635" t="s">
        <v>78</v>
      </c>
      <c r="P51" s="639" t="s">
        <v>85</v>
      </c>
      <c r="Q51" s="640" t="s">
        <v>1234</v>
      </c>
      <c r="R51" s="641"/>
      <c r="S51" s="641"/>
      <c r="T51" s="642"/>
      <c r="U51" s="643">
        <v>5012.2653300000002</v>
      </c>
      <c r="V51" s="644">
        <v>4</v>
      </c>
      <c r="W51" s="644">
        <v>1</v>
      </c>
      <c r="X51" s="645" t="s">
        <v>1210</v>
      </c>
      <c r="Y51" s="352">
        <v>2022</v>
      </c>
      <c r="Z51" s="265">
        <v>2024</v>
      </c>
      <c r="AA51" s="646" t="s">
        <v>1574</v>
      </c>
      <c r="AB51" s="647"/>
      <c r="AC51" s="639" t="s">
        <v>1210</v>
      </c>
      <c r="AD51" s="648" t="s">
        <v>1211</v>
      </c>
      <c r="AE51" s="636" t="s">
        <v>1575</v>
      </c>
      <c r="AF51" s="636" t="s">
        <v>1571</v>
      </c>
      <c r="AG51" s="639" t="s">
        <v>1576</v>
      </c>
      <c r="AH51" s="648"/>
      <c r="AI51" s="639" t="s">
        <v>1210</v>
      </c>
      <c r="AJ51" s="649">
        <v>2021</v>
      </c>
      <c r="AK51" s="644">
        <v>8838</v>
      </c>
      <c r="AL51" s="644">
        <v>8770</v>
      </c>
      <c r="AM51" s="650"/>
      <c r="AN51" s="651"/>
      <c r="AO51" s="652">
        <v>2024</v>
      </c>
      <c r="AP51" s="645">
        <v>8811</v>
      </c>
      <c r="AQ51" s="653">
        <v>0.3</v>
      </c>
      <c r="AR51" s="645">
        <v>8743</v>
      </c>
      <c r="AS51" s="653">
        <v>0.3</v>
      </c>
      <c r="AT51" s="654"/>
      <c r="AU51" s="651" t="s">
        <v>1210</v>
      </c>
      <c r="AV51" s="655" t="s">
        <v>1210</v>
      </c>
      <c r="AW51" s="656" t="s">
        <v>1577</v>
      </c>
      <c r="AX51" s="649">
        <v>2021</v>
      </c>
      <c r="AY51" s="644"/>
      <c r="AZ51" s="644" t="s">
        <v>1210</v>
      </c>
      <c r="BA51" s="650"/>
      <c r="BB51" s="657"/>
      <c r="BC51" s="652">
        <v>2024</v>
      </c>
      <c r="BD51" s="645"/>
      <c r="BE51" s="653" t="s">
        <v>1210</v>
      </c>
      <c r="BF51" s="645"/>
      <c r="BG51" s="653" t="s">
        <v>1210</v>
      </c>
      <c r="BH51" s="654"/>
      <c r="BI51" s="657" t="s">
        <v>1210</v>
      </c>
      <c r="BJ51" s="655" t="s">
        <v>1210</v>
      </c>
      <c r="BK51" s="656"/>
      <c r="BL51" s="635" t="s">
        <v>1210</v>
      </c>
      <c r="BM51" s="658" t="s">
        <v>1210</v>
      </c>
      <c r="BN51" s="639" t="s">
        <v>1210</v>
      </c>
      <c r="BO51" s="635" t="s">
        <v>1210</v>
      </c>
      <c r="BP51" s="658" t="s">
        <v>1210</v>
      </c>
      <c r="BQ51" s="639" t="s">
        <v>1210</v>
      </c>
      <c r="BR51" s="635" t="s">
        <v>1210</v>
      </c>
      <c r="BS51" s="658" t="s">
        <v>1210</v>
      </c>
      <c r="BT51" s="639" t="s">
        <v>1210</v>
      </c>
      <c r="BU51" s="635" t="s">
        <v>1210</v>
      </c>
      <c r="BV51" s="658" t="s">
        <v>1210</v>
      </c>
      <c r="BW51" s="639" t="s">
        <v>1210</v>
      </c>
      <c r="BX51" s="635" t="s">
        <v>1210</v>
      </c>
      <c r="BY51" s="658" t="s">
        <v>1210</v>
      </c>
      <c r="BZ51" s="639" t="s">
        <v>1210</v>
      </c>
      <c r="CA51" s="659" t="s">
        <v>1210</v>
      </c>
      <c r="CB51" s="638" t="s">
        <v>1240</v>
      </c>
      <c r="CC51" s="660" t="s">
        <v>1578</v>
      </c>
      <c r="CD51" s="661" t="s">
        <v>1217</v>
      </c>
      <c r="CE51" s="662"/>
      <c r="CF51" s="663"/>
      <c r="CG51" s="663"/>
      <c r="CH51" s="663"/>
      <c r="CI51" s="663"/>
      <c r="CJ51" s="664"/>
      <c r="CK51" s="661" t="s">
        <v>1217</v>
      </c>
      <c r="CL51" s="639"/>
      <c r="CM51" s="647" t="s">
        <v>1217</v>
      </c>
      <c r="CN51" s="665"/>
      <c r="CO51" s="666">
        <v>2</v>
      </c>
      <c r="CP51" s="667"/>
      <c r="CQ51" s="666">
        <v>0</v>
      </c>
      <c r="CR51" s="667"/>
      <c r="CS51" s="666">
        <v>0</v>
      </c>
      <c r="CT51" s="667" t="s">
        <v>1210</v>
      </c>
      <c r="CU51" s="666">
        <v>2</v>
      </c>
      <c r="CV51" s="374" t="s">
        <v>1219</v>
      </c>
      <c r="CW51" s="375" t="s">
        <v>1223</v>
      </c>
      <c r="CX51" s="336"/>
      <c r="CY51" s="333" t="s">
        <v>1222</v>
      </c>
      <c r="CZ51" s="334" t="s">
        <v>1223</v>
      </c>
      <c r="DA51" s="336"/>
      <c r="DB51" s="333" t="s">
        <v>1222</v>
      </c>
      <c r="DC51" s="334" t="s">
        <v>1223</v>
      </c>
      <c r="DD51" s="336"/>
      <c r="DE51" s="333" t="s">
        <v>1222</v>
      </c>
      <c r="DF51" s="334" t="s">
        <v>1223</v>
      </c>
      <c r="DG51" s="336"/>
      <c r="DH51" s="333" t="s">
        <v>1222</v>
      </c>
      <c r="DI51" s="334" t="s">
        <v>1223</v>
      </c>
      <c r="DJ51" s="336"/>
      <c r="DK51" s="333" t="s">
        <v>1222</v>
      </c>
      <c r="DL51" s="334" t="s">
        <v>1223</v>
      </c>
      <c r="DM51" s="336"/>
      <c r="DN51" s="333" t="s">
        <v>1222</v>
      </c>
      <c r="DO51" s="334" t="s">
        <v>1223</v>
      </c>
      <c r="DP51" s="336"/>
      <c r="DQ51" s="333" t="s">
        <v>1222</v>
      </c>
      <c r="DR51" s="334" t="s">
        <v>1223</v>
      </c>
      <c r="DS51" s="336"/>
      <c r="DT51" s="333" t="s">
        <v>1222</v>
      </c>
      <c r="DU51" s="334" t="s">
        <v>1223</v>
      </c>
      <c r="DV51" s="336"/>
      <c r="DW51" s="333" t="s">
        <v>1222</v>
      </c>
      <c r="DX51" s="334" t="s">
        <v>1223</v>
      </c>
      <c r="DY51" s="336"/>
      <c r="DZ51" s="333" t="s">
        <v>1224</v>
      </c>
      <c r="EA51" s="334" t="s">
        <v>1224</v>
      </c>
      <c r="EB51" s="336"/>
      <c r="EC51" s="333" t="s">
        <v>1224</v>
      </c>
      <c r="ED51" s="334" t="s">
        <v>1224</v>
      </c>
      <c r="EE51" s="336"/>
      <c r="EF51" s="333" t="s">
        <v>1222</v>
      </c>
      <c r="EG51" s="334" t="s">
        <v>1223</v>
      </c>
      <c r="EH51" s="336"/>
      <c r="EI51" s="374" t="s">
        <v>1210</v>
      </c>
      <c r="EJ51" s="375" t="s">
        <v>1210</v>
      </c>
      <c r="EK51" s="336"/>
      <c r="EL51" s="333" t="s">
        <v>1210</v>
      </c>
      <c r="EM51" s="334" t="s">
        <v>1210</v>
      </c>
      <c r="EN51" s="336"/>
      <c r="EO51" s="333" t="s">
        <v>1210</v>
      </c>
      <c r="EP51" s="334" t="s">
        <v>1210</v>
      </c>
      <c r="EQ51" s="336"/>
      <c r="ER51" s="333" t="s">
        <v>1210</v>
      </c>
      <c r="ES51" s="334" t="s">
        <v>1210</v>
      </c>
      <c r="ET51" s="336"/>
      <c r="EU51" s="333" t="s">
        <v>1210</v>
      </c>
      <c r="EV51" s="334" t="s">
        <v>1210</v>
      </c>
      <c r="EW51" s="376"/>
      <c r="EY51" s="668" t="s">
        <v>408</v>
      </c>
      <c r="EZ51" s="639" t="s">
        <v>409</v>
      </c>
      <c r="FA51" s="265" t="s">
        <v>1231</v>
      </c>
      <c r="FB51" s="266">
        <v>44853</v>
      </c>
      <c r="FC51" s="669">
        <v>44855</v>
      </c>
      <c r="FD51" s="268" t="s">
        <v>1242</v>
      </c>
      <c r="FE51" s="326">
        <v>0.3</v>
      </c>
      <c r="FF51" s="270" t="s">
        <v>1242</v>
      </c>
      <c r="FG51" s="326">
        <v>0.3</v>
      </c>
      <c r="FH51" s="327" t="s">
        <v>1210</v>
      </c>
      <c r="FI51" s="328" t="s">
        <v>1210</v>
      </c>
      <c r="FJ51" s="670" t="s">
        <v>1242</v>
      </c>
      <c r="FK51" s="671">
        <v>100</v>
      </c>
      <c r="FL51" s="672">
        <v>22</v>
      </c>
      <c r="FM51" s="673">
        <v>22</v>
      </c>
      <c r="FN51" s="268" t="s">
        <v>1210</v>
      </c>
      <c r="FO51" s="326" t="s">
        <v>1210</v>
      </c>
      <c r="FP51" s="270" t="s">
        <v>1210</v>
      </c>
      <c r="FQ51" s="326" t="s">
        <v>1210</v>
      </c>
      <c r="FR51" s="327" t="s">
        <v>1210</v>
      </c>
      <c r="FS51" s="328" t="s">
        <v>1210</v>
      </c>
      <c r="FT51" s="670" t="s">
        <v>1210</v>
      </c>
      <c r="FU51" s="671" t="s">
        <v>1210</v>
      </c>
      <c r="FV51" s="672" t="s">
        <v>1210</v>
      </c>
      <c r="FW51" s="673" t="s">
        <v>1210</v>
      </c>
      <c r="FY51" s="276" t="s">
        <v>1243</v>
      </c>
      <c r="FZ51" s="277" t="s">
        <v>1230</v>
      </c>
      <c r="GC51" s="229"/>
      <c r="GD51" s="229"/>
    </row>
    <row r="52" spans="2:186" ht="18.75" customHeight="1">
      <c r="B52" s="632" t="s">
        <v>410</v>
      </c>
      <c r="C52" s="231" t="s">
        <v>411</v>
      </c>
      <c r="D52" s="232">
        <v>2022</v>
      </c>
      <c r="E52" s="233" t="s">
        <v>1231</v>
      </c>
      <c r="F52" s="633">
        <v>1025054</v>
      </c>
      <c r="G52" s="634">
        <v>1025054</v>
      </c>
      <c r="H52" s="339">
        <v>44761</v>
      </c>
      <c r="I52" s="635" t="s">
        <v>1579</v>
      </c>
      <c r="J52" s="636" t="s">
        <v>411</v>
      </c>
      <c r="K52" s="637" t="s">
        <v>1580</v>
      </c>
      <c r="L52" s="638" t="s">
        <v>411</v>
      </c>
      <c r="M52" s="637" t="s">
        <v>1581</v>
      </c>
      <c r="N52" s="639" t="s">
        <v>1582</v>
      </c>
      <c r="O52" s="635" t="s">
        <v>25</v>
      </c>
      <c r="P52" s="639" t="s">
        <v>42</v>
      </c>
      <c r="Q52" s="640" t="s">
        <v>1234</v>
      </c>
      <c r="R52" s="641"/>
      <c r="S52" s="641"/>
      <c r="T52" s="642"/>
      <c r="U52" s="643">
        <v>4525</v>
      </c>
      <c r="V52" s="644">
        <v>5</v>
      </c>
      <c r="W52" s="644">
        <v>2</v>
      </c>
      <c r="X52" s="645" t="s">
        <v>1210</v>
      </c>
      <c r="Y52" s="352">
        <v>2022</v>
      </c>
      <c r="Z52" s="265">
        <v>2024</v>
      </c>
      <c r="AA52" s="646" t="s">
        <v>1583</v>
      </c>
      <c r="AB52" s="647"/>
      <c r="AC52" s="639" t="s">
        <v>1210</v>
      </c>
      <c r="AD52" s="648" t="s">
        <v>1211</v>
      </c>
      <c r="AE52" s="636" t="s">
        <v>1584</v>
      </c>
      <c r="AF52" s="636" t="s">
        <v>1579</v>
      </c>
      <c r="AG52" s="639" t="s">
        <v>1585</v>
      </c>
      <c r="AH52" s="648"/>
      <c r="AI52" s="639" t="s">
        <v>1210</v>
      </c>
      <c r="AJ52" s="649">
        <v>2021</v>
      </c>
      <c r="AK52" s="644">
        <v>8518</v>
      </c>
      <c r="AL52" s="644">
        <v>8465</v>
      </c>
      <c r="AM52" s="650"/>
      <c r="AN52" s="651"/>
      <c r="AO52" s="652">
        <v>2024</v>
      </c>
      <c r="AP52" s="645">
        <v>8262</v>
      </c>
      <c r="AQ52" s="653">
        <v>3</v>
      </c>
      <c r="AR52" s="645">
        <v>8211</v>
      </c>
      <c r="AS52" s="653">
        <v>3</v>
      </c>
      <c r="AT52" s="654"/>
      <c r="AU52" s="651" t="s">
        <v>1210</v>
      </c>
      <c r="AV52" s="655" t="s">
        <v>1210</v>
      </c>
      <c r="AW52" s="656" t="s">
        <v>1586</v>
      </c>
      <c r="AX52" s="649">
        <v>2021</v>
      </c>
      <c r="AY52" s="644"/>
      <c r="AZ52" s="644" t="s">
        <v>1210</v>
      </c>
      <c r="BA52" s="650"/>
      <c r="BB52" s="657"/>
      <c r="BC52" s="652">
        <v>2024</v>
      </c>
      <c r="BD52" s="645"/>
      <c r="BE52" s="653" t="s">
        <v>1210</v>
      </c>
      <c r="BF52" s="645"/>
      <c r="BG52" s="653" t="s">
        <v>1210</v>
      </c>
      <c r="BH52" s="654"/>
      <c r="BI52" s="657" t="s">
        <v>1210</v>
      </c>
      <c r="BJ52" s="655" t="s">
        <v>1210</v>
      </c>
      <c r="BK52" s="656"/>
      <c r="BL52" s="635" t="s">
        <v>1210</v>
      </c>
      <c r="BM52" s="658" t="s">
        <v>1210</v>
      </c>
      <c r="BN52" s="639" t="s">
        <v>1210</v>
      </c>
      <c r="BO52" s="635" t="s">
        <v>1210</v>
      </c>
      <c r="BP52" s="658" t="s">
        <v>1210</v>
      </c>
      <c r="BQ52" s="639" t="s">
        <v>1210</v>
      </c>
      <c r="BR52" s="635" t="s">
        <v>1210</v>
      </c>
      <c r="BS52" s="658" t="s">
        <v>1210</v>
      </c>
      <c r="BT52" s="639" t="s">
        <v>1210</v>
      </c>
      <c r="BU52" s="635" t="s">
        <v>1210</v>
      </c>
      <c r="BV52" s="658" t="s">
        <v>1210</v>
      </c>
      <c r="BW52" s="639" t="s">
        <v>1210</v>
      </c>
      <c r="BX52" s="635" t="s">
        <v>1210</v>
      </c>
      <c r="BY52" s="658" t="s">
        <v>1210</v>
      </c>
      <c r="BZ52" s="639" t="s">
        <v>1210</v>
      </c>
      <c r="CA52" s="659" t="s">
        <v>1210</v>
      </c>
      <c r="CB52" s="638" t="s">
        <v>1217</v>
      </c>
      <c r="CC52" s="660"/>
      <c r="CD52" s="661" t="s">
        <v>1217</v>
      </c>
      <c r="CE52" s="662"/>
      <c r="CF52" s="663"/>
      <c r="CG52" s="663"/>
      <c r="CH52" s="663"/>
      <c r="CI52" s="663"/>
      <c r="CJ52" s="664"/>
      <c r="CK52" s="661" t="s">
        <v>1240</v>
      </c>
      <c r="CL52" s="639" t="s">
        <v>1587</v>
      </c>
      <c r="CM52" s="647" t="s">
        <v>1217</v>
      </c>
      <c r="CN52" s="665"/>
      <c r="CO52" s="666">
        <v>2</v>
      </c>
      <c r="CP52" s="667"/>
      <c r="CQ52" s="666">
        <v>0</v>
      </c>
      <c r="CR52" s="667"/>
      <c r="CS52" s="666">
        <v>0</v>
      </c>
      <c r="CT52" s="667" t="s">
        <v>1210</v>
      </c>
      <c r="CU52" s="666">
        <v>2</v>
      </c>
      <c r="CV52" s="374" t="s">
        <v>1219</v>
      </c>
      <c r="CW52" s="375" t="s">
        <v>1223</v>
      </c>
      <c r="CX52" s="336" t="s">
        <v>1588</v>
      </c>
      <c r="CY52" s="333" t="s">
        <v>1222</v>
      </c>
      <c r="CZ52" s="334" t="s">
        <v>1223</v>
      </c>
      <c r="DA52" s="336" t="s">
        <v>1589</v>
      </c>
      <c r="DB52" s="333" t="s">
        <v>1222</v>
      </c>
      <c r="DC52" s="334" t="s">
        <v>1223</v>
      </c>
      <c r="DD52" s="336" t="s">
        <v>1590</v>
      </c>
      <c r="DE52" s="333" t="s">
        <v>1222</v>
      </c>
      <c r="DF52" s="334" t="s">
        <v>1223</v>
      </c>
      <c r="DG52" s="336" t="s">
        <v>1591</v>
      </c>
      <c r="DH52" s="333" t="s">
        <v>1222</v>
      </c>
      <c r="DI52" s="334" t="s">
        <v>1223</v>
      </c>
      <c r="DJ52" s="336" t="s">
        <v>1590</v>
      </c>
      <c r="DK52" s="333" t="s">
        <v>1222</v>
      </c>
      <c r="DL52" s="334" t="s">
        <v>1223</v>
      </c>
      <c r="DM52" s="336" t="s">
        <v>1590</v>
      </c>
      <c r="DN52" s="333" t="s">
        <v>1222</v>
      </c>
      <c r="DO52" s="334" t="s">
        <v>1223</v>
      </c>
      <c r="DP52" s="336" t="s">
        <v>1592</v>
      </c>
      <c r="DQ52" s="333" t="s">
        <v>1222</v>
      </c>
      <c r="DR52" s="334" t="s">
        <v>1223</v>
      </c>
      <c r="DS52" s="336" t="s">
        <v>1592</v>
      </c>
      <c r="DT52" s="333" t="s">
        <v>1222</v>
      </c>
      <c r="DU52" s="334" t="s">
        <v>1223</v>
      </c>
      <c r="DV52" s="336" t="s">
        <v>1590</v>
      </c>
      <c r="DW52" s="333" t="s">
        <v>1224</v>
      </c>
      <c r="DX52" s="334" t="s">
        <v>1224</v>
      </c>
      <c r="DY52" s="336" t="s">
        <v>1593</v>
      </c>
      <c r="DZ52" s="333" t="s">
        <v>1224</v>
      </c>
      <c r="EA52" s="334" t="s">
        <v>1224</v>
      </c>
      <c r="EB52" s="336" t="s">
        <v>1593</v>
      </c>
      <c r="EC52" s="333" t="s">
        <v>1224</v>
      </c>
      <c r="ED52" s="334" t="s">
        <v>1224</v>
      </c>
      <c r="EE52" s="336" t="s">
        <v>1593</v>
      </c>
      <c r="EF52" s="333" t="s">
        <v>1222</v>
      </c>
      <c r="EG52" s="334" t="s">
        <v>1223</v>
      </c>
      <c r="EH52" s="336" t="s">
        <v>1594</v>
      </c>
      <c r="EI52" s="374" t="s">
        <v>1210</v>
      </c>
      <c r="EJ52" s="375" t="s">
        <v>1210</v>
      </c>
      <c r="EK52" s="336"/>
      <c r="EL52" s="333" t="s">
        <v>1210</v>
      </c>
      <c r="EM52" s="334" t="s">
        <v>1210</v>
      </c>
      <c r="EN52" s="336"/>
      <c r="EO52" s="333" t="s">
        <v>1210</v>
      </c>
      <c r="EP52" s="334" t="s">
        <v>1210</v>
      </c>
      <c r="EQ52" s="336"/>
      <c r="ER52" s="333" t="s">
        <v>1210</v>
      </c>
      <c r="ES52" s="334" t="s">
        <v>1210</v>
      </c>
      <c r="ET52" s="336"/>
      <c r="EU52" s="333" t="s">
        <v>1210</v>
      </c>
      <c r="EV52" s="334" t="s">
        <v>1210</v>
      </c>
      <c r="EW52" s="376"/>
      <c r="EY52" s="668" t="s">
        <v>410</v>
      </c>
      <c r="EZ52" s="639" t="s">
        <v>411</v>
      </c>
      <c r="FA52" s="265" t="s">
        <v>1231</v>
      </c>
      <c r="FB52" s="266">
        <v>44853</v>
      </c>
      <c r="FC52" s="669">
        <v>44855</v>
      </c>
      <c r="FD52" s="268" t="s">
        <v>1242</v>
      </c>
      <c r="FE52" s="326">
        <v>3</v>
      </c>
      <c r="FF52" s="270" t="s">
        <v>1242</v>
      </c>
      <c r="FG52" s="326">
        <v>3</v>
      </c>
      <c r="FH52" s="327" t="s">
        <v>1210</v>
      </c>
      <c r="FI52" s="328" t="s">
        <v>1210</v>
      </c>
      <c r="FJ52" s="670" t="s">
        <v>1242</v>
      </c>
      <c r="FK52" s="671">
        <v>100</v>
      </c>
      <c r="FL52" s="672">
        <v>20</v>
      </c>
      <c r="FM52" s="673">
        <v>20</v>
      </c>
      <c r="FN52" s="268" t="s">
        <v>1210</v>
      </c>
      <c r="FO52" s="326" t="s">
        <v>1210</v>
      </c>
      <c r="FP52" s="270" t="s">
        <v>1210</v>
      </c>
      <c r="FQ52" s="326" t="s">
        <v>1210</v>
      </c>
      <c r="FR52" s="327" t="s">
        <v>1210</v>
      </c>
      <c r="FS52" s="328" t="s">
        <v>1210</v>
      </c>
      <c r="FT52" s="670" t="s">
        <v>1210</v>
      </c>
      <c r="FU52" s="671" t="s">
        <v>1210</v>
      </c>
      <c r="FV52" s="672" t="s">
        <v>1210</v>
      </c>
      <c r="FW52" s="673" t="s">
        <v>1210</v>
      </c>
      <c r="FY52" s="276" t="s">
        <v>1243</v>
      </c>
      <c r="FZ52" s="277" t="s">
        <v>1230</v>
      </c>
      <c r="GC52" s="229"/>
      <c r="GD52" s="229"/>
    </row>
    <row r="53" spans="2:186" ht="18.75" customHeight="1">
      <c r="B53" s="632" t="s">
        <v>412</v>
      </c>
      <c r="C53" s="231" t="s">
        <v>413</v>
      </c>
      <c r="D53" s="232">
        <v>2022</v>
      </c>
      <c r="E53" s="233" t="s">
        <v>1231</v>
      </c>
      <c r="F53" s="633">
        <v>1035055</v>
      </c>
      <c r="G53" s="634">
        <v>1035055</v>
      </c>
      <c r="H53" s="339">
        <v>44770</v>
      </c>
      <c r="I53" s="635" t="s">
        <v>1595</v>
      </c>
      <c r="J53" s="636" t="s">
        <v>413</v>
      </c>
      <c r="K53" s="637" t="s">
        <v>1596</v>
      </c>
      <c r="L53" s="638" t="s">
        <v>413</v>
      </c>
      <c r="M53" s="637" t="s">
        <v>1596</v>
      </c>
      <c r="N53" s="639" t="s">
        <v>1595</v>
      </c>
      <c r="O53" s="635" t="s">
        <v>51</v>
      </c>
      <c r="P53" s="639" t="s">
        <v>54</v>
      </c>
      <c r="Q53" s="640" t="s">
        <v>1234</v>
      </c>
      <c r="R53" s="641"/>
      <c r="S53" s="641"/>
      <c r="T53" s="642"/>
      <c r="U53" s="643">
        <v>45213.878220000006</v>
      </c>
      <c r="V53" s="644">
        <v>1</v>
      </c>
      <c r="W53" s="644">
        <v>1</v>
      </c>
      <c r="X53" s="645" t="s">
        <v>1210</v>
      </c>
      <c r="Y53" s="352">
        <v>2022</v>
      </c>
      <c r="Z53" s="265">
        <v>2024</v>
      </c>
      <c r="AA53" s="646" t="s">
        <v>1597</v>
      </c>
      <c r="AB53" s="647" t="s">
        <v>1211</v>
      </c>
      <c r="AC53" s="639" t="s">
        <v>1598</v>
      </c>
      <c r="AD53" s="648"/>
      <c r="AE53" s="636" t="s">
        <v>1210</v>
      </c>
      <c r="AF53" s="636" t="s">
        <v>1210</v>
      </c>
      <c r="AG53" s="639" t="s">
        <v>1210</v>
      </c>
      <c r="AH53" s="648"/>
      <c r="AI53" s="639" t="s">
        <v>1210</v>
      </c>
      <c r="AJ53" s="649">
        <v>2021</v>
      </c>
      <c r="AK53" s="644">
        <v>8190</v>
      </c>
      <c r="AL53" s="644">
        <v>8164</v>
      </c>
      <c r="AM53" s="650">
        <v>5.05</v>
      </c>
      <c r="AN53" s="651" t="s">
        <v>1336</v>
      </c>
      <c r="AO53" s="652">
        <v>2024</v>
      </c>
      <c r="AP53" s="645">
        <v>9002</v>
      </c>
      <c r="AQ53" s="653">
        <v>-9.92</v>
      </c>
      <c r="AR53" s="645">
        <v>8972</v>
      </c>
      <c r="AS53" s="653">
        <v>-9.9</v>
      </c>
      <c r="AT53" s="654">
        <v>4.45</v>
      </c>
      <c r="AU53" s="651" t="s">
        <v>1336</v>
      </c>
      <c r="AV53" s="655">
        <v>11.88</v>
      </c>
      <c r="AW53" s="656" t="s">
        <v>1599</v>
      </c>
      <c r="AX53" s="649">
        <v>2021</v>
      </c>
      <c r="AY53" s="644"/>
      <c r="AZ53" s="644" t="s">
        <v>1210</v>
      </c>
      <c r="BA53" s="650"/>
      <c r="BB53" s="657"/>
      <c r="BC53" s="652">
        <v>2024</v>
      </c>
      <c r="BD53" s="645"/>
      <c r="BE53" s="653" t="s">
        <v>1210</v>
      </c>
      <c r="BF53" s="645"/>
      <c r="BG53" s="653" t="s">
        <v>1210</v>
      </c>
      <c r="BH53" s="654"/>
      <c r="BI53" s="657" t="s">
        <v>1210</v>
      </c>
      <c r="BJ53" s="655" t="s">
        <v>1210</v>
      </c>
      <c r="BK53" s="656"/>
      <c r="BL53" s="635" t="s">
        <v>1210</v>
      </c>
      <c r="BM53" s="658" t="s">
        <v>1210</v>
      </c>
      <c r="BN53" s="639" t="s">
        <v>1210</v>
      </c>
      <c r="BO53" s="635" t="s">
        <v>1210</v>
      </c>
      <c r="BP53" s="658" t="s">
        <v>1210</v>
      </c>
      <c r="BQ53" s="639" t="s">
        <v>1210</v>
      </c>
      <c r="BR53" s="635" t="s">
        <v>1210</v>
      </c>
      <c r="BS53" s="658" t="s">
        <v>1210</v>
      </c>
      <c r="BT53" s="639" t="s">
        <v>1210</v>
      </c>
      <c r="BU53" s="635" t="s">
        <v>1210</v>
      </c>
      <c r="BV53" s="658" t="s">
        <v>1210</v>
      </c>
      <c r="BW53" s="639" t="s">
        <v>1210</v>
      </c>
      <c r="BX53" s="635" t="s">
        <v>1210</v>
      </c>
      <c r="BY53" s="658" t="s">
        <v>1210</v>
      </c>
      <c r="BZ53" s="639" t="s">
        <v>1210</v>
      </c>
      <c r="CA53" s="659" t="s">
        <v>1210</v>
      </c>
      <c r="CB53" s="638" t="s">
        <v>1240</v>
      </c>
      <c r="CC53" s="660" t="s">
        <v>1600</v>
      </c>
      <c r="CD53" s="661" t="s">
        <v>1217</v>
      </c>
      <c r="CE53" s="662"/>
      <c r="CF53" s="663"/>
      <c r="CG53" s="663"/>
      <c r="CH53" s="663"/>
      <c r="CI53" s="663"/>
      <c r="CJ53" s="664"/>
      <c r="CK53" s="661" t="s">
        <v>1240</v>
      </c>
      <c r="CL53" s="639" t="s">
        <v>1601</v>
      </c>
      <c r="CM53" s="647" t="s">
        <v>1240</v>
      </c>
      <c r="CN53" s="665">
        <v>1</v>
      </c>
      <c r="CO53" s="666">
        <v>0</v>
      </c>
      <c r="CP53" s="667">
        <v>0</v>
      </c>
      <c r="CQ53" s="666">
        <v>0</v>
      </c>
      <c r="CR53" s="667">
        <v>0</v>
      </c>
      <c r="CS53" s="666">
        <v>0</v>
      </c>
      <c r="CT53" s="667">
        <v>1</v>
      </c>
      <c r="CU53" s="666">
        <v>0</v>
      </c>
      <c r="CV53" s="374" t="s">
        <v>1219</v>
      </c>
      <c r="CW53" s="375" t="s">
        <v>1223</v>
      </c>
      <c r="CX53" s="336"/>
      <c r="CY53" s="333" t="s">
        <v>1222</v>
      </c>
      <c r="CZ53" s="334" t="s">
        <v>1223</v>
      </c>
      <c r="DA53" s="336"/>
      <c r="DB53" s="333" t="s">
        <v>1222</v>
      </c>
      <c r="DC53" s="334" t="s">
        <v>1223</v>
      </c>
      <c r="DD53" s="336"/>
      <c r="DE53" s="333" t="s">
        <v>1222</v>
      </c>
      <c r="DF53" s="334" t="s">
        <v>1223</v>
      </c>
      <c r="DG53" s="336"/>
      <c r="DH53" s="333" t="s">
        <v>1222</v>
      </c>
      <c r="DI53" s="334" t="s">
        <v>1223</v>
      </c>
      <c r="DJ53" s="336"/>
      <c r="DK53" s="333" t="s">
        <v>1222</v>
      </c>
      <c r="DL53" s="334" t="s">
        <v>1223</v>
      </c>
      <c r="DM53" s="336"/>
      <c r="DN53" s="333" t="s">
        <v>1222</v>
      </c>
      <c r="DO53" s="334" t="s">
        <v>1223</v>
      </c>
      <c r="DP53" s="336"/>
      <c r="DQ53" s="333" t="s">
        <v>1222</v>
      </c>
      <c r="DR53" s="334" t="s">
        <v>1223</v>
      </c>
      <c r="DS53" s="336"/>
      <c r="DT53" s="333" t="s">
        <v>1222</v>
      </c>
      <c r="DU53" s="334" t="s">
        <v>1223</v>
      </c>
      <c r="DV53" s="336"/>
      <c r="DW53" s="333" t="s">
        <v>1222</v>
      </c>
      <c r="DX53" s="334" t="s">
        <v>1223</v>
      </c>
      <c r="DY53" s="336"/>
      <c r="DZ53" s="333" t="s">
        <v>1222</v>
      </c>
      <c r="EA53" s="334" t="s">
        <v>1223</v>
      </c>
      <c r="EB53" s="336"/>
      <c r="EC53" s="333" t="s">
        <v>1222</v>
      </c>
      <c r="ED53" s="334" t="s">
        <v>1223</v>
      </c>
      <c r="EE53" s="336"/>
      <c r="EF53" s="333" t="s">
        <v>1222</v>
      </c>
      <c r="EG53" s="334" t="s">
        <v>1223</v>
      </c>
      <c r="EH53" s="336"/>
      <c r="EI53" s="374" t="s">
        <v>1210</v>
      </c>
      <c r="EJ53" s="375" t="s">
        <v>1210</v>
      </c>
      <c r="EK53" s="336"/>
      <c r="EL53" s="333" t="s">
        <v>1210</v>
      </c>
      <c r="EM53" s="334" t="s">
        <v>1210</v>
      </c>
      <c r="EN53" s="336"/>
      <c r="EO53" s="333" t="s">
        <v>1210</v>
      </c>
      <c r="EP53" s="334" t="s">
        <v>1210</v>
      </c>
      <c r="EQ53" s="336"/>
      <c r="ER53" s="333" t="s">
        <v>1210</v>
      </c>
      <c r="ES53" s="334" t="s">
        <v>1210</v>
      </c>
      <c r="ET53" s="336"/>
      <c r="EU53" s="333" t="s">
        <v>1210</v>
      </c>
      <c r="EV53" s="334" t="s">
        <v>1210</v>
      </c>
      <c r="EW53" s="376"/>
      <c r="EY53" s="668" t="s">
        <v>412</v>
      </c>
      <c r="EZ53" s="639" t="s">
        <v>413</v>
      </c>
      <c r="FA53" s="265" t="s">
        <v>1231</v>
      </c>
      <c r="FB53" s="266">
        <v>44817</v>
      </c>
      <c r="FC53" s="669">
        <v>44852</v>
      </c>
      <c r="FD53" s="268" t="s">
        <v>1228</v>
      </c>
      <c r="FE53" s="326">
        <v>-9.92</v>
      </c>
      <c r="FF53" s="270" t="s">
        <v>1228</v>
      </c>
      <c r="FG53" s="326">
        <v>-9.9</v>
      </c>
      <c r="FH53" s="327" t="s">
        <v>1242</v>
      </c>
      <c r="FI53" s="328">
        <v>11.88</v>
      </c>
      <c r="FJ53" s="670" t="s">
        <v>1242</v>
      </c>
      <c r="FK53" s="671">
        <v>100</v>
      </c>
      <c r="FL53" s="672">
        <v>26</v>
      </c>
      <c r="FM53" s="673">
        <v>26</v>
      </c>
      <c r="FN53" s="268" t="s">
        <v>1210</v>
      </c>
      <c r="FO53" s="326" t="s">
        <v>1210</v>
      </c>
      <c r="FP53" s="270" t="s">
        <v>1210</v>
      </c>
      <c r="FQ53" s="326" t="s">
        <v>1210</v>
      </c>
      <c r="FR53" s="327" t="s">
        <v>1210</v>
      </c>
      <c r="FS53" s="328" t="s">
        <v>1210</v>
      </c>
      <c r="FT53" s="670" t="s">
        <v>1210</v>
      </c>
      <c r="FU53" s="671" t="s">
        <v>1210</v>
      </c>
      <c r="FV53" s="672" t="s">
        <v>1210</v>
      </c>
      <c r="FW53" s="673" t="s">
        <v>1210</v>
      </c>
      <c r="FY53" s="276" t="s">
        <v>1229</v>
      </c>
      <c r="FZ53" s="277" t="s">
        <v>1230</v>
      </c>
      <c r="GC53" s="229"/>
      <c r="GD53" s="229"/>
    </row>
    <row r="54" spans="2:186" ht="18.75" customHeight="1">
      <c r="B54" s="632" t="s">
        <v>414</v>
      </c>
      <c r="C54" s="231" t="s">
        <v>415</v>
      </c>
      <c r="D54" s="232">
        <v>2022</v>
      </c>
      <c r="E54" s="233" t="s">
        <v>1231</v>
      </c>
      <c r="F54" s="633">
        <v>1083061</v>
      </c>
      <c r="G54" s="634">
        <v>1083061</v>
      </c>
      <c r="H54" s="339">
        <v>44767</v>
      </c>
      <c r="I54" s="635" t="s">
        <v>1602</v>
      </c>
      <c r="J54" s="636" t="s">
        <v>415</v>
      </c>
      <c r="K54" s="637" t="s">
        <v>1603</v>
      </c>
      <c r="L54" s="638" t="s">
        <v>415</v>
      </c>
      <c r="M54" s="637" t="s">
        <v>1604</v>
      </c>
      <c r="N54" s="639" t="s">
        <v>1602</v>
      </c>
      <c r="O54" s="635" t="s">
        <v>128</v>
      </c>
      <c r="P54" s="639" t="s">
        <v>129</v>
      </c>
      <c r="Q54" s="640" t="s">
        <v>1234</v>
      </c>
      <c r="R54" s="641"/>
      <c r="S54" s="641"/>
      <c r="T54" s="642"/>
      <c r="U54" s="643">
        <v>3868.8449339999997</v>
      </c>
      <c r="V54" s="644">
        <v>1</v>
      </c>
      <c r="W54" s="644">
        <v>1</v>
      </c>
      <c r="X54" s="645" t="s">
        <v>1210</v>
      </c>
      <c r="Y54" s="352">
        <v>2022</v>
      </c>
      <c r="Z54" s="265">
        <v>2024</v>
      </c>
      <c r="AA54" s="646" t="s">
        <v>1605</v>
      </c>
      <c r="AB54" s="647"/>
      <c r="AC54" s="639" t="s">
        <v>1210</v>
      </c>
      <c r="AD54" s="648" t="s">
        <v>1211</v>
      </c>
      <c r="AE54" s="636" t="s">
        <v>1606</v>
      </c>
      <c r="AF54" s="636" t="s">
        <v>1607</v>
      </c>
      <c r="AG54" s="639" t="s">
        <v>1608</v>
      </c>
      <c r="AH54" s="648"/>
      <c r="AI54" s="639" t="s">
        <v>1210</v>
      </c>
      <c r="AJ54" s="649">
        <v>2021</v>
      </c>
      <c r="AK54" s="644">
        <v>6592</v>
      </c>
      <c r="AL54" s="644">
        <v>6564</v>
      </c>
      <c r="AM54" s="650"/>
      <c r="AN54" s="651"/>
      <c r="AO54" s="652">
        <v>2024</v>
      </c>
      <c r="AP54" s="645">
        <v>6592</v>
      </c>
      <c r="AQ54" s="653">
        <v>0</v>
      </c>
      <c r="AR54" s="645">
        <v>6564</v>
      </c>
      <c r="AS54" s="653">
        <v>0</v>
      </c>
      <c r="AT54" s="654"/>
      <c r="AU54" s="651" t="s">
        <v>1210</v>
      </c>
      <c r="AV54" s="655" t="s">
        <v>1210</v>
      </c>
      <c r="AW54" s="656" t="s">
        <v>1609</v>
      </c>
      <c r="AX54" s="649">
        <v>2021</v>
      </c>
      <c r="AY54" s="644"/>
      <c r="AZ54" s="644" t="s">
        <v>1210</v>
      </c>
      <c r="BA54" s="650"/>
      <c r="BB54" s="657"/>
      <c r="BC54" s="652">
        <v>2024</v>
      </c>
      <c r="BD54" s="645"/>
      <c r="BE54" s="653" t="s">
        <v>1210</v>
      </c>
      <c r="BF54" s="645"/>
      <c r="BG54" s="653" t="s">
        <v>1210</v>
      </c>
      <c r="BH54" s="654"/>
      <c r="BI54" s="657" t="s">
        <v>1210</v>
      </c>
      <c r="BJ54" s="655" t="s">
        <v>1210</v>
      </c>
      <c r="BK54" s="656"/>
      <c r="BL54" s="635" t="s">
        <v>1210</v>
      </c>
      <c r="BM54" s="658" t="s">
        <v>1210</v>
      </c>
      <c r="BN54" s="639" t="s">
        <v>1210</v>
      </c>
      <c r="BO54" s="635" t="s">
        <v>1210</v>
      </c>
      <c r="BP54" s="658" t="s">
        <v>1210</v>
      </c>
      <c r="BQ54" s="639" t="s">
        <v>1210</v>
      </c>
      <c r="BR54" s="635" t="s">
        <v>1210</v>
      </c>
      <c r="BS54" s="658" t="s">
        <v>1210</v>
      </c>
      <c r="BT54" s="639" t="s">
        <v>1210</v>
      </c>
      <c r="BU54" s="635" t="s">
        <v>1210</v>
      </c>
      <c r="BV54" s="658" t="s">
        <v>1210</v>
      </c>
      <c r="BW54" s="639" t="s">
        <v>1210</v>
      </c>
      <c r="BX54" s="635" t="s">
        <v>1210</v>
      </c>
      <c r="BY54" s="658" t="s">
        <v>1210</v>
      </c>
      <c r="BZ54" s="639" t="s">
        <v>1210</v>
      </c>
      <c r="CA54" s="659" t="s">
        <v>1210</v>
      </c>
      <c r="CB54" s="638" t="s">
        <v>1217</v>
      </c>
      <c r="CC54" s="660"/>
      <c r="CD54" s="661" t="s">
        <v>1217</v>
      </c>
      <c r="CE54" s="662"/>
      <c r="CF54" s="663"/>
      <c r="CG54" s="663"/>
      <c r="CH54" s="663"/>
      <c r="CI54" s="663"/>
      <c r="CJ54" s="664"/>
      <c r="CK54" s="661" t="s">
        <v>1217</v>
      </c>
      <c r="CL54" s="639"/>
      <c r="CM54" s="647" t="s">
        <v>1217</v>
      </c>
      <c r="CN54" s="665"/>
      <c r="CO54" s="666">
        <v>0</v>
      </c>
      <c r="CP54" s="667"/>
      <c r="CQ54" s="666">
        <v>0</v>
      </c>
      <c r="CR54" s="667"/>
      <c r="CS54" s="666">
        <v>0</v>
      </c>
      <c r="CT54" s="667" t="s">
        <v>1210</v>
      </c>
      <c r="CU54" s="666">
        <v>0</v>
      </c>
      <c r="CV54" s="374" t="s">
        <v>1219</v>
      </c>
      <c r="CW54" s="375" t="s">
        <v>1223</v>
      </c>
      <c r="CX54" s="336"/>
      <c r="CY54" s="333" t="s">
        <v>1222</v>
      </c>
      <c r="CZ54" s="334" t="s">
        <v>1223</v>
      </c>
      <c r="DA54" s="336"/>
      <c r="DB54" s="333" t="s">
        <v>1222</v>
      </c>
      <c r="DC54" s="334" t="s">
        <v>1223</v>
      </c>
      <c r="DD54" s="336"/>
      <c r="DE54" s="333" t="s">
        <v>1222</v>
      </c>
      <c r="DF54" s="334" t="s">
        <v>1223</v>
      </c>
      <c r="DG54" s="336"/>
      <c r="DH54" s="333" t="s">
        <v>1222</v>
      </c>
      <c r="DI54" s="334" t="s">
        <v>1223</v>
      </c>
      <c r="DJ54" s="336"/>
      <c r="DK54" s="333" t="s">
        <v>1222</v>
      </c>
      <c r="DL54" s="334" t="s">
        <v>1223</v>
      </c>
      <c r="DM54" s="336"/>
      <c r="DN54" s="333" t="s">
        <v>1224</v>
      </c>
      <c r="DO54" s="334" t="s">
        <v>1224</v>
      </c>
      <c r="DP54" s="336" t="s">
        <v>1610</v>
      </c>
      <c r="DQ54" s="333" t="s">
        <v>1222</v>
      </c>
      <c r="DR54" s="334" t="s">
        <v>1223</v>
      </c>
      <c r="DS54" s="336"/>
      <c r="DT54" s="333" t="s">
        <v>1222</v>
      </c>
      <c r="DU54" s="334" t="s">
        <v>1223</v>
      </c>
      <c r="DV54" s="336"/>
      <c r="DW54" s="333" t="s">
        <v>1224</v>
      </c>
      <c r="DX54" s="334" t="s">
        <v>1224</v>
      </c>
      <c r="DY54" s="336" t="s">
        <v>1610</v>
      </c>
      <c r="DZ54" s="333" t="s">
        <v>1224</v>
      </c>
      <c r="EA54" s="334" t="s">
        <v>1224</v>
      </c>
      <c r="EB54" s="336" t="s">
        <v>1610</v>
      </c>
      <c r="EC54" s="333" t="s">
        <v>1224</v>
      </c>
      <c r="ED54" s="334" t="s">
        <v>1224</v>
      </c>
      <c r="EE54" s="336" t="s">
        <v>1610</v>
      </c>
      <c r="EF54" s="333" t="s">
        <v>1222</v>
      </c>
      <c r="EG54" s="334" t="s">
        <v>1223</v>
      </c>
      <c r="EH54" s="336"/>
      <c r="EI54" s="374" t="s">
        <v>1210</v>
      </c>
      <c r="EJ54" s="375" t="s">
        <v>1210</v>
      </c>
      <c r="EK54" s="336"/>
      <c r="EL54" s="333" t="s">
        <v>1210</v>
      </c>
      <c r="EM54" s="334" t="s">
        <v>1210</v>
      </c>
      <c r="EN54" s="336"/>
      <c r="EO54" s="333" t="s">
        <v>1210</v>
      </c>
      <c r="EP54" s="334" t="s">
        <v>1210</v>
      </c>
      <c r="EQ54" s="336"/>
      <c r="ER54" s="333" t="s">
        <v>1210</v>
      </c>
      <c r="ES54" s="334" t="s">
        <v>1210</v>
      </c>
      <c r="ET54" s="336"/>
      <c r="EU54" s="333" t="s">
        <v>1210</v>
      </c>
      <c r="EV54" s="334" t="s">
        <v>1210</v>
      </c>
      <c r="EW54" s="376"/>
      <c r="EY54" s="668" t="s">
        <v>414</v>
      </c>
      <c r="EZ54" s="639" t="s">
        <v>415</v>
      </c>
      <c r="FA54" s="265" t="s">
        <v>1231</v>
      </c>
      <c r="FB54" s="266">
        <v>44855</v>
      </c>
      <c r="FC54" s="669">
        <v>44855</v>
      </c>
      <c r="FD54" s="268" t="s">
        <v>1228</v>
      </c>
      <c r="FE54" s="326">
        <v>0</v>
      </c>
      <c r="FF54" s="270" t="s">
        <v>1228</v>
      </c>
      <c r="FG54" s="326">
        <v>0</v>
      </c>
      <c r="FH54" s="327" t="s">
        <v>1210</v>
      </c>
      <c r="FI54" s="328" t="s">
        <v>1210</v>
      </c>
      <c r="FJ54" s="670" t="s">
        <v>1242</v>
      </c>
      <c r="FK54" s="671">
        <v>100</v>
      </c>
      <c r="FL54" s="672">
        <v>18</v>
      </c>
      <c r="FM54" s="673">
        <v>18</v>
      </c>
      <c r="FN54" s="268" t="s">
        <v>1210</v>
      </c>
      <c r="FO54" s="326" t="s">
        <v>1210</v>
      </c>
      <c r="FP54" s="270" t="s">
        <v>1210</v>
      </c>
      <c r="FQ54" s="326" t="s">
        <v>1210</v>
      </c>
      <c r="FR54" s="327" t="s">
        <v>1210</v>
      </c>
      <c r="FS54" s="328" t="s">
        <v>1210</v>
      </c>
      <c r="FT54" s="670" t="s">
        <v>1210</v>
      </c>
      <c r="FU54" s="671" t="s">
        <v>1210</v>
      </c>
      <c r="FV54" s="672" t="s">
        <v>1210</v>
      </c>
      <c r="FW54" s="673" t="s">
        <v>1210</v>
      </c>
      <c r="FY54" s="276" t="s">
        <v>1446</v>
      </c>
      <c r="FZ54" s="277" t="s">
        <v>1230</v>
      </c>
      <c r="GC54" s="229"/>
      <c r="GD54" s="229"/>
    </row>
    <row r="55" spans="2:186" ht="18.75" customHeight="1">
      <c r="B55" s="632" t="s">
        <v>416</v>
      </c>
      <c r="C55" s="231" t="s">
        <v>417</v>
      </c>
      <c r="D55" s="232">
        <v>2022</v>
      </c>
      <c r="E55" s="233" t="s">
        <v>1269</v>
      </c>
      <c r="F55" s="633">
        <v>3043062</v>
      </c>
      <c r="G55" s="634">
        <v>3043062</v>
      </c>
      <c r="H55" s="339">
        <v>44746</v>
      </c>
      <c r="I55" s="635" t="s">
        <v>1611</v>
      </c>
      <c r="J55" s="636" t="s">
        <v>417</v>
      </c>
      <c r="K55" s="637" t="s">
        <v>1612</v>
      </c>
      <c r="L55" s="638" t="s">
        <v>417</v>
      </c>
      <c r="M55" s="637" t="s">
        <v>1612</v>
      </c>
      <c r="N55" s="639" t="s">
        <v>1611</v>
      </c>
      <c r="O55" s="635" t="s">
        <v>67</v>
      </c>
      <c r="P55" s="639" t="s">
        <v>69</v>
      </c>
      <c r="Q55" s="640"/>
      <c r="R55" s="641"/>
      <c r="S55" s="641" t="s">
        <v>1272</v>
      </c>
      <c r="T55" s="642"/>
      <c r="U55" s="643" t="s">
        <v>1210</v>
      </c>
      <c r="V55" s="644" t="s">
        <v>1210</v>
      </c>
      <c r="W55" s="644" t="s">
        <v>1210</v>
      </c>
      <c r="X55" s="645">
        <v>110</v>
      </c>
      <c r="Y55" s="352">
        <v>2022</v>
      </c>
      <c r="Z55" s="265">
        <v>2024</v>
      </c>
      <c r="AA55" s="646" t="s">
        <v>1613</v>
      </c>
      <c r="AB55" s="647"/>
      <c r="AC55" s="639" t="s">
        <v>1210</v>
      </c>
      <c r="AD55" s="648" t="s">
        <v>1211</v>
      </c>
      <c r="AE55" s="636" t="s">
        <v>1614</v>
      </c>
      <c r="AF55" s="636" t="s">
        <v>1611</v>
      </c>
      <c r="AG55" s="639" t="s">
        <v>1615</v>
      </c>
      <c r="AH55" s="648"/>
      <c r="AI55" s="639" t="s">
        <v>1210</v>
      </c>
      <c r="AJ55" s="649">
        <v>2021</v>
      </c>
      <c r="AK55" s="644"/>
      <c r="AL55" s="644" t="s">
        <v>1210</v>
      </c>
      <c r="AM55" s="650"/>
      <c r="AN55" s="651"/>
      <c r="AO55" s="652">
        <v>2024</v>
      </c>
      <c r="AP55" s="645"/>
      <c r="AQ55" s="653" t="s">
        <v>1210</v>
      </c>
      <c r="AR55" s="645"/>
      <c r="AS55" s="653" t="s">
        <v>1210</v>
      </c>
      <c r="AT55" s="654"/>
      <c r="AU55" s="651" t="s">
        <v>1210</v>
      </c>
      <c r="AV55" s="655" t="s">
        <v>1210</v>
      </c>
      <c r="AW55" s="656"/>
      <c r="AX55" s="649">
        <v>2021</v>
      </c>
      <c r="AY55" s="644">
        <v>1223</v>
      </c>
      <c r="AZ55" s="644">
        <v>1223</v>
      </c>
      <c r="BA55" s="650"/>
      <c r="BB55" s="657"/>
      <c r="BC55" s="652">
        <v>2024</v>
      </c>
      <c r="BD55" s="645">
        <v>1200</v>
      </c>
      <c r="BE55" s="653">
        <v>1.88</v>
      </c>
      <c r="BF55" s="645">
        <v>1200</v>
      </c>
      <c r="BG55" s="653">
        <v>1.88</v>
      </c>
      <c r="BH55" s="654"/>
      <c r="BI55" s="657" t="s">
        <v>1210</v>
      </c>
      <c r="BJ55" s="655" t="s">
        <v>1210</v>
      </c>
      <c r="BK55" s="656" t="s">
        <v>1616</v>
      </c>
      <c r="BL55" s="635" t="s">
        <v>1210</v>
      </c>
      <c r="BM55" s="658" t="s">
        <v>1210</v>
      </c>
      <c r="BN55" s="639" t="s">
        <v>1210</v>
      </c>
      <c r="BO55" s="635" t="s">
        <v>1210</v>
      </c>
      <c r="BP55" s="658" t="s">
        <v>1210</v>
      </c>
      <c r="BQ55" s="639" t="s">
        <v>1210</v>
      </c>
      <c r="BR55" s="635" t="s">
        <v>1210</v>
      </c>
      <c r="BS55" s="658" t="s">
        <v>1210</v>
      </c>
      <c r="BT55" s="639" t="s">
        <v>1210</v>
      </c>
      <c r="BU55" s="635" t="s">
        <v>1210</v>
      </c>
      <c r="BV55" s="658" t="s">
        <v>1210</v>
      </c>
      <c r="BW55" s="639" t="s">
        <v>1210</v>
      </c>
      <c r="BX55" s="635" t="s">
        <v>1210</v>
      </c>
      <c r="BY55" s="658" t="s">
        <v>1210</v>
      </c>
      <c r="BZ55" s="639" t="s">
        <v>1210</v>
      </c>
      <c r="CA55" s="659" t="s">
        <v>1210</v>
      </c>
      <c r="CB55" s="638" t="s">
        <v>1217</v>
      </c>
      <c r="CC55" s="660"/>
      <c r="CD55" s="661" t="s">
        <v>1217</v>
      </c>
      <c r="CE55" s="662"/>
      <c r="CF55" s="663"/>
      <c r="CG55" s="663"/>
      <c r="CH55" s="663"/>
      <c r="CI55" s="663"/>
      <c r="CJ55" s="664"/>
      <c r="CK55" s="661" t="s">
        <v>1217</v>
      </c>
      <c r="CL55" s="639"/>
      <c r="CM55" s="647" t="s">
        <v>1217</v>
      </c>
      <c r="CN55" s="665"/>
      <c r="CO55" s="666">
        <v>0</v>
      </c>
      <c r="CP55" s="667"/>
      <c r="CQ55" s="666">
        <v>0</v>
      </c>
      <c r="CR55" s="667"/>
      <c r="CS55" s="666">
        <v>0</v>
      </c>
      <c r="CT55" s="667" t="s">
        <v>1210</v>
      </c>
      <c r="CU55" s="666">
        <v>0</v>
      </c>
      <c r="CV55" s="374" t="s">
        <v>1210</v>
      </c>
      <c r="CW55" s="375" t="s">
        <v>1210</v>
      </c>
      <c r="CX55" s="336"/>
      <c r="CY55" s="333" t="s">
        <v>1210</v>
      </c>
      <c r="CZ55" s="334" t="s">
        <v>1210</v>
      </c>
      <c r="DA55" s="336"/>
      <c r="DB55" s="333" t="s">
        <v>1210</v>
      </c>
      <c r="DC55" s="334" t="s">
        <v>1210</v>
      </c>
      <c r="DD55" s="336"/>
      <c r="DE55" s="333" t="s">
        <v>1210</v>
      </c>
      <c r="DF55" s="334" t="s">
        <v>1210</v>
      </c>
      <c r="DG55" s="336"/>
      <c r="DH55" s="333" t="s">
        <v>1210</v>
      </c>
      <c r="DI55" s="334" t="s">
        <v>1210</v>
      </c>
      <c r="DJ55" s="336"/>
      <c r="DK55" s="333" t="s">
        <v>1210</v>
      </c>
      <c r="DL55" s="334" t="s">
        <v>1210</v>
      </c>
      <c r="DM55" s="336"/>
      <c r="DN55" s="333" t="s">
        <v>1210</v>
      </c>
      <c r="DO55" s="334" t="s">
        <v>1210</v>
      </c>
      <c r="DP55" s="336"/>
      <c r="DQ55" s="333" t="s">
        <v>1210</v>
      </c>
      <c r="DR55" s="334" t="s">
        <v>1210</v>
      </c>
      <c r="DS55" s="336"/>
      <c r="DT55" s="333" t="s">
        <v>1210</v>
      </c>
      <c r="DU55" s="334" t="s">
        <v>1210</v>
      </c>
      <c r="DV55" s="336"/>
      <c r="DW55" s="333" t="s">
        <v>1210</v>
      </c>
      <c r="DX55" s="334" t="s">
        <v>1210</v>
      </c>
      <c r="DY55" s="336"/>
      <c r="DZ55" s="333" t="s">
        <v>1210</v>
      </c>
      <c r="EA55" s="334" t="s">
        <v>1210</v>
      </c>
      <c r="EB55" s="336"/>
      <c r="EC55" s="333" t="s">
        <v>1210</v>
      </c>
      <c r="ED55" s="334" t="s">
        <v>1210</v>
      </c>
      <c r="EE55" s="336"/>
      <c r="EF55" s="333" t="s">
        <v>1210</v>
      </c>
      <c r="EG55" s="334" t="s">
        <v>1210</v>
      </c>
      <c r="EH55" s="336"/>
      <c r="EI55" s="374" t="s">
        <v>1219</v>
      </c>
      <c r="EJ55" s="375" t="s">
        <v>1223</v>
      </c>
      <c r="EK55" s="336"/>
      <c r="EL55" s="333" t="s">
        <v>1220</v>
      </c>
      <c r="EM55" s="334" t="s">
        <v>1220</v>
      </c>
      <c r="EN55" s="336"/>
      <c r="EO55" s="333" t="s">
        <v>1222</v>
      </c>
      <c r="EP55" s="334" t="s">
        <v>1223</v>
      </c>
      <c r="EQ55" s="336"/>
      <c r="ER55" s="333" t="s">
        <v>1220</v>
      </c>
      <c r="ES55" s="334" t="s">
        <v>1220</v>
      </c>
      <c r="ET55" s="336"/>
      <c r="EU55" s="333" t="s">
        <v>1220</v>
      </c>
      <c r="EV55" s="334" t="s">
        <v>1220</v>
      </c>
      <c r="EW55" s="376"/>
      <c r="EY55" s="668" t="s">
        <v>416</v>
      </c>
      <c r="EZ55" s="639" t="s">
        <v>417</v>
      </c>
      <c r="FA55" s="265" t="s">
        <v>1269</v>
      </c>
      <c r="FB55" s="266">
        <v>44890</v>
      </c>
      <c r="FC55" s="669">
        <v>44901</v>
      </c>
      <c r="FD55" s="268" t="s">
        <v>1210</v>
      </c>
      <c r="FE55" s="326" t="s">
        <v>1210</v>
      </c>
      <c r="FF55" s="270" t="s">
        <v>1210</v>
      </c>
      <c r="FG55" s="326" t="s">
        <v>1210</v>
      </c>
      <c r="FH55" s="327" t="s">
        <v>1210</v>
      </c>
      <c r="FI55" s="328" t="s">
        <v>1210</v>
      </c>
      <c r="FJ55" s="670" t="s">
        <v>1210</v>
      </c>
      <c r="FK55" s="671" t="s">
        <v>1210</v>
      </c>
      <c r="FL55" s="672" t="s">
        <v>1210</v>
      </c>
      <c r="FM55" s="673" t="s">
        <v>1210</v>
      </c>
      <c r="FN55" s="268" t="s">
        <v>1242</v>
      </c>
      <c r="FO55" s="326">
        <v>1.88</v>
      </c>
      <c r="FP55" s="270" t="s">
        <v>1276</v>
      </c>
      <c r="FQ55" s="326">
        <v>1.88</v>
      </c>
      <c r="FR55" s="327" t="s">
        <v>1210</v>
      </c>
      <c r="FS55" s="328" t="s">
        <v>1210</v>
      </c>
      <c r="FT55" s="670" t="s">
        <v>1242</v>
      </c>
      <c r="FU55" s="671">
        <v>100</v>
      </c>
      <c r="FV55" s="672">
        <v>10</v>
      </c>
      <c r="FW55" s="673">
        <v>10</v>
      </c>
      <c r="FY55" s="276" t="s">
        <v>1230</v>
      </c>
      <c r="FZ55" s="277" t="s">
        <v>1243</v>
      </c>
      <c r="GC55" s="229"/>
      <c r="GD55" s="229"/>
    </row>
    <row r="56" spans="2:186" ht="18.75" customHeight="1">
      <c r="B56" s="632" t="s">
        <v>418</v>
      </c>
      <c r="C56" s="231" t="s">
        <v>419</v>
      </c>
      <c r="D56" s="232">
        <v>2022</v>
      </c>
      <c r="E56" s="233" t="s">
        <v>1231</v>
      </c>
      <c r="F56" s="633">
        <v>1016063</v>
      </c>
      <c r="G56" s="634">
        <v>1016063</v>
      </c>
      <c r="H56" s="339">
        <v>44734</v>
      </c>
      <c r="I56" s="635" t="s">
        <v>1617</v>
      </c>
      <c r="J56" s="636" t="s">
        <v>419</v>
      </c>
      <c r="K56" s="637" t="s">
        <v>1618</v>
      </c>
      <c r="L56" s="638" t="s">
        <v>419</v>
      </c>
      <c r="M56" s="637" t="s">
        <v>1619</v>
      </c>
      <c r="N56" s="639" t="s">
        <v>1620</v>
      </c>
      <c r="O56" s="635" t="s">
        <v>25</v>
      </c>
      <c r="P56" s="639" t="s">
        <v>33</v>
      </c>
      <c r="Q56" s="640" t="s">
        <v>1234</v>
      </c>
      <c r="R56" s="641"/>
      <c r="S56" s="641"/>
      <c r="T56" s="642"/>
      <c r="U56" s="643">
        <v>2899.4703060000002</v>
      </c>
      <c r="V56" s="644">
        <v>3</v>
      </c>
      <c r="W56" s="644">
        <v>1</v>
      </c>
      <c r="X56" s="645" t="s">
        <v>1210</v>
      </c>
      <c r="Y56" s="352">
        <v>2022</v>
      </c>
      <c r="Z56" s="265">
        <v>2024</v>
      </c>
      <c r="AA56" s="646" t="s">
        <v>1621</v>
      </c>
      <c r="AB56" s="647"/>
      <c r="AC56" s="639" t="s">
        <v>1210</v>
      </c>
      <c r="AD56" s="648" t="s">
        <v>1211</v>
      </c>
      <c r="AE56" s="636" t="s">
        <v>1622</v>
      </c>
      <c r="AF56" s="636" t="s">
        <v>1623</v>
      </c>
      <c r="AG56" s="639" t="s">
        <v>1624</v>
      </c>
      <c r="AH56" s="648"/>
      <c r="AI56" s="639" t="s">
        <v>1210</v>
      </c>
      <c r="AJ56" s="649">
        <v>2021</v>
      </c>
      <c r="AK56" s="644">
        <v>5300</v>
      </c>
      <c r="AL56" s="644">
        <v>5245</v>
      </c>
      <c r="AM56" s="650"/>
      <c r="AN56" s="651"/>
      <c r="AO56" s="652">
        <v>2024</v>
      </c>
      <c r="AP56" s="645">
        <v>5779</v>
      </c>
      <c r="AQ56" s="653">
        <v>-9.0399999999999991</v>
      </c>
      <c r="AR56" s="645">
        <v>5723</v>
      </c>
      <c r="AS56" s="653">
        <v>-9.1199999999999992</v>
      </c>
      <c r="AT56" s="654"/>
      <c r="AU56" s="651" t="s">
        <v>1210</v>
      </c>
      <c r="AV56" s="655">
        <v>10</v>
      </c>
      <c r="AW56" s="656" t="s">
        <v>1625</v>
      </c>
      <c r="AX56" s="649">
        <v>2021</v>
      </c>
      <c r="AY56" s="644"/>
      <c r="AZ56" s="644" t="s">
        <v>1210</v>
      </c>
      <c r="BA56" s="650"/>
      <c r="BB56" s="657"/>
      <c r="BC56" s="652">
        <v>2024</v>
      </c>
      <c r="BD56" s="645"/>
      <c r="BE56" s="653" t="s">
        <v>1210</v>
      </c>
      <c r="BF56" s="645"/>
      <c r="BG56" s="653" t="s">
        <v>1210</v>
      </c>
      <c r="BH56" s="654"/>
      <c r="BI56" s="657" t="s">
        <v>1210</v>
      </c>
      <c r="BJ56" s="655" t="s">
        <v>1210</v>
      </c>
      <c r="BK56" s="656"/>
      <c r="BL56" s="635" t="s">
        <v>1210</v>
      </c>
      <c r="BM56" s="658" t="s">
        <v>1210</v>
      </c>
      <c r="BN56" s="639" t="s">
        <v>1210</v>
      </c>
      <c r="BO56" s="635" t="s">
        <v>1210</v>
      </c>
      <c r="BP56" s="658" t="s">
        <v>1210</v>
      </c>
      <c r="BQ56" s="639" t="s">
        <v>1210</v>
      </c>
      <c r="BR56" s="635" t="s">
        <v>1210</v>
      </c>
      <c r="BS56" s="658" t="s">
        <v>1210</v>
      </c>
      <c r="BT56" s="639" t="s">
        <v>1210</v>
      </c>
      <c r="BU56" s="635" t="s">
        <v>1210</v>
      </c>
      <c r="BV56" s="658" t="s">
        <v>1210</v>
      </c>
      <c r="BW56" s="639" t="s">
        <v>1210</v>
      </c>
      <c r="BX56" s="635" t="s">
        <v>1210</v>
      </c>
      <c r="BY56" s="658" t="s">
        <v>1210</v>
      </c>
      <c r="BZ56" s="639" t="s">
        <v>1210</v>
      </c>
      <c r="CA56" s="659" t="s">
        <v>1210</v>
      </c>
      <c r="CB56" s="638" t="s">
        <v>1217</v>
      </c>
      <c r="CC56" s="660"/>
      <c r="CD56" s="661" t="s">
        <v>1217</v>
      </c>
      <c r="CE56" s="662"/>
      <c r="CF56" s="663"/>
      <c r="CG56" s="663"/>
      <c r="CH56" s="663"/>
      <c r="CI56" s="663"/>
      <c r="CJ56" s="664"/>
      <c r="CK56" s="661" t="s">
        <v>1240</v>
      </c>
      <c r="CL56" s="639" t="s">
        <v>1626</v>
      </c>
      <c r="CM56" s="647" t="s">
        <v>1217</v>
      </c>
      <c r="CN56" s="665"/>
      <c r="CO56" s="666">
        <v>0</v>
      </c>
      <c r="CP56" s="667"/>
      <c r="CQ56" s="666">
        <v>0</v>
      </c>
      <c r="CR56" s="667"/>
      <c r="CS56" s="666">
        <v>0</v>
      </c>
      <c r="CT56" s="667" t="s">
        <v>1210</v>
      </c>
      <c r="CU56" s="666">
        <v>0</v>
      </c>
      <c r="CV56" s="374" t="s">
        <v>1219</v>
      </c>
      <c r="CW56" s="375" t="s">
        <v>1223</v>
      </c>
      <c r="CX56" s="336"/>
      <c r="CY56" s="333" t="s">
        <v>1222</v>
      </c>
      <c r="CZ56" s="334" t="s">
        <v>1223</v>
      </c>
      <c r="DA56" s="336"/>
      <c r="DB56" s="333" t="s">
        <v>1222</v>
      </c>
      <c r="DC56" s="334" t="s">
        <v>1223</v>
      </c>
      <c r="DD56" s="336"/>
      <c r="DE56" s="333" t="s">
        <v>1222</v>
      </c>
      <c r="DF56" s="334" t="s">
        <v>1223</v>
      </c>
      <c r="DG56" s="336"/>
      <c r="DH56" s="333" t="s">
        <v>1222</v>
      </c>
      <c r="DI56" s="334" t="s">
        <v>1223</v>
      </c>
      <c r="DJ56" s="336"/>
      <c r="DK56" s="333" t="s">
        <v>1222</v>
      </c>
      <c r="DL56" s="334" t="s">
        <v>1223</v>
      </c>
      <c r="DM56" s="336"/>
      <c r="DN56" s="333" t="s">
        <v>1224</v>
      </c>
      <c r="DO56" s="334" t="s">
        <v>1224</v>
      </c>
      <c r="DP56" s="336"/>
      <c r="DQ56" s="333" t="s">
        <v>1222</v>
      </c>
      <c r="DR56" s="334" t="s">
        <v>1223</v>
      </c>
      <c r="DS56" s="336"/>
      <c r="DT56" s="333" t="s">
        <v>1222</v>
      </c>
      <c r="DU56" s="334" t="s">
        <v>1223</v>
      </c>
      <c r="DV56" s="336"/>
      <c r="DW56" s="333" t="s">
        <v>1222</v>
      </c>
      <c r="DX56" s="334" t="s">
        <v>1223</v>
      </c>
      <c r="DY56" s="336"/>
      <c r="DZ56" s="333" t="s">
        <v>1222</v>
      </c>
      <c r="EA56" s="334" t="s">
        <v>1223</v>
      </c>
      <c r="EB56" s="336"/>
      <c r="EC56" s="333" t="s">
        <v>1222</v>
      </c>
      <c r="ED56" s="334" t="s">
        <v>1223</v>
      </c>
      <c r="EE56" s="336"/>
      <c r="EF56" s="333" t="s">
        <v>1222</v>
      </c>
      <c r="EG56" s="334" t="s">
        <v>1223</v>
      </c>
      <c r="EH56" s="336"/>
      <c r="EI56" s="374" t="s">
        <v>1210</v>
      </c>
      <c r="EJ56" s="375" t="s">
        <v>1210</v>
      </c>
      <c r="EK56" s="336"/>
      <c r="EL56" s="333" t="s">
        <v>1210</v>
      </c>
      <c r="EM56" s="334" t="s">
        <v>1210</v>
      </c>
      <c r="EN56" s="336"/>
      <c r="EO56" s="333" t="s">
        <v>1210</v>
      </c>
      <c r="EP56" s="334" t="s">
        <v>1210</v>
      </c>
      <c r="EQ56" s="336"/>
      <c r="ER56" s="333" t="s">
        <v>1210</v>
      </c>
      <c r="ES56" s="334" t="s">
        <v>1210</v>
      </c>
      <c r="ET56" s="336"/>
      <c r="EU56" s="333" t="s">
        <v>1210</v>
      </c>
      <c r="EV56" s="334" t="s">
        <v>1210</v>
      </c>
      <c r="EW56" s="376"/>
      <c r="EY56" s="668" t="s">
        <v>418</v>
      </c>
      <c r="EZ56" s="639" t="s">
        <v>419</v>
      </c>
      <c r="FA56" s="265" t="s">
        <v>1231</v>
      </c>
      <c r="FB56" s="266">
        <v>44930</v>
      </c>
      <c r="FC56" s="669">
        <v>44931</v>
      </c>
      <c r="FD56" s="268" t="s">
        <v>1228</v>
      </c>
      <c r="FE56" s="326">
        <v>-9.0399999999999991</v>
      </c>
      <c r="FF56" s="270" t="s">
        <v>1228</v>
      </c>
      <c r="FG56" s="326">
        <v>-9.1199999999999992</v>
      </c>
      <c r="FH56" s="327" t="s">
        <v>1242</v>
      </c>
      <c r="FI56" s="328">
        <v>10</v>
      </c>
      <c r="FJ56" s="670" t="s">
        <v>1242</v>
      </c>
      <c r="FK56" s="671">
        <v>100</v>
      </c>
      <c r="FL56" s="672">
        <v>24</v>
      </c>
      <c r="FM56" s="673">
        <v>24</v>
      </c>
      <c r="FN56" s="268" t="s">
        <v>1210</v>
      </c>
      <c r="FO56" s="326" t="s">
        <v>1210</v>
      </c>
      <c r="FP56" s="270" t="s">
        <v>1210</v>
      </c>
      <c r="FQ56" s="326" t="s">
        <v>1210</v>
      </c>
      <c r="FR56" s="327" t="s">
        <v>1210</v>
      </c>
      <c r="FS56" s="328" t="s">
        <v>1210</v>
      </c>
      <c r="FT56" s="670" t="s">
        <v>1210</v>
      </c>
      <c r="FU56" s="671" t="s">
        <v>1210</v>
      </c>
      <c r="FV56" s="672" t="s">
        <v>1210</v>
      </c>
      <c r="FW56" s="673" t="s">
        <v>1210</v>
      </c>
      <c r="FY56" s="276" t="s">
        <v>1229</v>
      </c>
      <c r="FZ56" s="277" t="s">
        <v>1230</v>
      </c>
      <c r="GC56" s="229"/>
      <c r="GD56" s="229"/>
    </row>
    <row r="57" spans="2:186" ht="18.75" customHeight="1">
      <c r="B57" s="632" t="s">
        <v>420</v>
      </c>
      <c r="C57" s="231" t="s">
        <v>421</v>
      </c>
      <c r="D57" s="232">
        <v>2022</v>
      </c>
      <c r="E57" s="233" t="s">
        <v>1231</v>
      </c>
      <c r="F57" s="633">
        <v>1081064</v>
      </c>
      <c r="G57" s="634">
        <v>1081064</v>
      </c>
      <c r="H57" s="339">
        <v>44810</v>
      </c>
      <c r="I57" s="635" t="s">
        <v>1627</v>
      </c>
      <c r="J57" s="636" t="s">
        <v>421</v>
      </c>
      <c r="K57" s="637" t="s">
        <v>1628</v>
      </c>
      <c r="L57" s="638" t="s">
        <v>421</v>
      </c>
      <c r="M57" s="637" t="s">
        <v>1628</v>
      </c>
      <c r="N57" s="639" t="s">
        <v>1627</v>
      </c>
      <c r="O57" s="635" t="s">
        <v>125</v>
      </c>
      <c r="P57" s="639" t="s">
        <v>126</v>
      </c>
      <c r="Q57" s="640" t="s">
        <v>1234</v>
      </c>
      <c r="R57" s="641"/>
      <c r="S57" s="641"/>
      <c r="T57" s="642"/>
      <c r="U57" s="643">
        <v>3541.5422640000006</v>
      </c>
      <c r="V57" s="644">
        <v>10</v>
      </c>
      <c r="W57" s="644">
        <v>1</v>
      </c>
      <c r="X57" s="645" t="s">
        <v>1210</v>
      </c>
      <c r="Y57" s="352">
        <v>2022</v>
      </c>
      <c r="Z57" s="265">
        <v>2024</v>
      </c>
      <c r="AA57" s="646" t="s">
        <v>1629</v>
      </c>
      <c r="AB57" s="647"/>
      <c r="AC57" s="639" t="s">
        <v>1210</v>
      </c>
      <c r="AD57" s="648" t="s">
        <v>1211</v>
      </c>
      <c r="AE57" s="636" t="s">
        <v>1630</v>
      </c>
      <c r="AF57" s="636" t="s">
        <v>1631</v>
      </c>
      <c r="AG57" s="639" t="s">
        <v>1632</v>
      </c>
      <c r="AH57" s="648"/>
      <c r="AI57" s="639" t="s">
        <v>1210</v>
      </c>
      <c r="AJ57" s="649">
        <v>2021</v>
      </c>
      <c r="AK57" s="644">
        <v>6405</v>
      </c>
      <c r="AL57" s="644">
        <v>6481</v>
      </c>
      <c r="AM57" s="650">
        <v>31.4</v>
      </c>
      <c r="AN57" s="651" t="s">
        <v>1283</v>
      </c>
      <c r="AO57" s="652">
        <v>2024</v>
      </c>
      <c r="AP57" s="645">
        <v>6340</v>
      </c>
      <c r="AQ57" s="653">
        <v>1.01</v>
      </c>
      <c r="AR57" s="645">
        <v>6416</v>
      </c>
      <c r="AS57" s="653">
        <v>1</v>
      </c>
      <c r="AT57" s="654">
        <v>31.08</v>
      </c>
      <c r="AU57" s="651" t="s">
        <v>1283</v>
      </c>
      <c r="AV57" s="655">
        <v>1.01</v>
      </c>
      <c r="AW57" s="656" t="s">
        <v>1633</v>
      </c>
      <c r="AX57" s="649">
        <v>2021</v>
      </c>
      <c r="AY57" s="644"/>
      <c r="AZ57" s="644" t="s">
        <v>1210</v>
      </c>
      <c r="BA57" s="650"/>
      <c r="BB57" s="657"/>
      <c r="BC57" s="652">
        <v>2024</v>
      </c>
      <c r="BD57" s="645"/>
      <c r="BE57" s="653" t="s">
        <v>1210</v>
      </c>
      <c r="BF57" s="645"/>
      <c r="BG57" s="653" t="s">
        <v>1210</v>
      </c>
      <c r="BH57" s="654"/>
      <c r="BI57" s="657" t="s">
        <v>1210</v>
      </c>
      <c r="BJ57" s="655" t="s">
        <v>1210</v>
      </c>
      <c r="BK57" s="656"/>
      <c r="BL57" s="635" t="s">
        <v>1210</v>
      </c>
      <c r="BM57" s="658" t="s">
        <v>1210</v>
      </c>
      <c r="BN57" s="639" t="s">
        <v>1210</v>
      </c>
      <c r="BO57" s="635" t="s">
        <v>1210</v>
      </c>
      <c r="BP57" s="658" t="s">
        <v>1210</v>
      </c>
      <c r="BQ57" s="639" t="s">
        <v>1210</v>
      </c>
      <c r="BR57" s="635" t="s">
        <v>1210</v>
      </c>
      <c r="BS57" s="658" t="s">
        <v>1210</v>
      </c>
      <c r="BT57" s="639" t="s">
        <v>1210</v>
      </c>
      <c r="BU57" s="635" t="s">
        <v>1210</v>
      </c>
      <c r="BV57" s="658" t="s">
        <v>1210</v>
      </c>
      <c r="BW57" s="639" t="s">
        <v>1210</v>
      </c>
      <c r="BX57" s="635" t="s">
        <v>1210</v>
      </c>
      <c r="BY57" s="658" t="s">
        <v>1210</v>
      </c>
      <c r="BZ57" s="639" t="s">
        <v>1210</v>
      </c>
      <c r="CA57" s="659" t="s">
        <v>1210</v>
      </c>
      <c r="CB57" s="638" t="s">
        <v>1240</v>
      </c>
      <c r="CC57" s="660" t="s">
        <v>1634</v>
      </c>
      <c r="CD57" s="661" t="s">
        <v>1217</v>
      </c>
      <c r="CE57" s="662"/>
      <c r="CF57" s="663"/>
      <c r="CG57" s="663"/>
      <c r="CH57" s="663"/>
      <c r="CI57" s="663"/>
      <c r="CJ57" s="664"/>
      <c r="CK57" s="661" t="s">
        <v>1240</v>
      </c>
      <c r="CL57" s="639" t="s">
        <v>1635</v>
      </c>
      <c r="CM57" s="647" t="s">
        <v>1217</v>
      </c>
      <c r="CN57" s="665"/>
      <c r="CO57" s="666">
        <v>0</v>
      </c>
      <c r="CP57" s="667"/>
      <c r="CQ57" s="666">
        <v>0</v>
      </c>
      <c r="CR57" s="667"/>
      <c r="CS57" s="666">
        <v>0</v>
      </c>
      <c r="CT57" s="667" t="s">
        <v>1210</v>
      </c>
      <c r="CU57" s="666">
        <v>0</v>
      </c>
      <c r="CV57" s="374" t="s">
        <v>1219</v>
      </c>
      <c r="CW57" s="375" t="s">
        <v>1223</v>
      </c>
      <c r="CX57" s="336"/>
      <c r="CY57" s="333" t="s">
        <v>1222</v>
      </c>
      <c r="CZ57" s="334" t="s">
        <v>1223</v>
      </c>
      <c r="DA57" s="336"/>
      <c r="DB57" s="333" t="s">
        <v>1222</v>
      </c>
      <c r="DC57" s="334" t="s">
        <v>1223</v>
      </c>
      <c r="DD57" s="336"/>
      <c r="DE57" s="333" t="s">
        <v>1222</v>
      </c>
      <c r="DF57" s="334" t="s">
        <v>1223</v>
      </c>
      <c r="DG57" s="336"/>
      <c r="DH57" s="333" t="s">
        <v>1220</v>
      </c>
      <c r="DI57" s="334" t="s">
        <v>1220</v>
      </c>
      <c r="DJ57" s="336"/>
      <c r="DK57" s="333" t="s">
        <v>1222</v>
      </c>
      <c r="DL57" s="334" t="s">
        <v>1223</v>
      </c>
      <c r="DM57" s="336"/>
      <c r="DN57" s="333" t="s">
        <v>1222</v>
      </c>
      <c r="DO57" s="334" t="s">
        <v>1223</v>
      </c>
      <c r="DP57" s="336"/>
      <c r="DQ57" s="333" t="s">
        <v>1222</v>
      </c>
      <c r="DR57" s="334" t="s">
        <v>1223</v>
      </c>
      <c r="DS57" s="336"/>
      <c r="DT57" s="333" t="s">
        <v>1222</v>
      </c>
      <c r="DU57" s="334" t="s">
        <v>1223</v>
      </c>
      <c r="DV57" s="336"/>
      <c r="DW57" s="333" t="s">
        <v>1224</v>
      </c>
      <c r="DX57" s="334" t="s">
        <v>1224</v>
      </c>
      <c r="DY57" s="336"/>
      <c r="DZ57" s="333" t="s">
        <v>1224</v>
      </c>
      <c r="EA57" s="334" t="s">
        <v>1224</v>
      </c>
      <c r="EB57" s="336"/>
      <c r="EC57" s="333" t="s">
        <v>1224</v>
      </c>
      <c r="ED57" s="334" t="s">
        <v>1224</v>
      </c>
      <c r="EE57" s="336"/>
      <c r="EF57" s="333" t="s">
        <v>1222</v>
      </c>
      <c r="EG57" s="334" t="s">
        <v>1223</v>
      </c>
      <c r="EH57" s="336"/>
      <c r="EI57" s="374" t="s">
        <v>1210</v>
      </c>
      <c r="EJ57" s="375" t="s">
        <v>1210</v>
      </c>
      <c r="EK57" s="336"/>
      <c r="EL57" s="333" t="s">
        <v>1210</v>
      </c>
      <c r="EM57" s="334" t="s">
        <v>1210</v>
      </c>
      <c r="EN57" s="336"/>
      <c r="EO57" s="333" t="s">
        <v>1210</v>
      </c>
      <c r="EP57" s="334" t="s">
        <v>1210</v>
      </c>
      <c r="EQ57" s="336"/>
      <c r="ER57" s="333" t="s">
        <v>1210</v>
      </c>
      <c r="ES57" s="334" t="s">
        <v>1210</v>
      </c>
      <c r="ET57" s="336"/>
      <c r="EU57" s="333" t="s">
        <v>1210</v>
      </c>
      <c r="EV57" s="334" t="s">
        <v>1210</v>
      </c>
      <c r="EW57" s="376"/>
      <c r="EY57" s="668" t="s">
        <v>420</v>
      </c>
      <c r="EZ57" s="639" t="s">
        <v>421</v>
      </c>
      <c r="FA57" s="265" t="s">
        <v>1231</v>
      </c>
      <c r="FB57" s="266">
        <v>44901</v>
      </c>
      <c r="FC57" s="669">
        <v>44901</v>
      </c>
      <c r="FD57" s="268" t="s">
        <v>1242</v>
      </c>
      <c r="FE57" s="326">
        <v>1.01</v>
      </c>
      <c r="FF57" s="270" t="s">
        <v>1242</v>
      </c>
      <c r="FG57" s="326">
        <v>1</v>
      </c>
      <c r="FH57" s="327" t="s">
        <v>1242</v>
      </c>
      <c r="FI57" s="328">
        <v>1.01</v>
      </c>
      <c r="FJ57" s="670" t="s">
        <v>1242</v>
      </c>
      <c r="FK57" s="671">
        <v>100</v>
      </c>
      <c r="FL57" s="672">
        <v>20</v>
      </c>
      <c r="FM57" s="673">
        <v>20</v>
      </c>
      <c r="FN57" s="268" t="s">
        <v>1210</v>
      </c>
      <c r="FO57" s="326" t="s">
        <v>1210</v>
      </c>
      <c r="FP57" s="270" t="s">
        <v>1210</v>
      </c>
      <c r="FQ57" s="326" t="s">
        <v>1210</v>
      </c>
      <c r="FR57" s="327" t="s">
        <v>1210</v>
      </c>
      <c r="FS57" s="328" t="s">
        <v>1210</v>
      </c>
      <c r="FT57" s="670" t="s">
        <v>1210</v>
      </c>
      <c r="FU57" s="671" t="s">
        <v>1210</v>
      </c>
      <c r="FV57" s="672" t="s">
        <v>1210</v>
      </c>
      <c r="FW57" s="673" t="s">
        <v>1210</v>
      </c>
      <c r="FY57" s="276" t="s">
        <v>1243</v>
      </c>
      <c r="FZ57" s="277" t="s">
        <v>1230</v>
      </c>
      <c r="GC57" s="229"/>
      <c r="GD57" s="229"/>
    </row>
    <row r="58" spans="2:186" ht="18.75" customHeight="1">
      <c r="B58" s="632" t="s">
        <v>422</v>
      </c>
      <c r="C58" s="231" t="s">
        <v>423</v>
      </c>
      <c r="D58" s="232">
        <v>2022</v>
      </c>
      <c r="E58" s="233" t="s">
        <v>1231</v>
      </c>
      <c r="F58" s="633">
        <v>1009065</v>
      </c>
      <c r="G58" s="634">
        <v>1009065</v>
      </c>
      <c r="H58" s="339">
        <v>44773</v>
      </c>
      <c r="I58" s="635" t="s">
        <v>1636</v>
      </c>
      <c r="J58" s="636" t="s">
        <v>423</v>
      </c>
      <c r="K58" s="637" t="s">
        <v>1637</v>
      </c>
      <c r="L58" s="638" t="s">
        <v>423</v>
      </c>
      <c r="M58" s="637" t="s">
        <v>1637</v>
      </c>
      <c r="N58" s="639" t="s">
        <v>1636</v>
      </c>
      <c r="O58" s="635" t="s">
        <v>25</v>
      </c>
      <c r="P58" s="639" t="s">
        <v>26</v>
      </c>
      <c r="Q58" s="640" t="s">
        <v>1234</v>
      </c>
      <c r="R58" s="641"/>
      <c r="S58" s="641"/>
      <c r="T58" s="642"/>
      <c r="U58" s="643">
        <v>6837.9200280000005</v>
      </c>
      <c r="V58" s="644">
        <v>4</v>
      </c>
      <c r="W58" s="644">
        <v>2</v>
      </c>
      <c r="X58" s="645" t="s">
        <v>1210</v>
      </c>
      <c r="Y58" s="352">
        <v>2022</v>
      </c>
      <c r="Z58" s="265">
        <v>2024</v>
      </c>
      <c r="AA58" s="646" t="s">
        <v>1638</v>
      </c>
      <c r="AB58" s="647"/>
      <c r="AC58" s="639" t="s">
        <v>1210</v>
      </c>
      <c r="AD58" s="648" t="s">
        <v>1211</v>
      </c>
      <c r="AE58" s="636" t="s">
        <v>1639</v>
      </c>
      <c r="AF58" s="636" t="s">
        <v>1640</v>
      </c>
      <c r="AG58" s="639" t="s">
        <v>1641</v>
      </c>
      <c r="AH58" s="648"/>
      <c r="AI58" s="639" t="s">
        <v>1210</v>
      </c>
      <c r="AJ58" s="649">
        <v>2021</v>
      </c>
      <c r="AK58" s="644">
        <v>12533</v>
      </c>
      <c r="AL58" s="644">
        <v>12453</v>
      </c>
      <c r="AM58" s="650"/>
      <c r="AN58" s="651"/>
      <c r="AO58" s="652">
        <v>2024</v>
      </c>
      <c r="AP58" s="645">
        <v>12157</v>
      </c>
      <c r="AQ58" s="653">
        <v>3</v>
      </c>
      <c r="AR58" s="645">
        <v>12079</v>
      </c>
      <c r="AS58" s="653">
        <v>3</v>
      </c>
      <c r="AT58" s="654"/>
      <c r="AU58" s="651" t="s">
        <v>1210</v>
      </c>
      <c r="AV58" s="655" t="s">
        <v>1210</v>
      </c>
      <c r="AW58" s="656" t="s">
        <v>1642</v>
      </c>
      <c r="AX58" s="649">
        <v>2021</v>
      </c>
      <c r="AY58" s="644"/>
      <c r="AZ58" s="644" t="s">
        <v>1210</v>
      </c>
      <c r="BA58" s="650"/>
      <c r="BB58" s="657"/>
      <c r="BC58" s="652">
        <v>2024</v>
      </c>
      <c r="BD58" s="645"/>
      <c r="BE58" s="653" t="s">
        <v>1210</v>
      </c>
      <c r="BF58" s="645"/>
      <c r="BG58" s="653" t="s">
        <v>1210</v>
      </c>
      <c r="BH58" s="654"/>
      <c r="BI58" s="657" t="s">
        <v>1210</v>
      </c>
      <c r="BJ58" s="655" t="s">
        <v>1210</v>
      </c>
      <c r="BK58" s="656"/>
      <c r="BL58" s="635" t="s">
        <v>1210</v>
      </c>
      <c r="BM58" s="658" t="s">
        <v>1210</v>
      </c>
      <c r="BN58" s="639" t="s">
        <v>1210</v>
      </c>
      <c r="BO58" s="635" t="s">
        <v>1210</v>
      </c>
      <c r="BP58" s="658" t="s">
        <v>1210</v>
      </c>
      <c r="BQ58" s="639" t="s">
        <v>1210</v>
      </c>
      <c r="BR58" s="635" t="s">
        <v>1210</v>
      </c>
      <c r="BS58" s="658" t="s">
        <v>1210</v>
      </c>
      <c r="BT58" s="639" t="s">
        <v>1210</v>
      </c>
      <c r="BU58" s="635" t="s">
        <v>1210</v>
      </c>
      <c r="BV58" s="658" t="s">
        <v>1210</v>
      </c>
      <c r="BW58" s="639" t="s">
        <v>1210</v>
      </c>
      <c r="BX58" s="635" t="s">
        <v>1210</v>
      </c>
      <c r="BY58" s="658" t="s">
        <v>1210</v>
      </c>
      <c r="BZ58" s="639" t="s">
        <v>1210</v>
      </c>
      <c r="CA58" s="659" t="s">
        <v>1210</v>
      </c>
      <c r="CB58" s="638" t="s">
        <v>1240</v>
      </c>
      <c r="CC58" s="660" t="s">
        <v>1643</v>
      </c>
      <c r="CD58" s="661" t="s">
        <v>1217</v>
      </c>
      <c r="CE58" s="662"/>
      <c r="CF58" s="663"/>
      <c r="CG58" s="663"/>
      <c r="CH58" s="663"/>
      <c r="CI58" s="663"/>
      <c r="CJ58" s="664"/>
      <c r="CK58" s="661" t="s">
        <v>1240</v>
      </c>
      <c r="CL58" s="639" t="s">
        <v>1644</v>
      </c>
      <c r="CM58" s="647" t="s">
        <v>1217</v>
      </c>
      <c r="CN58" s="665"/>
      <c r="CO58" s="666">
        <v>0</v>
      </c>
      <c r="CP58" s="667"/>
      <c r="CQ58" s="666">
        <v>0</v>
      </c>
      <c r="CR58" s="667"/>
      <c r="CS58" s="666">
        <v>0</v>
      </c>
      <c r="CT58" s="667" t="s">
        <v>1210</v>
      </c>
      <c r="CU58" s="666">
        <v>0</v>
      </c>
      <c r="CV58" s="374" t="s">
        <v>1219</v>
      </c>
      <c r="CW58" s="375" t="s">
        <v>1223</v>
      </c>
      <c r="CX58" s="336"/>
      <c r="CY58" s="333" t="s">
        <v>1222</v>
      </c>
      <c r="CZ58" s="334" t="s">
        <v>1223</v>
      </c>
      <c r="DA58" s="336"/>
      <c r="DB58" s="333" t="s">
        <v>1222</v>
      </c>
      <c r="DC58" s="334" t="s">
        <v>1223</v>
      </c>
      <c r="DD58" s="336"/>
      <c r="DE58" s="333" t="s">
        <v>1222</v>
      </c>
      <c r="DF58" s="334" t="s">
        <v>1223</v>
      </c>
      <c r="DG58" s="336"/>
      <c r="DH58" s="333" t="s">
        <v>1222</v>
      </c>
      <c r="DI58" s="334" t="s">
        <v>1223</v>
      </c>
      <c r="DJ58" s="336"/>
      <c r="DK58" s="333" t="s">
        <v>1222</v>
      </c>
      <c r="DL58" s="334" t="s">
        <v>1223</v>
      </c>
      <c r="DM58" s="336"/>
      <c r="DN58" s="333" t="s">
        <v>1224</v>
      </c>
      <c r="DO58" s="334" t="s">
        <v>1224</v>
      </c>
      <c r="DP58" s="336" t="s">
        <v>1645</v>
      </c>
      <c r="DQ58" s="333" t="s">
        <v>1222</v>
      </c>
      <c r="DR58" s="334" t="s">
        <v>1223</v>
      </c>
      <c r="DS58" s="336"/>
      <c r="DT58" s="333" t="s">
        <v>1222</v>
      </c>
      <c r="DU58" s="334" t="s">
        <v>1223</v>
      </c>
      <c r="DV58" s="336"/>
      <c r="DW58" s="333" t="s">
        <v>1222</v>
      </c>
      <c r="DX58" s="334" t="s">
        <v>1223</v>
      </c>
      <c r="DY58" s="336"/>
      <c r="DZ58" s="333" t="s">
        <v>1222</v>
      </c>
      <c r="EA58" s="334" t="s">
        <v>1223</v>
      </c>
      <c r="EB58" s="336"/>
      <c r="EC58" s="333" t="s">
        <v>1222</v>
      </c>
      <c r="ED58" s="334" t="s">
        <v>1223</v>
      </c>
      <c r="EE58" s="336"/>
      <c r="EF58" s="333" t="s">
        <v>1222</v>
      </c>
      <c r="EG58" s="334" t="s">
        <v>1223</v>
      </c>
      <c r="EH58" s="336"/>
      <c r="EI58" s="374" t="s">
        <v>1210</v>
      </c>
      <c r="EJ58" s="375" t="s">
        <v>1210</v>
      </c>
      <c r="EK58" s="336"/>
      <c r="EL58" s="333" t="s">
        <v>1210</v>
      </c>
      <c r="EM58" s="334" t="s">
        <v>1210</v>
      </c>
      <c r="EN58" s="336"/>
      <c r="EO58" s="333" t="s">
        <v>1210</v>
      </c>
      <c r="EP58" s="334" t="s">
        <v>1210</v>
      </c>
      <c r="EQ58" s="336"/>
      <c r="ER58" s="333" t="s">
        <v>1210</v>
      </c>
      <c r="ES58" s="334" t="s">
        <v>1210</v>
      </c>
      <c r="ET58" s="336"/>
      <c r="EU58" s="333" t="s">
        <v>1210</v>
      </c>
      <c r="EV58" s="334" t="s">
        <v>1210</v>
      </c>
      <c r="EW58" s="376"/>
      <c r="EY58" s="668" t="s">
        <v>422</v>
      </c>
      <c r="EZ58" s="639" t="s">
        <v>423</v>
      </c>
      <c r="FA58" s="265" t="s">
        <v>1231</v>
      </c>
      <c r="FB58" s="266">
        <v>44855</v>
      </c>
      <c r="FC58" s="669">
        <v>44855</v>
      </c>
      <c r="FD58" s="268" t="s">
        <v>1242</v>
      </c>
      <c r="FE58" s="326">
        <v>3</v>
      </c>
      <c r="FF58" s="270" t="s">
        <v>1242</v>
      </c>
      <c r="FG58" s="326">
        <v>3</v>
      </c>
      <c r="FH58" s="327" t="s">
        <v>1210</v>
      </c>
      <c r="FI58" s="328" t="s">
        <v>1210</v>
      </c>
      <c r="FJ58" s="670" t="s">
        <v>1242</v>
      </c>
      <c r="FK58" s="671">
        <v>100</v>
      </c>
      <c r="FL58" s="672">
        <v>24</v>
      </c>
      <c r="FM58" s="673">
        <v>24</v>
      </c>
      <c r="FN58" s="268" t="s">
        <v>1210</v>
      </c>
      <c r="FO58" s="326" t="s">
        <v>1210</v>
      </c>
      <c r="FP58" s="270" t="s">
        <v>1210</v>
      </c>
      <c r="FQ58" s="326" t="s">
        <v>1210</v>
      </c>
      <c r="FR58" s="327" t="s">
        <v>1210</v>
      </c>
      <c r="FS58" s="328" t="s">
        <v>1210</v>
      </c>
      <c r="FT58" s="670" t="s">
        <v>1210</v>
      </c>
      <c r="FU58" s="671" t="s">
        <v>1210</v>
      </c>
      <c r="FV58" s="672" t="s">
        <v>1210</v>
      </c>
      <c r="FW58" s="673" t="s">
        <v>1210</v>
      </c>
      <c r="FY58" s="276" t="s">
        <v>1243</v>
      </c>
      <c r="FZ58" s="277" t="s">
        <v>1230</v>
      </c>
      <c r="GC58" s="229"/>
      <c r="GD58" s="229"/>
    </row>
    <row r="59" spans="2:186" ht="18.75" customHeight="1">
      <c r="B59" s="632" t="s">
        <v>424</v>
      </c>
      <c r="C59" s="231" t="s">
        <v>425</v>
      </c>
      <c r="D59" s="232">
        <v>2022</v>
      </c>
      <c r="E59" s="233" t="s">
        <v>1231</v>
      </c>
      <c r="F59" s="633">
        <v>1062066</v>
      </c>
      <c r="G59" s="634">
        <v>1062066</v>
      </c>
      <c r="H59" s="339">
        <v>44756</v>
      </c>
      <c r="I59" s="635" t="s">
        <v>1646</v>
      </c>
      <c r="J59" s="636" t="s">
        <v>425</v>
      </c>
      <c r="K59" s="637" t="s">
        <v>1647</v>
      </c>
      <c r="L59" s="638" t="s">
        <v>425</v>
      </c>
      <c r="M59" s="637" t="s">
        <v>1648</v>
      </c>
      <c r="N59" s="639" t="s">
        <v>1646</v>
      </c>
      <c r="O59" s="635" t="s">
        <v>92</v>
      </c>
      <c r="P59" s="639" t="s">
        <v>93</v>
      </c>
      <c r="Q59" s="640" t="s">
        <v>1234</v>
      </c>
      <c r="R59" s="641"/>
      <c r="S59" s="641"/>
      <c r="T59" s="642"/>
      <c r="U59" s="643">
        <v>1667</v>
      </c>
      <c r="V59" s="644">
        <v>66</v>
      </c>
      <c r="W59" s="644">
        <v>1</v>
      </c>
      <c r="X59" s="645" t="s">
        <v>1210</v>
      </c>
      <c r="Y59" s="352">
        <v>2022</v>
      </c>
      <c r="Z59" s="265">
        <v>2024</v>
      </c>
      <c r="AA59" s="646" t="s">
        <v>1649</v>
      </c>
      <c r="AB59" s="647"/>
      <c r="AC59" s="639" t="s">
        <v>1210</v>
      </c>
      <c r="AD59" s="648" t="s">
        <v>1211</v>
      </c>
      <c r="AE59" s="636" t="s">
        <v>1650</v>
      </c>
      <c r="AF59" s="636" t="s">
        <v>1646</v>
      </c>
      <c r="AG59" s="639" t="s">
        <v>1651</v>
      </c>
      <c r="AH59" s="648"/>
      <c r="AI59" s="639" t="s">
        <v>1210</v>
      </c>
      <c r="AJ59" s="649">
        <v>2021</v>
      </c>
      <c r="AK59" s="644">
        <v>2948</v>
      </c>
      <c r="AL59" s="644">
        <v>1729</v>
      </c>
      <c r="AM59" s="650"/>
      <c r="AN59" s="651"/>
      <c r="AO59" s="652">
        <v>2024</v>
      </c>
      <c r="AP59" s="645">
        <v>2860</v>
      </c>
      <c r="AQ59" s="653">
        <v>2.98</v>
      </c>
      <c r="AR59" s="645">
        <v>1677</v>
      </c>
      <c r="AS59" s="653">
        <v>3</v>
      </c>
      <c r="AT59" s="654"/>
      <c r="AU59" s="651" t="s">
        <v>1210</v>
      </c>
      <c r="AV59" s="655" t="s">
        <v>1210</v>
      </c>
      <c r="AW59" s="656" t="s">
        <v>1652</v>
      </c>
      <c r="AX59" s="649">
        <v>2021</v>
      </c>
      <c r="AY59" s="644"/>
      <c r="AZ59" s="644" t="s">
        <v>1210</v>
      </c>
      <c r="BA59" s="650"/>
      <c r="BB59" s="657"/>
      <c r="BC59" s="652">
        <v>2024</v>
      </c>
      <c r="BD59" s="645"/>
      <c r="BE59" s="653" t="s">
        <v>1210</v>
      </c>
      <c r="BF59" s="645"/>
      <c r="BG59" s="653" t="s">
        <v>1210</v>
      </c>
      <c r="BH59" s="654"/>
      <c r="BI59" s="657" t="s">
        <v>1210</v>
      </c>
      <c r="BJ59" s="655" t="s">
        <v>1210</v>
      </c>
      <c r="BK59" s="656"/>
      <c r="BL59" s="635" t="s">
        <v>1210</v>
      </c>
      <c r="BM59" s="658" t="s">
        <v>1210</v>
      </c>
      <c r="BN59" s="639" t="s">
        <v>1210</v>
      </c>
      <c r="BO59" s="635" t="s">
        <v>1210</v>
      </c>
      <c r="BP59" s="658" t="s">
        <v>1210</v>
      </c>
      <c r="BQ59" s="639" t="s">
        <v>1210</v>
      </c>
      <c r="BR59" s="635" t="s">
        <v>1210</v>
      </c>
      <c r="BS59" s="658" t="s">
        <v>1210</v>
      </c>
      <c r="BT59" s="639" t="s">
        <v>1210</v>
      </c>
      <c r="BU59" s="635" t="s">
        <v>1210</v>
      </c>
      <c r="BV59" s="658" t="s">
        <v>1210</v>
      </c>
      <c r="BW59" s="639" t="s">
        <v>1210</v>
      </c>
      <c r="BX59" s="635" t="s">
        <v>1210</v>
      </c>
      <c r="BY59" s="658" t="s">
        <v>1210</v>
      </c>
      <c r="BZ59" s="639" t="s">
        <v>1210</v>
      </c>
      <c r="CA59" s="659" t="s">
        <v>1210</v>
      </c>
      <c r="CB59" s="638" t="s">
        <v>1240</v>
      </c>
      <c r="CC59" s="660" t="s">
        <v>1653</v>
      </c>
      <c r="CD59" s="661" t="s">
        <v>1217</v>
      </c>
      <c r="CE59" s="662"/>
      <c r="CF59" s="663"/>
      <c r="CG59" s="663"/>
      <c r="CH59" s="663"/>
      <c r="CI59" s="663"/>
      <c r="CJ59" s="664"/>
      <c r="CK59" s="661" t="s">
        <v>1240</v>
      </c>
      <c r="CL59" s="639" t="s">
        <v>1654</v>
      </c>
      <c r="CM59" s="647" t="s">
        <v>1217</v>
      </c>
      <c r="CN59" s="665"/>
      <c r="CO59" s="666">
        <v>6</v>
      </c>
      <c r="CP59" s="667"/>
      <c r="CQ59" s="666">
        <v>0</v>
      </c>
      <c r="CR59" s="667"/>
      <c r="CS59" s="666">
        <v>0</v>
      </c>
      <c r="CT59" s="667" t="s">
        <v>1210</v>
      </c>
      <c r="CU59" s="666">
        <v>6</v>
      </c>
      <c r="CV59" s="374" t="s">
        <v>1219</v>
      </c>
      <c r="CW59" s="375" t="s">
        <v>1223</v>
      </c>
      <c r="CX59" s="336"/>
      <c r="CY59" s="333" t="s">
        <v>1222</v>
      </c>
      <c r="CZ59" s="334" t="s">
        <v>1223</v>
      </c>
      <c r="DA59" s="336"/>
      <c r="DB59" s="333" t="s">
        <v>1220</v>
      </c>
      <c r="DC59" s="334" t="s">
        <v>1220</v>
      </c>
      <c r="DD59" s="336"/>
      <c r="DE59" s="333" t="s">
        <v>1220</v>
      </c>
      <c r="DF59" s="334" t="s">
        <v>1220</v>
      </c>
      <c r="DG59" s="336" t="s">
        <v>1655</v>
      </c>
      <c r="DH59" s="333" t="s">
        <v>1220</v>
      </c>
      <c r="DI59" s="334" t="s">
        <v>1220</v>
      </c>
      <c r="DJ59" s="336"/>
      <c r="DK59" s="333" t="s">
        <v>1220</v>
      </c>
      <c r="DL59" s="334" t="s">
        <v>1220</v>
      </c>
      <c r="DM59" s="336"/>
      <c r="DN59" s="333" t="s">
        <v>1224</v>
      </c>
      <c r="DO59" s="334" t="s">
        <v>1224</v>
      </c>
      <c r="DP59" s="336"/>
      <c r="DQ59" s="333" t="s">
        <v>1222</v>
      </c>
      <c r="DR59" s="334" t="s">
        <v>1223</v>
      </c>
      <c r="DS59" s="336"/>
      <c r="DT59" s="333" t="s">
        <v>1222</v>
      </c>
      <c r="DU59" s="334" t="s">
        <v>1223</v>
      </c>
      <c r="DV59" s="336"/>
      <c r="DW59" s="333" t="s">
        <v>1224</v>
      </c>
      <c r="DX59" s="334" t="s">
        <v>1224</v>
      </c>
      <c r="DY59" s="336"/>
      <c r="DZ59" s="333" t="s">
        <v>1224</v>
      </c>
      <c r="EA59" s="334" t="s">
        <v>1224</v>
      </c>
      <c r="EB59" s="336"/>
      <c r="EC59" s="333" t="s">
        <v>1224</v>
      </c>
      <c r="ED59" s="334" t="s">
        <v>1224</v>
      </c>
      <c r="EE59" s="336"/>
      <c r="EF59" s="333" t="s">
        <v>1222</v>
      </c>
      <c r="EG59" s="334" t="s">
        <v>1223</v>
      </c>
      <c r="EH59" s="336"/>
      <c r="EI59" s="374" t="s">
        <v>1210</v>
      </c>
      <c r="EJ59" s="375" t="s">
        <v>1210</v>
      </c>
      <c r="EK59" s="336"/>
      <c r="EL59" s="333" t="s">
        <v>1210</v>
      </c>
      <c r="EM59" s="334" t="s">
        <v>1210</v>
      </c>
      <c r="EN59" s="336"/>
      <c r="EO59" s="333" t="s">
        <v>1210</v>
      </c>
      <c r="EP59" s="334" t="s">
        <v>1210</v>
      </c>
      <c r="EQ59" s="336"/>
      <c r="ER59" s="333" t="s">
        <v>1210</v>
      </c>
      <c r="ES59" s="334" t="s">
        <v>1210</v>
      </c>
      <c r="ET59" s="336"/>
      <c r="EU59" s="333" t="s">
        <v>1210</v>
      </c>
      <c r="EV59" s="334" t="s">
        <v>1210</v>
      </c>
      <c r="EW59" s="376"/>
      <c r="EY59" s="668" t="s">
        <v>424</v>
      </c>
      <c r="EZ59" s="639" t="s">
        <v>425</v>
      </c>
      <c r="FA59" s="265" t="s">
        <v>1231</v>
      </c>
      <c r="FB59" s="266">
        <v>44930</v>
      </c>
      <c r="FC59" s="669">
        <v>44937</v>
      </c>
      <c r="FD59" s="268" t="s">
        <v>1242</v>
      </c>
      <c r="FE59" s="326">
        <v>2.98</v>
      </c>
      <c r="FF59" s="270" t="s">
        <v>1242</v>
      </c>
      <c r="FG59" s="326">
        <v>3</v>
      </c>
      <c r="FH59" s="327" t="s">
        <v>1210</v>
      </c>
      <c r="FI59" s="328" t="s">
        <v>1210</v>
      </c>
      <c r="FJ59" s="670" t="s">
        <v>1242</v>
      </c>
      <c r="FK59" s="671">
        <v>100</v>
      </c>
      <c r="FL59" s="672">
        <v>18</v>
      </c>
      <c r="FM59" s="673">
        <v>18</v>
      </c>
      <c r="FN59" s="268" t="s">
        <v>1210</v>
      </c>
      <c r="FO59" s="326" t="s">
        <v>1210</v>
      </c>
      <c r="FP59" s="270" t="s">
        <v>1210</v>
      </c>
      <c r="FQ59" s="326" t="s">
        <v>1210</v>
      </c>
      <c r="FR59" s="327" t="s">
        <v>1210</v>
      </c>
      <c r="FS59" s="328" t="s">
        <v>1210</v>
      </c>
      <c r="FT59" s="670" t="s">
        <v>1210</v>
      </c>
      <c r="FU59" s="671" t="s">
        <v>1210</v>
      </c>
      <c r="FV59" s="672" t="s">
        <v>1210</v>
      </c>
      <c r="FW59" s="673" t="s">
        <v>1210</v>
      </c>
      <c r="FY59" s="276" t="s">
        <v>1243</v>
      </c>
      <c r="FZ59" s="277" t="s">
        <v>1230</v>
      </c>
      <c r="GC59" s="229"/>
      <c r="GD59" s="229"/>
    </row>
    <row r="60" spans="2:186" ht="18.75" customHeight="1">
      <c r="B60" s="632" t="s">
        <v>426</v>
      </c>
      <c r="C60" s="231" t="s">
        <v>427</v>
      </c>
      <c r="D60" s="232">
        <v>2022</v>
      </c>
      <c r="E60" s="233" t="s">
        <v>1231</v>
      </c>
      <c r="F60" s="633">
        <v>1024067</v>
      </c>
      <c r="G60" s="634">
        <v>1024067</v>
      </c>
      <c r="H60" s="339">
        <v>44769</v>
      </c>
      <c r="I60" s="635" t="s">
        <v>1656</v>
      </c>
      <c r="J60" s="636" t="s">
        <v>427</v>
      </c>
      <c r="K60" s="637" t="s">
        <v>1657</v>
      </c>
      <c r="L60" s="638" t="s">
        <v>427</v>
      </c>
      <c r="M60" s="637" t="s">
        <v>1657</v>
      </c>
      <c r="N60" s="639" t="s">
        <v>1656</v>
      </c>
      <c r="O60" s="635" t="s">
        <v>25</v>
      </c>
      <c r="P60" s="639" t="s">
        <v>41</v>
      </c>
      <c r="Q60" s="640" t="s">
        <v>1234</v>
      </c>
      <c r="R60" s="641"/>
      <c r="S60" s="641"/>
      <c r="T60" s="642"/>
      <c r="U60" s="643">
        <v>3559</v>
      </c>
      <c r="V60" s="644">
        <v>2</v>
      </c>
      <c r="W60" s="644">
        <v>2</v>
      </c>
      <c r="X60" s="645" t="s">
        <v>1210</v>
      </c>
      <c r="Y60" s="352">
        <v>2022</v>
      </c>
      <c r="Z60" s="265">
        <v>2024</v>
      </c>
      <c r="AA60" s="646" t="s">
        <v>1658</v>
      </c>
      <c r="AB60" s="647"/>
      <c r="AC60" s="639" t="s">
        <v>1210</v>
      </c>
      <c r="AD60" s="648" t="s">
        <v>1211</v>
      </c>
      <c r="AE60" s="636" t="s">
        <v>1659</v>
      </c>
      <c r="AF60" s="636" t="s">
        <v>1660</v>
      </c>
      <c r="AG60" s="639" t="s">
        <v>1661</v>
      </c>
      <c r="AH60" s="648"/>
      <c r="AI60" s="639" t="s">
        <v>1210</v>
      </c>
      <c r="AJ60" s="649">
        <v>2021</v>
      </c>
      <c r="AK60" s="644">
        <v>6651</v>
      </c>
      <c r="AL60" s="644">
        <v>6679</v>
      </c>
      <c r="AM60" s="650">
        <v>173.66</v>
      </c>
      <c r="AN60" s="651" t="s">
        <v>1519</v>
      </c>
      <c r="AO60" s="652">
        <v>2024</v>
      </c>
      <c r="AP60" s="645">
        <v>6451</v>
      </c>
      <c r="AQ60" s="653">
        <v>3</v>
      </c>
      <c r="AR60" s="645">
        <v>6478.6</v>
      </c>
      <c r="AS60" s="653">
        <v>3</v>
      </c>
      <c r="AT60" s="654">
        <v>168.45</v>
      </c>
      <c r="AU60" s="651" t="s">
        <v>1519</v>
      </c>
      <c r="AV60" s="655">
        <v>3</v>
      </c>
      <c r="AW60" s="656" t="s">
        <v>1662</v>
      </c>
      <c r="AX60" s="649">
        <v>2021</v>
      </c>
      <c r="AY60" s="644"/>
      <c r="AZ60" s="644" t="s">
        <v>1210</v>
      </c>
      <c r="BA60" s="650"/>
      <c r="BB60" s="657"/>
      <c r="BC60" s="652">
        <v>2024</v>
      </c>
      <c r="BD60" s="645"/>
      <c r="BE60" s="653" t="s">
        <v>1210</v>
      </c>
      <c r="BF60" s="645"/>
      <c r="BG60" s="653" t="s">
        <v>1210</v>
      </c>
      <c r="BH60" s="654"/>
      <c r="BI60" s="657" t="s">
        <v>1210</v>
      </c>
      <c r="BJ60" s="655" t="s">
        <v>1210</v>
      </c>
      <c r="BK60" s="656"/>
      <c r="BL60" s="635" t="s">
        <v>1210</v>
      </c>
      <c r="BM60" s="658" t="s">
        <v>1210</v>
      </c>
      <c r="BN60" s="639" t="s">
        <v>1210</v>
      </c>
      <c r="BO60" s="635" t="s">
        <v>1210</v>
      </c>
      <c r="BP60" s="658" t="s">
        <v>1210</v>
      </c>
      <c r="BQ60" s="639" t="s">
        <v>1210</v>
      </c>
      <c r="BR60" s="635" t="s">
        <v>1210</v>
      </c>
      <c r="BS60" s="658" t="s">
        <v>1210</v>
      </c>
      <c r="BT60" s="639" t="s">
        <v>1210</v>
      </c>
      <c r="BU60" s="635" t="s">
        <v>1210</v>
      </c>
      <c r="BV60" s="658" t="s">
        <v>1210</v>
      </c>
      <c r="BW60" s="639" t="s">
        <v>1210</v>
      </c>
      <c r="BX60" s="635" t="s">
        <v>1210</v>
      </c>
      <c r="BY60" s="658" t="s">
        <v>1210</v>
      </c>
      <c r="BZ60" s="639" t="s">
        <v>1210</v>
      </c>
      <c r="CA60" s="659" t="s">
        <v>1210</v>
      </c>
      <c r="CB60" s="638" t="s">
        <v>1240</v>
      </c>
      <c r="CC60" s="660" t="s">
        <v>1663</v>
      </c>
      <c r="CD60" s="661" t="s">
        <v>1240</v>
      </c>
      <c r="CE60" s="662" t="s">
        <v>1431</v>
      </c>
      <c r="CF60" s="663" t="s">
        <v>1664</v>
      </c>
      <c r="CG60" s="663"/>
      <c r="CH60" s="663"/>
      <c r="CI60" s="663"/>
      <c r="CJ60" s="664"/>
      <c r="CK60" s="661" t="s">
        <v>1217</v>
      </c>
      <c r="CL60" s="639"/>
      <c r="CM60" s="647" t="s">
        <v>1217</v>
      </c>
      <c r="CN60" s="665"/>
      <c r="CO60" s="666">
        <v>0</v>
      </c>
      <c r="CP60" s="667"/>
      <c r="CQ60" s="666">
        <v>0</v>
      </c>
      <c r="CR60" s="667"/>
      <c r="CS60" s="666">
        <v>0</v>
      </c>
      <c r="CT60" s="667" t="s">
        <v>1210</v>
      </c>
      <c r="CU60" s="666">
        <v>0</v>
      </c>
      <c r="CV60" s="374" t="s">
        <v>1219</v>
      </c>
      <c r="CW60" s="375" t="s">
        <v>1223</v>
      </c>
      <c r="CX60" s="336"/>
      <c r="CY60" s="333" t="s">
        <v>1222</v>
      </c>
      <c r="CZ60" s="334" t="s">
        <v>1223</v>
      </c>
      <c r="DA60" s="336"/>
      <c r="DB60" s="333" t="s">
        <v>1220</v>
      </c>
      <c r="DC60" s="334" t="s">
        <v>1220</v>
      </c>
      <c r="DD60" s="336"/>
      <c r="DE60" s="333" t="s">
        <v>1220</v>
      </c>
      <c r="DF60" s="334" t="s">
        <v>1220</v>
      </c>
      <c r="DG60" s="336"/>
      <c r="DH60" s="333" t="s">
        <v>1220</v>
      </c>
      <c r="DI60" s="334" t="s">
        <v>1220</v>
      </c>
      <c r="DJ60" s="336"/>
      <c r="DK60" s="333" t="s">
        <v>1222</v>
      </c>
      <c r="DL60" s="334" t="s">
        <v>1223</v>
      </c>
      <c r="DM60" s="336"/>
      <c r="DN60" s="333" t="s">
        <v>1224</v>
      </c>
      <c r="DO60" s="334" t="s">
        <v>1224</v>
      </c>
      <c r="DP60" s="336"/>
      <c r="DQ60" s="333" t="s">
        <v>1224</v>
      </c>
      <c r="DR60" s="334" t="s">
        <v>1224</v>
      </c>
      <c r="DS60" s="336"/>
      <c r="DT60" s="333" t="s">
        <v>1222</v>
      </c>
      <c r="DU60" s="334" t="s">
        <v>1223</v>
      </c>
      <c r="DV60" s="336"/>
      <c r="DW60" s="333" t="s">
        <v>1224</v>
      </c>
      <c r="DX60" s="334" t="s">
        <v>1224</v>
      </c>
      <c r="DY60" s="336"/>
      <c r="DZ60" s="333" t="s">
        <v>1224</v>
      </c>
      <c r="EA60" s="334" t="s">
        <v>1224</v>
      </c>
      <c r="EB60" s="336"/>
      <c r="EC60" s="333" t="s">
        <v>1222</v>
      </c>
      <c r="ED60" s="334" t="s">
        <v>1223</v>
      </c>
      <c r="EE60" s="336"/>
      <c r="EF60" s="333" t="s">
        <v>1222</v>
      </c>
      <c r="EG60" s="334" t="s">
        <v>1223</v>
      </c>
      <c r="EH60" s="336"/>
      <c r="EI60" s="374" t="s">
        <v>1210</v>
      </c>
      <c r="EJ60" s="375" t="s">
        <v>1210</v>
      </c>
      <c r="EK60" s="336"/>
      <c r="EL60" s="333" t="s">
        <v>1210</v>
      </c>
      <c r="EM60" s="334" t="s">
        <v>1210</v>
      </c>
      <c r="EN60" s="336"/>
      <c r="EO60" s="333" t="s">
        <v>1210</v>
      </c>
      <c r="EP60" s="334" t="s">
        <v>1210</v>
      </c>
      <c r="EQ60" s="336"/>
      <c r="ER60" s="333" t="s">
        <v>1210</v>
      </c>
      <c r="ES60" s="334" t="s">
        <v>1210</v>
      </c>
      <c r="ET60" s="336"/>
      <c r="EU60" s="333" t="s">
        <v>1210</v>
      </c>
      <c r="EV60" s="334" t="s">
        <v>1210</v>
      </c>
      <c r="EW60" s="376"/>
      <c r="EY60" s="668" t="s">
        <v>426</v>
      </c>
      <c r="EZ60" s="639" t="s">
        <v>427</v>
      </c>
      <c r="FA60" s="265" t="s">
        <v>1231</v>
      </c>
      <c r="FB60" s="266">
        <v>44930</v>
      </c>
      <c r="FC60" s="669">
        <v>44931</v>
      </c>
      <c r="FD60" s="268" t="s">
        <v>1242</v>
      </c>
      <c r="FE60" s="326">
        <v>3</v>
      </c>
      <c r="FF60" s="270" t="s">
        <v>1242</v>
      </c>
      <c r="FG60" s="326">
        <v>3</v>
      </c>
      <c r="FH60" s="327" t="s">
        <v>1242</v>
      </c>
      <c r="FI60" s="328">
        <v>3</v>
      </c>
      <c r="FJ60" s="670" t="s">
        <v>1242</v>
      </c>
      <c r="FK60" s="671">
        <v>100</v>
      </c>
      <c r="FL60" s="672">
        <v>18</v>
      </c>
      <c r="FM60" s="673">
        <v>18</v>
      </c>
      <c r="FN60" s="268" t="s">
        <v>1210</v>
      </c>
      <c r="FO60" s="326" t="s">
        <v>1210</v>
      </c>
      <c r="FP60" s="270" t="s">
        <v>1210</v>
      </c>
      <c r="FQ60" s="326" t="s">
        <v>1210</v>
      </c>
      <c r="FR60" s="327" t="s">
        <v>1210</v>
      </c>
      <c r="FS60" s="328" t="s">
        <v>1210</v>
      </c>
      <c r="FT60" s="670" t="s">
        <v>1210</v>
      </c>
      <c r="FU60" s="671" t="s">
        <v>1210</v>
      </c>
      <c r="FV60" s="672" t="s">
        <v>1210</v>
      </c>
      <c r="FW60" s="673" t="s">
        <v>1210</v>
      </c>
      <c r="FY60" s="276" t="s">
        <v>1243</v>
      </c>
      <c r="FZ60" s="277" t="s">
        <v>1230</v>
      </c>
      <c r="GC60" s="229"/>
      <c r="GD60" s="229"/>
    </row>
    <row r="61" spans="2:186" ht="18.75" customHeight="1">
      <c r="B61" s="632" t="s">
        <v>428</v>
      </c>
      <c r="C61" s="231" t="s">
        <v>429</v>
      </c>
      <c r="D61" s="232">
        <v>2022</v>
      </c>
      <c r="E61" s="233" t="s">
        <v>1269</v>
      </c>
      <c r="F61" s="633">
        <v>3043068</v>
      </c>
      <c r="G61" s="634">
        <v>3043068</v>
      </c>
      <c r="H61" s="339">
        <v>44755</v>
      </c>
      <c r="I61" s="635" t="s">
        <v>1665</v>
      </c>
      <c r="J61" s="636" t="s">
        <v>429</v>
      </c>
      <c r="K61" s="637" t="s">
        <v>1666</v>
      </c>
      <c r="L61" s="638" t="s">
        <v>1667</v>
      </c>
      <c r="M61" s="637" t="s">
        <v>1668</v>
      </c>
      <c r="N61" s="639" t="s">
        <v>1669</v>
      </c>
      <c r="O61" s="635" t="s">
        <v>67</v>
      </c>
      <c r="P61" s="639" t="s">
        <v>69</v>
      </c>
      <c r="Q61" s="640"/>
      <c r="R61" s="641"/>
      <c r="S61" s="641" t="s">
        <v>1272</v>
      </c>
      <c r="T61" s="642"/>
      <c r="U61" s="643" t="s">
        <v>1210</v>
      </c>
      <c r="V61" s="644" t="s">
        <v>1210</v>
      </c>
      <c r="W61" s="644" t="s">
        <v>1210</v>
      </c>
      <c r="X61" s="645">
        <v>109</v>
      </c>
      <c r="Y61" s="352">
        <v>2022</v>
      </c>
      <c r="Z61" s="265">
        <v>2024</v>
      </c>
      <c r="AA61" s="646" t="s">
        <v>1670</v>
      </c>
      <c r="AB61" s="647"/>
      <c r="AC61" s="639" t="s">
        <v>1210</v>
      </c>
      <c r="AD61" s="648" t="s">
        <v>1211</v>
      </c>
      <c r="AE61" s="636" t="s">
        <v>1671</v>
      </c>
      <c r="AF61" s="636" t="s">
        <v>1672</v>
      </c>
      <c r="AG61" s="639" t="s">
        <v>1673</v>
      </c>
      <c r="AH61" s="648"/>
      <c r="AI61" s="639" t="s">
        <v>1210</v>
      </c>
      <c r="AJ61" s="649">
        <v>2021</v>
      </c>
      <c r="AK61" s="644"/>
      <c r="AL61" s="644" t="s">
        <v>1210</v>
      </c>
      <c r="AM61" s="650"/>
      <c r="AN61" s="651"/>
      <c r="AO61" s="652">
        <v>2024</v>
      </c>
      <c r="AP61" s="645"/>
      <c r="AQ61" s="653" t="s">
        <v>1210</v>
      </c>
      <c r="AR61" s="645"/>
      <c r="AS61" s="653" t="s">
        <v>1210</v>
      </c>
      <c r="AT61" s="654"/>
      <c r="AU61" s="651" t="s">
        <v>1210</v>
      </c>
      <c r="AV61" s="655" t="s">
        <v>1210</v>
      </c>
      <c r="AW61" s="656"/>
      <c r="AX61" s="649">
        <v>2021</v>
      </c>
      <c r="AY61" s="644">
        <v>1118</v>
      </c>
      <c r="AZ61" s="644">
        <v>1118</v>
      </c>
      <c r="BA61" s="650"/>
      <c r="BB61" s="657"/>
      <c r="BC61" s="652">
        <v>2024</v>
      </c>
      <c r="BD61" s="645">
        <v>1062</v>
      </c>
      <c r="BE61" s="653">
        <v>5</v>
      </c>
      <c r="BF61" s="645">
        <v>1062</v>
      </c>
      <c r="BG61" s="653">
        <v>5</v>
      </c>
      <c r="BH61" s="654"/>
      <c r="BI61" s="657" t="s">
        <v>1210</v>
      </c>
      <c r="BJ61" s="655" t="s">
        <v>1210</v>
      </c>
      <c r="BK61" s="656" t="s">
        <v>1674</v>
      </c>
      <c r="BL61" s="635" t="s">
        <v>1210</v>
      </c>
      <c r="BM61" s="658" t="s">
        <v>1210</v>
      </c>
      <c r="BN61" s="639" t="s">
        <v>1210</v>
      </c>
      <c r="BO61" s="635" t="s">
        <v>1210</v>
      </c>
      <c r="BP61" s="658" t="s">
        <v>1210</v>
      </c>
      <c r="BQ61" s="639" t="s">
        <v>1210</v>
      </c>
      <c r="BR61" s="635" t="s">
        <v>1210</v>
      </c>
      <c r="BS61" s="658" t="s">
        <v>1210</v>
      </c>
      <c r="BT61" s="639" t="s">
        <v>1210</v>
      </c>
      <c r="BU61" s="635" t="s">
        <v>1210</v>
      </c>
      <c r="BV61" s="658" t="s">
        <v>1210</v>
      </c>
      <c r="BW61" s="639" t="s">
        <v>1210</v>
      </c>
      <c r="BX61" s="635" t="s">
        <v>1210</v>
      </c>
      <c r="BY61" s="658" t="s">
        <v>1210</v>
      </c>
      <c r="BZ61" s="639" t="s">
        <v>1210</v>
      </c>
      <c r="CA61" s="659" t="s">
        <v>1210</v>
      </c>
      <c r="CB61" s="638" t="s">
        <v>1217</v>
      </c>
      <c r="CC61" s="660"/>
      <c r="CD61" s="661" t="s">
        <v>1217</v>
      </c>
      <c r="CE61" s="662"/>
      <c r="CF61" s="663"/>
      <c r="CG61" s="663"/>
      <c r="CH61" s="663"/>
      <c r="CI61" s="663"/>
      <c r="CJ61" s="664"/>
      <c r="CK61" s="661" t="s">
        <v>1217</v>
      </c>
      <c r="CL61" s="639"/>
      <c r="CM61" s="647" t="s">
        <v>1217</v>
      </c>
      <c r="CN61" s="665"/>
      <c r="CO61" s="666">
        <v>0</v>
      </c>
      <c r="CP61" s="667"/>
      <c r="CQ61" s="666">
        <v>0</v>
      </c>
      <c r="CR61" s="667"/>
      <c r="CS61" s="666">
        <v>0</v>
      </c>
      <c r="CT61" s="667" t="s">
        <v>1210</v>
      </c>
      <c r="CU61" s="666">
        <v>0</v>
      </c>
      <c r="CV61" s="374" t="s">
        <v>1210</v>
      </c>
      <c r="CW61" s="375" t="s">
        <v>1210</v>
      </c>
      <c r="CX61" s="336"/>
      <c r="CY61" s="333" t="s">
        <v>1210</v>
      </c>
      <c r="CZ61" s="334" t="s">
        <v>1210</v>
      </c>
      <c r="DA61" s="336"/>
      <c r="DB61" s="333" t="s">
        <v>1210</v>
      </c>
      <c r="DC61" s="334" t="s">
        <v>1210</v>
      </c>
      <c r="DD61" s="336"/>
      <c r="DE61" s="333" t="s">
        <v>1210</v>
      </c>
      <c r="DF61" s="334" t="s">
        <v>1210</v>
      </c>
      <c r="DG61" s="336"/>
      <c r="DH61" s="333" t="s">
        <v>1210</v>
      </c>
      <c r="DI61" s="334" t="s">
        <v>1210</v>
      </c>
      <c r="DJ61" s="336"/>
      <c r="DK61" s="333" t="s">
        <v>1210</v>
      </c>
      <c r="DL61" s="334" t="s">
        <v>1210</v>
      </c>
      <c r="DM61" s="336"/>
      <c r="DN61" s="333" t="s">
        <v>1210</v>
      </c>
      <c r="DO61" s="334" t="s">
        <v>1210</v>
      </c>
      <c r="DP61" s="336"/>
      <c r="DQ61" s="333" t="s">
        <v>1210</v>
      </c>
      <c r="DR61" s="334" t="s">
        <v>1210</v>
      </c>
      <c r="DS61" s="336"/>
      <c r="DT61" s="333" t="s">
        <v>1210</v>
      </c>
      <c r="DU61" s="334" t="s">
        <v>1210</v>
      </c>
      <c r="DV61" s="336"/>
      <c r="DW61" s="333" t="s">
        <v>1210</v>
      </c>
      <c r="DX61" s="334" t="s">
        <v>1210</v>
      </c>
      <c r="DY61" s="336"/>
      <c r="DZ61" s="333" t="s">
        <v>1210</v>
      </c>
      <c r="EA61" s="334" t="s">
        <v>1210</v>
      </c>
      <c r="EB61" s="336"/>
      <c r="EC61" s="333" t="s">
        <v>1210</v>
      </c>
      <c r="ED61" s="334" t="s">
        <v>1210</v>
      </c>
      <c r="EE61" s="336"/>
      <c r="EF61" s="333" t="s">
        <v>1210</v>
      </c>
      <c r="EG61" s="334" t="s">
        <v>1210</v>
      </c>
      <c r="EH61" s="336"/>
      <c r="EI61" s="374" t="s">
        <v>1219</v>
      </c>
      <c r="EJ61" s="375" t="s">
        <v>1223</v>
      </c>
      <c r="EK61" s="336"/>
      <c r="EL61" s="333" t="s">
        <v>1219</v>
      </c>
      <c r="EM61" s="334" t="s">
        <v>1223</v>
      </c>
      <c r="EN61" s="336"/>
      <c r="EO61" s="333" t="s">
        <v>1222</v>
      </c>
      <c r="EP61" s="334" t="s">
        <v>1223</v>
      </c>
      <c r="EQ61" s="336"/>
      <c r="ER61" s="333" t="s">
        <v>1222</v>
      </c>
      <c r="ES61" s="334" t="s">
        <v>1223</v>
      </c>
      <c r="ET61" s="336"/>
      <c r="EU61" s="333" t="s">
        <v>1222</v>
      </c>
      <c r="EV61" s="334" t="s">
        <v>1223</v>
      </c>
      <c r="EW61" s="376"/>
      <c r="EY61" s="668" t="s">
        <v>428</v>
      </c>
      <c r="EZ61" s="639" t="s">
        <v>429</v>
      </c>
      <c r="FA61" s="265" t="s">
        <v>1269</v>
      </c>
      <c r="FB61" s="266">
        <v>44896</v>
      </c>
      <c r="FC61" s="669">
        <v>44896</v>
      </c>
      <c r="FD61" s="268" t="s">
        <v>1210</v>
      </c>
      <c r="FE61" s="326" t="s">
        <v>1210</v>
      </c>
      <c r="FF61" s="270" t="s">
        <v>1210</v>
      </c>
      <c r="FG61" s="326" t="s">
        <v>1210</v>
      </c>
      <c r="FH61" s="327" t="s">
        <v>1210</v>
      </c>
      <c r="FI61" s="328" t="s">
        <v>1210</v>
      </c>
      <c r="FJ61" s="670" t="s">
        <v>1210</v>
      </c>
      <c r="FK61" s="671" t="s">
        <v>1210</v>
      </c>
      <c r="FL61" s="672" t="s">
        <v>1210</v>
      </c>
      <c r="FM61" s="673" t="s">
        <v>1210</v>
      </c>
      <c r="FN61" s="268" t="s">
        <v>1242</v>
      </c>
      <c r="FO61" s="326">
        <v>5</v>
      </c>
      <c r="FP61" s="270" t="s">
        <v>1276</v>
      </c>
      <c r="FQ61" s="326">
        <v>5</v>
      </c>
      <c r="FR61" s="327" t="s">
        <v>1210</v>
      </c>
      <c r="FS61" s="328" t="s">
        <v>1210</v>
      </c>
      <c r="FT61" s="670" t="s">
        <v>1242</v>
      </c>
      <c r="FU61" s="671">
        <v>100</v>
      </c>
      <c r="FV61" s="672">
        <v>10</v>
      </c>
      <c r="FW61" s="673">
        <v>10</v>
      </c>
      <c r="FY61" s="276" t="s">
        <v>1230</v>
      </c>
      <c r="FZ61" s="277" t="s">
        <v>1243</v>
      </c>
      <c r="GC61" s="229"/>
      <c r="GD61" s="229"/>
    </row>
    <row r="62" spans="2:186" ht="18.75" customHeight="1">
      <c r="B62" s="632" t="s">
        <v>430</v>
      </c>
      <c r="C62" s="231" t="s">
        <v>431</v>
      </c>
      <c r="D62" s="232">
        <v>2022</v>
      </c>
      <c r="E62" s="233" t="s">
        <v>1231</v>
      </c>
      <c r="F62" s="633">
        <v>1048069</v>
      </c>
      <c r="G62" s="634">
        <v>1048069</v>
      </c>
      <c r="H62" s="339">
        <v>44771</v>
      </c>
      <c r="I62" s="635" t="s">
        <v>1675</v>
      </c>
      <c r="J62" s="636" t="s">
        <v>431</v>
      </c>
      <c r="K62" s="637" t="s">
        <v>1676</v>
      </c>
      <c r="L62" s="638" t="s">
        <v>431</v>
      </c>
      <c r="M62" s="637" t="s">
        <v>1676</v>
      </c>
      <c r="N62" s="639" t="s">
        <v>1677</v>
      </c>
      <c r="O62" s="635" t="s">
        <v>67</v>
      </c>
      <c r="P62" s="639" t="s">
        <v>74</v>
      </c>
      <c r="Q62" s="640" t="s">
        <v>1234</v>
      </c>
      <c r="R62" s="641"/>
      <c r="S62" s="641"/>
      <c r="T62" s="642"/>
      <c r="U62" s="643">
        <v>1970.7576908322001</v>
      </c>
      <c r="V62" s="644">
        <v>19</v>
      </c>
      <c r="W62" s="644">
        <v>1</v>
      </c>
      <c r="X62" s="645" t="s">
        <v>1210</v>
      </c>
      <c r="Y62" s="352">
        <v>2022</v>
      </c>
      <c r="Z62" s="265">
        <v>2024</v>
      </c>
      <c r="AA62" s="646" t="s">
        <v>1678</v>
      </c>
      <c r="AB62" s="647" t="s">
        <v>1211</v>
      </c>
      <c r="AC62" s="639" t="s">
        <v>1679</v>
      </c>
      <c r="AD62" s="648"/>
      <c r="AE62" s="636" t="s">
        <v>1210</v>
      </c>
      <c r="AF62" s="636" t="s">
        <v>1210</v>
      </c>
      <c r="AG62" s="639" t="s">
        <v>1210</v>
      </c>
      <c r="AH62" s="648"/>
      <c r="AI62" s="639" t="s">
        <v>1210</v>
      </c>
      <c r="AJ62" s="649">
        <v>2021</v>
      </c>
      <c r="AK62" s="644">
        <v>3707</v>
      </c>
      <c r="AL62" s="644">
        <v>3839</v>
      </c>
      <c r="AM62" s="650">
        <v>6.24</v>
      </c>
      <c r="AN62" s="651" t="s">
        <v>1680</v>
      </c>
      <c r="AO62" s="652">
        <v>2024</v>
      </c>
      <c r="AP62" s="645">
        <v>3669</v>
      </c>
      <c r="AQ62" s="653">
        <v>1.02</v>
      </c>
      <c r="AR62" s="645">
        <v>3800</v>
      </c>
      <c r="AS62" s="653">
        <v>1.01</v>
      </c>
      <c r="AT62" s="654">
        <v>6.17</v>
      </c>
      <c r="AU62" s="651" t="s">
        <v>1680</v>
      </c>
      <c r="AV62" s="655">
        <v>1.1200000000000001</v>
      </c>
      <c r="AW62" s="656" t="s">
        <v>1681</v>
      </c>
      <c r="AX62" s="649">
        <v>2021</v>
      </c>
      <c r="AY62" s="644"/>
      <c r="AZ62" s="644" t="s">
        <v>1210</v>
      </c>
      <c r="BA62" s="650"/>
      <c r="BB62" s="657"/>
      <c r="BC62" s="652">
        <v>2024</v>
      </c>
      <c r="BD62" s="645"/>
      <c r="BE62" s="653" t="s">
        <v>1210</v>
      </c>
      <c r="BF62" s="645"/>
      <c r="BG62" s="653" t="s">
        <v>1210</v>
      </c>
      <c r="BH62" s="654"/>
      <c r="BI62" s="657" t="s">
        <v>1210</v>
      </c>
      <c r="BJ62" s="655" t="s">
        <v>1210</v>
      </c>
      <c r="BK62" s="656"/>
      <c r="BL62" s="635" t="s">
        <v>1210</v>
      </c>
      <c r="BM62" s="658" t="s">
        <v>1210</v>
      </c>
      <c r="BN62" s="639" t="s">
        <v>1210</v>
      </c>
      <c r="BO62" s="635" t="s">
        <v>1210</v>
      </c>
      <c r="BP62" s="658" t="s">
        <v>1210</v>
      </c>
      <c r="BQ62" s="639" t="s">
        <v>1210</v>
      </c>
      <c r="BR62" s="635" t="s">
        <v>1210</v>
      </c>
      <c r="BS62" s="658" t="s">
        <v>1210</v>
      </c>
      <c r="BT62" s="639" t="s">
        <v>1210</v>
      </c>
      <c r="BU62" s="635" t="s">
        <v>1210</v>
      </c>
      <c r="BV62" s="658" t="s">
        <v>1210</v>
      </c>
      <c r="BW62" s="639" t="s">
        <v>1210</v>
      </c>
      <c r="BX62" s="635" t="s">
        <v>1210</v>
      </c>
      <c r="BY62" s="658" t="s">
        <v>1210</v>
      </c>
      <c r="BZ62" s="639" t="s">
        <v>1210</v>
      </c>
      <c r="CA62" s="659" t="s">
        <v>1210</v>
      </c>
      <c r="CB62" s="638" t="s">
        <v>1240</v>
      </c>
      <c r="CC62" s="660" t="s">
        <v>1682</v>
      </c>
      <c r="CD62" s="661" t="s">
        <v>1217</v>
      </c>
      <c r="CE62" s="662"/>
      <c r="CF62" s="663"/>
      <c r="CG62" s="663"/>
      <c r="CH62" s="663"/>
      <c r="CI62" s="663"/>
      <c r="CJ62" s="664"/>
      <c r="CK62" s="661" t="s">
        <v>1240</v>
      </c>
      <c r="CL62" s="639" t="s">
        <v>1683</v>
      </c>
      <c r="CM62" s="647" t="s">
        <v>1217</v>
      </c>
      <c r="CN62" s="665"/>
      <c r="CO62" s="666">
        <v>0</v>
      </c>
      <c r="CP62" s="667"/>
      <c r="CQ62" s="666">
        <v>0</v>
      </c>
      <c r="CR62" s="667"/>
      <c r="CS62" s="666">
        <v>0</v>
      </c>
      <c r="CT62" s="667" t="s">
        <v>1210</v>
      </c>
      <c r="CU62" s="666">
        <v>0</v>
      </c>
      <c r="CV62" s="374" t="s">
        <v>1219</v>
      </c>
      <c r="CW62" s="375" t="s">
        <v>1223</v>
      </c>
      <c r="CX62" s="336"/>
      <c r="CY62" s="333" t="s">
        <v>1222</v>
      </c>
      <c r="CZ62" s="334" t="s">
        <v>1223</v>
      </c>
      <c r="DA62" s="336"/>
      <c r="DB62" s="333" t="s">
        <v>1222</v>
      </c>
      <c r="DC62" s="334" t="s">
        <v>1223</v>
      </c>
      <c r="DD62" s="336"/>
      <c r="DE62" s="333" t="s">
        <v>1222</v>
      </c>
      <c r="DF62" s="334" t="s">
        <v>1223</v>
      </c>
      <c r="DG62" s="336"/>
      <c r="DH62" s="333" t="s">
        <v>1222</v>
      </c>
      <c r="DI62" s="334" t="s">
        <v>1223</v>
      </c>
      <c r="DJ62" s="336"/>
      <c r="DK62" s="333" t="s">
        <v>1222</v>
      </c>
      <c r="DL62" s="334" t="s">
        <v>1223</v>
      </c>
      <c r="DM62" s="336"/>
      <c r="DN62" s="333" t="s">
        <v>1222</v>
      </c>
      <c r="DO62" s="334" t="s">
        <v>1223</v>
      </c>
      <c r="DP62" s="336"/>
      <c r="DQ62" s="333" t="s">
        <v>1222</v>
      </c>
      <c r="DR62" s="334" t="s">
        <v>1223</v>
      </c>
      <c r="DS62" s="336"/>
      <c r="DT62" s="333" t="s">
        <v>1222</v>
      </c>
      <c r="DU62" s="334" t="s">
        <v>1223</v>
      </c>
      <c r="DV62" s="336"/>
      <c r="DW62" s="333" t="s">
        <v>1224</v>
      </c>
      <c r="DX62" s="334" t="s">
        <v>1224</v>
      </c>
      <c r="DY62" s="336"/>
      <c r="DZ62" s="333" t="s">
        <v>1224</v>
      </c>
      <c r="EA62" s="334" t="s">
        <v>1224</v>
      </c>
      <c r="EB62" s="336"/>
      <c r="EC62" s="333" t="s">
        <v>1224</v>
      </c>
      <c r="ED62" s="334" t="s">
        <v>1224</v>
      </c>
      <c r="EE62" s="336"/>
      <c r="EF62" s="333" t="s">
        <v>1224</v>
      </c>
      <c r="EG62" s="334" t="s">
        <v>1224</v>
      </c>
      <c r="EH62" s="336"/>
      <c r="EI62" s="374" t="s">
        <v>1210</v>
      </c>
      <c r="EJ62" s="375" t="s">
        <v>1210</v>
      </c>
      <c r="EK62" s="336"/>
      <c r="EL62" s="333" t="s">
        <v>1210</v>
      </c>
      <c r="EM62" s="334" t="s">
        <v>1210</v>
      </c>
      <c r="EN62" s="336"/>
      <c r="EO62" s="333" t="s">
        <v>1210</v>
      </c>
      <c r="EP62" s="334" t="s">
        <v>1210</v>
      </c>
      <c r="EQ62" s="336"/>
      <c r="ER62" s="333" t="s">
        <v>1210</v>
      </c>
      <c r="ES62" s="334" t="s">
        <v>1210</v>
      </c>
      <c r="ET62" s="336"/>
      <c r="EU62" s="333" t="s">
        <v>1210</v>
      </c>
      <c r="EV62" s="334" t="s">
        <v>1210</v>
      </c>
      <c r="EW62" s="376"/>
      <c r="EY62" s="668" t="s">
        <v>430</v>
      </c>
      <c r="EZ62" s="639" t="s">
        <v>431</v>
      </c>
      <c r="FA62" s="265" t="s">
        <v>1231</v>
      </c>
      <c r="FB62" s="266">
        <v>44889</v>
      </c>
      <c r="FC62" s="669">
        <v>44890</v>
      </c>
      <c r="FD62" s="268" t="s">
        <v>1242</v>
      </c>
      <c r="FE62" s="326">
        <v>1.02</v>
      </c>
      <c r="FF62" s="270" t="s">
        <v>1242</v>
      </c>
      <c r="FG62" s="326">
        <v>1.01</v>
      </c>
      <c r="FH62" s="327" t="s">
        <v>1242</v>
      </c>
      <c r="FI62" s="328">
        <v>1.1200000000000001</v>
      </c>
      <c r="FJ62" s="670" t="s">
        <v>1242</v>
      </c>
      <c r="FK62" s="671">
        <v>100</v>
      </c>
      <c r="FL62" s="672">
        <v>18</v>
      </c>
      <c r="FM62" s="673">
        <v>18</v>
      </c>
      <c r="FN62" s="268" t="s">
        <v>1210</v>
      </c>
      <c r="FO62" s="326" t="s">
        <v>1210</v>
      </c>
      <c r="FP62" s="270" t="s">
        <v>1210</v>
      </c>
      <c r="FQ62" s="326" t="s">
        <v>1210</v>
      </c>
      <c r="FR62" s="327" t="s">
        <v>1210</v>
      </c>
      <c r="FS62" s="328" t="s">
        <v>1210</v>
      </c>
      <c r="FT62" s="670" t="s">
        <v>1210</v>
      </c>
      <c r="FU62" s="671" t="s">
        <v>1210</v>
      </c>
      <c r="FV62" s="672" t="s">
        <v>1210</v>
      </c>
      <c r="FW62" s="673" t="s">
        <v>1210</v>
      </c>
      <c r="FY62" s="276" t="s">
        <v>1243</v>
      </c>
      <c r="FZ62" s="277" t="s">
        <v>1230</v>
      </c>
      <c r="GC62" s="229"/>
      <c r="GD62" s="229"/>
    </row>
    <row r="63" spans="2:186" ht="18.75" customHeight="1">
      <c r="B63" s="632" t="s">
        <v>432</v>
      </c>
      <c r="C63" s="231" t="s">
        <v>433</v>
      </c>
      <c r="D63" s="232">
        <v>2022</v>
      </c>
      <c r="E63" s="233" t="s">
        <v>1231</v>
      </c>
      <c r="F63" s="633">
        <v>1021070</v>
      </c>
      <c r="G63" s="634">
        <v>1021070</v>
      </c>
      <c r="H63" s="339">
        <v>44770</v>
      </c>
      <c r="I63" s="635" t="s">
        <v>1684</v>
      </c>
      <c r="J63" s="636" t="s">
        <v>433</v>
      </c>
      <c r="K63" s="637" t="s">
        <v>1685</v>
      </c>
      <c r="L63" s="638" t="s">
        <v>433</v>
      </c>
      <c r="M63" s="637" t="s">
        <v>1686</v>
      </c>
      <c r="N63" s="639" t="s">
        <v>1687</v>
      </c>
      <c r="O63" s="635" t="s">
        <v>25</v>
      </c>
      <c r="P63" s="639" t="s">
        <v>38</v>
      </c>
      <c r="Q63" s="640" t="s">
        <v>1234</v>
      </c>
      <c r="R63" s="641"/>
      <c r="S63" s="641"/>
      <c r="T63" s="642"/>
      <c r="U63" s="643">
        <v>40782.104508534598</v>
      </c>
      <c r="V63" s="644">
        <v>2</v>
      </c>
      <c r="W63" s="644">
        <v>2</v>
      </c>
      <c r="X63" s="645" t="s">
        <v>1210</v>
      </c>
      <c r="Y63" s="352">
        <v>2022</v>
      </c>
      <c r="Z63" s="265">
        <v>2024</v>
      </c>
      <c r="AA63" s="646" t="s">
        <v>1688</v>
      </c>
      <c r="AB63" s="647"/>
      <c r="AC63" s="639" t="s">
        <v>1210</v>
      </c>
      <c r="AD63" s="648" t="s">
        <v>1211</v>
      </c>
      <c r="AE63" s="636" t="s">
        <v>1689</v>
      </c>
      <c r="AF63" s="636" t="s">
        <v>1690</v>
      </c>
      <c r="AG63" s="639" t="s">
        <v>1691</v>
      </c>
      <c r="AH63" s="648"/>
      <c r="AI63" s="639" t="s">
        <v>1210</v>
      </c>
      <c r="AJ63" s="649">
        <v>2021</v>
      </c>
      <c r="AK63" s="644">
        <v>87378</v>
      </c>
      <c r="AL63" s="644">
        <v>83933</v>
      </c>
      <c r="AM63" s="650"/>
      <c r="AN63" s="651"/>
      <c r="AO63" s="652">
        <v>2024</v>
      </c>
      <c r="AP63" s="645">
        <v>84756.66</v>
      </c>
      <c r="AQ63" s="653">
        <v>3</v>
      </c>
      <c r="AR63" s="645">
        <v>81415.009999999995</v>
      </c>
      <c r="AS63" s="653">
        <v>3</v>
      </c>
      <c r="AT63" s="654"/>
      <c r="AU63" s="651" t="s">
        <v>1210</v>
      </c>
      <c r="AV63" s="655">
        <v>5</v>
      </c>
      <c r="AW63" s="656" t="s">
        <v>1692</v>
      </c>
      <c r="AX63" s="649">
        <v>2021</v>
      </c>
      <c r="AY63" s="644"/>
      <c r="AZ63" s="644" t="s">
        <v>1210</v>
      </c>
      <c r="BA63" s="650"/>
      <c r="BB63" s="657"/>
      <c r="BC63" s="652">
        <v>2024</v>
      </c>
      <c r="BD63" s="645"/>
      <c r="BE63" s="653" t="s">
        <v>1210</v>
      </c>
      <c r="BF63" s="645"/>
      <c r="BG63" s="653" t="s">
        <v>1210</v>
      </c>
      <c r="BH63" s="654"/>
      <c r="BI63" s="657" t="s">
        <v>1210</v>
      </c>
      <c r="BJ63" s="655" t="s">
        <v>1210</v>
      </c>
      <c r="BK63" s="656"/>
      <c r="BL63" s="635" t="s">
        <v>1210</v>
      </c>
      <c r="BM63" s="658" t="s">
        <v>1210</v>
      </c>
      <c r="BN63" s="639" t="s">
        <v>1210</v>
      </c>
      <c r="BO63" s="635" t="s">
        <v>1210</v>
      </c>
      <c r="BP63" s="658" t="s">
        <v>1210</v>
      </c>
      <c r="BQ63" s="639" t="s">
        <v>1210</v>
      </c>
      <c r="BR63" s="635" t="s">
        <v>1210</v>
      </c>
      <c r="BS63" s="658" t="s">
        <v>1210</v>
      </c>
      <c r="BT63" s="639" t="s">
        <v>1210</v>
      </c>
      <c r="BU63" s="635" t="s">
        <v>1210</v>
      </c>
      <c r="BV63" s="658" t="s">
        <v>1210</v>
      </c>
      <c r="BW63" s="639" t="s">
        <v>1210</v>
      </c>
      <c r="BX63" s="635" t="s">
        <v>1210</v>
      </c>
      <c r="BY63" s="658" t="s">
        <v>1210</v>
      </c>
      <c r="BZ63" s="639" t="s">
        <v>1210</v>
      </c>
      <c r="CA63" s="659" t="s">
        <v>1210</v>
      </c>
      <c r="CB63" s="638" t="s">
        <v>1217</v>
      </c>
      <c r="CC63" s="660" t="s">
        <v>1693</v>
      </c>
      <c r="CD63" s="661" t="s">
        <v>1240</v>
      </c>
      <c r="CE63" s="662" t="s">
        <v>1431</v>
      </c>
      <c r="CF63" s="663" t="s">
        <v>1694</v>
      </c>
      <c r="CG63" s="663"/>
      <c r="CH63" s="663"/>
      <c r="CI63" s="663"/>
      <c r="CJ63" s="664"/>
      <c r="CK63" s="661" t="s">
        <v>1240</v>
      </c>
      <c r="CL63" s="639" t="s">
        <v>1695</v>
      </c>
      <c r="CM63" s="647" t="s">
        <v>1217</v>
      </c>
      <c r="CN63" s="665"/>
      <c r="CO63" s="666">
        <v>0</v>
      </c>
      <c r="CP63" s="667"/>
      <c r="CQ63" s="666">
        <v>0</v>
      </c>
      <c r="CR63" s="667"/>
      <c r="CS63" s="666">
        <v>0</v>
      </c>
      <c r="CT63" s="667" t="s">
        <v>1210</v>
      </c>
      <c r="CU63" s="666">
        <v>0</v>
      </c>
      <c r="CV63" s="374" t="s">
        <v>1219</v>
      </c>
      <c r="CW63" s="375" t="s">
        <v>1223</v>
      </c>
      <c r="CX63" s="336"/>
      <c r="CY63" s="333" t="s">
        <v>1222</v>
      </c>
      <c r="CZ63" s="334" t="s">
        <v>1223</v>
      </c>
      <c r="DA63" s="336"/>
      <c r="DB63" s="333" t="s">
        <v>1222</v>
      </c>
      <c r="DC63" s="334" t="s">
        <v>1223</v>
      </c>
      <c r="DD63" s="336"/>
      <c r="DE63" s="333" t="s">
        <v>1222</v>
      </c>
      <c r="DF63" s="334" t="s">
        <v>1223</v>
      </c>
      <c r="DG63" s="336"/>
      <c r="DH63" s="333" t="s">
        <v>1222</v>
      </c>
      <c r="DI63" s="334" t="s">
        <v>1223</v>
      </c>
      <c r="DJ63" s="336"/>
      <c r="DK63" s="333" t="s">
        <v>1222</v>
      </c>
      <c r="DL63" s="334" t="s">
        <v>1223</v>
      </c>
      <c r="DM63" s="336"/>
      <c r="DN63" s="333" t="s">
        <v>1222</v>
      </c>
      <c r="DO63" s="334" t="s">
        <v>1223</v>
      </c>
      <c r="DP63" s="336"/>
      <c r="DQ63" s="333" t="s">
        <v>1222</v>
      </c>
      <c r="DR63" s="334" t="s">
        <v>1223</v>
      </c>
      <c r="DS63" s="336"/>
      <c r="DT63" s="333" t="s">
        <v>1222</v>
      </c>
      <c r="DU63" s="334" t="s">
        <v>1223</v>
      </c>
      <c r="DV63" s="336"/>
      <c r="DW63" s="333" t="s">
        <v>1222</v>
      </c>
      <c r="DX63" s="334" t="s">
        <v>1223</v>
      </c>
      <c r="DY63" s="336"/>
      <c r="DZ63" s="333" t="s">
        <v>1222</v>
      </c>
      <c r="EA63" s="334" t="s">
        <v>1223</v>
      </c>
      <c r="EB63" s="336"/>
      <c r="EC63" s="333" t="s">
        <v>1222</v>
      </c>
      <c r="ED63" s="334" t="s">
        <v>1223</v>
      </c>
      <c r="EE63" s="336"/>
      <c r="EF63" s="333" t="s">
        <v>1222</v>
      </c>
      <c r="EG63" s="334" t="s">
        <v>1223</v>
      </c>
      <c r="EH63" s="336"/>
      <c r="EI63" s="374" t="s">
        <v>1210</v>
      </c>
      <c r="EJ63" s="375" t="s">
        <v>1210</v>
      </c>
      <c r="EK63" s="336"/>
      <c r="EL63" s="333" t="s">
        <v>1210</v>
      </c>
      <c r="EM63" s="334" t="s">
        <v>1210</v>
      </c>
      <c r="EN63" s="336"/>
      <c r="EO63" s="333" t="s">
        <v>1210</v>
      </c>
      <c r="EP63" s="334" t="s">
        <v>1210</v>
      </c>
      <c r="EQ63" s="336"/>
      <c r="ER63" s="333" t="s">
        <v>1210</v>
      </c>
      <c r="ES63" s="334" t="s">
        <v>1210</v>
      </c>
      <c r="ET63" s="336"/>
      <c r="EU63" s="333" t="s">
        <v>1210</v>
      </c>
      <c r="EV63" s="334" t="s">
        <v>1210</v>
      </c>
      <c r="EW63" s="376"/>
      <c r="EY63" s="668" t="s">
        <v>432</v>
      </c>
      <c r="EZ63" s="639" t="s">
        <v>433</v>
      </c>
      <c r="FA63" s="265" t="s">
        <v>1231</v>
      </c>
      <c r="FB63" s="266">
        <v>44931</v>
      </c>
      <c r="FC63" s="669">
        <v>44932</v>
      </c>
      <c r="FD63" s="268" t="s">
        <v>1242</v>
      </c>
      <c r="FE63" s="326">
        <v>3</v>
      </c>
      <c r="FF63" s="270" t="s">
        <v>1242</v>
      </c>
      <c r="FG63" s="326">
        <v>3</v>
      </c>
      <c r="FH63" s="327" t="s">
        <v>1242</v>
      </c>
      <c r="FI63" s="328">
        <v>5</v>
      </c>
      <c r="FJ63" s="670" t="s">
        <v>1242</v>
      </c>
      <c r="FK63" s="671">
        <v>100</v>
      </c>
      <c r="FL63" s="672">
        <v>26</v>
      </c>
      <c r="FM63" s="673">
        <v>26</v>
      </c>
      <c r="FN63" s="268" t="s">
        <v>1210</v>
      </c>
      <c r="FO63" s="326" t="s">
        <v>1210</v>
      </c>
      <c r="FP63" s="270" t="s">
        <v>1210</v>
      </c>
      <c r="FQ63" s="326" t="s">
        <v>1210</v>
      </c>
      <c r="FR63" s="327" t="s">
        <v>1210</v>
      </c>
      <c r="FS63" s="328" t="s">
        <v>1210</v>
      </c>
      <c r="FT63" s="670" t="s">
        <v>1210</v>
      </c>
      <c r="FU63" s="671" t="s">
        <v>1210</v>
      </c>
      <c r="FV63" s="672" t="s">
        <v>1210</v>
      </c>
      <c r="FW63" s="673" t="s">
        <v>1210</v>
      </c>
      <c r="FY63" s="276" t="s">
        <v>1243</v>
      </c>
      <c r="FZ63" s="277" t="s">
        <v>1230</v>
      </c>
      <c r="GC63" s="229"/>
      <c r="GD63" s="229"/>
    </row>
    <row r="64" spans="2:186" ht="18.75" customHeight="1">
      <c r="B64" s="632" t="s">
        <v>1696</v>
      </c>
      <c r="C64" s="231" t="s">
        <v>3483</v>
      </c>
      <c r="D64" s="232">
        <v>2022</v>
      </c>
      <c r="E64" s="233" t="s">
        <v>1231</v>
      </c>
      <c r="F64" s="633">
        <v>1056071</v>
      </c>
      <c r="G64" s="634">
        <v>1056071</v>
      </c>
      <c r="H64" s="339">
        <v>44885</v>
      </c>
      <c r="I64" s="635" t="s">
        <v>1698</v>
      </c>
      <c r="J64" s="636" t="s">
        <v>1697</v>
      </c>
      <c r="K64" s="637" t="s">
        <v>1699</v>
      </c>
      <c r="L64" s="638" t="s">
        <v>1697</v>
      </c>
      <c r="M64" s="637" t="s">
        <v>1699</v>
      </c>
      <c r="N64" s="639" t="s">
        <v>1698</v>
      </c>
      <c r="O64" s="635" t="s">
        <v>78</v>
      </c>
      <c r="P64" s="639" t="s">
        <v>85</v>
      </c>
      <c r="Q64" s="640" t="s">
        <v>1234</v>
      </c>
      <c r="R64" s="641"/>
      <c r="S64" s="641"/>
      <c r="T64" s="642"/>
      <c r="U64" s="643">
        <v>2523.5294760000002</v>
      </c>
      <c r="V64" s="644">
        <v>1</v>
      </c>
      <c r="W64" s="644">
        <v>1</v>
      </c>
      <c r="X64" s="645" t="s">
        <v>1210</v>
      </c>
      <c r="Y64" s="352">
        <v>2022</v>
      </c>
      <c r="Z64" s="265">
        <v>2024</v>
      </c>
      <c r="AA64" s="646" t="s">
        <v>1700</v>
      </c>
      <c r="AB64" s="647"/>
      <c r="AC64" s="639" t="s">
        <v>1210</v>
      </c>
      <c r="AD64" s="648" t="s">
        <v>1211</v>
      </c>
      <c r="AE64" s="636" t="s">
        <v>1701</v>
      </c>
      <c r="AF64" s="636" t="s">
        <v>1698</v>
      </c>
      <c r="AG64" s="639" t="s">
        <v>1702</v>
      </c>
      <c r="AH64" s="648"/>
      <c r="AI64" s="639" t="s">
        <v>1210</v>
      </c>
      <c r="AJ64" s="649">
        <v>2021</v>
      </c>
      <c r="AK64" s="644">
        <v>4539</v>
      </c>
      <c r="AL64" s="644">
        <v>1524</v>
      </c>
      <c r="AM64" s="650"/>
      <c r="AN64" s="651"/>
      <c r="AO64" s="652">
        <v>2024</v>
      </c>
      <c r="AP64" s="645">
        <v>4086</v>
      </c>
      <c r="AQ64" s="653">
        <v>9.98</v>
      </c>
      <c r="AR64" s="645">
        <v>1372</v>
      </c>
      <c r="AS64" s="653">
        <v>9.9700000000000006</v>
      </c>
      <c r="AT64" s="654"/>
      <c r="AU64" s="651" t="s">
        <v>1210</v>
      </c>
      <c r="AV64" s="655" t="s">
        <v>1210</v>
      </c>
      <c r="AW64" s="656" t="s">
        <v>1703</v>
      </c>
      <c r="AX64" s="649">
        <v>2021</v>
      </c>
      <c r="AY64" s="644"/>
      <c r="AZ64" s="644" t="s">
        <v>1210</v>
      </c>
      <c r="BA64" s="650"/>
      <c r="BB64" s="657"/>
      <c r="BC64" s="652">
        <v>2024</v>
      </c>
      <c r="BD64" s="645"/>
      <c r="BE64" s="653" t="s">
        <v>1210</v>
      </c>
      <c r="BF64" s="645"/>
      <c r="BG64" s="653" t="s">
        <v>1210</v>
      </c>
      <c r="BH64" s="654"/>
      <c r="BI64" s="657" t="s">
        <v>1210</v>
      </c>
      <c r="BJ64" s="655" t="s">
        <v>1210</v>
      </c>
      <c r="BK64" s="656"/>
      <c r="BL64" s="635" t="s">
        <v>1210</v>
      </c>
      <c r="BM64" s="658" t="s">
        <v>1210</v>
      </c>
      <c r="BN64" s="639" t="s">
        <v>1210</v>
      </c>
      <c r="BO64" s="635" t="s">
        <v>1210</v>
      </c>
      <c r="BP64" s="658" t="s">
        <v>1210</v>
      </c>
      <c r="BQ64" s="639" t="s">
        <v>1210</v>
      </c>
      <c r="BR64" s="635" t="s">
        <v>1210</v>
      </c>
      <c r="BS64" s="658" t="s">
        <v>1210</v>
      </c>
      <c r="BT64" s="639" t="s">
        <v>1210</v>
      </c>
      <c r="BU64" s="635" t="s">
        <v>1210</v>
      </c>
      <c r="BV64" s="658" t="s">
        <v>1210</v>
      </c>
      <c r="BW64" s="639" t="s">
        <v>1210</v>
      </c>
      <c r="BX64" s="635" t="s">
        <v>1210</v>
      </c>
      <c r="BY64" s="658" t="s">
        <v>1210</v>
      </c>
      <c r="BZ64" s="639" t="s">
        <v>1210</v>
      </c>
      <c r="CA64" s="659" t="s">
        <v>1210</v>
      </c>
      <c r="CB64" s="638" t="s">
        <v>1240</v>
      </c>
      <c r="CC64" s="660" t="s">
        <v>1704</v>
      </c>
      <c r="CD64" s="661" t="s">
        <v>1240</v>
      </c>
      <c r="CE64" s="662" t="s">
        <v>1431</v>
      </c>
      <c r="CF64" s="663" t="s">
        <v>1705</v>
      </c>
      <c r="CG64" s="663"/>
      <c r="CH64" s="663"/>
      <c r="CI64" s="663"/>
      <c r="CJ64" s="664"/>
      <c r="CK64" s="661" t="s">
        <v>1217</v>
      </c>
      <c r="CL64" s="639"/>
      <c r="CM64" s="647" t="s">
        <v>1217</v>
      </c>
      <c r="CN64" s="665"/>
      <c r="CO64" s="666">
        <v>0</v>
      </c>
      <c r="CP64" s="667"/>
      <c r="CQ64" s="666">
        <v>0</v>
      </c>
      <c r="CR64" s="667"/>
      <c r="CS64" s="666">
        <v>0</v>
      </c>
      <c r="CT64" s="667" t="s">
        <v>1210</v>
      </c>
      <c r="CU64" s="666">
        <v>0</v>
      </c>
      <c r="CV64" s="374" t="s">
        <v>1219</v>
      </c>
      <c r="CW64" s="375" t="s">
        <v>1223</v>
      </c>
      <c r="CX64" s="336"/>
      <c r="CY64" s="333" t="s">
        <v>1222</v>
      </c>
      <c r="CZ64" s="334" t="s">
        <v>1223</v>
      </c>
      <c r="DA64" s="336"/>
      <c r="DB64" s="333" t="s">
        <v>1222</v>
      </c>
      <c r="DC64" s="334" t="s">
        <v>1220</v>
      </c>
      <c r="DD64" s="336"/>
      <c r="DE64" s="333" t="s">
        <v>1222</v>
      </c>
      <c r="DF64" s="334" t="s">
        <v>1223</v>
      </c>
      <c r="DG64" s="336"/>
      <c r="DH64" s="333" t="s">
        <v>1222</v>
      </c>
      <c r="DI64" s="334" t="s">
        <v>1223</v>
      </c>
      <c r="DJ64" s="336"/>
      <c r="DK64" s="333" t="s">
        <v>1222</v>
      </c>
      <c r="DL64" s="334" t="s">
        <v>1223</v>
      </c>
      <c r="DM64" s="336"/>
      <c r="DN64" s="333" t="s">
        <v>1222</v>
      </c>
      <c r="DO64" s="334" t="s">
        <v>1223</v>
      </c>
      <c r="DP64" s="336"/>
      <c r="DQ64" s="333" t="s">
        <v>1222</v>
      </c>
      <c r="DR64" s="334" t="s">
        <v>1223</v>
      </c>
      <c r="DS64" s="336"/>
      <c r="DT64" s="333" t="s">
        <v>1222</v>
      </c>
      <c r="DU64" s="334" t="s">
        <v>1223</v>
      </c>
      <c r="DV64" s="336"/>
      <c r="DW64" s="333" t="s">
        <v>1224</v>
      </c>
      <c r="DX64" s="334" t="s">
        <v>1224</v>
      </c>
      <c r="DY64" s="336"/>
      <c r="DZ64" s="333" t="s">
        <v>1224</v>
      </c>
      <c r="EA64" s="334" t="s">
        <v>1224</v>
      </c>
      <c r="EB64" s="336"/>
      <c r="EC64" s="333" t="s">
        <v>1224</v>
      </c>
      <c r="ED64" s="334" t="s">
        <v>1224</v>
      </c>
      <c r="EE64" s="336"/>
      <c r="EF64" s="333" t="s">
        <v>1222</v>
      </c>
      <c r="EG64" s="334" t="s">
        <v>1220</v>
      </c>
      <c r="EH64" s="336"/>
      <c r="EI64" s="374" t="s">
        <v>1210</v>
      </c>
      <c r="EJ64" s="375" t="s">
        <v>1210</v>
      </c>
      <c r="EK64" s="336"/>
      <c r="EL64" s="333" t="s">
        <v>1210</v>
      </c>
      <c r="EM64" s="334" t="s">
        <v>1210</v>
      </c>
      <c r="EN64" s="336"/>
      <c r="EO64" s="333" t="s">
        <v>1210</v>
      </c>
      <c r="EP64" s="334" t="s">
        <v>1210</v>
      </c>
      <c r="EQ64" s="336"/>
      <c r="ER64" s="333" t="s">
        <v>1210</v>
      </c>
      <c r="ES64" s="334" t="s">
        <v>1210</v>
      </c>
      <c r="ET64" s="336"/>
      <c r="EU64" s="333" t="s">
        <v>1210</v>
      </c>
      <c r="EV64" s="334" t="s">
        <v>1210</v>
      </c>
      <c r="EW64" s="376"/>
      <c r="EY64" s="668" t="s">
        <v>1696</v>
      </c>
      <c r="EZ64" s="639" t="s">
        <v>1697</v>
      </c>
      <c r="FA64" s="265" t="s">
        <v>1231</v>
      </c>
      <c r="FB64" s="266">
        <v>44893</v>
      </c>
      <c r="FC64" s="669">
        <v>44894</v>
      </c>
      <c r="FD64" s="268" t="s">
        <v>1276</v>
      </c>
      <c r="FE64" s="326">
        <v>9.98</v>
      </c>
      <c r="FF64" s="270" t="s">
        <v>1276</v>
      </c>
      <c r="FG64" s="326">
        <v>9.9700000000000006</v>
      </c>
      <c r="FH64" s="327" t="s">
        <v>1210</v>
      </c>
      <c r="FI64" s="328" t="s">
        <v>1210</v>
      </c>
      <c r="FJ64" s="670" t="s">
        <v>1242</v>
      </c>
      <c r="FK64" s="671">
        <v>100</v>
      </c>
      <c r="FL64" s="672">
        <v>20</v>
      </c>
      <c r="FM64" s="673">
        <v>20</v>
      </c>
      <c r="FN64" s="268" t="s">
        <v>1210</v>
      </c>
      <c r="FO64" s="326" t="s">
        <v>1210</v>
      </c>
      <c r="FP64" s="270" t="s">
        <v>1210</v>
      </c>
      <c r="FQ64" s="326" t="s">
        <v>1210</v>
      </c>
      <c r="FR64" s="327" t="s">
        <v>1210</v>
      </c>
      <c r="FS64" s="328" t="s">
        <v>1210</v>
      </c>
      <c r="FT64" s="670" t="s">
        <v>1210</v>
      </c>
      <c r="FU64" s="671" t="s">
        <v>1210</v>
      </c>
      <c r="FV64" s="672" t="s">
        <v>1210</v>
      </c>
      <c r="FW64" s="673" t="s">
        <v>1210</v>
      </c>
      <c r="FY64" s="276" t="s">
        <v>1243</v>
      </c>
      <c r="FZ64" s="277" t="s">
        <v>1230</v>
      </c>
      <c r="GC64" s="229"/>
      <c r="GD64" s="229"/>
    </row>
    <row r="65" spans="2:186" ht="18.75" customHeight="1">
      <c r="B65" s="632" t="s">
        <v>434</v>
      </c>
      <c r="C65" s="231" t="s">
        <v>435</v>
      </c>
      <c r="D65" s="232">
        <v>2022</v>
      </c>
      <c r="E65" s="233" t="s">
        <v>1231</v>
      </c>
      <c r="F65" s="633">
        <v>1081072</v>
      </c>
      <c r="G65" s="634">
        <v>1081072</v>
      </c>
      <c r="H65" s="339">
        <v>44771</v>
      </c>
      <c r="I65" s="635" t="s">
        <v>1706</v>
      </c>
      <c r="J65" s="636" t="s">
        <v>435</v>
      </c>
      <c r="K65" s="637" t="s">
        <v>1707</v>
      </c>
      <c r="L65" s="638" t="s">
        <v>435</v>
      </c>
      <c r="M65" s="637" t="s">
        <v>1707</v>
      </c>
      <c r="N65" s="639" t="s">
        <v>1708</v>
      </c>
      <c r="O65" s="635" t="s">
        <v>125</v>
      </c>
      <c r="P65" s="639" t="s">
        <v>126</v>
      </c>
      <c r="Q65" s="640" t="s">
        <v>1234</v>
      </c>
      <c r="R65" s="641"/>
      <c r="S65" s="641"/>
      <c r="T65" s="642"/>
      <c r="U65" s="643">
        <v>5009.5669080000007</v>
      </c>
      <c r="V65" s="644">
        <v>3</v>
      </c>
      <c r="W65" s="644">
        <v>2</v>
      </c>
      <c r="X65" s="645" t="s">
        <v>1210</v>
      </c>
      <c r="Y65" s="352">
        <v>2022</v>
      </c>
      <c r="Z65" s="265">
        <v>2024</v>
      </c>
      <c r="AA65" s="646" t="s">
        <v>1709</v>
      </c>
      <c r="AB65" s="647"/>
      <c r="AC65" s="639" t="s">
        <v>1210</v>
      </c>
      <c r="AD65" s="648" t="s">
        <v>1211</v>
      </c>
      <c r="AE65" s="636" t="s">
        <v>1710</v>
      </c>
      <c r="AF65" s="636" t="s">
        <v>1708</v>
      </c>
      <c r="AG65" s="639" t="s">
        <v>1711</v>
      </c>
      <c r="AH65" s="648"/>
      <c r="AI65" s="639" t="s">
        <v>1210</v>
      </c>
      <c r="AJ65" s="649">
        <v>2021</v>
      </c>
      <c r="AK65" s="644">
        <v>8786</v>
      </c>
      <c r="AL65" s="644">
        <v>9414</v>
      </c>
      <c r="AM65" s="650">
        <v>42.24</v>
      </c>
      <c r="AN65" s="651" t="s">
        <v>1712</v>
      </c>
      <c r="AO65" s="652">
        <v>2024</v>
      </c>
      <c r="AP65" s="645">
        <v>8778</v>
      </c>
      <c r="AQ65" s="653">
        <v>0.09</v>
      </c>
      <c r="AR65" s="645">
        <v>9406</v>
      </c>
      <c r="AS65" s="653">
        <v>0.08</v>
      </c>
      <c r="AT65" s="654">
        <v>42.19</v>
      </c>
      <c r="AU65" s="651" t="s">
        <v>1712</v>
      </c>
      <c r="AV65" s="655">
        <v>0.11</v>
      </c>
      <c r="AW65" s="656" t="s">
        <v>1713</v>
      </c>
      <c r="AX65" s="649">
        <v>2021</v>
      </c>
      <c r="AY65" s="644"/>
      <c r="AZ65" s="644" t="s">
        <v>1210</v>
      </c>
      <c r="BA65" s="650"/>
      <c r="BB65" s="657"/>
      <c r="BC65" s="652">
        <v>2024</v>
      </c>
      <c r="BD65" s="645"/>
      <c r="BE65" s="653" t="s">
        <v>1210</v>
      </c>
      <c r="BF65" s="645"/>
      <c r="BG65" s="653" t="s">
        <v>1210</v>
      </c>
      <c r="BH65" s="654"/>
      <c r="BI65" s="657" t="s">
        <v>1210</v>
      </c>
      <c r="BJ65" s="655" t="s">
        <v>1210</v>
      </c>
      <c r="BK65" s="656"/>
      <c r="BL65" s="635" t="s">
        <v>1210</v>
      </c>
      <c r="BM65" s="658" t="s">
        <v>1210</v>
      </c>
      <c r="BN65" s="639" t="s">
        <v>1210</v>
      </c>
      <c r="BO65" s="635" t="s">
        <v>1210</v>
      </c>
      <c r="BP65" s="658" t="s">
        <v>1210</v>
      </c>
      <c r="BQ65" s="639" t="s">
        <v>1210</v>
      </c>
      <c r="BR65" s="635" t="s">
        <v>1210</v>
      </c>
      <c r="BS65" s="658" t="s">
        <v>1210</v>
      </c>
      <c r="BT65" s="639" t="s">
        <v>1210</v>
      </c>
      <c r="BU65" s="635" t="s">
        <v>1210</v>
      </c>
      <c r="BV65" s="658" t="s">
        <v>1210</v>
      </c>
      <c r="BW65" s="639" t="s">
        <v>1210</v>
      </c>
      <c r="BX65" s="635" t="s">
        <v>1210</v>
      </c>
      <c r="BY65" s="658" t="s">
        <v>1210</v>
      </c>
      <c r="BZ65" s="639" t="s">
        <v>1210</v>
      </c>
      <c r="CA65" s="659" t="s">
        <v>1210</v>
      </c>
      <c r="CB65" s="638" t="s">
        <v>1240</v>
      </c>
      <c r="CC65" s="660" t="s">
        <v>1714</v>
      </c>
      <c r="CD65" s="661" t="s">
        <v>1217</v>
      </c>
      <c r="CE65" s="662"/>
      <c r="CF65" s="663"/>
      <c r="CG65" s="663"/>
      <c r="CH65" s="663"/>
      <c r="CI65" s="663"/>
      <c r="CJ65" s="664"/>
      <c r="CK65" s="661" t="s">
        <v>1240</v>
      </c>
      <c r="CL65" s="639" t="s">
        <v>1715</v>
      </c>
      <c r="CM65" s="647" t="s">
        <v>1217</v>
      </c>
      <c r="CN65" s="665"/>
      <c r="CO65" s="666">
        <v>2</v>
      </c>
      <c r="CP65" s="667"/>
      <c r="CQ65" s="666">
        <v>1</v>
      </c>
      <c r="CR65" s="667"/>
      <c r="CS65" s="666">
        <v>0</v>
      </c>
      <c r="CT65" s="667" t="s">
        <v>1210</v>
      </c>
      <c r="CU65" s="666">
        <v>3</v>
      </c>
      <c r="CV65" s="374" t="s">
        <v>1219</v>
      </c>
      <c r="CW65" s="375" t="s">
        <v>1223</v>
      </c>
      <c r="CX65" s="336"/>
      <c r="CY65" s="333" t="s">
        <v>1222</v>
      </c>
      <c r="CZ65" s="334" t="s">
        <v>1223</v>
      </c>
      <c r="DA65" s="336"/>
      <c r="DB65" s="333" t="s">
        <v>1222</v>
      </c>
      <c r="DC65" s="334" t="s">
        <v>1223</v>
      </c>
      <c r="DD65" s="336"/>
      <c r="DE65" s="333" t="s">
        <v>1222</v>
      </c>
      <c r="DF65" s="334" t="s">
        <v>1223</v>
      </c>
      <c r="DG65" s="336"/>
      <c r="DH65" s="333" t="s">
        <v>1222</v>
      </c>
      <c r="DI65" s="334" t="s">
        <v>1223</v>
      </c>
      <c r="DJ65" s="336"/>
      <c r="DK65" s="333" t="s">
        <v>1222</v>
      </c>
      <c r="DL65" s="334" t="s">
        <v>1223</v>
      </c>
      <c r="DM65" s="336"/>
      <c r="DN65" s="333" t="s">
        <v>1224</v>
      </c>
      <c r="DO65" s="334" t="s">
        <v>1224</v>
      </c>
      <c r="DP65" s="336"/>
      <c r="DQ65" s="333" t="s">
        <v>1222</v>
      </c>
      <c r="DR65" s="334" t="s">
        <v>1223</v>
      </c>
      <c r="DS65" s="336"/>
      <c r="DT65" s="333" t="s">
        <v>1222</v>
      </c>
      <c r="DU65" s="334" t="s">
        <v>1223</v>
      </c>
      <c r="DV65" s="336"/>
      <c r="DW65" s="333" t="s">
        <v>1224</v>
      </c>
      <c r="DX65" s="334" t="s">
        <v>1224</v>
      </c>
      <c r="DY65" s="336"/>
      <c r="DZ65" s="333" t="s">
        <v>1224</v>
      </c>
      <c r="EA65" s="334" t="s">
        <v>1224</v>
      </c>
      <c r="EB65" s="336"/>
      <c r="EC65" s="333" t="s">
        <v>1224</v>
      </c>
      <c r="ED65" s="334" t="s">
        <v>1224</v>
      </c>
      <c r="EE65" s="336"/>
      <c r="EF65" s="333" t="s">
        <v>1224</v>
      </c>
      <c r="EG65" s="334" t="s">
        <v>1224</v>
      </c>
      <c r="EH65" s="336"/>
      <c r="EI65" s="374" t="s">
        <v>1210</v>
      </c>
      <c r="EJ65" s="375" t="s">
        <v>1210</v>
      </c>
      <c r="EK65" s="336"/>
      <c r="EL65" s="333" t="s">
        <v>1210</v>
      </c>
      <c r="EM65" s="334" t="s">
        <v>1210</v>
      </c>
      <c r="EN65" s="336"/>
      <c r="EO65" s="333" t="s">
        <v>1210</v>
      </c>
      <c r="EP65" s="334" t="s">
        <v>1210</v>
      </c>
      <c r="EQ65" s="336"/>
      <c r="ER65" s="333" t="s">
        <v>1210</v>
      </c>
      <c r="ES65" s="334" t="s">
        <v>1210</v>
      </c>
      <c r="ET65" s="336"/>
      <c r="EU65" s="333" t="s">
        <v>1210</v>
      </c>
      <c r="EV65" s="334" t="s">
        <v>1210</v>
      </c>
      <c r="EW65" s="376"/>
      <c r="EY65" s="668" t="s">
        <v>434</v>
      </c>
      <c r="EZ65" s="639" t="s">
        <v>435</v>
      </c>
      <c r="FA65" s="265" t="s">
        <v>1231</v>
      </c>
      <c r="FB65" s="266">
        <v>44831</v>
      </c>
      <c r="FC65" s="669">
        <v>44852</v>
      </c>
      <c r="FD65" s="268" t="s">
        <v>1242</v>
      </c>
      <c r="FE65" s="326">
        <v>0.09</v>
      </c>
      <c r="FF65" s="270" t="s">
        <v>1242</v>
      </c>
      <c r="FG65" s="326">
        <v>0.08</v>
      </c>
      <c r="FH65" s="327" t="s">
        <v>1242</v>
      </c>
      <c r="FI65" s="328">
        <v>0.11</v>
      </c>
      <c r="FJ65" s="670" t="s">
        <v>1242</v>
      </c>
      <c r="FK65" s="671">
        <v>100</v>
      </c>
      <c r="FL65" s="672">
        <v>16</v>
      </c>
      <c r="FM65" s="673">
        <v>16</v>
      </c>
      <c r="FN65" s="268" t="s">
        <v>1210</v>
      </c>
      <c r="FO65" s="326" t="s">
        <v>1210</v>
      </c>
      <c r="FP65" s="270" t="s">
        <v>1210</v>
      </c>
      <c r="FQ65" s="326" t="s">
        <v>1210</v>
      </c>
      <c r="FR65" s="327" t="s">
        <v>1210</v>
      </c>
      <c r="FS65" s="328" t="s">
        <v>1210</v>
      </c>
      <c r="FT65" s="670" t="s">
        <v>1210</v>
      </c>
      <c r="FU65" s="671" t="s">
        <v>1210</v>
      </c>
      <c r="FV65" s="672" t="s">
        <v>1210</v>
      </c>
      <c r="FW65" s="673" t="s">
        <v>1210</v>
      </c>
      <c r="FY65" s="276" t="s">
        <v>1243</v>
      </c>
      <c r="FZ65" s="277" t="s">
        <v>1230</v>
      </c>
      <c r="GC65" s="229"/>
      <c r="GD65" s="229"/>
    </row>
    <row r="66" spans="2:186" ht="18.75" customHeight="1">
      <c r="B66" s="632" t="s">
        <v>436</v>
      </c>
      <c r="C66" s="231" t="s">
        <v>437</v>
      </c>
      <c r="D66" s="232">
        <v>2022</v>
      </c>
      <c r="E66" s="233" t="s">
        <v>1231</v>
      </c>
      <c r="F66" s="633">
        <v>1010073</v>
      </c>
      <c r="G66" s="634">
        <v>1010073</v>
      </c>
      <c r="H66" s="339">
        <v>44770</v>
      </c>
      <c r="I66" s="635" t="s">
        <v>1716</v>
      </c>
      <c r="J66" s="636" t="s">
        <v>437</v>
      </c>
      <c r="K66" s="637" t="s">
        <v>1717</v>
      </c>
      <c r="L66" s="638" t="s">
        <v>437</v>
      </c>
      <c r="M66" s="637" t="s">
        <v>1718</v>
      </c>
      <c r="N66" s="639" t="s">
        <v>1719</v>
      </c>
      <c r="O66" s="635" t="s">
        <v>25</v>
      </c>
      <c r="P66" s="639" t="s">
        <v>27</v>
      </c>
      <c r="Q66" s="640" t="s">
        <v>1234</v>
      </c>
      <c r="R66" s="641"/>
      <c r="S66" s="641"/>
      <c r="T66" s="642"/>
      <c r="U66" s="643">
        <v>5957</v>
      </c>
      <c r="V66" s="644">
        <v>3</v>
      </c>
      <c r="W66" s="644">
        <v>2</v>
      </c>
      <c r="X66" s="645" t="s">
        <v>1210</v>
      </c>
      <c r="Y66" s="352">
        <v>2022</v>
      </c>
      <c r="Z66" s="265">
        <v>2024</v>
      </c>
      <c r="AA66" s="646" t="s">
        <v>1720</v>
      </c>
      <c r="AB66" s="647"/>
      <c r="AC66" s="639" t="s">
        <v>1210</v>
      </c>
      <c r="AD66" s="648" t="s">
        <v>1211</v>
      </c>
      <c r="AE66" s="636" t="s">
        <v>1721</v>
      </c>
      <c r="AF66" s="636" t="s">
        <v>1722</v>
      </c>
      <c r="AG66" s="639" t="s">
        <v>1723</v>
      </c>
      <c r="AH66" s="648"/>
      <c r="AI66" s="639" t="s">
        <v>1210</v>
      </c>
      <c r="AJ66" s="649">
        <v>2021</v>
      </c>
      <c r="AK66" s="644">
        <v>10992</v>
      </c>
      <c r="AL66" s="644">
        <v>10934</v>
      </c>
      <c r="AM66" s="650">
        <v>19.420000000000002</v>
      </c>
      <c r="AN66" s="651" t="s">
        <v>1680</v>
      </c>
      <c r="AO66" s="652">
        <v>2024</v>
      </c>
      <c r="AP66" s="645">
        <v>10830</v>
      </c>
      <c r="AQ66" s="653">
        <v>1.47</v>
      </c>
      <c r="AR66" s="645">
        <v>10772.85480349345</v>
      </c>
      <c r="AS66" s="653">
        <v>1.47</v>
      </c>
      <c r="AT66" s="654">
        <v>21.26</v>
      </c>
      <c r="AU66" s="651" t="s">
        <v>1680</v>
      </c>
      <c r="AV66" s="655">
        <v>-9.48</v>
      </c>
      <c r="AW66" s="656" t="s">
        <v>1724</v>
      </c>
      <c r="AX66" s="649">
        <v>2021</v>
      </c>
      <c r="AY66" s="644"/>
      <c r="AZ66" s="644" t="s">
        <v>1210</v>
      </c>
      <c r="BA66" s="650"/>
      <c r="BB66" s="657"/>
      <c r="BC66" s="652">
        <v>2024</v>
      </c>
      <c r="BD66" s="645"/>
      <c r="BE66" s="653" t="s">
        <v>1210</v>
      </c>
      <c r="BF66" s="645"/>
      <c r="BG66" s="653" t="s">
        <v>1210</v>
      </c>
      <c r="BH66" s="654"/>
      <c r="BI66" s="657" t="s">
        <v>1210</v>
      </c>
      <c r="BJ66" s="655" t="s">
        <v>1210</v>
      </c>
      <c r="BK66" s="656"/>
      <c r="BL66" s="635" t="s">
        <v>1210</v>
      </c>
      <c r="BM66" s="658" t="s">
        <v>1210</v>
      </c>
      <c r="BN66" s="639" t="s">
        <v>1210</v>
      </c>
      <c r="BO66" s="635" t="s">
        <v>1210</v>
      </c>
      <c r="BP66" s="658" t="s">
        <v>1210</v>
      </c>
      <c r="BQ66" s="639" t="s">
        <v>1210</v>
      </c>
      <c r="BR66" s="635" t="s">
        <v>1210</v>
      </c>
      <c r="BS66" s="658" t="s">
        <v>1210</v>
      </c>
      <c r="BT66" s="639" t="s">
        <v>1210</v>
      </c>
      <c r="BU66" s="635" t="s">
        <v>1210</v>
      </c>
      <c r="BV66" s="658" t="s">
        <v>1210</v>
      </c>
      <c r="BW66" s="639" t="s">
        <v>1210</v>
      </c>
      <c r="BX66" s="635" t="s">
        <v>1210</v>
      </c>
      <c r="BY66" s="658" t="s">
        <v>1210</v>
      </c>
      <c r="BZ66" s="639" t="s">
        <v>1210</v>
      </c>
      <c r="CA66" s="659" t="s">
        <v>1210</v>
      </c>
      <c r="CB66" s="638" t="s">
        <v>1217</v>
      </c>
      <c r="CC66" s="660"/>
      <c r="CD66" s="661" t="s">
        <v>1217</v>
      </c>
      <c r="CE66" s="662"/>
      <c r="CF66" s="663"/>
      <c r="CG66" s="663"/>
      <c r="CH66" s="663"/>
      <c r="CI66" s="663"/>
      <c r="CJ66" s="664"/>
      <c r="CK66" s="661" t="s">
        <v>1240</v>
      </c>
      <c r="CL66" s="639" t="s">
        <v>1725</v>
      </c>
      <c r="CM66" s="647" t="s">
        <v>1217</v>
      </c>
      <c r="CN66" s="665">
        <v>0</v>
      </c>
      <c r="CO66" s="666">
        <v>0</v>
      </c>
      <c r="CP66" s="667">
        <v>0</v>
      </c>
      <c r="CQ66" s="666">
        <v>0</v>
      </c>
      <c r="CR66" s="667">
        <v>0</v>
      </c>
      <c r="CS66" s="666">
        <v>0</v>
      </c>
      <c r="CT66" s="667">
        <v>0</v>
      </c>
      <c r="CU66" s="666">
        <v>0</v>
      </c>
      <c r="CV66" s="374" t="s">
        <v>1219</v>
      </c>
      <c r="CW66" s="375" t="s">
        <v>1223</v>
      </c>
      <c r="CX66" s="336"/>
      <c r="CY66" s="333" t="s">
        <v>1222</v>
      </c>
      <c r="CZ66" s="334" t="s">
        <v>1223</v>
      </c>
      <c r="DA66" s="336"/>
      <c r="DB66" s="333" t="s">
        <v>1222</v>
      </c>
      <c r="DC66" s="334" t="s">
        <v>1223</v>
      </c>
      <c r="DD66" s="336"/>
      <c r="DE66" s="333" t="s">
        <v>1222</v>
      </c>
      <c r="DF66" s="334" t="s">
        <v>1223</v>
      </c>
      <c r="DG66" s="336"/>
      <c r="DH66" s="333" t="s">
        <v>1222</v>
      </c>
      <c r="DI66" s="334" t="s">
        <v>1223</v>
      </c>
      <c r="DJ66" s="336"/>
      <c r="DK66" s="333" t="s">
        <v>1222</v>
      </c>
      <c r="DL66" s="334" t="s">
        <v>1223</v>
      </c>
      <c r="DM66" s="336"/>
      <c r="DN66" s="333" t="s">
        <v>1222</v>
      </c>
      <c r="DO66" s="334" t="s">
        <v>1223</v>
      </c>
      <c r="DP66" s="336"/>
      <c r="DQ66" s="333" t="s">
        <v>1222</v>
      </c>
      <c r="DR66" s="334" t="s">
        <v>1223</v>
      </c>
      <c r="DS66" s="336"/>
      <c r="DT66" s="333" t="s">
        <v>1222</v>
      </c>
      <c r="DU66" s="334" t="s">
        <v>1223</v>
      </c>
      <c r="DV66" s="336"/>
      <c r="DW66" s="333" t="s">
        <v>1222</v>
      </c>
      <c r="DX66" s="334" t="s">
        <v>1223</v>
      </c>
      <c r="DY66" s="336"/>
      <c r="DZ66" s="333" t="s">
        <v>1222</v>
      </c>
      <c r="EA66" s="334" t="s">
        <v>1223</v>
      </c>
      <c r="EB66" s="336"/>
      <c r="EC66" s="333" t="s">
        <v>1222</v>
      </c>
      <c r="ED66" s="334" t="s">
        <v>1223</v>
      </c>
      <c r="EE66" s="336"/>
      <c r="EF66" s="333" t="s">
        <v>1222</v>
      </c>
      <c r="EG66" s="334" t="s">
        <v>1223</v>
      </c>
      <c r="EH66" s="336"/>
      <c r="EI66" s="374" t="s">
        <v>1210</v>
      </c>
      <c r="EJ66" s="375" t="s">
        <v>1210</v>
      </c>
      <c r="EK66" s="336"/>
      <c r="EL66" s="333" t="s">
        <v>1210</v>
      </c>
      <c r="EM66" s="334" t="s">
        <v>1210</v>
      </c>
      <c r="EN66" s="336"/>
      <c r="EO66" s="333" t="s">
        <v>1210</v>
      </c>
      <c r="EP66" s="334" t="s">
        <v>1210</v>
      </c>
      <c r="EQ66" s="336"/>
      <c r="ER66" s="333" t="s">
        <v>1210</v>
      </c>
      <c r="ES66" s="334" t="s">
        <v>1210</v>
      </c>
      <c r="ET66" s="336"/>
      <c r="EU66" s="333" t="s">
        <v>1210</v>
      </c>
      <c r="EV66" s="334" t="s">
        <v>1210</v>
      </c>
      <c r="EW66" s="376"/>
      <c r="EY66" s="668" t="s">
        <v>436</v>
      </c>
      <c r="EZ66" s="639" t="s">
        <v>437</v>
      </c>
      <c r="FA66" s="265" t="s">
        <v>1231</v>
      </c>
      <c r="FB66" s="266">
        <v>44890</v>
      </c>
      <c r="FC66" s="669">
        <v>44915</v>
      </c>
      <c r="FD66" s="268" t="s">
        <v>1242</v>
      </c>
      <c r="FE66" s="326">
        <v>1.47</v>
      </c>
      <c r="FF66" s="270" t="s">
        <v>1242</v>
      </c>
      <c r="FG66" s="326">
        <v>1.47</v>
      </c>
      <c r="FH66" s="327" t="s">
        <v>1228</v>
      </c>
      <c r="FI66" s="328">
        <v>-9.48</v>
      </c>
      <c r="FJ66" s="670" t="s">
        <v>1242</v>
      </c>
      <c r="FK66" s="671">
        <v>100</v>
      </c>
      <c r="FL66" s="672">
        <v>26</v>
      </c>
      <c r="FM66" s="673">
        <v>26</v>
      </c>
      <c r="FN66" s="268" t="s">
        <v>1210</v>
      </c>
      <c r="FO66" s="326" t="s">
        <v>1210</v>
      </c>
      <c r="FP66" s="270" t="s">
        <v>1210</v>
      </c>
      <c r="FQ66" s="326" t="s">
        <v>1210</v>
      </c>
      <c r="FR66" s="327" t="s">
        <v>1210</v>
      </c>
      <c r="FS66" s="328" t="s">
        <v>1210</v>
      </c>
      <c r="FT66" s="670" t="s">
        <v>1210</v>
      </c>
      <c r="FU66" s="671" t="s">
        <v>1210</v>
      </c>
      <c r="FV66" s="672" t="s">
        <v>1210</v>
      </c>
      <c r="FW66" s="673" t="s">
        <v>1210</v>
      </c>
      <c r="FY66" s="276" t="s">
        <v>1243</v>
      </c>
      <c r="FZ66" s="277" t="s">
        <v>1230</v>
      </c>
      <c r="GC66" s="229"/>
      <c r="GD66" s="229"/>
    </row>
    <row r="67" spans="2:186" ht="18.75" customHeight="1">
      <c r="B67" s="632" t="s">
        <v>438</v>
      </c>
      <c r="C67" s="231" t="s">
        <v>439</v>
      </c>
      <c r="D67" s="232">
        <v>2022</v>
      </c>
      <c r="E67" s="233" t="s">
        <v>1269</v>
      </c>
      <c r="F67" s="633">
        <v>3043074</v>
      </c>
      <c r="G67" s="634">
        <v>3043074</v>
      </c>
      <c r="H67" s="339">
        <v>44817</v>
      </c>
      <c r="I67" s="635" t="s">
        <v>1726</v>
      </c>
      <c r="J67" s="636" t="s">
        <v>439</v>
      </c>
      <c r="K67" s="637" t="s">
        <v>1727</v>
      </c>
      <c r="L67" s="638" t="s">
        <v>439</v>
      </c>
      <c r="M67" s="637" t="s">
        <v>1727</v>
      </c>
      <c r="N67" s="639" t="s">
        <v>1726</v>
      </c>
      <c r="O67" s="635" t="s">
        <v>67</v>
      </c>
      <c r="P67" s="639" t="s">
        <v>69</v>
      </c>
      <c r="Q67" s="640"/>
      <c r="R67" s="641"/>
      <c r="S67" s="641" t="s">
        <v>1272</v>
      </c>
      <c r="T67" s="642"/>
      <c r="U67" s="643" t="s">
        <v>1210</v>
      </c>
      <c r="V67" s="644" t="s">
        <v>1210</v>
      </c>
      <c r="W67" s="644" t="s">
        <v>1210</v>
      </c>
      <c r="X67" s="645">
        <v>105</v>
      </c>
      <c r="Y67" s="352">
        <v>2022</v>
      </c>
      <c r="Z67" s="265">
        <v>2024</v>
      </c>
      <c r="AA67" s="646" t="s">
        <v>1728</v>
      </c>
      <c r="AB67" s="647"/>
      <c r="AC67" s="639" t="s">
        <v>1210</v>
      </c>
      <c r="AD67" s="648" t="s">
        <v>1211</v>
      </c>
      <c r="AE67" s="636" t="s">
        <v>1729</v>
      </c>
      <c r="AF67" s="636" t="s">
        <v>1730</v>
      </c>
      <c r="AG67" s="639" t="s">
        <v>1731</v>
      </c>
      <c r="AH67" s="648"/>
      <c r="AI67" s="639" t="s">
        <v>1210</v>
      </c>
      <c r="AJ67" s="649">
        <v>2021</v>
      </c>
      <c r="AK67" s="644"/>
      <c r="AL67" s="644" t="s">
        <v>1210</v>
      </c>
      <c r="AM67" s="650"/>
      <c r="AN67" s="651"/>
      <c r="AO67" s="652">
        <v>2024</v>
      </c>
      <c r="AP67" s="645"/>
      <c r="AQ67" s="653" t="s">
        <v>1210</v>
      </c>
      <c r="AR67" s="645"/>
      <c r="AS67" s="653" t="s">
        <v>1210</v>
      </c>
      <c r="AT67" s="654"/>
      <c r="AU67" s="651" t="s">
        <v>1210</v>
      </c>
      <c r="AV67" s="655" t="s">
        <v>1210</v>
      </c>
      <c r="AW67" s="656"/>
      <c r="AX67" s="649">
        <v>2021</v>
      </c>
      <c r="AY67" s="644">
        <v>1251</v>
      </c>
      <c r="AZ67" s="644">
        <v>1251</v>
      </c>
      <c r="BA67" s="650"/>
      <c r="BB67" s="657"/>
      <c r="BC67" s="652">
        <v>2024</v>
      </c>
      <c r="BD67" s="645">
        <v>1230</v>
      </c>
      <c r="BE67" s="653">
        <v>1.67</v>
      </c>
      <c r="BF67" s="645">
        <v>1230</v>
      </c>
      <c r="BG67" s="653">
        <v>1.67</v>
      </c>
      <c r="BH67" s="654"/>
      <c r="BI67" s="657" t="s">
        <v>1210</v>
      </c>
      <c r="BJ67" s="655" t="s">
        <v>1210</v>
      </c>
      <c r="BK67" s="656" t="s">
        <v>1732</v>
      </c>
      <c r="BL67" s="635" t="s">
        <v>1210</v>
      </c>
      <c r="BM67" s="658" t="s">
        <v>1210</v>
      </c>
      <c r="BN67" s="639" t="s">
        <v>1210</v>
      </c>
      <c r="BO67" s="635" t="s">
        <v>1210</v>
      </c>
      <c r="BP67" s="658" t="s">
        <v>1210</v>
      </c>
      <c r="BQ67" s="639" t="s">
        <v>1210</v>
      </c>
      <c r="BR67" s="635" t="s">
        <v>1210</v>
      </c>
      <c r="BS67" s="658" t="s">
        <v>1210</v>
      </c>
      <c r="BT67" s="639" t="s">
        <v>1210</v>
      </c>
      <c r="BU67" s="635" t="s">
        <v>1210</v>
      </c>
      <c r="BV67" s="658" t="s">
        <v>1210</v>
      </c>
      <c r="BW67" s="639" t="s">
        <v>1210</v>
      </c>
      <c r="BX67" s="635" t="s">
        <v>1210</v>
      </c>
      <c r="BY67" s="658" t="s">
        <v>1210</v>
      </c>
      <c r="BZ67" s="639" t="s">
        <v>1210</v>
      </c>
      <c r="CA67" s="659" t="s">
        <v>1210</v>
      </c>
      <c r="CB67" s="638" t="s">
        <v>1217</v>
      </c>
      <c r="CC67" s="660"/>
      <c r="CD67" s="661" t="s">
        <v>1217</v>
      </c>
      <c r="CE67" s="662"/>
      <c r="CF67" s="663"/>
      <c r="CG67" s="663"/>
      <c r="CH67" s="663"/>
      <c r="CI67" s="663"/>
      <c r="CJ67" s="664"/>
      <c r="CK67" s="661" t="s">
        <v>1217</v>
      </c>
      <c r="CL67" s="639"/>
      <c r="CM67" s="647" t="s">
        <v>1217</v>
      </c>
      <c r="CN67" s="665"/>
      <c r="CO67" s="666">
        <v>0</v>
      </c>
      <c r="CP67" s="667"/>
      <c r="CQ67" s="666">
        <v>0</v>
      </c>
      <c r="CR67" s="667"/>
      <c r="CS67" s="666">
        <v>0</v>
      </c>
      <c r="CT67" s="667" t="s">
        <v>1210</v>
      </c>
      <c r="CU67" s="666">
        <v>0</v>
      </c>
      <c r="CV67" s="374" t="s">
        <v>1210</v>
      </c>
      <c r="CW67" s="375" t="s">
        <v>1210</v>
      </c>
      <c r="CX67" s="336"/>
      <c r="CY67" s="333" t="s">
        <v>1210</v>
      </c>
      <c r="CZ67" s="334" t="s">
        <v>1210</v>
      </c>
      <c r="DA67" s="336"/>
      <c r="DB67" s="333" t="s">
        <v>1210</v>
      </c>
      <c r="DC67" s="334" t="s">
        <v>1210</v>
      </c>
      <c r="DD67" s="336"/>
      <c r="DE67" s="333" t="s">
        <v>1210</v>
      </c>
      <c r="DF67" s="334" t="s">
        <v>1210</v>
      </c>
      <c r="DG67" s="336"/>
      <c r="DH67" s="333" t="s">
        <v>1210</v>
      </c>
      <c r="DI67" s="334" t="s">
        <v>1210</v>
      </c>
      <c r="DJ67" s="336"/>
      <c r="DK67" s="333" t="s">
        <v>1210</v>
      </c>
      <c r="DL67" s="334" t="s">
        <v>1210</v>
      </c>
      <c r="DM67" s="336"/>
      <c r="DN67" s="333" t="s">
        <v>1210</v>
      </c>
      <c r="DO67" s="334" t="s">
        <v>1210</v>
      </c>
      <c r="DP67" s="336"/>
      <c r="DQ67" s="333" t="s">
        <v>1210</v>
      </c>
      <c r="DR67" s="334" t="s">
        <v>1210</v>
      </c>
      <c r="DS67" s="336"/>
      <c r="DT67" s="333" t="s">
        <v>1210</v>
      </c>
      <c r="DU67" s="334" t="s">
        <v>1210</v>
      </c>
      <c r="DV67" s="336"/>
      <c r="DW67" s="333" t="s">
        <v>1210</v>
      </c>
      <c r="DX67" s="334" t="s">
        <v>1210</v>
      </c>
      <c r="DY67" s="336"/>
      <c r="DZ67" s="333" t="s">
        <v>1210</v>
      </c>
      <c r="EA67" s="334" t="s">
        <v>1210</v>
      </c>
      <c r="EB67" s="336"/>
      <c r="EC67" s="333" t="s">
        <v>1210</v>
      </c>
      <c r="ED67" s="334" t="s">
        <v>1210</v>
      </c>
      <c r="EE67" s="336"/>
      <c r="EF67" s="333" t="s">
        <v>1210</v>
      </c>
      <c r="EG67" s="334" t="s">
        <v>1210</v>
      </c>
      <c r="EH67" s="336"/>
      <c r="EI67" s="374" t="s">
        <v>1219</v>
      </c>
      <c r="EJ67" s="375" t="s">
        <v>1223</v>
      </c>
      <c r="EK67" s="336"/>
      <c r="EL67" s="333" t="s">
        <v>1219</v>
      </c>
      <c r="EM67" s="334" t="s">
        <v>1223</v>
      </c>
      <c r="EN67" s="336"/>
      <c r="EO67" s="333" t="s">
        <v>1222</v>
      </c>
      <c r="EP67" s="334" t="s">
        <v>1223</v>
      </c>
      <c r="EQ67" s="336"/>
      <c r="ER67" s="333" t="s">
        <v>1222</v>
      </c>
      <c r="ES67" s="334" t="s">
        <v>1223</v>
      </c>
      <c r="ET67" s="336"/>
      <c r="EU67" s="333" t="s">
        <v>1222</v>
      </c>
      <c r="EV67" s="334" t="s">
        <v>1223</v>
      </c>
      <c r="EW67" s="376"/>
      <c r="EY67" s="668" t="s">
        <v>438</v>
      </c>
      <c r="EZ67" s="639" t="s">
        <v>439</v>
      </c>
      <c r="FA67" s="265" t="s">
        <v>1269</v>
      </c>
      <c r="FB67" s="266">
        <v>44817</v>
      </c>
      <c r="FC67" s="669">
        <v>44852</v>
      </c>
      <c r="FD67" s="268" t="s">
        <v>1210</v>
      </c>
      <c r="FE67" s="326" t="s">
        <v>1210</v>
      </c>
      <c r="FF67" s="270" t="s">
        <v>1210</v>
      </c>
      <c r="FG67" s="326" t="s">
        <v>1210</v>
      </c>
      <c r="FH67" s="327" t="s">
        <v>1210</v>
      </c>
      <c r="FI67" s="328" t="s">
        <v>1210</v>
      </c>
      <c r="FJ67" s="670" t="s">
        <v>1210</v>
      </c>
      <c r="FK67" s="671" t="s">
        <v>1210</v>
      </c>
      <c r="FL67" s="672" t="s">
        <v>1210</v>
      </c>
      <c r="FM67" s="673" t="s">
        <v>1210</v>
      </c>
      <c r="FN67" s="268" t="s">
        <v>1242</v>
      </c>
      <c r="FO67" s="326">
        <v>1.67</v>
      </c>
      <c r="FP67" s="270" t="s">
        <v>1276</v>
      </c>
      <c r="FQ67" s="326">
        <v>1.67</v>
      </c>
      <c r="FR67" s="327" t="s">
        <v>1210</v>
      </c>
      <c r="FS67" s="328" t="s">
        <v>1210</v>
      </c>
      <c r="FT67" s="670" t="s">
        <v>1242</v>
      </c>
      <c r="FU67" s="671">
        <v>100</v>
      </c>
      <c r="FV67" s="672">
        <v>10</v>
      </c>
      <c r="FW67" s="673">
        <v>10</v>
      </c>
      <c r="FY67" s="276" t="s">
        <v>1230</v>
      </c>
      <c r="FZ67" s="277" t="s">
        <v>1243</v>
      </c>
      <c r="GC67" s="229"/>
      <c r="GD67" s="229"/>
    </row>
    <row r="68" spans="2:186" ht="18.75" customHeight="1">
      <c r="B68" s="632" t="s">
        <v>440</v>
      </c>
      <c r="C68" s="231" t="s">
        <v>441</v>
      </c>
      <c r="D68" s="232">
        <v>2022</v>
      </c>
      <c r="E68" s="233" t="s">
        <v>1231</v>
      </c>
      <c r="F68" s="633">
        <v>1023075</v>
      </c>
      <c r="G68" s="634">
        <v>1023075</v>
      </c>
      <c r="H68" s="339">
        <v>44771</v>
      </c>
      <c r="I68" s="635" t="s">
        <v>1733</v>
      </c>
      <c r="J68" s="636" t="s">
        <v>441</v>
      </c>
      <c r="K68" s="637" t="s">
        <v>1734</v>
      </c>
      <c r="L68" s="638" t="s">
        <v>441</v>
      </c>
      <c r="M68" s="637" t="s">
        <v>1735</v>
      </c>
      <c r="N68" s="639" t="s">
        <v>1736</v>
      </c>
      <c r="O68" s="635" t="s">
        <v>25</v>
      </c>
      <c r="P68" s="639" t="s">
        <v>40</v>
      </c>
      <c r="Q68" s="640" t="s">
        <v>1234</v>
      </c>
      <c r="R68" s="641"/>
      <c r="S68" s="641"/>
      <c r="T68" s="642"/>
      <c r="U68" s="643">
        <v>11725.567150019999</v>
      </c>
      <c r="V68" s="644">
        <v>1</v>
      </c>
      <c r="W68" s="644">
        <v>1</v>
      </c>
      <c r="X68" s="645" t="s">
        <v>1210</v>
      </c>
      <c r="Y68" s="352">
        <v>2022</v>
      </c>
      <c r="Z68" s="265">
        <v>2024</v>
      </c>
      <c r="AA68" s="646" t="s">
        <v>1737</v>
      </c>
      <c r="AB68" s="647"/>
      <c r="AC68" s="639" t="s">
        <v>1210</v>
      </c>
      <c r="AD68" s="648" t="s">
        <v>1211</v>
      </c>
      <c r="AE68" s="636" t="s">
        <v>1738</v>
      </c>
      <c r="AF68" s="636" t="s">
        <v>1733</v>
      </c>
      <c r="AG68" s="639" t="s">
        <v>1739</v>
      </c>
      <c r="AH68" s="648"/>
      <c r="AI68" s="639" t="s">
        <v>1210</v>
      </c>
      <c r="AJ68" s="649">
        <v>2021</v>
      </c>
      <c r="AK68" s="644">
        <v>21132</v>
      </c>
      <c r="AL68" s="644">
        <v>20961</v>
      </c>
      <c r="AM68" s="650">
        <v>6.76</v>
      </c>
      <c r="AN68" s="651" t="s">
        <v>1740</v>
      </c>
      <c r="AO68" s="652">
        <v>2024</v>
      </c>
      <c r="AP68" s="645">
        <v>20920</v>
      </c>
      <c r="AQ68" s="653">
        <v>1</v>
      </c>
      <c r="AR68" s="645">
        <v>20540</v>
      </c>
      <c r="AS68" s="653">
        <v>2</v>
      </c>
      <c r="AT68" s="654">
        <v>6.6247999999999996</v>
      </c>
      <c r="AU68" s="651" t="s">
        <v>1740</v>
      </c>
      <c r="AV68" s="655">
        <v>2</v>
      </c>
      <c r="AW68" s="656" t="s">
        <v>1741</v>
      </c>
      <c r="AX68" s="649">
        <v>2021</v>
      </c>
      <c r="AY68" s="644"/>
      <c r="AZ68" s="644" t="s">
        <v>1210</v>
      </c>
      <c r="BA68" s="650"/>
      <c r="BB68" s="657"/>
      <c r="BC68" s="652">
        <v>2024</v>
      </c>
      <c r="BD68" s="645"/>
      <c r="BE68" s="653" t="s">
        <v>1210</v>
      </c>
      <c r="BF68" s="645"/>
      <c r="BG68" s="653" t="s">
        <v>1210</v>
      </c>
      <c r="BH68" s="654"/>
      <c r="BI68" s="657" t="s">
        <v>1210</v>
      </c>
      <c r="BJ68" s="655" t="s">
        <v>1210</v>
      </c>
      <c r="BK68" s="656"/>
      <c r="BL68" s="635" t="s">
        <v>1210</v>
      </c>
      <c r="BM68" s="658" t="s">
        <v>1210</v>
      </c>
      <c r="BN68" s="639" t="s">
        <v>1210</v>
      </c>
      <c r="BO68" s="635" t="s">
        <v>1210</v>
      </c>
      <c r="BP68" s="658" t="s">
        <v>1210</v>
      </c>
      <c r="BQ68" s="639" t="s">
        <v>1210</v>
      </c>
      <c r="BR68" s="635" t="s">
        <v>1210</v>
      </c>
      <c r="BS68" s="658" t="s">
        <v>1210</v>
      </c>
      <c r="BT68" s="639" t="s">
        <v>1210</v>
      </c>
      <c r="BU68" s="635" t="s">
        <v>1210</v>
      </c>
      <c r="BV68" s="658" t="s">
        <v>1210</v>
      </c>
      <c r="BW68" s="639" t="s">
        <v>1210</v>
      </c>
      <c r="BX68" s="635" t="s">
        <v>1210</v>
      </c>
      <c r="BY68" s="658" t="s">
        <v>1210</v>
      </c>
      <c r="BZ68" s="639" t="s">
        <v>1210</v>
      </c>
      <c r="CA68" s="659" t="s">
        <v>1210</v>
      </c>
      <c r="CB68" s="638" t="s">
        <v>1240</v>
      </c>
      <c r="CC68" s="660" t="s">
        <v>1742</v>
      </c>
      <c r="CD68" s="661" t="s">
        <v>1217</v>
      </c>
      <c r="CE68" s="662"/>
      <c r="CF68" s="663"/>
      <c r="CG68" s="663"/>
      <c r="CH68" s="663"/>
      <c r="CI68" s="663"/>
      <c r="CJ68" s="664"/>
      <c r="CK68" s="661" t="s">
        <v>1217</v>
      </c>
      <c r="CL68" s="639"/>
      <c r="CM68" s="647" t="s">
        <v>1217</v>
      </c>
      <c r="CN68" s="665"/>
      <c r="CO68" s="666">
        <v>0</v>
      </c>
      <c r="CP68" s="667"/>
      <c r="CQ68" s="666">
        <v>0</v>
      </c>
      <c r="CR68" s="667"/>
      <c r="CS68" s="666">
        <v>0</v>
      </c>
      <c r="CT68" s="667" t="s">
        <v>1210</v>
      </c>
      <c r="CU68" s="666">
        <v>0</v>
      </c>
      <c r="CV68" s="374" t="s">
        <v>1219</v>
      </c>
      <c r="CW68" s="375" t="s">
        <v>1223</v>
      </c>
      <c r="CX68" s="336"/>
      <c r="CY68" s="333" t="s">
        <v>1222</v>
      </c>
      <c r="CZ68" s="334" t="s">
        <v>1223</v>
      </c>
      <c r="DA68" s="336"/>
      <c r="DB68" s="333" t="s">
        <v>1222</v>
      </c>
      <c r="DC68" s="334" t="s">
        <v>1223</v>
      </c>
      <c r="DD68" s="336"/>
      <c r="DE68" s="333" t="s">
        <v>1222</v>
      </c>
      <c r="DF68" s="334" t="s">
        <v>1223</v>
      </c>
      <c r="DG68" s="336"/>
      <c r="DH68" s="333" t="s">
        <v>1222</v>
      </c>
      <c r="DI68" s="334" t="s">
        <v>1223</v>
      </c>
      <c r="DJ68" s="336"/>
      <c r="DK68" s="333" t="s">
        <v>1222</v>
      </c>
      <c r="DL68" s="334" t="s">
        <v>1223</v>
      </c>
      <c r="DM68" s="336"/>
      <c r="DN68" s="333" t="s">
        <v>1220</v>
      </c>
      <c r="DO68" s="334" t="s">
        <v>1220</v>
      </c>
      <c r="DP68" s="336" t="s">
        <v>1743</v>
      </c>
      <c r="DQ68" s="333" t="s">
        <v>1222</v>
      </c>
      <c r="DR68" s="334" t="s">
        <v>1223</v>
      </c>
      <c r="DS68" s="336"/>
      <c r="DT68" s="333" t="s">
        <v>1222</v>
      </c>
      <c r="DU68" s="334" t="s">
        <v>1223</v>
      </c>
      <c r="DV68" s="336"/>
      <c r="DW68" s="333" t="s">
        <v>1220</v>
      </c>
      <c r="DX68" s="334" t="s">
        <v>1220</v>
      </c>
      <c r="DY68" s="336" t="s">
        <v>1743</v>
      </c>
      <c r="DZ68" s="333" t="s">
        <v>1220</v>
      </c>
      <c r="EA68" s="334" t="s">
        <v>1220</v>
      </c>
      <c r="EB68" s="336" t="s">
        <v>1743</v>
      </c>
      <c r="EC68" s="333" t="s">
        <v>1222</v>
      </c>
      <c r="ED68" s="334" t="s">
        <v>1223</v>
      </c>
      <c r="EE68" s="336"/>
      <c r="EF68" s="333" t="s">
        <v>1222</v>
      </c>
      <c r="EG68" s="334" t="s">
        <v>1223</v>
      </c>
      <c r="EH68" s="336"/>
      <c r="EI68" s="374" t="s">
        <v>1210</v>
      </c>
      <c r="EJ68" s="375" t="s">
        <v>1210</v>
      </c>
      <c r="EK68" s="336"/>
      <c r="EL68" s="333" t="s">
        <v>1210</v>
      </c>
      <c r="EM68" s="334" t="s">
        <v>1210</v>
      </c>
      <c r="EN68" s="336"/>
      <c r="EO68" s="333" t="s">
        <v>1210</v>
      </c>
      <c r="EP68" s="334" t="s">
        <v>1210</v>
      </c>
      <c r="EQ68" s="336"/>
      <c r="ER68" s="333" t="s">
        <v>1210</v>
      </c>
      <c r="ES68" s="334" t="s">
        <v>1210</v>
      </c>
      <c r="ET68" s="336"/>
      <c r="EU68" s="333" t="s">
        <v>1210</v>
      </c>
      <c r="EV68" s="334" t="s">
        <v>1210</v>
      </c>
      <c r="EW68" s="376"/>
      <c r="EY68" s="668" t="s">
        <v>440</v>
      </c>
      <c r="EZ68" s="639" t="s">
        <v>441</v>
      </c>
      <c r="FA68" s="265" t="s">
        <v>1231</v>
      </c>
      <c r="FB68" s="266">
        <v>44882</v>
      </c>
      <c r="FC68" s="669">
        <v>44907</v>
      </c>
      <c r="FD68" s="268" t="s">
        <v>1242</v>
      </c>
      <c r="FE68" s="326">
        <v>1</v>
      </c>
      <c r="FF68" s="270" t="s">
        <v>1242</v>
      </c>
      <c r="FG68" s="326">
        <v>2</v>
      </c>
      <c r="FH68" s="327" t="s">
        <v>1242</v>
      </c>
      <c r="FI68" s="328">
        <v>2</v>
      </c>
      <c r="FJ68" s="670" t="s">
        <v>1242</v>
      </c>
      <c r="FK68" s="671">
        <v>100</v>
      </c>
      <c r="FL68" s="672">
        <v>26</v>
      </c>
      <c r="FM68" s="673">
        <v>26</v>
      </c>
      <c r="FN68" s="268" t="s">
        <v>1210</v>
      </c>
      <c r="FO68" s="326" t="s">
        <v>1210</v>
      </c>
      <c r="FP68" s="270" t="s">
        <v>1210</v>
      </c>
      <c r="FQ68" s="326" t="s">
        <v>1210</v>
      </c>
      <c r="FR68" s="327" t="s">
        <v>1210</v>
      </c>
      <c r="FS68" s="328" t="s">
        <v>1210</v>
      </c>
      <c r="FT68" s="670" t="s">
        <v>1210</v>
      </c>
      <c r="FU68" s="671" t="s">
        <v>1210</v>
      </c>
      <c r="FV68" s="672" t="s">
        <v>1210</v>
      </c>
      <c r="FW68" s="673" t="s">
        <v>1210</v>
      </c>
      <c r="FY68" s="276" t="s">
        <v>1243</v>
      </c>
      <c r="FZ68" s="277" t="s">
        <v>1230</v>
      </c>
      <c r="GC68" s="229"/>
      <c r="GD68" s="229"/>
    </row>
    <row r="69" spans="2:186" ht="18.75" customHeight="1">
      <c r="B69" s="632" t="s">
        <v>442</v>
      </c>
      <c r="C69" s="231" t="s">
        <v>443</v>
      </c>
      <c r="D69" s="232">
        <v>2022</v>
      </c>
      <c r="E69" s="233" t="s">
        <v>1231</v>
      </c>
      <c r="F69" s="633">
        <v>1069076</v>
      </c>
      <c r="G69" s="634">
        <v>1069076</v>
      </c>
      <c r="H69" s="339">
        <v>44748</v>
      </c>
      <c r="I69" s="635" t="s">
        <v>1744</v>
      </c>
      <c r="J69" s="636" t="s">
        <v>443</v>
      </c>
      <c r="K69" s="637" t="s">
        <v>1745</v>
      </c>
      <c r="L69" s="638" t="s">
        <v>443</v>
      </c>
      <c r="M69" s="637" t="s">
        <v>1746</v>
      </c>
      <c r="N69" s="639" t="s">
        <v>1744</v>
      </c>
      <c r="O69" s="635" t="s">
        <v>100</v>
      </c>
      <c r="P69" s="639" t="s">
        <v>102</v>
      </c>
      <c r="Q69" s="640" t="s">
        <v>1234</v>
      </c>
      <c r="R69" s="641"/>
      <c r="S69" s="641"/>
      <c r="T69" s="642"/>
      <c r="U69" s="643">
        <v>1585.8749160000002</v>
      </c>
      <c r="V69" s="644">
        <v>1</v>
      </c>
      <c r="W69" s="644">
        <v>1</v>
      </c>
      <c r="X69" s="645" t="s">
        <v>1210</v>
      </c>
      <c r="Y69" s="352">
        <v>2022</v>
      </c>
      <c r="Z69" s="265">
        <v>2024</v>
      </c>
      <c r="AA69" s="646" t="s">
        <v>1747</v>
      </c>
      <c r="AB69" s="647"/>
      <c r="AC69" s="639" t="s">
        <v>1210</v>
      </c>
      <c r="AD69" s="648" t="s">
        <v>1211</v>
      </c>
      <c r="AE69" s="636" t="s">
        <v>1748</v>
      </c>
      <c r="AF69" s="636" t="s">
        <v>1744</v>
      </c>
      <c r="AG69" s="639" t="s">
        <v>1749</v>
      </c>
      <c r="AH69" s="648"/>
      <c r="AI69" s="639" t="s">
        <v>1210</v>
      </c>
      <c r="AJ69" s="649">
        <v>2021</v>
      </c>
      <c r="AK69" s="644">
        <v>2934</v>
      </c>
      <c r="AL69" s="644">
        <v>2920</v>
      </c>
      <c r="AM69" s="650"/>
      <c r="AN69" s="651"/>
      <c r="AO69" s="652">
        <v>2024</v>
      </c>
      <c r="AP69" s="645">
        <v>2904</v>
      </c>
      <c r="AQ69" s="653">
        <v>1.02</v>
      </c>
      <c r="AR69" s="645">
        <v>2838</v>
      </c>
      <c r="AS69" s="653">
        <v>2.8</v>
      </c>
      <c r="AT69" s="654"/>
      <c r="AU69" s="651" t="s">
        <v>1210</v>
      </c>
      <c r="AV69" s="655" t="s">
        <v>1210</v>
      </c>
      <c r="AW69" s="656" t="s">
        <v>1750</v>
      </c>
      <c r="AX69" s="649">
        <v>2021</v>
      </c>
      <c r="AY69" s="644"/>
      <c r="AZ69" s="644" t="s">
        <v>1210</v>
      </c>
      <c r="BA69" s="650"/>
      <c r="BB69" s="657"/>
      <c r="BC69" s="652">
        <v>2024</v>
      </c>
      <c r="BD69" s="645"/>
      <c r="BE69" s="653" t="s">
        <v>1210</v>
      </c>
      <c r="BF69" s="645"/>
      <c r="BG69" s="653" t="s">
        <v>1210</v>
      </c>
      <c r="BH69" s="654"/>
      <c r="BI69" s="657" t="s">
        <v>1210</v>
      </c>
      <c r="BJ69" s="655" t="s">
        <v>1210</v>
      </c>
      <c r="BK69" s="656"/>
      <c r="BL69" s="635" t="s">
        <v>1210</v>
      </c>
      <c r="BM69" s="658" t="s">
        <v>1210</v>
      </c>
      <c r="BN69" s="639" t="s">
        <v>1210</v>
      </c>
      <c r="BO69" s="635" t="s">
        <v>1210</v>
      </c>
      <c r="BP69" s="658" t="s">
        <v>1210</v>
      </c>
      <c r="BQ69" s="639" t="s">
        <v>1210</v>
      </c>
      <c r="BR69" s="635" t="s">
        <v>1210</v>
      </c>
      <c r="BS69" s="658" t="s">
        <v>1210</v>
      </c>
      <c r="BT69" s="639" t="s">
        <v>1210</v>
      </c>
      <c r="BU69" s="635" t="s">
        <v>1210</v>
      </c>
      <c r="BV69" s="658" t="s">
        <v>1210</v>
      </c>
      <c r="BW69" s="639" t="s">
        <v>1210</v>
      </c>
      <c r="BX69" s="635" t="s">
        <v>1210</v>
      </c>
      <c r="BY69" s="658" t="s">
        <v>1210</v>
      </c>
      <c r="BZ69" s="639" t="s">
        <v>1210</v>
      </c>
      <c r="CA69" s="659" t="s">
        <v>1210</v>
      </c>
      <c r="CB69" s="638" t="s">
        <v>1240</v>
      </c>
      <c r="CC69" s="660" t="s">
        <v>1751</v>
      </c>
      <c r="CD69" s="661" t="s">
        <v>1217</v>
      </c>
      <c r="CE69" s="662"/>
      <c r="CF69" s="663"/>
      <c r="CG69" s="663"/>
      <c r="CH69" s="663"/>
      <c r="CI69" s="663"/>
      <c r="CJ69" s="664"/>
      <c r="CK69" s="661" t="s">
        <v>1217</v>
      </c>
      <c r="CL69" s="639"/>
      <c r="CM69" s="647" t="s">
        <v>1217</v>
      </c>
      <c r="CN69" s="665">
        <v>0</v>
      </c>
      <c r="CO69" s="666">
        <v>0</v>
      </c>
      <c r="CP69" s="667">
        <v>0</v>
      </c>
      <c r="CQ69" s="666">
        <v>0</v>
      </c>
      <c r="CR69" s="667">
        <v>0</v>
      </c>
      <c r="CS69" s="666">
        <v>0</v>
      </c>
      <c r="CT69" s="667">
        <v>0</v>
      </c>
      <c r="CU69" s="666">
        <v>0</v>
      </c>
      <c r="CV69" s="374" t="s">
        <v>1219</v>
      </c>
      <c r="CW69" s="375" t="s">
        <v>1223</v>
      </c>
      <c r="CX69" s="336"/>
      <c r="CY69" s="333" t="s">
        <v>1222</v>
      </c>
      <c r="CZ69" s="334" t="s">
        <v>1223</v>
      </c>
      <c r="DA69" s="336"/>
      <c r="DB69" s="333" t="s">
        <v>1222</v>
      </c>
      <c r="DC69" s="334" t="s">
        <v>1223</v>
      </c>
      <c r="DD69" s="336"/>
      <c r="DE69" s="333" t="s">
        <v>1222</v>
      </c>
      <c r="DF69" s="334" t="s">
        <v>1223</v>
      </c>
      <c r="DG69" s="336"/>
      <c r="DH69" s="333" t="s">
        <v>1222</v>
      </c>
      <c r="DI69" s="334" t="s">
        <v>1223</v>
      </c>
      <c r="DJ69" s="336"/>
      <c r="DK69" s="333" t="s">
        <v>1222</v>
      </c>
      <c r="DL69" s="334" t="s">
        <v>1223</v>
      </c>
      <c r="DM69" s="336"/>
      <c r="DN69" s="333" t="s">
        <v>1222</v>
      </c>
      <c r="DO69" s="334" t="s">
        <v>1223</v>
      </c>
      <c r="DP69" s="336"/>
      <c r="DQ69" s="333" t="s">
        <v>1222</v>
      </c>
      <c r="DR69" s="334" t="s">
        <v>1223</v>
      </c>
      <c r="DS69" s="336"/>
      <c r="DT69" s="333" t="s">
        <v>1222</v>
      </c>
      <c r="DU69" s="334" t="s">
        <v>1223</v>
      </c>
      <c r="DV69" s="336"/>
      <c r="DW69" s="333" t="s">
        <v>1222</v>
      </c>
      <c r="DX69" s="334" t="s">
        <v>1223</v>
      </c>
      <c r="DY69" s="336"/>
      <c r="DZ69" s="333" t="s">
        <v>1224</v>
      </c>
      <c r="EA69" s="334" t="s">
        <v>1224</v>
      </c>
      <c r="EB69" s="336"/>
      <c r="EC69" s="333" t="s">
        <v>1222</v>
      </c>
      <c r="ED69" s="334" t="s">
        <v>1223</v>
      </c>
      <c r="EE69" s="336"/>
      <c r="EF69" s="333" t="s">
        <v>1222</v>
      </c>
      <c r="EG69" s="334" t="s">
        <v>1223</v>
      </c>
      <c r="EH69" s="336"/>
      <c r="EI69" s="374" t="s">
        <v>1210</v>
      </c>
      <c r="EJ69" s="375" t="s">
        <v>1210</v>
      </c>
      <c r="EK69" s="336"/>
      <c r="EL69" s="333" t="s">
        <v>1210</v>
      </c>
      <c r="EM69" s="334" t="s">
        <v>1210</v>
      </c>
      <c r="EN69" s="336"/>
      <c r="EO69" s="333" t="s">
        <v>1210</v>
      </c>
      <c r="EP69" s="334" t="s">
        <v>1210</v>
      </c>
      <c r="EQ69" s="336"/>
      <c r="ER69" s="333" t="s">
        <v>1210</v>
      </c>
      <c r="ES69" s="334" t="s">
        <v>1210</v>
      </c>
      <c r="ET69" s="336"/>
      <c r="EU69" s="333" t="s">
        <v>1210</v>
      </c>
      <c r="EV69" s="334" t="s">
        <v>1210</v>
      </c>
      <c r="EW69" s="376"/>
      <c r="EY69" s="668" t="s">
        <v>442</v>
      </c>
      <c r="EZ69" s="639" t="s">
        <v>443</v>
      </c>
      <c r="FA69" s="265" t="s">
        <v>1231</v>
      </c>
      <c r="FB69" s="266">
        <v>44853</v>
      </c>
      <c r="FC69" s="669">
        <v>44855</v>
      </c>
      <c r="FD69" s="268" t="s">
        <v>1242</v>
      </c>
      <c r="FE69" s="326">
        <v>1.02</v>
      </c>
      <c r="FF69" s="270" t="s">
        <v>1242</v>
      </c>
      <c r="FG69" s="326">
        <v>2.8</v>
      </c>
      <c r="FH69" s="327" t="s">
        <v>1210</v>
      </c>
      <c r="FI69" s="328" t="s">
        <v>1210</v>
      </c>
      <c r="FJ69" s="670" t="s">
        <v>1242</v>
      </c>
      <c r="FK69" s="671">
        <v>100</v>
      </c>
      <c r="FL69" s="672">
        <v>24</v>
      </c>
      <c r="FM69" s="673">
        <v>24</v>
      </c>
      <c r="FN69" s="268" t="s">
        <v>1210</v>
      </c>
      <c r="FO69" s="326" t="s">
        <v>1210</v>
      </c>
      <c r="FP69" s="270" t="s">
        <v>1210</v>
      </c>
      <c r="FQ69" s="326" t="s">
        <v>1210</v>
      </c>
      <c r="FR69" s="327" t="s">
        <v>1210</v>
      </c>
      <c r="FS69" s="328" t="s">
        <v>1210</v>
      </c>
      <c r="FT69" s="670" t="s">
        <v>1210</v>
      </c>
      <c r="FU69" s="671" t="s">
        <v>1210</v>
      </c>
      <c r="FV69" s="672" t="s">
        <v>1210</v>
      </c>
      <c r="FW69" s="673" t="s">
        <v>1210</v>
      </c>
      <c r="FY69" s="276" t="s">
        <v>1243</v>
      </c>
      <c r="FZ69" s="277" t="s">
        <v>1230</v>
      </c>
      <c r="GC69" s="229"/>
      <c r="GD69" s="229"/>
    </row>
    <row r="70" spans="2:186" ht="18.75" customHeight="1">
      <c r="B70" s="632" t="s">
        <v>444</v>
      </c>
      <c r="C70" s="231" t="s">
        <v>445</v>
      </c>
      <c r="D70" s="232">
        <v>2022</v>
      </c>
      <c r="E70" s="233" t="s">
        <v>1231</v>
      </c>
      <c r="F70" s="633">
        <v>1026077</v>
      </c>
      <c r="G70" s="634">
        <v>1026077</v>
      </c>
      <c r="H70" s="339">
        <v>44768</v>
      </c>
      <c r="I70" s="635" t="s">
        <v>1752</v>
      </c>
      <c r="J70" s="636" t="s">
        <v>445</v>
      </c>
      <c r="K70" s="637" t="s">
        <v>1753</v>
      </c>
      <c r="L70" s="638" t="s">
        <v>445</v>
      </c>
      <c r="M70" s="637" t="s">
        <v>1754</v>
      </c>
      <c r="N70" s="639" t="s">
        <v>1752</v>
      </c>
      <c r="O70" s="635" t="s">
        <v>25</v>
      </c>
      <c r="P70" s="639" t="s">
        <v>43</v>
      </c>
      <c r="Q70" s="640" t="s">
        <v>1234</v>
      </c>
      <c r="R70" s="641"/>
      <c r="S70" s="641"/>
      <c r="T70" s="642"/>
      <c r="U70" s="643">
        <v>1879.3433845236</v>
      </c>
      <c r="V70" s="644">
        <v>1</v>
      </c>
      <c r="W70" s="644">
        <v>1</v>
      </c>
      <c r="X70" s="645" t="s">
        <v>1210</v>
      </c>
      <c r="Y70" s="352">
        <v>2022</v>
      </c>
      <c r="Z70" s="265">
        <v>2024</v>
      </c>
      <c r="AA70" s="646" t="s">
        <v>1755</v>
      </c>
      <c r="AB70" s="647" t="s">
        <v>1211</v>
      </c>
      <c r="AC70" s="639" t="s">
        <v>1756</v>
      </c>
      <c r="AD70" s="648"/>
      <c r="AE70" s="636" t="s">
        <v>1210</v>
      </c>
      <c r="AF70" s="636" t="s">
        <v>1210</v>
      </c>
      <c r="AG70" s="639" t="s">
        <v>1210</v>
      </c>
      <c r="AH70" s="648"/>
      <c r="AI70" s="639" t="s">
        <v>1210</v>
      </c>
      <c r="AJ70" s="649">
        <v>2021</v>
      </c>
      <c r="AK70" s="644">
        <v>3370</v>
      </c>
      <c r="AL70" s="644">
        <v>2965</v>
      </c>
      <c r="AM70" s="650"/>
      <c r="AN70" s="651"/>
      <c r="AO70" s="652">
        <v>2024</v>
      </c>
      <c r="AP70" s="645">
        <v>3268.9</v>
      </c>
      <c r="AQ70" s="653">
        <v>3</v>
      </c>
      <c r="AR70" s="645">
        <v>2876.05</v>
      </c>
      <c r="AS70" s="653">
        <v>2.99</v>
      </c>
      <c r="AT70" s="654"/>
      <c r="AU70" s="651" t="s">
        <v>1210</v>
      </c>
      <c r="AV70" s="655" t="s">
        <v>1210</v>
      </c>
      <c r="AW70" s="656" t="s">
        <v>1757</v>
      </c>
      <c r="AX70" s="649">
        <v>2021</v>
      </c>
      <c r="AY70" s="644"/>
      <c r="AZ70" s="644" t="s">
        <v>1210</v>
      </c>
      <c r="BA70" s="650"/>
      <c r="BB70" s="657"/>
      <c r="BC70" s="652">
        <v>2024</v>
      </c>
      <c r="BD70" s="645"/>
      <c r="BE70" s="653" t="s">
        <v>1210</v>
      </c>
      <c r="BF70" s="645"/>
      <c r="BG70" s="653" t="s">
        <v>1210</v>
      </c>
      <c r="BH70" s="654"/>
      <c r="BI70" s="657" t="s">
        <v>1210</v>
      </c>
      <c r="BJ70" s="655" t="s">
        <v>1210</v>
      </c>
      <c r="BK70" s="656"/>
      <c r="BL70" s="635"/>
      <c r="BM70" s="658" t="s">
        <v>1210</v>
      </c>
      <c r="BN70" s="639" t="s">
        <v>1210</v>
      </c>
      <c r="BO70" s="635" t="s">
        <v>1210</v>
      </c>
      <c r="BP70" s="658" t="s">
        <v>1210</v>
      </c>
      <c r="BQ70" s="639" t="s">
        <v>1210</v>
      </c>
      <c r="BR70" s="635" t="s">
        <v>1210</v>
      </c>
      <c r="BS70" s="658" t="s">
        <v>1210</v>
      </c>
      <c r="BT70" s="639" t="s">
        <v>1210</v>
      </c>
      <c r="BU70" s="635" t="s">
        <v>1210</v>
      </c>
      <c r="BV70" s="658" t="s">
        <v>1210</v>
      </c>
      <c r="BW70" s="639" t="s">
        <v>1210</v>
      </c>
      <c r="BX70" s="635" t="s">
        <v>1210</v>
      </c>
      <c r="BY70" s="658" t="s">
        <v>1210</v>
      </c>
      <c r="BZ70" s="639" t="s">
        <v>1210</v>
      </c>
      <c r="CA70" s="659" t="s">
        <v>1210</v>
      </c>
      <c r="CB70" s="638" t="s">
        <v>1240</v>
      </c>
      <c r="CC70" s="660" t="s">
        <v>1758</v>
      </c>
      <c r="CD70" s="661" t="s">
        <v>1217</v>
      </c>
      <c r="CE70" s="662"/>
      <c r="CF70" s="663"/>
      <c r="CG70" s="663"/>
      <c r="CH70" s="663"/>
      <c r="CI70" s="663"/>
      <c r="CJ70" s="664"/>
      <c r="CK70" s="661" t="s">
        <v>1240</v>
      </c>
      <c r="CL70" s="639" t="s">
        <v>1759</v>
      </c>
      <c r="CM70" s="647" t="s">
        <v>1217</v>
      </c>
      <c r="CN70" s="665"/>
      <c r="CO70" s="666">
        <v>0</v>
      </c>
      <c r="CP70" s="667"/>
      <c r="CQ70" s="666">
        <v>1</v>
      </c>
      <c r="CR70" s="667"/>
      <c r="CS70" s="666">
        <v>0</v>
      </c>
      <c r="CT70" s="667" t="s">
        <v>1210</v>
      </c>
      <c r="CU70" s="666">
        <v>1</v>
      </c>
      <c r="CV70" s="374" t="s">
        <v>1219</v>
      </c>
      <c r="CW70" s="375" t="s">
        <v>1223</v>
      </c>
      <c r="CX70" s="336"/>
      <c r="CY70" s="333" t="s">
        <v>1222</v>
      </c>
      <c r="CZ70" s="334" t="s">
        <v>1223</v>
      </c>
      <c r="DA70" s="336"/>
      <c r="DB70" s="333" t="s">
        <v>1222</v>
      </c>
      <c r="DC70" s="334" t="s">
        <v>1223</v>
      </c>
      <c r="DD70" s="336"/>
      <c r="DE70" s="333" t="s">
        <v>1222</v>
      </c>
      <c r="DF70" s="334" t="s">
        <v>1223</v>
      </c>
      <c r="DG70" s="336"/>
      <c r="DH70" s="333" t="s">
        <v>1222</v>
      </c>
      <c r="DI70" s="334" t="s">
        <v>1223</v>
      </c>
      <c r="DJ70" s="336"/>
      <c r="DK70" s="333" t="s">
        <v>1222</v>
      </c>
      <c r="DL70" s="334" t="s">
        <v>1223</v>
      </c>
      <c r="DM70" s="336"/>
      <c r="DN70" s="333" t="s">
        <v>1222</v>
      </c>
      <c r="DO70" s="334" t="s">
        <v>1223</v>
      </c>
      <c r="DP70" s="336"/>
      <c r="DQ70" s="333" t="s">
        <v>1222</v>
      </c>
      <c r="DR70" s="334" t="s">
        <v>1223</v>
      </c>
      <c r="DS70" s="336"/>
      <c r="DT70" s="333" t="s">
        <v>1222</v>
      </c>
      <c r="DU70" s="334" t="s">
        <v>1223</v>
      </c>
      <c r="DV70" s="336"/>
      <c r="DW70" s="333" t="s">
        <v>1224</v>
      </c>
      <c r="DX70" s="334" t="s">
        <v>1224</v>
      </c>
      <c r="DY70" s="336"/>
      <c r="DZ70" s="333" t="s">
        <v>1224</v>
      </c>
      <c r="EA70" s="334" t="s">
        <v>1224</v>
      </c>
      <c r="EB70" s="336"/>
      <c r="EC70" s="333" t="s">
        <v>1222</v>
      </c>
      <c r="ED70" s="334" t="s">
        <v>1223</v>
      </c>
      <c r="EE70" s="336"/>
      <c r="EF70" s="333" t="s">
        <v>1222</v>
      </c>
      <c r="EG70" s="334" t="s">
        <v>1223</v>
      </c>
      <c r="EH70" s="336"/>
      <c r="EI70" s="374" t="s">
        <v>1210</v>
      </c>
      <c r="EJ70" s="375" t="s">
        <v>1210</v>
      </c>
      <c r="EK70" s="336"/>
      <c r="EL70" s="333" t="s">
        <v>1210</v>
      </c>
      <c r="EM70" s="334" t="s">
        <v>1210</v>
      </c>
      <c r="EN70" s="336"/>
      <c r="EO70" s="333" t="s">
        <v>1210</v>
      </c>
      <c r="EP70" s="334" t="s">
        <v>1210</v>
      </c>
      <c r="EQ70" s="336"/>
      <c r="ER70" s="333" t="s">
        <v>1210</v>
      </c>
      <c r="ES70" s="334" t="s">
        <v>1210</v>
      </c>
      <c r="ET70" s="336"/>
      <c r="EU70" s="333" t="s">
        <v>1210</v>
      </c>
      <c r="EV70" s="334" t="s">
        <v>1210</v>
      </c>
      <c r="EW70" s="376"/>
      <c r="EY70" s="668" t="s">
        <v>444</v>
      </c>
      <c r="EZ70" s="639" t="s">
        <v>445</v>
      </c>
      <c r="FA70" s="265" t="s">
        <v>1231</v>
      </c>
      <c r="FB70" s="266">
        <v>44889</v>
      </c>
      <c r="FC70" s="669">
        <v>44890</v>
      </c>
      <c r="FD70" s="268" t="s">
        <v>1242</v>
      </c>
      <c r="FE70" s="326">
        <v>3</v>
      </c>
      <c r="FF70" s="270" t="s">
        <v>1242</v>
      </c>
      <c r="FG70" s="326">
        <v>2.99</v>
      </c>
      <c r="FH70" s="327" t="s">
        <v>1210</v>
      </c>
      <c r="FI70" s="328" t="s">
        <v>1210</v>
      </c>
      <c r="FJ70" s="670" t="s">
        <v>1242</v>
      </c>
      <c r="FK70" s="671">
        <v>100</v>
      </c>
      <c r="FL70" s="672">
        <v>22</v>
      </c>
      <c r="FM70" s="673">
        <v>22</v>
      </c>
      <c r="FN70" s="268" t="s">
        <v>1210</v>
      </c>
      <c r="FO70" s="326" t="s">
        <v>1210</v>
      </c>
      <c r="FP70" s="270" t="s">
        <v>1210</v>
      </c>
      <c r="FQ70" s="326" t="s">
        <v>1210</v>
      </c>
      <c r="FR70" s="327" t="s">
        <v>1210</v>
      </c>
      <c r="FS70" s="328" t="s">
        <v>1210</v>
      </c>
      <c r="FT70" s="670" t="s">
        <v>1210</v>
      </c>
      <c r="FU70" s="671" t="s">
        <v>1210</v>
      </c>
      <c r="FV70" s="672" t="s">
        <v>1210</v>
      </c>
      <c r="FW70" s="673" t="s">
        <v>1210</v>
      </c>
      <c r="FY70" s="276" t="s">
        <v>1243</v>
      </c>
      <c r="FZ70" s="277" t="s">
        <v>1230</v>
      </c>
      <c r="GC70" s="229"/>
      <c r="GD70" s="229"/>
    </row>
    <row r="71" spans="2:186" ht="18.75" customHeight="1">
      <c r="B71" s="632" t="s">
        <v>446</v>
      </c>
      <c r="C71" s="231" t="s">
        <v>447</v>
      </c>
      <c r="D71" s="232">
        <v>2022</v>
      </c>
      <c r="E71" s="233" t="s">
        <v>1231</v>
      </c>
      <c r="F71" s="633">
        <v>1016078</v>
      </c>
      <c r="G71" s="634">
        <v>1016078</v>
      </c>
      <c r="H71" s="339">
        <v>44771</v>
      </c>
      <c r="I71" s="635" t="s">
        <v>1760</v>
      </c>
      <c r="J71" s="636" t="s">
        <v>447</v>
      </c>
      <c r="K71" s="637" t="s">
        <v>1761</v>
      </c>
      <c r="L71" s="638" t="s">
        <v>447</v>
      </c>
      <c r="M71" s="637" t="s">
        <v>1762</v>
      </c>
      <c r="N71" s="639" t="s">
        <v>1763</v>
      </c>
      <c r="O71" s="635" t="s">
        <v>25</v>
      </c>
      <c r="P71" s="639" t="s">
        <v>33</v>
      </c>
      <c r="Q71" s="640" t="s">
        <v>1234</v>
      </c>
      <c r="R71" s="641"/>
      <c r="S71" s="641"/>
      <c r="T71" s="642"/>
      <c r="U71" s="643">
        <v>44061.499509299996</v>
      </c>
      <c r="V71" s="644">
        <v>1</v>
      </c>
      <c r="W71" s="644">
        <v>1</v>
      </c>
      <c r="X71" s="645" t="s">
        <v>1210</v>
      </c>
      <c r="Y71" s="352">
        <v>2022</v>
      </c>
      <c r="Z71" s="265">
        <v>2024</v>
      </c>
      <c r="AA71" s="646" t="s">
        <v>1764</v>
      </c>
      <c r="AB71" s="647"/>
      <c r="AC71" s="639" t="s">
        <v>1210</v>
      </c>
      <c r="AD71" s="648" t="s">
        <v>1211</v>
      </c>
      <c r="AE71" s="636" t="s">
        <v>1765</v>
      </c>
      <c r="AF71" s="636" t="s">
        <v>1766</v>
      </c>
      <c r="AG71" s="639" t="s">
        <v>1767</v>
      </c>
      <c r="AH71" s="648"/>
      <c r="AI71" s="639" t="s">
        <v>1210</v>
      </c>
      <c r="AJ71" s="649">
        <v>2021</v>
      </c>
      <c r="AK71" s="644">
        <v>79959</v>
      </c>
      <c r="AL71" s="644">
        <v>79341</v>
      </c>
      <c r="AM71" s="650">
        <v>1.1000000000000001</v>
      </c>
      <c r="AN71" s="651" t="s">
        <v>1768</v>
      </c>
      <c r="AO71" s="652">
        <v>2024</v>
      </c>
      <c r="AP71" s="645">
        <v>78356</v>
      </c>
      <c r="AQ71" s="653">
        <v>2</v>
      </c>
      <c r="AR71" s="645">
        <v>77754</v>
      </c>
      <c r="AS71" s="653">
        <v>2</v>
      </c>
      <c r="AT71" s="654">
        <v>1.08</v>
      </c>
      <c r="AU71" s="651" t="s">
        <v>1768</v>
      </c>
      <c r="AV71" s="655">
        <v>1.81</v>
      </c>
      <c r="AW71" s="656" t="s">
        <v>1769</v>
      </c>
      <c r="AX71" s="649">
        <v>2021</v>
      </c>
      <c r="AY71" s="644"/>
      <c r="AZ71" s="644" t="s">
        <v>1210</v>
      </c>
      <c r="BA71" s="650"/>
      <c r="BB71" s="657"/>
      <c r="BC71" s="652">
        <v>2024</v>
      </c>
      <c r="BD71" s="645"/>
      <c r="BE71" s="653" t="s">
        <v>1210</v>
      </c>
      <c r="BF71" s="645"/>
      <c r="BG71" s="653" t="s">
        <v>1210</v>
      </c>
      <c r="BH71" s="654"/>
      <c r="BI71" s="657" t="s">
        <v>1210</v>
      </c>
      <c r="BJ71" s="655" t="s">
        <v>1210</v>
      </c>
      <c r="BK71" s="656"/>
      <c r="BL71" s="635" t="s">
        <v>1210</v>
      </c>
      <c r="BM71" s="658" t="s">
        <v>1210</v>
      </c>
      <c r="BN71" s="639" t="s">
        <v>1210</v>
      </c>
      <c r="BO71" s="635" t="s">
        <v>1210</v>
      </c>
      <c r="BP71" s="658" t="s">
        <v>1210</v>
      </c>
      <c r="BQ71" s="639" t="s">
        <v>1210</v>
      </c>
      <c r="BR71" s="635" t="s">
        <v>1210</v>
      </c>
      <c r="BS71" s="658" t="s">
        <v>1210</v>
      </c>
      <c r="BT71" s="639" t="s">
        <v>1210</v>
      </c>
      <c r="BU71" s="635" t="s">
        <v>1210</v>
      </c>
      <c r="BV71" s="658" t="s">
        <v>1210</v>
      </c>
      <c r="BW71" s="639" t="s">
        <v>1210</v>
      </c>
      <c r="BX71" s="635" t="s">
        <v>1210</v>
      </c>
      <c r="BY71" s="658" t="s">
        <v>1210</v>
      </c>
      <c r="BZ71" s="639" t="s">
        <v>1210</v>
      </c>
      <c r="CA71" s="659" t="s">
        <v>1210</v>
      </c>
      <c r="CB71" s="638" t="s">
        <v>1240</v>
      </c>
      <c r="CC71" s="660" t="s">
        <v>1770</v>
      </c>
      <c r="CD71" s="661" t="s">
        <v>1217</v>
      </c>
      <c r="CE71" s="662"/>
      <c r="CF71" s="663"/>
      <c r="CG71" s="663"/>
      <c r="CH71" s="663"/>
      <c r="CI71" s="663"/>
      <c r="CJ71" s="664"/>
      <c r="CK71" s="661" t="s">
        <v>1240</v>
      </c>
      <c r="CL71" s="639" t="s">
        <v>1771</v>
      </c>
      <c r="CM71" s="647" t="s">
        <v>1217</v>
      </c>
      <c r="CN71" s="665"/>
      <c r="CO71" s="666">
        <v>0</v>
      </c>
      <c r="CP71" s="667"/>
      <c r="CQ71" s="666">
        <v>0</v>
      </c>
      <c r="CR71" s="667"/>
      <c r="CS71" s="666">
        <v>0</v>
      </c>
      <c r="CT71" s="667" t="s">
        <v>1210</v>
      </c>
      <c r="CU71" s="666">
        <v>0</v>
      </c>
      <c r="CV71" s="374" t="s">
        <v>1219</v>
      </c>
      <c r="CW71" s="375" t="s">
        <v>1223</v>
      </c>
      <c r="CX71" s="336"/>
      <c r="CY71" s="333" t="s">
        <v>1222</v>
      </c>
      <c r="CZ71" s="334" t="s">
        <v>1223</v>
      </c>
      <c r="DA71" s="336"/>
      <c r="DB71" s="333" t="s">
        <v>1222</v>
      </c>
      <c r="DC71" s="334" t="s">
        <v>1223</v>
      </c>
      <c r="DD71" s="336"/>
      <c r="DE71" s="333" t="s">
        <v>1222</v>
      </c>
      <c r="DF71" s="334" t="s">
        <v>1223</v>
      </c>
      <c r="DG71" s="336"/>
      <c r="DH71" s="333" t="s">
        <v>1222</v>
      </c>
      <c r="DI71" s="334" t="s">
        <v>1223</v>
      </c>
      <c r="DJ71" s="336"/>
      <c r="DK71" s="333" t="s">
        <v>1224</v>
      </c>
      <c r="DL71" s="334" t="s">
        <v>1224</v>
      </c>
      <c r="DM71" s="336" t="s">
        <v>1772</v>
      </c>
      <c r="DN71" s="333" t="s">
        <v>1222</v>
      </c>
      <c r="DO71" s="334" t="s">
        <v>1223</v>
      </c>
      <c r="DP71" s="336"/>
      <c r="DQ71" s="333" t="s">
        <v>1222</v>
      </c>
      <c r="DR71" s="334" t="s">
        <v>1223</v>
      </c>
      <c r="DS71" s="336"/>
      <c r="DT71" s="333" t="s">
        <v>1222</v>
      </c>
      <c r="DU71" s="334" t="s">
        <v>1223</v>
      </c>
      <c r="DV71" s="336"/>
      <c r="DW71" s="333" t="s">
        <v>1222</v>
      </c>
      <c r="DX71" s="334" t="s">
        <v>1223</v>
      </c>
      <c r="DY71" s="336"/>
      <c r="DZ71" s="333" t="s">
        <v>1222</v>
      </c>
      <c r="EA71" s="334" t="s">
        <v>1220</v>
      </c>
      <c r="EB71" s="336"/>
      <c r="EC71" s="333" t="s">
        <v>1222</v>
      </c>
      <c r="ED71" s="334" t="s">
        <v>1223</v>
      </c>
      <c r="EE71" s="336"/>
      <c r="EF71" s="333" t="s">
        <v>1222</v>
      </c>
      <c r="EG71" s="334" t="s">
        <v>1223</v>
      </c>
      <c r="EH71" s="336"/>
      <c r="EI71" s="374" t="s">
        <v>1210</v>
      </c>
      <c r="EJ71" s="375" t="s">
        <v>1210</v>
      </c>
      <c r="EK71" s="336"/>
      <c r="EL71" s="333" t="s">
        <v>1210</v>
      </c>
      <c r="EM71" s="334" t="s">
        <v>1210</v>
      </c>
      <c r="EN71" s="336"/>
      <c r="EO71" s="333" t="s">
        <v>1210</v>
      </c>
      <c r="EP71" s="334" t="s">
        <v>1210</v>
      </c>
      <c r="EQ71" s="336"/>
      <c r="ER71" s="333" t="s">
        <v>1210</v>
      </c>
      <c r="ES71" s="334" t="s">
        <v>1210</v>
      </c>
      <c r="ET71" s="336"/>
      <c r="EU71" s="333" t="s">
        <v>1210</v>
      </c>
      <c r="EV71" s="334" t="s">
        <v>1210</v>
      </c>
      <c r="EW71" s="376"/>
      <c r="EY71" s="668" t="s">
        <v>446</v>
      </c>
      <c r="EZ71" s="639" t="s">
        <v>447</v>
      </c>
      <c r="FA71" s="265" t="s">
        <v>1231</v>
      </c>
      <c r="FB71" s="266">
        <v>44858</v>
      </c>
      <c r="FC71" s="669">
        <v>44916</v>
      </c>
      <c r="FD71" s="268" t="s">
        <v>1242</v>
      </c>
      <c r="FE71" s="326">
        <v>2</v>
      </c>
      <c r="FF71" s="270" t="s">
        <v>1242</v>
      </c>
      <c r="FG71" s="326">
        <v>2</v>
      </c>
      <c r="FH71" s="327" t="s">
        <v>1242</v>
      </c>
      <c r="FI71" s="328">
        <v>1.81</v>
      </c>
      <c r="FJ71" s="670" t="s">
        <v>1242</v>
      </c>
      <c r="FK71" s="671">
        <v>100</v>
      </c>
      <c r="FL71" s="672">
        <v>24</v>
      </c>
      <c r="FM71" s="673">
        <v>24</v>
      </c>
      <c r="FN71" s="268" t="s">
        <v>1210</v>
      </c>
      <c r="FO71" s="326" t="s">
        <v>1210</v>
      </c>
      <c r="FP71" s="270" t="s">
        <v>1210</v>
      </c>
      <c r="FQ71" s="326" t="s">
        <v>1210</v>
      </c>
      <c r="FR71" s="327" t="s">
        <v>1210</v>
      </c>
      <c r="FS71" s="328" t="s">
        <v>1210</v>
      </c>
      <c r="FT71" s="670" t="s">
        <v>1210</v>
      </c>
      <c r="FU71" s="671" t="s">
        <v>1210</v>
      </c>
      <c r="FV71" s="672" t="s">
        <v>1210</v>
      </c>
      <c r="FW71" s="673" t="s">
        <v>1210</v>
      </c>
      <c r="FY71" s="276" t="s">
        <v>1243</v>
      </c>
      <c r="FZ71" s="277" t="s">
        <v>1230</v>
      </c>
      <c r="GC71" s="229"/>
      <c r="GD71" s="229"/>
    </row>
    <row r="72" spans="2:186" ht="18.75" customHeight="1">
      <c r="B72" s="632" t="s">
        <v>448</v>
      </c>
      <c r="C72" s="231" t="s">
        <v>449</v>
      </c>
      <c r="D72" s="232">
        <v>2022</v>
      </c>
      <c r="E72" s="233" t="s">
        <v>1231</v>
      </c>
      <c r="F72" s="633">
        <v>1031082</v>
      </c>
      <c r="G72" s="634">
        <v>1031082</v>
      </c>
      <c r="H72" s="339">
        <v>44769</v>
      </c>
      <c r="I72" s="635" t="s">
        <v>1773</v>
      </c>
      <c r="J72" s="636" t="s">
        <v>449</v>
      </c>
      <c r="K72" s="637" t="s">
        <v>1774</v>
      </c>
      <c r="L72" s="638" t="s">
        <v>449</v>
      </c>
      <c r="M72" s="637" t="s">
        <v>1774</v>
      </c>
      <c r="N72" s="639" t="s">
        <v>1775</v>
      </c>
      <c r="O72" s="635" t="s">
        <v>25</v>
      </c>
      <c r="P72" s="639" t="s">
        <v>48</v>
      </c>
      <c r="Q72" s="640" t="s">
        <v>1234</v>
      </c>
      <c r="R72" s="641"/>
      <c r="S72" s="641"/>
      <c r="T72" s="642"/>
      <c r="U72" s="643">
        <v>5976</v>
      </c>
      <c r="V72" s="644">
        <v>4</v>
      </c>
      <c r="W72" s="644">
        <v>2</v>
      </c>
      <c r="X72" s="645" t="s">
        <v>1210</v>
      </c>
      <c r="Y72" s="352">
        <v>2022</v>
      </c>
      <c r="Z72" s="265">
        <v>2024</v>
      </c>
      <c r="AA72" s="646" t="s">
        <v>1776</v>
      </c>
      <c r="AB72" s="647"/>
      <c r="AC72" s="639" t="s">
        <v>1210</v>
      </c>
      <c r="AD72" s="648" t="s">
        <v>1211</v>
      </c>
      <c r="AE72" s="636" t="s">
        <v>1777</v>
      </c>
      <c r="AF72" s="636" t="s">
        <v>1778</v>
      </c>
      <c r="AG72" s="639" t="s">
        <v>1779</v>
      </c>
      <c r="AH72" s="648"/>
      <c r="AI72" s="639" t="s">
        <v>1210</v>
      </c>
      <c r="AJ72" s="649">
        <v>2021</v>
      </c>
      <c r="AK72" s="644">
        <v>9646</v>
      </c>
      <c r="AL72" s="644">
        <v>11272</v>
      </c>
      <c r="AM72" s="650">
        <v>2.48</v>
      </c>
      <c r="AN72" s="651" t="s">
        <v>1780</v>
      </c>
      <c r="AO72" s="652">
        <v>2024</v>
      </c>
      <c r="AP72" s="645">
        <v>9356</v>
      </c>
      <c r="AQ72" s="653">
        <v>3</v>
      </c>
      <c r="AR72" s="645">
        <v>10900</v>
      </c>
      <c r="AS72" s="653">
        <v>3.3</v>
      </c>
      <c r="AT72" s="654">
        <v>2.4</v>
      </c>
      <c r="AU72" s="651" t="s">
        <v>1780</v>
      </c>
      <c r="AV72" s="655">
        <v>3.22</v>
      </c>
      <c r="AW72" s="656" t="s">
        <v>1781</v>
      </c>
      <c r="AX72" s="649">
        <v>2021</v>
      </c>
      <c r="AY72" s="644"/>
      <c r="AZ72" s="644" t="s">
        <v>1210</v>
      </c>
      <c r="BA72" s="650"/>
      <c r="BB72" s="657"/>
      <c r="BC72" s="652">
        <v>2024</v>
      </c>
      <c r="BD72" s="645"/>
      <c r="BE72" s="653" t="s">
        <v>1210</v>
      </c>
      <c r="BF72" s="645"/>
      <c r="BG72" s="653" t="s">
        <v>1210</v>
      </c>
      <c r="BH72" s="654"/>
      <c r="BI72" s="657" t="s">
        <v>1210</v>
      </c>
      <c r="BJ72" s="655" t="s">
        <v>1210</v>
      </c>
      <c r="BK72" s="656"/>
      <c r="BL72" s="635" t="s">
        <v>1210</v>
      </c>
      <c r="BM72" s="658" t="s">
        <v>1210</v>
      </c>
      <c r="BN72" s="639" t="s">
        <v>1210</v>
      </c>
      <c r="BO72" s="635" t="s">
        <v>1210</v>
      </c>
      <c r="BP72" s="658" t="s">
        <v>1210</v>
      </c>
      <c r="BQ72" s="639" t="s">
        <v>1210</v>
      </c>
      <c r="BR72" s="635" t="s">
        <v>1210</v>
      </c>
      <c r="BS72" s="658" t="s">
        <v>1210</v>
      </c>
      <c r="BT72" s="639" t="s">
        <v>1210</v>
      </c>
      <c r="BU72" s="635" t="s">
        <v>1210</v>
      </c>
      <c r="BV72" s="658" t="s">
        <v>1210</v>
      </c>
      <c r="BW72" s="639" t="s">
        <v>1210</v>
      </c>
      <c r="BX72" s="635" t="s">
        <v>1210</v>
      </c>
      <c r="BY72" s="658" t="s">
        <v>1210</v>
      </c>
      <c r="BZ72" s="639" t="s">
        <v>1210</v>
      </c>
      <c r="CA72" s="659" t="s">
        <v>1210</v>
      </c>
      <c r="CB72" s="638" t="s">
        <v>1240</v>
      </c>
      <c r="CC72" s="660" t="s">
        <v>1782</v>
      </c>
      <c r="CD72" s="661" t="s">
        <v>1217</v>
      </c>
      <c r="CE72" s="662"/>
      <c r="CF72" s="663"/>
      <c r="CG72" s="663"/>
      <c r="CH72" s="663"/>
      <c r="CI72" s="663"/>
      <c r="CJ72" s="664"/>
      <c r="CK72" s="661" t="s">
        <v>1240</v>
      </c>
      <c r="CL72" s="639" t="s">
        <v>1783</v>
      </c>
      <c r="CM72" s="647" t="s">
        <v>1217</v>
      </c>
      <c r="CN72" s="665"/>
      <c r="CO72" s="666">
        <v>0</v>
      </c>
      <c r="CP72" s="667"/>
      <c r="CQ72" s="666">
        <v>0</v>
      </c>
      <c r="CR72" s="667"/>
      <c r="CS72" s="666">
        <v>0</v>
      </c>
      <c r="CT72" s="667" t="s">
        <v>1210</v>
      </c>
      <c r="CU72" s="666">
        <v>0</v>
      </c>
      <c r="CV72" s="374" t="s">
        <v>1219</v>
      </c>
      <c r="CW72" s="375" t="s">
        <v>1223</v>
      </c>
      <c r="CX72" s="336"/>
      <c r="CY72" s="333" t="s">
        <v>1222</v>
      </c>
      <c r="CZ72" s="334" t="s">
        <v>1223</v>
      </c>
      <c r="DA72" s="336"/>
      <c r="DB72" s="333" t="s">
        <v>1222</v>
      </c>
      <c r="DC72" s="334" t="s">
        <v>1223</v>
      </c>
      <c r="DD72" s="336"/>
      <c r="DE72" s="333" t="s">
        <v>1222</v>
      </c>
      <c r="DF72" s="334" t="s">
        <v>1223</v>
      </c>
      <c r="DG72" s="336"/>
      <c r="DH72" s="333" t="s">
        <v>1222</v>
      </c>
      <c r="DI72" s="334" t="s">
        <v>1223</v>
      </c>
      <c r="DJ72" s="336"/>
      <c r="DK72" s="333" t="s">
        <v>1222</v>
      </c>
      <c r="DL72" s="334" t="s">
        <v>1223</v>
      </c>
      <c r="DM72" s="336"/>
      <c r="DN72" s="333" t="s">
        <v>1224</v>
      </c>
      <c r="DO72" s="334" t="s">
        <v>1224</v>
      </c>
      <c r="DP72" s="336"/>
      <c r="DQ72" s="333" t="s">
        <v>1222</v>
      </c>
      <c r="DR72" s="334" t="s">
        <v>1223</v>
      </c>
      <c r="DS72" s="336"/>
      <c r="DT72" s="333" t="s">
        <v>1222</v>
      </c>
      <c r="DU72" s="334" t="s">
        <v>1223</v>
      </c>
      <c r="DV72" s="336"/>
      <c r="DW72" s="333" t="s">
        <v>1222</v>
      </c>
      <c r="DX72" s="334" t="s">
        <v>1223</v>
      </c>
      <c r="DY72" s="336"/>
      <c r="DZ72" s="333" t="s">
        <v>1222</v>
      </c>
      <c r="EA72" s="334" t="s">
        <v>1223</v>
      </c>
      <c r="EB72" s="336"/>
      <c r="EC72" s="333" t="s">
        <v>1222</v>
      </c>
      <c r="ED72" s="334" t="s">
        <v>1223</v>
      </c>
      <c r="EE72" s="336"/>
      <c r="EF72" s="333" t="s">
        <v>1222</v>
      </c>
      <c r="EG72" s="334" t="s">
        <v>1223</v>
      </c>
      <c r="EH72" s="336"/>
      <c r="EI72" s="374" t="s">
        <v>1210</v>
      </c>
      <c r="EJ72" s="375" t="s">
        <v>1210</v>
      </c>
      <c r="EK72" s="336"/>
      <c r="EL72" s="333" t="s">
        <v>1210</v>
      </c>
      <c r="EM72" s="334" t="s">
        <v>1210</v>
      </c>
      <c r="EN72" s="336"/>
      <c r="EO72" s="333" t="s">
        <v>1210</v>
      </c>
      <c r="EP72" s="334" t="s">
        <v>1210</v>
      </c>
      <c r="EQ72" s="336"/>
      <c r="ER72" s="333" t="s">
        <v>1210</v>
      </c>
      <c r="ES72" s="334" t="s">
        <v>1210</v>
      </c>
      <c r="ET72" s="336"/>
      <c r="EU72" s="333" t="s">
        <v>1210</v>
      </c>
      <c r="EV72" s="334" t="s">
        <v>1210</v>
      </c>
      <c r="EW72" s="376"/>
      <c r="EY72" s="668" t="s">
        <v>448</v>
      </c>
      <c r="EZ72" s="639" t="s">
        <v>449</v>
      </c>
      <c r="FA72" s="265" t="s">
        <v>1231</v>
      </c>
      <c r="FB72" s="266">
        <v>44889</v>
      </c>
      <c r="FC72" s="669">
        <v>44890</v>
      </c>
      <c r="FD72" s="268" t="s">
        <v>1242</v>
      </c>
      <c r="FE72" s="326">
        <v>3</v>
      </c>
      <c r="FF72" s="270" t="s">
        <v>1242</v>
      </c>
      <c r="FG72" s="326">
        <v>3.3</v>
      </c>
      <c r="FH72" s="327" t="s">
        <v>1242</v>
      </c>
      <c r="FI72" s="328">
        <v>3.22</v>
      </c>
      <c r="FJ72" s="670" t="s">
        <v>1242</v>
      </c>
      <c r="FK72" s="671">
        <v>100</v>
      </c>
      <c r="FL72" s="672">
        <v>24</v>
      </c>
      <c r="FM72" s="673">
        <v>24</v>
      </c>
      <c r="FN72" s="268" t="s">
        <v>1210</v>
      </c>
      <c r="FO72" s="326" t="s">
        <v>1210</v>
      </c>
      <c r="FP72" s="270" t="s">
        <v>1210</v>
      </c>
      <c r="FQ72" s="326" t="s">
        <v>1210</v>
      </c>
      <c r="FR72" s="327" t="s">
        <v>1210</v>
      </c>
      <c r="FS72" s="328" t="s">
        <v>1210</v>
      </c>
      <c r="FT72" s="670" t="s">
        <v>1210</v>
      </c>
      <c r="FU72" s="671" t="s">
        <v>1210</v>
      </c>
      <c r="FV72" s="672" t="s">
        <v>1210</v>
      </c>
      <c r="FW72" s="673" t="s">
        <v>1210</v>
      </c>
      <c r="FY72" s="276" t="s">
        <v>1243</v>
      </c>
      <c r="FZ72" s="277" t="s">
        <v>1230</v>
      </c>
      <c r="GC72" s="229"/>
      <c r="GD72" s="229"/>
    </row>
    <row r="73" spans="2:186" ht="18.75" customHeight="1">
      <c r="B73" s="632" t="s">
        <v>450</v>
      </c>
      <c r="C73" s="231" t="s">
        <v>451</v>
      </c>
      <c r="D73" s="232">
        <v>2022</v>
      </c>
      <c r="E73" s="233" t="s">
        <v>1231</v>
      </c>
      <c r="F73" s="633">
        <v>1019083</v>
      </c>
      <c r="G73" s="634">
        <v>1019083</v>
      </c>
      <c r="H73" s="339">
        <v>44767</v>
      </c>
      <c r="I73" s="635" t="s">
        <v>1784</v>
      </c>
      <c r="J73" s="636" t="s">
        <v>451</v>
      </c>
      <c r="K73" s="637" t="s">
        <v>1785</v>
      </c>
      <c r="L73" s="638" t="s">
        <v>451</v>
      </c>
      <c r="M73" s="637" t="s">
        <v>1786</v>
      </c>
      <c r="N73" s="639" t="s">
        <v>1787</v>
      </c>
      <c r="O73" s="635" t="s">
        <v>25</v>
      </c>
      <c r="P73" s="639" t="s">
        <v>36</v>
      </c>
      <c r="Q73" s="640" t="s">
        <v>1234</v>
      </c>
      <c r="R73" s="641"/>
      <c r="S73" s="641"/>
      <c r="T73" s="642"/>
      <c r="U73" s="643">
        <v>13557.102521999999</v>
      </c>
      <c r="V73" s="644">
        <v>1</v>
      </c>
      <c r="W73" s="644">
        <v>1</v>
      </c>
      <c r="X73" s="645" t="s">
        <v>1210</v>
      </c>
      <c r="Y73" s="352">
        <v>2022</v>
      </c>
      <c r="Z73" s="265">
        <v>2024</v>
      </c>
      <c r="AA73" s="646" t="s">
        <v>1788</v>
      </c>
      <c r="AB73" s="647"/>
      <c r="AC73" s="639" t="s">
        <v>1210</v>
      </c>
      <c r="AD73" s="648" t="s">
        <v>1211</v>
      </c>
      <c r="AE73" s="636" t="s">
        <v>1789</v>
      </c>
      <c r="AF73" s="636" t="s">
        <v>1790</v>
      </c>
      <c r="AG73" s="639" t="s">
        <v>1791</v>
      </c>
      <c r="AH73" s="648"/>
      <c r="AI73" s="639" t="s">
        <v>1210</v>
      </c>
      <c r="AJ73" s="649">
        <v>2021</v>
      </c>
      <c r="AK73" s="644">
        <v>24821</v>
      </c>
      <c r="AL73" s="644">
        <v>24668</v>
      </c>
      <c r="AM73" s="650">
        <v>29.92</v>
      </c>
      <c r="AN73" s="651" t="s">
        <v>1792</v>
      </c>
      <c r="AO73" s="652">
        <v>2024</v>
      </c>
      <c r="AP73" s="645">
        <v>24076</v>
      </c>
      <c r="AQ73" s="653">
        <v>3</v>
      </c>
      <c r="AR73" s="645">
        <v>23928</v>
      </c>
      <c r="AS73" s="653">
        <v>2.99</v>
      </c>
      <c r="AT73" s="654">
        <v>29.03</v>
      </c>
      <c r="AU73" s="651" t="s">
        <v>1792</v>
      </c>
      <c r="AV73" s="655">
        <v>2.97</v>
      </c>
      <c r="AW73" s="656" t="s">
        <v>1793</v>
      </c>
      <c r="AX73" s="649">
        <v>2021</v>
      </c>
      <c r="AY73" s="644"/>
      <c r="AZ73" s="644" t="s">
        <v>1210</v>
      </c>
      <c r="BA73" s="650"/>
      <c r="BB73" s="657"/>
      <c r="BC73" s="652">
        <v>2024</v>
      </c>
      <c r="BD73" s="645"/>
      <c r="BE73" s="653" t="s">
        <v>1210</v>
      </c>
      <c r="BF73" s="645"/>
      <c r="BG73" s="653" t="s">
        <v>1210</v>
      </c>
      <c r="BH73" s="654"/>
      <c r="BI73" s="657" t="s">
        <v>1210</v>
      </c>
      <c r="BJ73" s="655" t="s">
        <v>1210</v>
      </c>
      <c r="BK73" s="656"/>
      <c r="BL73" s="635" t="s">
        <v>1210</v>
      </c>
      <c r="BM73" s="658" t="s">
        <v>1210</v>
      </c>
      <c r="BN73" s="639" t="s">
        <v>1210</v>
      </c>
      <c r="BO73" s="635" t="s">
        <v>1210</v>
      </c>
      <c r="BP73" s="658" t="s">
        <v>1210</v>
      </c>
      <c r="BQ73" s="639" t="s">
        <v>1210</v>
      </c>
      <c r="BR73" s="635" t="s">
        <v>1210</v>
      </c>
      <c r="BS73" s="658" t="s">
        <v>1210</v>
      </c>
      <c r="BT73" s="639" t="s">
        <v>1210</v>
      </c>
      <c r="BU73" s="635" t="s">
        <v>1210</v>
      </c>
      <c r="BV73" s="658" t="s">
        <v>1210</v>
      </c>
      <c r="BW73" s="639" t="s">
        <v>1210</v>
      </c>
      <c r="BX73" s="635" t="s">
        <v>1210</v>
      </c>
      <c r="BY73" s="658" t="s">
        <v>1210</v>
      </c>
      <c r="BZ73" s="639" t="s">
        <v>1210</v>
      </c>
      <c r="CA73" s="659" t="s">
        <v>1210</v>
      </c>
      <c r="CB73" s="638" t="s">
        <v>1240</v>
      </c>
      <c r="CC73" s="660" t="s">
        <v>1794</v>
      </c>
      <c r="CD73" s="661" t="s">
        <v>1217</v>
      </c>
      <c r="CE73" s="662"/>
      <c r="CF73" s="663"/>
      <c r="CG73" s="663"/>
      <c r="CH73" s="663"/>
      <c r="CI73" s="663"/>
      <c r="CJ73" s="664"/>
      <c r="CK73" s="661" t="s">
        <v>1240</v>
      </c>
      <c r="CL73" s="639" t="s">
        <v>1795</v>
      </c>
      <c r="CM73" s="647" t="s">
        <v>1217</v>
      </c>
      <c r="CN73" s="665"/>
      <c r="CO73" s="666">
        <v>0</v>
      </c>
      <c r="CP73" s="667"/>
      <c r="CQ73" s="666">
        <v>0</v>
      </c>
      <c r="CR73" s="667"/>
      <c r="CS73" s="666">
        <v>0</v>
      </c>
      <c r="CT73" s="667" t="s">
        <v>1210</v>
      </c>
      <c r="CU73" s="666">
        <v>0</v>
      </c>
      <c r="CV73" s="374" t="s">
        <v>1219</v>
      </c>
      <c r="CW73" s="375" t="s">
        <v>1223</v>
      </c>
      <c r="CX73" s="336"/>
      <c r="CY73" s="333" t="s">
        <v>1222</v>
      </c>
      <c r="CZ73" s="334" t="s">
        <v>1223</v>
      </c>
      <c r="DA73" s="336"/>
      <c r="DB73" s="333" t="s">
        <v>1222</v>
      </c>
      <c r="DC73" s="334" t="s">
        <v>1223</v>
      </c>
      <c r="DD73" s="336"/>
      <c r="DE73" s="333" t="s">
        <v>1222</v>
      </c>
      <c r="DF73" s="334" t="s">
        <v>1223</v>
      </c>
      <c r="DG73" s="336"/>
      <c r="DH73" s="333" t="s">
        <v>1222</v>
      </c>
      <c r="DI73" s="334" t="s">
        <v>1223</v>
      </c>
      <c r="DJ73" s="336"/>
      <c r="DK73" s="333" t="s">
        <v>1222</v>
      </c>
      <c r="DL73" s="334" t="s">
        <v>1223</v>
      </c>
      <c r="DM73" s="336"/>
      <c r="DN73" s="333" t="s">
        <v>1224</v>
      </c>
      <c r="DO73" s="334" t="s">
        <v>1224</v>
      </c>
      <c r="DP73" s="336"/>
      <c r="DQ73" s="333" t="s">
        <v>1222</v>
      </c>
      <c r="DR73" s="334" t="s">
        <v>1223</v>
      </c>
      <c r="DS73" s="336"/>
      <c r="DT73" s="333" t="s">
        <v>1222</v>
      </c>
      <c r="DU73" s="334" t="s">
        <v>1223</v>
      </c>
      <c r="DV73" s="336"/>
      <c r="DW73" s="333" t="s">
        <v>1222</v>
      </c>
      <c r="DX73" s="334" t="s">
        <v>1223</v>
      </c>
      <c r="DY73" s="336"/>
      <c r="DZ73" s="333" t="s">
        <v>1222</v>
      </c>
      <c r="EA73" s="334" t="s">
        <v>1223</v>
      </c>
      <c r="EB73" s="336"/>
      <c r="EC73" s="333" t="s">
        <v>1222</v>
      </c>
      <c r="ED73" s="334" t="s">
        <v>1223</v>
      </c>
      <c r="EE73" s="336"/>
      <c r="EF73" s="333" t="s">
        <v>1222</v>
      </c>
      <c r="EG73" s="334" t="s">
        <v>1223</v>
      </c>
      <c r="EH73" s="336"/>
      <c r="EI73" s="374" t="s">
        <v>1210</v>
      </c>
      <c r="EJ73" s="375" t="s">
        <v>1210</v>
      </c>
      <c r="EK73" s="336"/>
      <c r="EL73" s="333" t="s">
        <v>1210</v>
      </c>
      <c r="EM73" s="334" t="s">
        <v>1210</v>
      </c>
      <c r="EN73" s="336"/>
      <c r="EO73" s="333" t="s">
        <v>1210</v>
      </c>
      <c r="EP73" s="334" t="s">
        <v>1210</v>
      </c>
      <c r="EQ73" s="336"/>
      <c r="ER73" s="333" t="s">
        <v>1210</v>
      </c>
      <c r="ES73" s="334" t="s">
        <v>1210</v>
      </c>
      <c r="ET73" s="336"/>
      <c r="EU73" s="333" t="s">
        <v>1210</v>
      </c>
      <c r="EV73" s="334" t="s">
        <v>1210</v>
      </c>
      <c r="EW73" s="376"/>
      <c r="EY73" s="668" t="s">
        <v>450</v>
      </c>
      <c r="EZ73" s="639" t="s">
        <v>451</v>
      </c>
      <c r="FA73" s="265" t="s">
        <v>1231</v>
      </c>
      <c r="FB73" s="266">
        <v>44858</v>
      </c>
      <c r="FC73" s="669">
        <v>44874</v>
      </c>
      <c r="FD73" s="268" t="s">
        <v>1242</v>
      </c>
      <c r="FE73" s="326">
        <v>3</v>
      </c>
      <c r="FF73" s="270" t="s">
        <v>1242</v>
      </c>
      <c r="FG73" s="326">
        <v>2.99</v>
      </c>
      <c r="FH73" s="327" t="s">
        <v>1242</v>
      </c>
      <c r="FI73" s="328">
        <v>2.97</v>
      </c>
      <c r="FJ73" s="670" t="s">
        <v>1242</v>
      </c>
      <c r="FK73" s="671">
        <v>100</v>
      </c>
      <c r="FL73" s="672">
        <v>24</v>
      </c>
      <c r="FM73" s="673">
        <v>24</v>
      </c>
      <c r="FN73" s="268" t="s">
        <v>1210</v>
      </c>
      <c r="FO73" s="326" t="s">
        <v>1210</v>
      </c>
      <c r="FP73" s="270" t="s">
        <v>1210</v>
      </c>
      <c r="FQ73" s="326" t="s">
        <v>1210</v>
      </c>
      <c r="FR73" s="327" t="s">
        <v>1210</v>
      </c>
      <c r="FS73" s="328" t="s">
        <v>1210</v>
      </c>
      <c r="FT73" s="670" t="s">
        <v>1210</v>
      </c>
      <c r="FU73" s="671" t="s">
        <v>1210</v>
      </c>
      <c r="FV73" s="672" t="s">
        <v>1210</v>
      </c>
      <c r="FW73" s="673" t="s">
        <v>1210</v>
      </c>
      <c r="FY73" s="276" t="s">
        <v>1243</v>
      </c>
      <c r="FZ73" s="277" t="s">
        <v>1230</v>
      </c>
      <c r="GC73" s="229"/>
      <c r="GD73" s="229"/>
    </row>
    <row r="74" spans="2:186" ht="18.75" customHeight="1">
      <c r="B74" s="632" t="s">
        <v>452</v>
      </c>
      <c r="C74" s="231" t="s">
        <v>453</v>
      </c>
      <c r="D74" s="232">
        <v>2022</v>
      </c>
      <c r="E74" s="233" t="s">
        <v>1231</v>
      </c>
      <c r="F74" s="633">
        <v>1056084</v>
      </c>
      <c r="G74" s="634">
        <v>1056084</v>
      </c>
      <c r="H74" s="339">
        <v>44740</v>
      </c>
      <c r="I74" s="635" t="s">
        <v>1796</v>
      </c>
      <c r="J74" s="636" t="s">
        <v>453</v>
      </c>
      <c r="K74" s="637" t="s">
        <v>1797</v>
      </c>
      <c r="L74" s="638" t="s">
        <v>453</v>
      </c>
      <c r="M74" s="637" t="s">
        <v>1798</v>
      </c>
      <c r="N74" s="639" t="s">
        <v>1799</v>
      </c>
      <c r="O74" s="635" t="s">
        <v>78</v>
      </c>
      <c r="P74" s="639" t="s">
        <v>85</v>
      </c>
      <c r="Q74" s="640" t="s">
        <v>1234</v>
      </c>
      <c r="R74" s="641"/>
      <c r="S74" s="641"/>
      <c r="T74" s="642"/>
      <c r="U74" s="643">
        <v>7086.2789312640007</v>
      </c>
      <c r="V74" s="644">
        <v>7</v>
      </c>
      <c r="W74" s="644">
        <v>6</v>
      </c>
      <c r="X74" s="645" t="s">
        <v>1210</v>
      </c>
      <c r="Y74" s="352">
        <v>2022</v>
      </c>
      <c r="Z74" s="265">
        <v>2024</v>
      </c>
      <c r="AA74" s="646" t="s">
        <v>1800</v>
      </c>
      <c r="AB74" s="647"/>
      <c r="AC74" s="639" t="s">
        <v>1210</v>
      </c>
      <c r="AD74" s="648" t="s">
        <v>1211</v>
      </c>
      <c r="AE74" s="636" t="s">
        <v>1801</v>
      </c>
      <c r="AF74" s="636" t="s">
        <v>1802</v>
      </c>
      <c r="AG74" s="639" t="s">
        <v>1803</v>
      </c>
      <c r="AH74" s="648"/>
      <c r="AI74" s="639" t="s">
        <v>1210</v>
      </c>
      <c r="AJ74" s="649">
        <v>2021</v>
      </c>
      <c r="AK74" s="644">
        <v>12428</v>
      </c>
      <c r="AL74" s="644">
        <v>1008</v>
      </c>
      <c r="AM74" s="650">
        <v>95.7</v>
      </c>
      <c r="AN74" s="651" t="s">
        <v>1283</v>
      </c>
      <c r="AO74" s="652">
        <v>2024</v>
      </c>
      <c r="AP74" s="645">
        <v>12055.16</v>
      </c>
      <c r="AQ74" s="653">
        <v>3</v>
      </c>
      <c r="AR74" s="645">
        <v>977.76</v>
      </c>
      <c r="AS74" s="653">
        <v>3</v>
      </c>
      <c r="AT74" s="654">
        <v>92.83</v>
      </c>
      <c r="AU74" s="651" t="s">
        <v>1283</v>
      </c>
      <c r="AV74" s="655">
        <v>2.99</v>
      </c>
      <c r="AW74" s="656" t="s">
        <v>1804</v>
      </c>
      <c r="AX74" s="649">
        <v>2021</v>
      </c>
      <c r="AY74" s="644"/>
      <c r="AZ74" s="644" t="s">
        <v>1210</v>
      </c>
      <c r="BA74" s="650"/>
      <c r="BB74" s="657"/>
      <c r="BC74" s="652">
        <v>2024</v>
      </c>
      <c r="BD74" s="645"/>
      <c r="BE74" s="653" t="s">
        <v>1210</v>
      </c>
      <c r="BF74" s="645"/>
      <c r="BG74" s="653" t="s">
        <v>1210</v>
      </c>
      <c r="BH74" s="654"/>
      <c r="BI74" s="657" t="s">
        <v>1210</v>
      </c>
      <c r="BJ74" s="655" t="s">
        <v>1210</v>
      </c>
      <c r="BK74" s="656"/>
      <c r="BL74" s="635" t="s">
        <v>1210</v>
      </c>
      <c r="BM74" s="658" t="s">
        <v>1210</v>
      </c>
      <c r="BN74" s="639" t="s">
        <v>1210</v>
      </c>
      <c r="BO74" s="635" t="s">
        <v>1210</v>
      </c>
      <c r="BP74" s="658" t="s">
        <v>1210</v>
      </c>
      <c r="BQ74" s="639" t="s">
        <v>1210</v>
      </c>
      <c r="BR74" s="635" t="s">
        <v>1210</v>
      </c>
      <c r="BS74" s="658" t="s">
        <v>1210</v>
      </c>
      <c r="BT74" s="639" t="s">
        <v>1210</v>
      </c>
      <c r="BU74" s="635" t="s">
        <v>1210</v>
      </c>
      <c r="BV74" s="658" t="s">
        <v>1210</v>
      </c>
      <c r="BW74" s="639" t="s">
        <v>1210</v>
      </c>
      <c r="BX74" s="635" t="s">
        <v>1210</v>
      </c>
      <c r="BY74" s="658" t="s">
        <v>1210</v>
      </c>
      <c r="BZ74" s="639" t="s">
        <v>1210</v>
      </c>
      <c r="CA74" s="659" t="s">
        <v>1210</v>
      </c>
      <c r="CB74" s="638" t="s">
        <v>1217</v>
      </c>
      <c r="CC74" s="660"/>
      <c r="CD74" s="661" t="s">
        <v>1217</v>
      </c>
      <c r="CE74" s="662"/>
      <c r="CF74" s="663"/>
      <c r="CG74" s="663"/>
      <c r="CH74" s="663"/>
      <c r="CI74" s="663"/>
      <c r="CJ74" s="664"/>
      <c r="CK74" s="661" t="s">
        <v>1217</v>
      </c>
      <c r="CL74" s="639"/>
      <c r="CM74" s="647" t="s">
        <v>1217</v>
      </c>
      <c r="CN74" s="665"/>
      <c r="CO74" s="666">
        <v>0</v>
      </c>
      <c r="CP74" s="667"/>
      <c r="CQ74" s="666">
        <v>0</v>
      </c>
      <c r="CR74" s="667"/>
      <c r="CS74" s="666">
        <v>0</v>
      </c>
      <c r="CT74" s="667" t="s">
        <v>1210</v>
      </c>
      <c r="CU74" s="666">
        <v>0</v>
      </c>
      <c r="CV74" s="374" t="s">
        <v>1219</v>
      </c>
      <c r="CW74" s="375" t="s">
        <v>1223</v>
      </c>
      <c r="CX74" s="336"/>
      <c r="CY74" s="333" t="s">
        <v>1222</v>
      </c>
      <c r="CZ74" s="334" t="s">
        <v>1223</v>
      </c>
      <c r="DA74" s="336"/>
      <c r="DB74" s="333" t="s">
        <v>1222</v>
      </c>
      <c r="DC74" s="334" t="s">
        <v>1223</v>
      </c>
      <c r="DD74" s="336"/>
      <c r="DE74" s="333" t="s">
        <v>1222</v>
      </c>
      <c r="DF74" s="334" t="s">
        <v>1223</v>
      </c>
      <c r="DG74" s="336"/>
      <c r="DH74" s="333" t="s">
        <v>1222</v>
      </c>
      <c r="DI74" s="334" t="s">
        <v>1223</v>
      </c>
      <c r="DJ74" s="336"/>
      <c r="DK74" s="333" t="s">
        <v>1222</v>
      </c>
      <c r="DL74" s="334" t="s">
        <v>1223</v>
      </c>
      <c r="DM74" s="336"/>
      <c r="DN74" s="333" t="s">
        <v>1222</v>
      </c>
      <c r="DO74" s="334" t="s">
        <v>1223</v>
      </c>
      <c r="DP74" s="336"/>
      <c r="DQ74" s="333" t="s">
        <v>1222</v>
      </c>
      <c r="DR74" s="334" t="s">
        <v>1223</v>
      </c>
      <c r="DS74" s="336"/>
      <c r="DT74" s="333" t="s">
        <v>1222</v>
      </c>
      <c r="DU74" s="334" t="s">
        <v>1223</v>
      </c>
      <c r="DV74" s="336"/>
      <c r="DW74" s="333" t="s">
        <v>1224</v>
      </c>
      <c r="DX74" s="334" t="s">
        <v>1224</v>
      </c>
      <c r="DY74" s="336"/>
      <c r="DZ74" s="333" t="s">
        <v>1224</v>
      </c>
      <c r="EA74" s="334" t="s">
        <v>1224</v>
      </c>
      <c r="EB74" s="336"/>
      <c r="EC74" s="333" t="s">
        <v>1224</v>
      </c>
      <c r="ED74" s="334" t="s">
        <v>1224</v>
      </c>
      <c r="EE74" s="336"/>
      <c r="EF74" s="333" t="s">
        <v>1222</v>
      </c>
      <c r="EG74" s="334" t="s">
        <v>1223</v>
      </c>
      <c r="EH74" s="336"/>
      <c r="EI74" s="374" t="s">
        <v>1210</v>
      </c>
      <c r="EJ74" s="375" t="s">
        <v>1210</v>
      </c>
      <c r="EK74" s="336"/>
      <c r="EL74" s="333" t="s">
        <v>1210</v>
      </c>
      <c r="EM74" s="334" t="s">
        <v>1210</v>
      </c>
      <c r="EN74" s="336"/>
      <c r="EO74" s="333" t="s">
        <v>1210</v>
      </c>
      <c r="EP74" s="334" t="s">
        <v>1210</v>
      </c>
      <c r="EQ74" s="336"/>
      <c r="ER74" s="333" t="s">
        <v>1210</v>
      </c>
      <c r="ES74" s="334" t="s">
        <v>1210</v>
      </c>
      <c r="ET74" s="336"/>
      <c r="EU74" s="333" t="s">
        <v>1210</v>
      </c>
      <c r="EV74" s="334" t="s">
        <v>1210</v>
      </c>
      <c r="EW74" s="376"/>
      <c r="EY74" s="668" t="s">
        <v>452</v>
      </c>
      <c r="EZ74" s="639" t="s">
        <v>453</v>
      </c>
      <c r="FA74" s="265" t="s">
        <v>1231</v>
      </c>
      <c r="FB74" s="266">
        <v>44921</v>
      </c>
      <c r="FC74" s="669">
        <v>44930</v>
      </c>
      <c r="FD74" s="268" t="s">
        <v>1242</v>
      </c>
      <c r="FE74" s="326">
        <v>3</v>
      </c>
      <c r="FF74" s="270" t="s">
        <v>1242</v>
      </c>
      <c r="FG74" s="326">
        <v>3</v>
      </c>
      <c r="FH74" s="327" t="s">
        <v>1242</v>
      </c>
      <c r="FI74" s="328">
        <v>2.99</v>
      </c>
      <c r="FJ74" s="670" t="s">
        <v>1242</v>
      </c>
      <c r="FK74" s="671">
        <v>100</v>
      </c>
      <c r="FL74" s="672">
        <v>20</v>
      </c>
      <c r="FM74" s="673">
        <v>20</v>
      </c>
      <c r="FN74" s="268" t="s">
        <v>1210</v>
      </c>
      <c r="FO74" s="326" t="s">
        <v>1210</v>
      </c>
      <c r="FP74" s="270" t="s">
        <v>1210</v>
      </c>
      <c r="FQ74" s="326" t="s">
        <v>1210</v>
      </c>
      <c r="FR74" s="327" t="s">
        <v>1210</v>
      </c>
      <c r="FS74" s="328" t="s">
        <v>1210</v>
      </c>
      <c r="FT74" s="670" t="s">
        <v>1210</v>
      </c>
      <c r="FU74" s="671" t="s">
        <v>1210</v>
      </c>
      <c r="FV74" s="672" t="s">
        <v>1210</v>
      </c>
      <c r="FW74" s="673" t="s">
        <v>1210</v>
      </c>
      <c r="FY74" s="276" t="s">
        <v>1243</v>
      </c>
      <c r="FZ74" s="277" t="s">
        <v>1230</v>
      </c>
      <c r="GC74" s="229"/>
      <c r="GD74" s="229"/>
    </row>
    <row r="75" spans="2:186" ht="18.75" customHeight="1">
      <c r="B75" s="632" t="s">
        <v>454</v>
      </c>
      <c r="C75" s="231" t="s">
        <v>455</v>
      </c>
      <c r="D75" s="232">
        <v>2022</v>
      </c>
      <c r="E75" s="233" t="s">
        <v>1269</v>
      </c>
      <c r="F75" s="633">
        <v>3070085</v>
      </c>
      <c r="G75" s="634">
        <v>3070085</v>
      </c>
      <c r="H75" s="339">
        <v>44742</v>
      </c>
      <c r="I75" s="635" t="s">
        <v>1805</v>
      </c>
      <c r="J75" s="636" t="s">
        <v>455</v>
      </c>
      <c r="K75" s="637" t="s">
        <v>1806</v>
      </c>
      <c r="L75" s="638" t="s">
        <v>455</v>
      </c>
      <c r="M75" s="637" t="s">
        <v>1807</v>
      </c>
      <c r="N75" s="639" t="s">
        <v>1808</v>
      </c>
      <c r="O75" s="635" t="s">
        <v>100</v>
      </c>
      <c r="P75" s="639" t="s">
        <v>103</v>
      </c>
      <c r="Q75" s="640"/>
      <c r="R75" s="641"/>
      <c r="S75" s="641" t="s">
        <v>1272</v>
      </c>
      <c r="T75" s="642"/>
      <c r="U75" s="643" t="s">
        <v>1210</v>
      </c>
      <c r="V75" s="644" t="s">
        <v>1210</v>
      </c>
      <c r="W75" s="644" t="s">
        <v>1210</v>
      </c>
      <c r="X75" s="645">
        <v>807</v>
      </c>
      <c r="Y75" s="352">
        <v>2022</v>
      </c>
      <c r="Z75" s="265">
        <v>2024</v>
      </c>
      <c r="AA75" s="646" t="s">
        <v>1809</v>
      </c>
      <c r="AB75" s="647" t="s">
        <v>1211</v>
      </c>
      <c r="AC75" s="639" t="s">
        <v>1810</v>
      </c>
      <c r="AD75" s="648"/>
      <c r="AE75" s="636" t="s">
        <v>1210</v>
      </c>
      <c r="AF75" s="636" t="s">
        <v>1210</v>
      </c>
      <c r="AG75" s="639" t="s">
        <v>1210</v>
      </c>
      <c r="AH75" s="648"/>
      <c r="AI75" s="639" t="s">
        <v>1210</v>
      </c>
      <c r="AJ75" s="649">
        <v>2021</v>
      </c>
      <c r="AK75" s="644"/>
      <c r="AL75" s="644" t="s">
        <v>1210</v>
      </c>
      <c r="AM75" s="650"/>
      <c r="AN75" s="651"/>
      <c r="AO75" s="652">
        <v>2024</v>
      </c>
      <c r="AP75" s="645"/>
      <c r="AQ75" s="653" t="s">
        <v>1210</v>
      </c>
      <c r="AR75" s="645"/>
      <c r="AS75" s="653" t="s">
        <v>1210</v>
      </c>
      <c r="AT75" s="654"/>
      <c r="AU75" s="651" t="s">
        <v>1210</v>
      </c>
      <c r="AV75" s="655" t="s">
        <v>1210</v>
      </c>
      <c r="AW75" s="656"/>
      <c r="AX75" s="649">
        <v>2021</v>
      </c>
      <c r="AY75" s="644">
        <v>2718</v>
      </c>
      <c r="AZ75" s="644">
        <v>2718</v>
      </c>
      <c r="BA75" s="650">
        <v>2.87</v>
      </c>
      <c r="BB75" s="657" t="s">
        <v>1811</v>
      </c>
      <c r="BC75" s="652">
        <v>2024</v>
      </c>
      <c r="BD75" s="645">
        <v>2691</v>
      </c>
      <c r="BE75" s="653">
        <v>0.99</v>
      </c>
      <c r="BF75" s="645">
        <v>2691</v>
      </c>
      <c r="BG75" s="653">
        <v>0.99</v>
      </c>
      <c r="BH75" s="654">
        <v>2.84</v>
      </c>
      <c r="BI75" s="657" t="s">
        <v>1811</v>
      </c>
      <c r="BJ75" s="655">
        <v>1.04</v>
      </c>
      <c r="BK75" s="656" t="s">
        <v>1812</v>
      </c>
      <c r="BL75" s="635" t="s">
        <v>1210</v>
      </c>
      <c r="BM75" s="658" t="s">
        <v>1210</v>
      </c>
      <c r="BN75" s="639" t="s">
        <v>1210</v>
      </c>
      <c r="BO75" s="635" t="s">
        <v>1210</v>
      </c>
      <c r="BP75" s="658" t="s">
        <v>1210</v>
      </c>
      <c r="BQ75" s="639" t="s">
        <v>1210</v>
      </c>
      <c r="BR75" s="635" t="s">
        <v>1210</v>
      </c>
      <c r="BS75" s="658" t="s">
        <v>1210</v>
      </c>
      <c r="BT75" s="639" t="s">
        <v>1210</v>
      </c>
      <c r="BU75" s="635" t="s">
        <v>1210</v>
      </c>
      <c r="BV75" s="658" t="s">
        <v>1210</v>
      </c>
      <c r="BW75" s="639" t="s">
        <v>1210</v>
      </c>
      <c r="BX75" s="635" t="s">
        <v>1210</v>
      </c>
      <c r="BY75" s="658" t="s">
        <v>1210</v>
      </c>
      <c r="BZ75" s="639" t="s">
        <v>1210</v>
      </c>
      <c r="CA75" s="659" t="s">
        <v>1210</v>
      </c>
      <c r="CB75" s="638" t="s">
        <v>1217</v>
      </c>
      <c r="CC75" s="660"/>
      <c r="CD75" s="661" t="s">
        <v>1217</v>
      </c>
      <c r="CE75" s="662"/>
      <c r="CF75" s="663"/>
      <c r="CG75" s="663"/>
      <c r="CH75" s="663"/>
      <c r="CI75" s="663"/>
      <c r="CJ75" s="664"/>
      <c r="CK75" s="661" t="s">
        <v>1217</v>
      </c>
      <c r="CL75" s="639"/>
      <c r="CM75" s="647" t="s">
        <v>1240</v>
      </c>
      <c r="CN75" s="665">
        <v>2</v>
      </c>
      <c r="CO75" s="666">
        <v>3</v>
      </c>
      <c r="CP75" s="667">
        <v>0</v>
      </c>
      <c r="CQ75" s="666">
        <v>0</v>
      </c>
      <c r="CR75" s="667">
        <v>0</v>
      </c>
      <c r="CS75" s="666">
        <v>0</v>
      </c>
      <c r="CT75" s="667">
        <v>2</v>
      </c>
      <c r="CU75" s="666">
        <v>3</v>
      </c>
      <c r="CV75" s="374" t="s">
        <v>1210</v>
      </c>
      <c r="CW75" s="375" t="s">
        <v>1210</v>
      </c>
      <c r="CX75" s="336"/>
      <c r="CY75" s="333" t="s">
        <v>1210</v>
      </c>
      <c r="CZ75" s="334" t="s">
        <v>1210</v>
      </c>
      <c r="DA75" s="336"/>
      <c r="DB75" s="333" t="s">
        <v>1210</v>
      </c>
      <c r="DC75" s="334" t="s">
        <v>1210</v>
      </c>
      <c r="DD75" s="336"/>
      <c r="DE75" s="333" t="s">
        <v>1210</v>
      </c>
      <c r="DF75" s="334" t="s">
        <v>1210</v>
      </c>
      <c r="DG75" s="336"/>
      <c r="DH75" s="333" t="s">
        <v>1210</v>
      </c>
      <c r="DI75" s="334" t="s">
        <v>1210</v>
      </c>
      <c r="DJ75" s="336"/>
      <c r="DK75" s="333" t="s">
        <v>1210</v>
      </c>
      <c r="DL75" s="334" t="s">
        <v>1210</v>
      </c>
      <c r="DM75" s="336"/>
      <c r="DN75" s="333" t="s">
        <v>1210</v>
      </c>
      <c r="DO75" s="334" t="s">
        <v>1210</v>
      </c>
      <c r="DP75" s="336"/>
      <c r="DQ75" s="333" t="s">
        <v>1210</v>
      </c>
      <c r="DR75" s="334" t="s">
        <v>1210</v>
      </c>
      <c r="DS75" s="336"/>
      <c r="DT75" s="333" t="s">
        <v>1210</v>
      </c>
      <c r="DU75" s="334" t="s">
        <v>1210</v>
      </c>
      <c r="DV75" s="336"/>
      <c r="DW75" s="333" t="s">
        <v>1210</v>
      </c>
      <c r="DX75" s="334" t="s">
        <v>1210</v>
      </c>
      <c r="DY75" s="336"/>
      <c r="DZ75" s="333" t="s">
        <v>1210</v>
      </c>
      <c r="EA75" s="334" t="s">
        <v>1210</v>
      </c>
      <c r="EB75" s="336"/>
      <c r="EC75" s="333" t="s">
        <v>1210</v>
      </c>
      <c r="ED75" s="334" t="s">
        <v>1210</v>
      </c>
      <c r="EE75" s="336"/>
      <c r="EF75" s="333" t="s">
        <v>1210</v>
      </c>
      <c r="EG75" s="334" t="s">
        <v>1210</v>
      </c>
      <c r="EH75" s="336"/>
      <c r="EI75" s="374" t="s">
        <v>1219</v>
      </c>
      <c r="EJ75" s="375" t="s">
        <v>1220</v>
      </c>
      <c r="EK75" s="336"/>
      <c r="EL75" s="333" t="s">
        <v>1226</v>
      </c>
      <c r="EM75" s="334" t="s">
        <v>1226</v>
      </c>
      <c r="EN75" s="336"/>
      <c r="EO75" s="333" t="s">
        <v>1222</v>
      </c>
      <c r="EP75" s="334" t="s">
        <v>1223</v>
      </c>
      <c r="EQ75" s="336"/>
      <c r="ER75" s="333" t="s">
        <v>1222</v>
      </c>
      <c r="ES75" s="334" t="s">
        <v>1223</v>
      </c>
      <c r="ET75" s="336"/>
      <c r="EU75" s="333" t="s">
        <v>1222</v>
      </c>
      <c r="EV75" s="334" t="s">
        <v>1223</v>
      </c>
      <c r="EW75" s="376"/>
      <c r="EY75" s="668" t="s">
        <v>454</v>
      </c>
      <c r="EZ75" s="639" t="s">
        <v>455</v>
      </c>
      <c r="FA75" s="265" t="s">
        <v>1269</v>
      </c>
      <c r="FB75" s="266">
        <v>44910</v>
      </c>
      <c r="FC75" s="669">
        <v>44917</v>
      </c>
      <c r="FD75" s="268" t="s">
        <v>1210</v>
      </c>
      <c r="FE75" s="326" t="s">
        <v>1210</v>
      </c>
      <c r="FF75" s="270" t="s">
        <v>1210</v>
      </c>
      <c r="FG75" s="326" t="s">
        <v>1210</v>
      </c>
      <c r="FH75" s="327" t="s">
        <v>1210</v>
      </c>
      <c r="FI75" s="328" t="s">
        <v>1210</v>
      </c>
      <c r="FJ75" s="670" t="s">
        <v>1210</v>
      </c>
      <c r="FK75" s="671" t="s">
        <v>1210</v>
      </c>
      <c r="FL75" s="672" t="s">
        <v>1210</v>
      </c>
      <c r="FM75" s="673" t="s">
        <v>1210</v>
      </c>
      <c r="FN75" s="268" t="s">
        <v>1242</v>
      </c>
      <c r="FO75" s="326">
        <v>0.99</v>
      </c>
      <c r="FP75" s="270" t="s">
        <v>1276</v>
      </c>
      <c r="FQ75" s="326">
        <v>0.99</v>
      </c>
      <c r="FR75" s="327" t="s">
        <v>1242</v>
      </c>
      <c r="FS75" s="328">
        <v>1.04</v>
      </c>
      <c r="FT75" s="670" t="s">
        <v>1228</v>
      </c>
      <c r="FU75" s="671">
        <v>80</v>
      </c>
      <c r="FV75" s="672">
        <v>8</v>
      </c>
      <c r="FW75" s="673">
        <v>10</v>
      </c>
      <c r="FY75" s="276" t="s">
        <v>1230</v>
      </c>
      <c r="FZ75" s="277" t="s">
        <v>1243</v>
      </c>
      <c r="GC75" s="229"/>
      <c r="GD75" s="229"/>
    </row>
    <row r="76" spans="2:186" ht="18.75" customHeight="1">
      <c r="B76" s="632" t="s">
        <v>456</v>
      </c>
      <c r="C76" s="231" t="s">
        <v>457</v>
      </c>
      <c r="D76" s="232">
        <v>2022</v>
      </c>
      <c r="E76" s="233" t="s">
        <v>1231</v>
      </c>
      <c r="F76" s="633">
        <v>1009088</v>
      </c>
      <c r="G76" s="634">
        <v>1009088</v>
      </c>
      <c r="H76" s="339">
        <v>44771</v>
      </c>
      <c r="I76" s="635" t="s">
        <v>1813</v>
      </c>
      <c r="J76" s="636" t="s">
        <v>1814</v>
      </c>
      <c r="K76" s="637" t="s">
        <v>1815</v>
      </c>
      <c r="L76" s="638" t="s">
        <v>1814</v>
      </c>
      <c r="M76" s="637" t="s">
        <v>1815</v>
      </c>
      <c r="N76" s="639" t="s">
        <v>1816</v>
      </c>
      <c r="O76" s="635" t="s">
        <v>25</v>
      </c>
      <c r="P76" s="639" t="s">
        <v>26</v>
      </c>
      <c r="Q76" s="640" t="s">
        <v>1234</v>
      </c>
      <c r="R76" s="641"/>
      <c r="S76" s="641"/>
      <c r="T76" s="642"/>
      <c r="U76" s="643">
        <v>2280.191358</v>
      </c>
      <c r="V76" s="644">
        <v>1</v>
      </c>
      <c r="W76" s="644">
        <v>1</v>
      </c>
      <c r="X76" s="645" t="s">
        <v>1210</v>
      </c>
      <c r="Y76" s="352">
        <v>2022</v>
      </c>
      <c r="Z76" s="265">
        <v>2024</v>
      </c>
      <c r="AA76" s="646" t="s">
        <v>1817</v>
      </c>
      <c r="AB76" s="647"/>
      <c r="AC76" s="639" t="s">
        <v>1210</v>
      </c>
      <c r="AD76" s="648" t="s">
        <v>1211</v>
      </c>
      <c r="AE76" s="636" t="s">
        <v>1818</v>
      </c>
      <c r="AF76" s="636" t="s">
        <v>1819</v>
      </c>
      <c r="AG76" s="639" t="s">
        <v>1820</v>
      </c>
      <c r="AH76" s="648"/>
      <c r="AI76" s="639" t="s">
        <v>1210</v>
      </c>
      <c r="AJ76" s="649">
        <v>2021</v>
      </c>
      <c r="AK76" s="644">
        <v>4240</v>
      </c>
      <c r="AL76" s="644">
        <v>4220</v>
      </c>
      <c r="AM76" s="650"/>
      <c r="AN76" s="651"/>
      <c r="AO76" s="652">
        <v>2024</v>
      </c>
      <c r="AP76" s="645">
        <v>4112</v>
      </c>
      <c r="AQ76" s="653">
        <v>3.01</v>
      </c>
      <c r="AR76" s="645">
        <v>4093</v>
      </c>
      <c r="AS76" s="653">
        <v>3</v>
      </c>
      <c r="AT76" s="654"/>
      <c r="AU76" s="651" t="s">
        <v>1210</v>
      </c>
      <c r="AV76" s="655" t="s">
        <v>1210</v>
      </c>
      <c r="AW76" s="656" t="s">
        <v>1821</v>
      </c>
      <c r="AX76" s="649">
        <v>2021</v>
      </c>
      <c r="AY76" s="644"/>
      <c r="AZ76" s="644" t="s">
        <v>1210</v>
      </c>
      <c r="BA76" s="650"/>
      <c r="BB76" s="657"/>
      <c r="BC76" s="652">
        <v>2024</v>
      </c>
      <c r="BD76" s="645"/>
      <c r="BE76" s="653" t="s">
        <v>1210</v>
      </c>
      <c r="BF76" s="645"/>
      <c r="BG76" s="653" t="s">
        <v>1210</v>
      </c>
      <c r="BH76" s="654"/>
      <c r="BI76" s="657" t="s">
        <v>1210</v>
      </c>
      <c r="BJ76" s="655" t="s">
        <v>1210</v>
      </c>
      <c r="BK76" s="656"/>
      <c r="BL76" s="635" t="s">
        <v>1210</v>
      </c>
      <c r="BM76" s="658" t="s">
        <v>1210</v>
      </c>
      <c r="BN76" s="639" t="s">
        <v>1210</v>
      </c>
      <c r="BO76" s="635" t="s">
        <v>1210</v>
      </c>
      <c r="BP76" s="658" t="s">
        <v>1210</v>
      </c>
      <c r="BQ76" s="639" t="s">
        <v>1210</v>
      </c>
      <c r="BR76" s="635" t="s">
        <v>1210</v>
      </c>
      <c r="BS76" s="658" t="s">
        <v>1210</v>
      </c>
      <c r="BT76" s="639" t="s">
        <v>1210</v>
      </c>
      <c r="BU76" s="635" t="s">
        <v>1210</v>
      </c>
      <c r="BV76" s="658" t="s">
        <v>1210</v>
      </c>
      <c r="BW76" s="639" t="s">
        <v>1210</v>
      </c>
      <c r="BX76" s="635" t="s">
        <v>1210</v>
      </c>
      <c r="BY76" s="658" t="s">
        <v>1210</v>
      </c>
      <c r="BZ76" s="639" t="s">
        <v>1210</v>
      </c>
      <c r="CA76" s="659" t="s">
        <v>1210</v>
      </c>
      <c r="CB76" s="638" t="s">
        <v>1240</v>
      </c>
      <c r="CC76" s="660" t="s">
        <v>1822</v>
      </c>
      <c r="CD76" s="661" t="s">
        <v>1217</v>
      </c>
      <c r="CE76" s="662"/>
      <c r="CF76" s="663"/>
      <c r="CG76" s="663"/>
      <c r="CH76" s="663"/>
      <c r="CI76" s="663"/>
      <c r="CJ76" s="664"/>
      <c r="CK76" s="661" t="s">
        <v>1240</v>
      </c>
      <c r="CL76" s="639" t="s">
        <v>1823</v>
      </c>
      <c r="CM76" s="647" t="s">
        <v>1217</v>
      </c>
      <c r="CN76" s="665"/>
      <c r="CO76" s="666">
        <v>0</v>
      </c>
      <c r="CP76" s="667"/>
      <c r="CQ76" s="666">
        <v>0</v>
      </c>
      <c r="CR76" s="667"/>
      <c r="CS76" s="666">
        <v>0</v>
      </c>
      <c r="CT76" s="667" t="s">
        <v>1210</v>
      </c>
      <c r="CU76" s="666">
        <v>0</v>
      </c>
      <c r="CV76" s="374" t="s">
        <v>1219</v>
      </c>
      <c r="CW76" s="375" t="s">
        <v>1223</v>
      </c>
      <c r="CX76" s="336"/>
      <c r="CY76" s="333" t="s">
        <v>1222</v>
      </c>
      <c r="CZ76" s="334" t="s">
        <v>1223</v>
      </c>
      <c r="DA76" s="336"/>
      <c r="DB76" s="333" t="s">
        <v>1222</v>
      </c>
      <c r="DC76" s="334" t="s">
        <v>1223</v>
      </c>
      <c r="DD76" s="336"/>
      <c r="DE76" s="333" t="s">
        <v>1222</v>
      </c>
      <c r="DF76" s="334" t="s">
        <v>1223</v>
      </c>
      <c r="DG76" s="336"/>
      <c r="DH76" s="333" t="s">
        <v>1222</v>
      </c>
      <c r="DI76" s="334" t="s">
        <v>1223</v>
      </c>
      <c r="DJ76" s="336"/>
      <c r="DK76" s="333" t="s">
        <v>1222</v>
      </c>
      <c r="DL76" s="334" t="s">
        <v>1223</v>
      </c>
      <c r="DM76" s="336"/>
      <c r="DN76" s="333" t="s">
        <v>1222</v>
      </c>
      <c r="DO76" s="334" t="s">
        <v>1223</v>
      </c>
      <c r="DP76" s="336"/>
      <c r="DQ76" s="333" t="s">
        <v>1222</v>
      </c>
      <c r="DR76" s="334" t="s">
        <v>1223</v>
      </c>
      <c r="DS76" s="336"/>
      <c r="DT76" s="333" t="s">
        <v>1222</v>
      </c>
      <c r="DU76" s="334" t="s">
        <v>1223</v>
      </c>
      <c r="DV76" s="336"/>
      <c r="DW76" s="333" t="s">
        <v>1222</v>
      </c>
      <c r="DX76" s="334" t="s">
        <v>1223</v>
      </c>
      <c r="DY76" s="336"/>
      <c r="DZ76" s="333" t="s">
        <v>1222</v>
      </c>
      <c r="EA76" s="334" t="s">
        <v>1223</v>
      </c>
      <c r="EB76" s="336"/>
      <c r="EC76" s="333" t="s">
        <v>1220</v>
      </c>
      <c r="ED76" s="334" t="s">
        <v>1220</v>
      </c>
      <c r="EE76" s="336"/>
      <c r="EF76" s="333" t="s">
        <v>1222</v>
      </c>
      <c r="EG76" s="334" t="s">
        <v>1223</v>
      </c>
      <c r="EH76" s="336"/>
      <c r="EI76" s="374" t="s">
        <v>1210</v>
      </c>
      <c r="EJ76" s="375" t="s">
        <v>1210</v>
      </c>
      <c r="EK76" s="336"/>
      <c r="EL76" s="333" t="s">
        <v>1210</v>
      </c>
      <c r="EM76" s="334" t="s">
        <v>1210</v>
      </c>
      <c r="EN76" s="336"/>
      <c r="EO76" s="333" t="s">
        <v>1210</v>
      </c>
      <c r="EP76" s="334" t="s">
        <v>1210</v>
      </c>
      <c r="EQ76" s="336"/>
      <c r="ER76" s="333" t="s">
        <v>1210</v>
      </c>
      <c r="ES76" s="334" t="s">
        <v>1210</v>
      </c>
      <c r="ET76" s="336"/>
      <c r="EU76" s="333" t="s">
        <v>1210</v>
      </c>
      <c r="EV76" s="334" t="s">
        <v>1210</v>
      </c>
      <c r="EW76" s="376"/>
      <c r="EY76" s="668" t="s">
        <v>456</v>
      </c>
      <c r="EZ76" s="639" t="s">
        <v>457</v>
      </c>
      <c r="FA76" s="265" t="s">
        <v>1231</v>
      </c>
      <c r="FB76" s="266">
        <v>44923</v>
      </c>
      <c r="FC76" s="669">
        <v>44923</v>
      </c>
      <c r="FD76" s="268" t="s">
        <v>1242</v>
      </c>
      <c r="FE76" s="326">
        <v>3.01</v>
      </c>
      <c r="FF76" s="270" t="s">
        <v>1242</v>
      </c>
      <c r="FG76" s="326">
        <v>3</v>
      </c>
      <c r="FH76" s="327" t="s">
        <v>1210</v>
      </c>
      <c r="FI76" s="328" t="s">
        <v>1210</v>
      </c>
      <c r="FJ76" s="670" t="s">
        <v>1242</v>
      </c>
      <c r="FK76" s="671">
        <v>100</v>
      </c>
      <c r="FL76" s="672">
        <v>26</v>
      </c>
      <c r="FM76" s="673">
        <v>26</v>
      </c>
      <c r="FN76" s="268" t="s">
        <v>1210</v>
      </c>
      <c r="FO76" s="326" t="s">
        <v>1210</v>
      </c>
      <c r="FP76" s="270" t="s">
        <v>1210</v>
      </c>
      <c r="FQ76" s="326" t="s">
        <v>1210</v>
      </c>
      <c r="FR76" s="327" t="s">
        <v>1210</v>
      </c>
      <c r="FS76" s="328" t="s">
        <v>1210</v>
      </c>
      <c r="FT76" s="670" t="s">
        <v>1210</v>
      </c>
      <c r="FU76" s="671" t="s">
        <v>1210</v>
      </c>
      <c r="FV76" s="672" t="s">
        <v>1210</v>
      </c>
      <c r="FW76" s="673" t="s">
        <v>1210</v>
      </c>
      <c r="FY76" s="276" t="s">
        <v>1243</v>
      </c>
      <c r="FZ76" s="277" t="s">
        <v>1230</v>
      </c>
      <c r="GC76" s="229"/>
      <c r="GD76" s="229"/>
    </row>
    <row r="77" spans="2:186" ht="18.75" customHeight="1">
      <c r="B77" s="632" t="s">
        <v>458</v>
      </c>
      <c r="C77" s="231" t="s">
        <v>459</v>
      </c>
      <c r="D77" s="232">
        <v>2022</v>
      </c>
      <c r="E77" s="233" t="s">
        <v>1269</v>
      </c>
      <c r="F77" s="633">
        <v>3059089</v>
      </c>
      <c r="G77" s="634">
        <v>3059089</v>
      </c>
      <c r="H77" s="339">
        <v>44766</v>
      </c>
      <c r="I77" s="635" t="s">
        <v>1824</v>
      </c>
      <c r="J77" s="636" t="s">
        <v>459</v>
      </c>
      <c r="K77" s="637" t="s">
        <v>1825</v>
      </c>
      <c r="L77" s="638" t="s">
        <v>459</v>
      </c>
      <c r="M77" s="637" t="s">
        <v>1825</v>
      </c>
      <c r="N77" s="639" t="s">
        <v>1824</v>
      </c>
      <c r="O77" s="635" t="s">
        <v>78</v>
      </c>
      <c r="P77" s="639" t="s">
        <v>88</v>
      </c>
      <c r="Q77" s="640"/>
      <c r="R77" s="641"/>
      <c r="S77" s="641" t="s">
        <v>1272</v>
      </c>
      <c r="T77" s="642"/>
      <c r="U77" s="643" t="s">
        <v>1210</v>
      </c>
      <c r="V77" s="644" t="s">
        <v>1210</v>
      </c>
      <c r="W77" s="644" t="s">
        <v>1210</v>
      </c>
      <c r="X77" s="645">
        <v>179</v>
      </c>
      <c r="Y77" s="352">
        <v>2022</v>
      </c>
      <c r="Z77" s="265">
        <v>2024</v>
      </c>
      <c r="AA77" s="646" t="s">
        <v>1826</v>
      </c>
      <c r="AB77" s="647"/>
      <c r="AC77" s="639" t="s">
        <v>1210</v>
      </c>
      <c r="AD77" s="648" t="s">
        <v>1211</v>
      </c>
      <c r="AE77" s="636" t="s">
        <v>1827</v>
      </c>
      <c r="AF77" s="636" t="s">
        <v>1824</v>
      </c>
      <c r="AG77" s="639" t="s">
        <v>1828</v>
      </c>
      <c r="AH77" s="648"/>
      <c r="AI77" s="639" t="s">
        <v>1210</v>
      </c>
      <c r="AJ77" s="649">
        <v>2021</v>
      </c>
      <c r="AK77" s="644"/>
      <c r="AL77" s="644" t="s">
        <v>1210</v>
      </c>
      <c r="AM77" s="650"/>
      <c r="AN77" s="651"/>
      <c r="AO77" s="652">
        <v>2024</v>
      </c>
      <c r="AP77" s="645"/>
      <c r="AQ77" s="653" t="s">
        <v>1210</v>
      </c>
      <c r="AR77" s="645"/>
      <c r="AS77" s="653" t="s">
        <v>1210</v>
      </c>
      <c r="AT77" s="654"/>
      <c r="AU77" s="651" t="s">
        <v>1210</v>
      </c>
      <c r="AV77" s="655" t="s">
        <v>1210</v>
      </c>
      <c r="AW77" s="656"/>
      <c r="AX77" s="649">
        <v>2021</v>
      </c>
      <c r="AY77" s="644">
        <v>207</v>
      </c>
      <c r="AZ77" s="644">
        <v>207</v>
      </c>
      <c r="BA77" s="650">
        <v>0.79</v>
      </c>
      <c r="BB77" s="657" t="s">
        <v>1829</v>
      </c>
      <c r="BC77" s="652">
        <v>2024</v>
      </c>
      <c r="BD77" s="645">
        <v>205</v>
      </c>
      <c r="BE77" s="653">
        <v>0.96</v>
      </c>
      <c r="BF77" s="645">
        <v>205</v>
      </c>
      <c r="BG77" s="653">
        <v>0.96</v>
      </c>
      <c r="BH77" s="654">
        <v>0.78200000000000003</v>
      </c>
      <c r="BI77" s="657" t="s">
        <v>1829</v>
      </c>
      <c r="BJ77" s="655">
        <v>1.01</v>
      </c>
      <c r="BK77" s="656" t="s">
        <v>1830</v>
      </c>
      <c r="BL77" s="635" t="s">
        <v>1210</v>
      </c>
      <c r="BM77" s="658" t="s">
        <v>1210</v>
      </c>
      <c r="BN77" s="639" t="s">
        <v>1210</v>
      </c>
      <c r="BO77" s="635" t="s">
        <v>1210</v>
      </c>
      <c r="BP77" s="658" t="s">
        <v>1210</v>
      </c>
      <c r="BQ77" s="639" t="s">
        <v>1210</v>
      </c>
      <c r="BR77" s="635" t="s">
        <v>1210</v>
      </c>
      <c r="BS77" s="658" t="s">
        <v>1210</v>
      </c>
      <c r="BT77" s="639" t="s">
        <v>1210</v>
      </c>
      <c r="BU77" s="635" t="s">
        <v>1210</v>
      </c>
      <c r="BV77" s="658" t="s">
        <v>1210</v>
      </c>
      <c r="BW77" s="639" t="s">
        <v>1210</v>
      </c>
      <c r="BX77" s="635" t="s">
        <v>1210</v>
      </c>
      <c r="BY77" s="658" t="s">
        <v>1210</v>
      </c>
      <c r="BZ77" s="639" t="s">
        <v>1210</v>
      </c>
      <c r="CA77" s="659" t="s">
        <v>1210</v>
      </c>
      <c r="CB77" s="638" t="s">
        <v>1217</v>
      </c>
      <c r="CC77" s="660"/>
      <c r="CD77" s="661" t="s">
        <v>1217</v>
      </c>
      <c r="CE77" s="662"/>
      <c r="CF77" s="663"/>
      <c r="CG77" s="663"/>
      <c r="CH77" s="663"/>
      <c r="CI77" s="663"/>
      <c r="CJ77" s="664"/>
      <c r="CK77" s="661" t="s">
        <v>1217</v>
      </c>
      <c r="CL77" s="639"/>
      <c r="CM77" s="647" t="s">
        <v>1217</v>
      </c>
      <c r="CN77" s="665"/>
      <c r="CO77" s="666">
        <v>0</v>
      </c>
      <c r="CP77" s="667"/>
      <c r="CQ77" s="666">
        <v>1</v>
      </c>
      <c r="CR77" s="667"/>
      <c r="CS77" s="666">
        <v>0</v>
      </c>
      <c r="CT77" s="667" t="s">
        <v>1210</v>
      </c>
      <c r="CU77" s="666">
        <v>1</v>
      </c>
      <c r="CV77" s="374" t="s">
        <v>1210</v>
      </c>
      <c r="CW77" s="375" t="s">
        <v>1210</v>
      </c>
      <c r="CX77" s="336"/>
      <c r="CY77" s="333" t="s">
        <v>1210</v>
      </c>
      <c r="CZ77" s="334" t="s">
        <v>1210</v>
      </c>
      <c r="DA77" s="336"/>
      <c r="DB77" s="333" t="s">
        <v>1210</v>
      </c>
      <c r="DC77" s="334" t="s">
        <v>1210</v>
      </c>
      <c r="DD77" s="336"/>
      <c r="DE77" s="333" t="s">
        <v>1210</v>
      </c>
      <c r="DF77" s="334" t="s">
        <v>1210</v>
      </c>
      <c r="DG77" s="336"/>
      <c r="DH77" s="333" t="s">
        <v>1210</v>
      </c>
      <c r="DI77" s="334" t="s">
        <v>1210</v>
      </c>
      <c r="DJ77" s="336"/>
      <c r="DK77" s="333" t="s">
        <v>1210</v>
      </c>
      <c r="DL77" s="334" t="s">
        <v>1210</v>
      </c>
      <c r="DM77" s="336"/>
      <c r="DN77" s="333" t="s">
        <v>1210</v>
      </c>
      <c r="DO77" s="334" t="s">
        <v>1210</v>
      </c>
      <c r="DP77" s="336"/>
      <c r="DQ77" s="333" t="s">
        <v>1210</v>
      </c>
      <c r="DR77" s="334" t="s">
        <v>1210</v>
      </c>
      <c r="DS77" s="336"/>
      <c r="DT77" s="333" t="s">
        <v>1210</v>
      </c>
      <c r="DU77" s="334" t="s">
        <v>1210</v>
      </c>
      <c r="DV77" s="336"/>
      <c r="DW77" s="333" t="s">
        <v>1210</v>
      </c>
      <c r="DX77" s="334" t="s">
        <v>1210</v>
      </c>
      <c r="DY77" s="336"/>
      <c r="DZ77" s="333" t="s">
        <v>1210</v>
      </c>
      <c r="EA77" s="334" t="s">
        <v>1210</v>
      </c>
      <c r="EB77" s="336"/>
      <c r="EC77" s="333" t="s">
        <v>1210</v>
      </c>
      <c r="ED77" s="334" t="s">
        <v>1210</v>
      </c>
      <c r="EE77" s="336"/>
      <c r="EF77" s="333" t="s">
        <v>1210</v>
      </c>
      <c r="EG77" s="334" t="s">
        <v>1210</v>
      </c>
      <c r="EH77" s="336"/>
      <c r="EI77" s="374" t="s">
        <v>1219</v>
      </c>
      <c r="EJ77" s="375" t="s">
        <v>1223</v>
      </c>
      <c r="EK77" s="336"/>
      <c r="EL77" s="333" t="s">
        <v>1219</v>
      </c>
      <c r="EM77" s="334" t="s">
        <v>1223</v>
      </c>
      <c r="EN77" s="336"/>
      <c r="EO77" s="333" t="s">
        <v>1222</v>
      </c>
      <c r="EP77" s="334" t="s">
        <v>1223</v>
      </c>
      <c r="EQ77" s="336"/>
      <c r="ER77" s="333" t="s">
        <v>1222</v>
      </c>
      <c r="ES77" s="334" t="s">
        <v>1223</v>
      </c>
      <c r="ET77" s="336"/>
      <c r="EU77" s="333" t="s">
        <v>1222</v>
      </c>
      <c r="EV77" s="334" t="s">
        <v>1223</v>
      </c>
      <c r="EW77" s="376"/>
      <c r="EY77" s="668" t="s">
        <v>458</v>
      </c>
      <c r="EZ77" s="639" t="s">
        <v>459</v>
      </c>
      <c r="FA77" s="265" t="s">
        <v>1269</v>
      </c>
      <c r="FB77" s="266">
        <v>44910</v>
      </c>
      <c r="FC77" s="669">
        <v>44917</v>
      </c>
      <c r="FD77" s="268" t="s">
        <v>1210</v>
      </c>
      <c r="FE77" s="326" t="s">
        <v>1210</v>
      </c>
      <c r="FF77" s="270" t="s">
        <v>1210</v>
      </c>
      <c r="FG77" s="326" t="s">
        <v>1210</v>
      </c>
      <c r="FH77" s="327" t="s">
        <v>1210</v>
      </c>
      <c r="FI77" s="328" t="s">
        <v>1210</v>
      </c>
      <c r="FJ77" s="670" t="s">
        <v>1210</v>
      </c>
      <c r="FK77" s="671" t="s">
        <v>1210</v>
      </c>
      <c r="FL77" s="672" t="s">
        <v>1210</v>
      </c>
      <c r="FM77" s="673" t="s">
        <v>1210</v>
      </c>
      <c r="FN77" s="268" t="s">
        <v>1242</v>
      </c>
      <c r="FO77" s="326">
        <v>0.96</v>
      </c>
      <c r="FP77" s="270" t="s">
        <v>1276</v>
      </c>
      <c r="FQ77" s="326">
        <v>0.96</v>
      </c>
      <c r="FR77" s="327" t="s">
        <v>1242</v>
      </c>
      <c r="FS77" s="328">
        <v>1.01</v>
      </c>
      <c r="FT77" s="670" t="s">
        <v>1242</v>
      </c>
      <c r="FU77" s="671">
        <v>100</v>
      </c>
      <c r="FV77" s="672">
        <v>10</v>
      </c>
      <c r="FW77" s="673">
        <v>10</v>
      </c>
      <c r="FY77" s="276" t="s">
        <v>1230</v>
      </c>
      <c r="FZ77" s="277" t="s">
        <v>1243</v>
      </c>
      <c r="GC77" s="229"/>
      <c r="GD77" s="229"/>
    </row>
    <row r="78" spans="2:186" ht="18.75" customHeight="1">
      <c r="B78" s="632" t="s">
        <v>460</v>
      </c>
      <c r="C78" s="231" t="s">
        <v>461</v>
      </c>
      <c r="D78" s="232">
        <v>2022</v>
      </c>
      <c r="E78" s="233" t="s">
        <v>1231</v>
      </c>
      <c r="F78" s="633">
        <v>1069090</v>
      </c>
      <c r="G78" s="634">
        <v>1069090</v>
      </c>
      <c r="H78" s="339">
        <v>44771</v>
      </c>
      <c r="I78" s="635" t="s">
        <v>1831</v>
      </c>
      <c r="J78" s="636" t="s">
        <v>461</v>
      </c>
      <c r="K78" s="637" t="s">
        <v>1832</v>
      </c>
      <c r="L78" s="638" t="s">
        <v>461</v>
      </c>
      <c r="M78" s="637" t="s">
        <v>1833</v>
      </c>
      <c r="N78" s="639" t="s">
        <v>1831</v>
      </c>
      <c r="O78" s="635" t="s">
        <v>100</v>
      </c>
      <c r="P78" s="639" t="s">
        <v>102</v>
      </c>
      <c r="Q78" s="640" t="s">
        <v>1234</v>
      </c>
      <c r="R78" s="641"/>
      <c r="S78" s="641"/>
      <c r="T78" s="642"/>
      <c r="U78" s="643">
        <v>17382</v>
      </c>
      <c r="V78" s="644">
        <v>42</v>
      </c>
      <c r="W78" s="644">
        <v>6</v>
      </c>
      <c r="X78" s="645" t="s">
        <v>1210</v>
      </c>
      <c r="Y78" s="352">
        <v>2022</v>
      </c>
      <c r="Z78" s="265">
        <v>2024</v>
      </c>
      <c r="AA78" s="646" t="s">
        <v>1834</v>
      </c>
      <c r="AB78" s="647"/>
      <c r="AC78" s="639" t="s">
        <v>1210</v>
      </c>
      <c r="AD78" s="648" t="s">
        <v>1211</v>
      </c>
      <c r="AE78" s="636" t="s">
        <v>1835</v>
      </c>
      <c r="AF78" s="636" t="s">
        <v>1836</v>
      </c>
      <c r="AG78" s="639" t="s">
        <v>1837</v>
      </c>
      <c r="AH78" s="648"/>
      <c r="AI78" s="639" t="s">
        <v>1210</v>
      </c>
      <c r="AJ78" s="649">
        <v>2021</v>
      </c>
      <c r="AK78" s="644">
        <v>30365</v>
      </c>
      <c r="AL78" s="644">
        <v>29332</v>
      </c>
      <c r="AM78" s="650">
        <v>57.75</v>
      </c>
      <c r="AN78" s="651" t="s">
        <v>1283</v>
      </c>
      <c r="AO78" s="652">
        <v>2024</v>
      </c>
      <c r="AP78" s="645">
        <v>29454</v>
      </c>
      <c r="AQ78" s="653">
        <v>3</v>
      </c>
      <c r="AR78" s="645">
        <v>28452</v>
      </c>
      <c r="AS78" s="653">
        <v>3</v>
      </c>
      <c r="AT78" s="654">
        <v>56.01</v>
      </c>
      <c r="AU78" s="651" t="s">
        <v>1283</v>
      </c>
      <c r="AV78" s="655">
        <v>3.01</v>
      </c>
      <c r="AW78" s="656" t="s">
        <v>1838</v>
      </c>
      <c r="AX78" s="649">
        <v>2021</v>
      </c>
      <c r="AY78" s="644"/>
      <c r="AZ78" s="644" t="s">
        <v>1210</v>
      </c>
      <c r="BA78" s="650"/>
      <c r="BB78" s="657"/>
      <c r="BC78" s="652">
        <v>2024</v>
      </c>
      <c r="BD78" s="645"/>
      <c r="BE78" s="653" t="s">
        <v>1210</v>
      </c>
      <c r="BF78" s="645"/>
      <c r="BG78" s="653" t="s">
        <v>1210</v>
      </c>
      <c r="BH78" s="654"/>
      <c r="BI78" s="657" t="s">
        <v>1210</v>
      </c>
      <c r="BJ78" s="655" t="s">
        <v>1210</v>
      </c>
      <c r="BK78" s="656"/>
      <c r="BL78" s="635" t="s">
        <v>1210</v>
      </c>
      <c r="BM78" s="658" t="s">
        <v>1210</v>
      </c>
      <c r="BN78" s="639" t="s">
        <v>1210</v>
      </c>
      <c r="BO78" s="635" t="s">
        <v>1210</v>
      </c>
      <c r="BP78" s="658" t="s">
        <v>1210</v>
      </c>
      <c r="BQ78" s="639" t="s">
        <v>1210</v>
      </c>
      <c r="BR78" s="635" t="s">
        <v>1210</v>
      </c>
      <c r="BS78" s="658" t="s">
        <v>1210</v>
      </c>
      <c r="BT78" s="639" t="s">
        <v>1210</v>
      </c>
      <c r="BU78" s="635" t="s">
        <v>1210</v>
      </c>
      <c r="BV78" s="658" t="s">
        <v>1210</v>
      </c>
      <c r="BW78" s="639" t="s">
        <v>1210</v>
      </c>
      <c r="BX78" s="635" t="s">
        <v>1210</v>
      </c>
      <c r="BY78" s="658" t="s">
        <v>1210</v>
      </c>
      <c r="BZ78" s="639" t="s">
        <v>1210</v>
      </c>
      <c r="CA78" s="659" t="s">
        <v>1210</v>
      </c>
      <c r="CB78" s="638" t="s">
        <v>1240</v>
      </c>
      <c r="CC78" s="660" t="s">
        <v>1839</v>
      </c>
      <c r="CD78" s="661" t="s">
        <v>1217</v>
      </c>
      <c r="CE78" s="662"/>
      <c r="CF78" s="663"/>
      <c r="CG78" s="663"/>
      <c r="CH78" s="663"/>
      <c r="CI78" s="663"/>
      <c r="CJ78" s="664"/>
      <c r="CK78" s="661" t="s">
        <v>1240</v>
      </c>
      <c r="CL78" s="639" t="s">
        <v>1840</v>
      </c>
      <c r="CM78" s="647" t="s">
        <v>1217</v>
      </c>
      <c r="CN78" s="665"/>
      <c r="CO78" s="666">
        <v>0</v>
      </c>
      <c r="CP78" s="667"/>
      <c r="CQ78" s="666">
        <v>0</v>
      </c>
      <c r="CR78" s="667"/>
      <c r="CS78" s="666">
        <v>0</v>
      </c>
      <c r="CT78" s="667" t="s">
        <v>1210</v>
      </c>
      <c r="CU78" s="666">
        <v>0</v>
      </c>
      <c r="CV78" s="374" t="s">
        <v>1219</v>
      </c>
      <c r="CW78" s="375" t="s">
        <v>1223</v>
      </c>
      <c r="CX78" s="336"/>
      <c r="CY78" s="333" t="s">
        <v>1222</v>
      </c>
      <c r="CZ78" s="334" t="s">
        <v>1223</v>
      </c>
      <c r="DA78" s="336"/>
      <c r="DB78" s="333" t="s">
        <v>1222</v>
      </c>
      <c r="DC78" s="334" t="s">
        <v>1223</v>
      </c>
      <c r="DD78" s="336"/>
      <c r="DE78" s="333" t="s">
        <v>1222</v>
      </c>
      <c r="DF78" s="334" t="s">
        <v>1223</v>
      </c>
      <c r="DG78" s="336"/>
      <c r="DH78" s="333" t="s">
        <v>1222</v>
      </c>
      <c r="DI78" s="334" t="s">
        <v>1220</v>
      </c>
      <c r="DJ78" s="336"/>
      <c r="DK78" s="333" t="s">
        <v>1222</v>
      </c>
      <c r="DL78" s="334" t="s">
        <v>1220</v>
      </c>
      <c r="DM78" s="336"/>
      <c r="DN78" s="333" t="s">
        <v>1222</v>
      </c>
      <c r="DO78" s="334" t="s">
        <v>1223</v>
      </c>
      <c r="DP78" s="336"/>
      <c r="DQ78" s="333" t="s">
        <v>1222</v>
      </c>
      <c r="DR78" s="334" t="s">
        <v>1223</v>
      </c>
      <c r="DS78" s="336"/>
      <c r="DT78" s="333" t="s">
        <v>1222</v>
      </c>
      <c r="DU78" s="334" t="s">
        <v>1223</v>
      </c>
      <c r="DV78" s="336"/>
      <c r="DW78" s="333" t="s">
        <v>1222</v>
      </c>
      <c r="DX78" s="334" t="s">
        <v>1223</v>
      </c>
      <c r="DY78" s="336"/>
      <c r="DZ78" s="333" t="s">
        <v>1222</v>
      </c>
      <c r="EA78" s="334" t="s">
        <v>1223</v>
      </c>
      <c r="EB78" s="336"/>
      <c r="EC78" s="333" t="s">
        <v>1222</v>
      </c>
      <c r="ED78" s="334" t="s">
        <v>1223</v>
      </c>
      <c r="EE78" s="336"/>
      <c r="EF78" s="333" t="s">
        <v>1222</v>
      </c>
      <c r="EG78" s="334" t="s">
        <v>1223</v>
      </c>
      <c r="EH78" s="336"/>
      <c r="EI78" s="374" t="s">
        <v>1210</v>
      </c>
      <c r="EJ78" s="375" t="s">
        <v>1210</v>
      </c>
      <c r="EK78" s="336"/>
      <c r="EL78" s="333" t="s">
        <v>1210</v>
      </c>
      <c r="EM78" s="334" t="s">
        <v>1210</v>
      </c>
      <c r="EN78" s="336"/>
      <c r="EO78" s="333" t="s">
        <v>1210</v>
      </c>
      <c r="EP78" s="334" t="s">
        <v>1210</v>
      </c>
      <c r="EQ78" s="336"/>
      <c r="ER78" s="333" t="s">
        <v>1210</v>
      </c>
      <c r="ES78" s="334" t="s">
        <v>1210</v>
      </c>
      <c r="ET78" s="336"/>
      <c r="EU78" s="333" t="s">
        <v>1210</v>
      </c>
      <c r="EV78" s="334" t="s">
        <v>1210</v>
      </c>
      <c r="EW78" s="376"/>
      <c r="EY78" s="668" t="s">
        <v>460</v>
      </c>
      <c r="EZ78" s="639" t="s">
        <v>461</v>
      </c>
      <c r="FA78" s="265" t="s">
        <v>1231</v>
      </c>
      <c r="FB78" s="266">
        <v>44971</v>
      </c>
      <c r="FC78" s="669">
        <v>44972</v>
      </c>
      <c r="FD78" s="268" t="s">
        <v>1242</v>
      </c>
      <c r="FE78" s="326">
        <v>3</v>
      </c>
      <c r="FF78" s="270" t="s">
        <v>1242</v>
      </c>
      <c r="FG78" s="326">
        <v>3</v>
      </c>
      <c r="FH78" s="327" t="s">
        <v>1242</v>
      </c>
      <c r="FI78" s="328">
        <v>3.01</v>
      </c>
      <c r="FJ78" s="670" t="s">
        <v>1242</v>
      </c>
      <c r="FK78" s="671">
        <v>100</v>
      </c>
      <c r="FL78" s="672">
        <v>26</v>
      </c>
      <c r="FM78" s="673">
        <v>26</v>
      </c>
      <c r="FN78" s="268" t="s">
        <v>1210</v>
      </c>
      <c r="FO78" s="326" t="s">
        <v>1210</v>
      </c>
      <c r="FP78" s="270" t="s">
        <v>1210</v>
      </c>
      <c r="FQ78" s="326" t="s">
        <v>1210</v>
      </c>
      <c r="FR78" s="327" t="s">
        <v>1210</v>
      </c>
      <c r="FS78" s="328" t="s">
        <v>1210</v>
      </c>
      <c r="FT78" s="670" t="s">
        <v>1210</v>
      </c>
      <c r="FU78" s="671" t="s">
        <v>1210</v>
      </c>
      <c r="FV78" s="672" t="s">
        <v>1210</v>
      </c>
      <c r="FW78" s="673" t="s">
        <v>1210</v>
      </c>
      <c r="FY78" s="276" t="s">
        <v>1243</v>
      </c>
      <c r="FZ78" s="277" t="s">
        <v>1230</v>
      </c>
      <c r="GC78" s="229"/>
      <c r="GD78" s="229"/>
    </row>
    <row r="79" spans="2:186" ht="18.75" customHeight="1">
      <c r="B79" s="632" t="s">
        <v>462</v>
      </c>
      <c r="C79" s="231" t="s">
        <v>463</v>
      </c>
      <c r="D79" s="232">
        <v>2022</v>
      </c>
      <c r="E79" s="233" t="s">
        <v>1231</v>
      </c>
      <c r="F79" s="633">
        <v>1075091</v>
      </c>
      <c r="G79" s="634">
        <v>1075091</v>
      </c>
      <c r="H79" s="339">
        <v>44768</v>
      </c>
      <c r="I79" s="635" t="s">
        <v>1841</v>
      </c>
      <c r="J79" s="636" t="s">
        <v>463</v>
      </c>
      <c r="K79" s="637" t="s">
        <v>1842</v>
      </c>
      <c r="L79" s="638" t="s">
        <v>463</v>
      </c>
      <c r="M79" s="637" t="s">
        <v>1843</v>
      </c>
      <c r="N79" s="639" t="s">
        <v>1841</v>
      </c>
      <c r="O79" s="635" t="s">
        <v>114</v>
      </c>
      <c r="P79" s="639" t="s">
        <v>115</v>
      </c>
      <c r="Q79" s="640" t="s">
        <v>1234</v>
      </c>
      <c r="R79" s="641"/>
      <c r="S79" s="641"/>
      <c r="T79" s="642"/>
      <c r="U79" s="643">
        <v>4282.829670000001</v>
      </c>
      <c r="V79" s="644">
        <v>1</v>
      </c>
      <c r="W79" s="644">
        <v>1</v>
      </c>
      <c r="X79" s="645" t="s">
        <v>1210</v>
      </c>
      <c r="Y79" s="352">
        <v>2022</v>
      </c>
      <c r="Z79" s="265">
        <v>2024</v>
      </c>
      <c r="AA79" s="646" t="s">
        <v>1844</v>
      </c>
      <c r="AB79" s="647"/>
      <c r="AC79" s="639" t="s">
        <v>1210</v>
      </c>
      <c r="AD79" s="648" t="s">
        <v>1211</v>
      </c>
      <c r="AE79" s="636" t="s">
        <v>1845</v>
      </c>
      <c r="AF79" s="636" t="s">
        <v>1846</v>
      </c>
      <c r="AG79" s="639" t="s">
        <v>1847</v>
      </c>
      <c r="AH79" s="648"/>
      <c r="AI79" s="639" t="s">
        <v>1210</v>
      </c>
      <c r="AJ79" s="649">
        <v>2021</v>
      </c>
      <c r="AK79" s="644">
        <v>7250</v>
      </c>
      <c r="AL79" s="644">
        <v>3174</v>
      </c>
      <c r="AM79" s="650"/>
      <c r="AN79" s="651"/>
      <c r="AO79" s="652">
        <v>2024</v>
      </c>
      <c r="AP79" s="645">
        <v>7031</v>
      </c>
      <c r="AQ79" s="653">
        <v>3.02</v>
      </c>
      <c r="AR79" s="645">
        <v>3079</v>
      </c>
      <c r="AS79" s="653">
        <v>2.99</v>
      </c>
      <c r="AT79" s="654"/>
      <c r="AU79" s="651" t="s">
        <v>1210</v>
      </c>
      <c r="AV79" s="655" t="s">
        <v>1210</v>
      </c>
      <c r="AW79" s="656" t="s">
        <v>1848</v>
      </c>
      <c r="AX79" s="649">
        <v>2021</v>
      </c>
      <c r="AY79" s="644"/>
      <c r="AZ79" s="644" t="s">
        <v>1210</v>
      </c>
      <c r="BA79" s="650"/>
      <c r="BB79" s="657"/>
      <c r="BC79" s="652">
        <v>2024</v>
      </c>
      <c r="BD79" s="645"/>
      <c r="BE79" s="653" t="s">
        <v>1210</v>
      </c>
      <c r="BF79" s="645"/>
      <c r="BG79" s="653" t="s">
        <v>1210</v>
      </c>
      <c r="BH79" s="654"/>
      <c r="BI79" s="657" t="s">
        <v>1210</v>
      </c>
      <c r="BJ79" s="655" t="s">
        <v>1210</v>
      </c>
      <c r="BK79" s="656"/>
      <c r="BL79" s="635" t="s">
        <v>1210</v>
      </c>
      <c r="BM79" s="658" t="s">
        <v>1210</v>
      </c>
      <c r="BN79" s="639" t="s">
        <v>1210</v>
      </c>
      <c r="BO79" s="635" t="s">
        <v>1210</v>
      </c>
      <c r="BP79" s="658" t="s">
        <v>1210</v>
      </c>
      <c r="BQ79" s="639" t="s">
        <v>1210</v>
      </c>
      <c r="BR79" s="635" t="s">
        <v>1210</v>
      </c>
      <c r="BS79" s="658" t="s">
        <v>1210</v>
      </c>
      <c r="BT79" s="639" t="s">
        <v>1210</v>
      </c>
      <c r="BU79" s="635" t="s">
        <v>1210</v>
      </c>
      <c r="BV79" s="658" t="s">
        <v>1210</v>
      </c>
      <c r="BW79" s="639" t="s">
        <v>1210</v>
      </c>
      <c r="BX79" s="635" t="s">
        <v>1210</v>
      </c>
      <c r="BY79" s="658" t="s">
        <v>1210</v>
      </c>
      <c r="BZ79" s="639" t="s">
        <v>1210</v>
      </c>
      <c r="CA79" s="659" t="s">
        <v>1210</v>
      </c>
      <c r="CB79" s="638" t="s">
        <v>1240</v>
      </c>
      <c r="CC79" s="660" t="s">
        <v>1849</v>
      </c>
      <c r="CD79" s="661" t="s">
        <v>1217</v>
      </c>
      <c r="CE79" s="662"/>
      <c r="CF79" s="663"/>
      <c r="CG79" s="663"/>
      <c r="CH79" s="663"/>
      <c r="CI79" s="663"/>
      <c r="CJ79" s="664"/>
      <c r="CK79" s="661" t="s">
        <v>1240</v>
      </c>
      <c r="CL79" s="639" t="s">
        <v>1850</v>
      </c>
      <c r="CM79" s="647" t="s">
        <v>1217</v>
      </c>
      <c r="CN79" s="665"/>
      <c r="CO79" s="666">
        <v>0</v>
      </c>
      <c r="CP79" s="667"/>
      <c r="CQ79" s="666">
        <v>0</v>
      </c>
      <c r="CR79" s="667"/>
      <c r="CS79" s="666">
        <v>0</v>
      </c>
      <c r="CT79" s="667" t="s">
        <v>1210</v>
      </c>
      <c r="CU79" s="666">
        <v>0</v>
      </c>
      <c r="CV79" s="374" t="s">
        <v>1219</v>
      </c>
      <c r="CW79" s="375" t="s">
        <v>1223</v>
      </c>
      <c r="CX79" s="336"/>
      <c r="CY79" s="333" t="s">
        <v>1222</v>
      </c>
      <c r="CZ79" s="334" t="s">
        <v>1223</v>
      </c>
      <c r="DA79" s="336"/>
      <c r="DB79" s="333" t="s">
        <v>1222</v>
      </c>
      <c r="DC79" s="334" t="s">
        <v>1223</v>
      </c>
      <c r="DD79" s="336"/>
      <c r="DE79" s="333" t="s">
        <v>1224</v>
      </c>
      <c r="DF79" s="334" t="s">
        <v>1224</v>
      </c>
      <c r="DG79" s="336" t="s">
        <v>1851</v>
      </c>
      <c r="DH79" s="333" t="s">
        <v>1222</v>
      </c>
      <c r="DI79" s="334" t="s">
        <v>1223</v>
      </c>
      <c r="DJ79" s="336"/>
      <c r="DK79" s="333" t="s">
        <v>1222</v>
      </c>
      <c r="DL79" s="334" t="s">
        <v>1223</v>
      </c>
      <c r="DM79" s="336"/>
      <c r="DN79" s="333" t="s">
        <v>1224</v>
      </c>
      <c r="DO79" s="334" t="s">
        <v>1224</v>
      </c>
      <c r="DP79" s="336" t="s">
        <v>1852</v>
      </c>
      <c r="DQ79" s="333" t="s">
        <v>1222</v>
      </c>
      <c r="DR79" s="334" t="s">
        <v>1223</v>
      </c>
      <c r="DS79" s="336"/>
      <c r="DT79" s="333" t="s">
        <v>1222</v>
      </c>
      <c r="DU79" s="334" t="s">
        <v>1223</v>
      </c>
      <c r="DV79" s="336"/>
      <c r="DW79" s="333" t="s">
        <v>1224</v>
      </c>
      <c r="DX79" s="334" t="s">
        <v>1224</v>
      </c>
      <c r="DY79" s="336" t="s">
        <v>1852</v>
      </c>
      <c r="DZ79" s="333" t="s">
        <v>1224</v>
      </c>
      <c r="EA79" s="334" t="s">
        <v>1224</v>
      </c>
      <c r="EB79" s="336" t="s">
        <v>1852</v>
      </c>
      <c r="EC79" s="333" t="s">
        <v>1224</v>
      </c>
      <c r="ED79" s="334" t="s">
        <v>1224</v>
      </c>
      <c r="EE79" s="336" t="s">
        <v>1852</v>
      </c>
      <c r="EF79" s="333" t="s">
        <v>1222</v>
      </c>
      <c r="EG79" s="334" t="s">
        <v>1223</v>
      </c>
      <c r="EH79" s="336"/>
      <c r="EI79" s="374" t="s">
        <v>1210</v>
      </c>
      <c r="EJ79" s="375" t="s">
        <v>1210</v>
      </c>
      <c r="EK79" s="336"/>
      <c r="EL79" s="333" t="s">
        <v>1210</v>
      </c>
      <c r="EM79" s="334" t="s">
        <v>1210</v>
      </c>
      <c r="EN79" s="336"/>
      <c r="EO79" s="333" t="s">
        <v>1210</v>
      </c>
      <c r="EP79" s="334" t="s">
        <v>1210</v>
      </c>
      <c r="EQ79" s="336"/>
      <c r="ER79" s="333" t="s">
        <v>1210</v>
      </c>
      <c r="ES79" s="334" t="s">
        <v>1210</v>
      </c>
      <c r="ET79" s="336"/>
      <c r="EU79" s="333" t="s">
        <v>1210</v>
      </c>
      <c r="EV79" s="334" t="s">
        <v>1210</v>
      </c>
      <c r="EW79" s="376"/>
      <c r="EY79" s="668" t="s">
        <v>462</v>
      </c>
      <c r="EZ79" s="639" t="s">
        <v>463</v>
      </c>
      <c r="FA79" s="265" t="s">
        <v>1231</v>
      </c>
      <c r="FB79" s="266">
        <v>44890</v>
      </c>
      <c r="FC79" s="669">
        <v>44894</v>
      </c>
      <c r="FD79" s="268" t="s">
        <v>1242</v>
      </c>
      <c r="FE79" s="326">
        <v>3.02</v>
      </c>
      <c r="FF79" s="270" t="s">
        <v>1242</v>
      </c>
      <c r="FG79" s="326">
        <v>2.99</v>
      </c>
      <c r="FH79" s="327" t="s">
        <v>1210</v>
      </c>
      <c r="FI79" s="328" t="s">
        <v>1210</v>
      </c>
      <c r="FJ79" s="670" t="s">
        <v>1242</v>
      </c>
      <c r="FK79" s="671">
        <v>100</v>
      </c>
      <c r="FL79" s="672">
        <v>16</v>
      </c>
      <c r="FM79" s="673">
        <v>16</v>
      </c>
      <c r="FN79" s="268" t="s">
        <v>1210</v>
      </c>
      <c r="FO79" s="326" t="s">
        <v>1210</v>
      </c>
      <c r="FP79" s="270" t="s">
        <v>1210</v>
      </c>
      <c r="FQ79" s="326" t="s">
        <v>1210</v>
      </c>
      <c r="FR79" s="327" t="s">
        <v>1210</v>
      </c>
      <c r="FS79" s="328" t="s">
        <v>1210</v>
      </c>
      <c r="FT79" s="670" t="s">
        <v>1210</v>
      </c>
      <c r="FU79" s="671" t="s">
        <v>1210</v>
      </c>
      <c r="FV79" s="672" t="s">
        <v>1210</v>
      </c>
      <c r="FW79" s="673" t="s">
        <v>1210</v>
      </c>
      <c r="FY79" s="276" t="s">
        <v>1243</v>
      </c>
      <c r="FZ79" s="277" t="s">
        <v>1230</v>
      </c>
      <c r="GC79" s="229"/>
      <c r="GD79" s="229"/>
    </row>
    <row r="80" spans="2:186" ht="18.75" customHeight="1">
      <c r="B80" s="632" t="s">
        <v>464</v>
      </c>
      <c r="C80" s="231" t="s">
        <v>465</v>
      </c>
      <c r="D80" s="232">
        <v>2022</v>
      </c>
      <c r="E80" s="233" t="s">
        <v>1231</v>
      </c>
      <c r="F80" s="633">
        <v>1071092</v>
      </c>
      <c r="G80" s="634">
        <v>1071092</v>
      </c>
      <c r="H80" s="339">
        <v>44768</v>
      </c>
      <c r="I80" s="635" t="s">
        <v>1853</v>
      </c>
      <c r="J80" s="636" t="s">
        <v>465</v>
      </c>
      <c r="K80" s="637" t="s">
        <v>1854</v>
      </c>
      <c r="L80" s="638" t="s">
        <v>465</v>
      </c>
      <c r="M80" s="637" t="s">
        <v>1854</v>
      </c>
      <c r="N80" s="639" t="s">
        <v>1853</v>
      </c>
      <c r="O80" s="635" t="s">
        <v>105</v>
      </c>
      <c r="P80" s="639" t="s">
        <v>106</v>
      </c>
      <c r="Q80" s="640" t="s">
        <v>1234</v>
      </c>
      <c r="R80" s="641"/>
      <c r="S80" s="641"/>
      <c r="T80" s="642"/>
      <c r="U80" s="643">
        <v>1758.477948</v>
      </c>
      <c r="V80" s="644">
        <v>2</v>
      </c>
      <c r="W80" s="644">
        <v>1</v>
      </c>
      <c r="X80" s="645" t="s">
        <v>1210</v>
      </c>
      <c r="Y80" s="352">
        <v>2022</v>
      </c>
      <c r="Z80" s="265">
        <v>2024</v>
      </c>
      <c r="AA80" s="646" t="s">
        <v>1855</v>
      </c>
      <c r="AB80" s="647" t="s">
        <v>1211</v>
      </c>
      <c r="AC80" s="639" t="s">
        <v>1856</v>
      </c>
      <c r="AD80" s="648"/>
      <c r="AE80" s="636" t="s">
        <v>1210</v>
      </c>
      <c r="AF80" s="636" t="s">
        <v>1210</v>
      </c>
      <c r="AG80" s="639" t="s">
        <v>1210</v>
      </c>
      <c r="AH80" s="648"/>
      <c r="AI80" s="639" t="s">
        <v>1210</v>
      </c>
      <c r="AJ80" s="649">
        <v>2021</v>
      </c>
      <c r="AK80" s="644">
        <v>3425</v>
      </c>
      <c r="AL80" s="644">
        <v>3376</v>
      </c>
      <c r="AM80" s="650">
        <v>32.58</v>
      </c>
      <c r="AN80" s="651" t="s">
        <v>1857</v>
      </c>
      <c r="AO80" s="652">
        <v>2024</v>
      </c>
      <c r="AP80" s="645">
        <v>3322</v>
      </c>
      <c r="AQ80" s="653">
        <v>3</v>
      </c>
      <c r="AR80" s="645">
        <v>3275</v>
      </c>
      <c r="AS80" s="653">
        <v>2.99</v>
      </c>
      <c r="AT80" s="654">
        <v>31.6</v>
      </c>
      <c r="AU80" s="651" t="s">
        <v>1857</v>
      </c>
      <c r="AV80" s="655">
        <v>3</v>
      </c>
      <c r="AW80" s="656" t="s">
        <v>1858</v>
      </c>
      <c r="AX80" s="649">
        <v>2021</v>
      </c>
      <c r="AY80" s="644"/>
      <c r="AZ80" s="644" t="s">
        <v>1210</v>
      </c>
      <c r="BA80" s="650"/>
      <c r="BB80" s="657"/>
      <c r="BC80" s="652">
        <v>2024</v>
      </c>
      <c r="BD80" s="645"/>
      <c r="BE80" s="653" t="s">
        <v>1210</v>
      </c>
      <c r="BF80" s="645"/>
      <c r="BG80" s="653" t="s">
        <v>1210</v>
      </c>
      <c r="BH80" s="654"/>
      <c r="BI80" s="657" t="s">
        <v>1210</v>
      </c>
      <c r="BJ80" s="655" t="s">
        <v>1210</v>
      </c>
      <c r="BK80" s="656"/>
      <c r="BL80" s="635" t="s">
        <v>1210</v>
      </c>
      <c r="BM80" s="658" t="s">
        <v>1210</v>
      </c>
      <c r="BN80" s="639" t="s">
        <v>1210</v>
      </c>
      <c r="BO80" s="635" t="s">
        <v>1210</v>
      </c>
      <c r="BP80" s="658" t="s">
        <v>1210</v>
      </c>
      <c r="BQ80" s="639" t="s">
        <v>1210</v>
      </c>
      <c r="BR80" s="635" t="s">
        <v>1210</v>
      </c>
      <c r="BS80" s="658" t="s">
        <v>1210</v>
      </c>
      <c r="BT80" s="639" t="s">
        <v>1210</v>
      </c>
      <c r="BU80" s="635" t="s">
        <v>1210</v>
      </c>
      <c r="BV80" s="658" t="s">
        <v>1210</v>
      </c>
      <c r="BW80" s="639" t="s">
        <v>1210</v>
      </c>
      <c r="BX80" s="635" t="s">
        <v>1210</v>
      </c>
      <c r="BY80" s="658" t="s">
        <v>1210</v>
      </c>
      <c r="BZ80" s="639" t="s">
        <v>1210</v>
      </c>
      <c r="CA80" s="659" t="s">
        <v>1210</v>
      </c>
      <c r="CB80" s="638" t="s">
        <v>1217</v>
      </c>
      <c r="CC80" s="660"/>
      <c r="CD80" s="661" t="s">
        <v>1217</v>
      </c>
      <c r="CE80" s="662"/>
      <c r="CF80" s="663"/>
      <c r="CG80" s="663"/>
      <c r="CH80" s="663"/>
      <c r="CI80" s="663"/>
      <c r="CJ80" s="664"/>
      <c r="CK80" s="661" t="s">
        <v>1240</v>
      </c>
      <c r="CL80" s="639" t="s">
        <v>1859</v>
      </c>
      <c r="CM80" s="647" t="s">
        <v>1217</v>
      </c>
      <c r="CN80" s="665">
        <v>0</v>
      </c>
      <c r="CO80" s="666">
        <v>0</v>
      </c>
      <c r="CP80" s="667">
        <v>0</v>
      </c>
      <c r="CQ80" s="666">
        <v>0</v>
      </c>
      <c r="CR80" s="667">
        <v>0</v>
      </c>
      <c r="CS80" s="666">
        <v>0</v>
      </c>
      <c r="CT80" s="667">
        <v>0</v>
      </c>
      <c r="CU80" s="666">
        <v>0</v>
      </c>
      <c r="CV80" s="374" t="s">
        <v>1219</v>
      </c>
      <c r="CW80" s="375" t="s">
        <v>1223</v>
      </c>
      <c r="CX80" s="336"/>
      <c r="CY80" s="333" t="s">
        <v>1222</v>
      </c>
      <c r="CZ80" s="334" t="s">
        <v>1223</v>
      </c>
      <c r="DA80" s="336"/>
      <c r="DB80" s="333" t="s">
        <v>1222</v>
      </c>
      <c r="DC80" s="334" t="s">
        <v>1223</v>
      </c>
      <c r="DD80" s="336"/>
      <c r="DE80" s="333" t="s">
        <v>1222</v>
      </c>
      <c r="DF80" s="334" t="s">
        <v>1223</v>
      </c>
      <c r="DG80" s="336"/>
      <c r="DH80" s="333" t="s">
        <v>1222</v>
      </c>
      <c r="DI80" s="334" t="s">
        <v>1223</v>
      </c>
      <c r="DJ80" s="336"/>
      <c r="DK80" s="333" t="s">
        <v>1222</v>
      </c>
      <c r="DL80" s="334" t="s">
        <v>1223</v>
      </c>
      <c r="DM80" s="336"/>
      <c r="DN80" s="333" t="s">
        <v>1222</v>
      </c>
      <c r="DO80" s="334" t="s">
        <v>1223</v>
      </c>
      <c r="DP80" s="336"/>
      <c r="DQ80" s="333" t="s">
        <v>1222</v>
      </c>
      <c r="DR80" s="334" t="s">
        <v>1223</v>
      </c>
      <c r="DS80" s="336"/>
      <c r="DT80" s="333" t="s">
        <v>1222</v>
      </c>
      <c r="DU80" s="334" t="s">
        <v>1223</v>
      </c>
      <c r="DV80" s="336"/>
      <c r="DW80" s="333" t="s">
        <v>1222</v>
      </c>
      <c r="DX80" s="334" t="s">
        <v>1223</v>
      </c>
      <c r="DY80" s="336"/>
      <c r="DZ80" s="333" t="s">
        <v>1222</v>
      </c>
      <c r="EA80" s="334" t="s">
        <v>1223</v>
      </c>
      <c r="EB80" s="336"/>
      <c r="EC80" s="333" t="s">
        <v>1222</v>
      </c>
      <c r="ED80" s="334" t="s">
        <v>1223</v>
      </c>
      <c r="EE80" s="336"/>
      <c r="EF80" s="333" t="s">
        <v>1222</v>
      </c>
      <c r="EG80" s="334" t="s">
        <v>1223</v>
      </c>
      <c r="EH80" s="336"/>
      <c r="EI80" s="374" t="s">
        <v>1210</v>
      </c>
      <c r="EJ80" s="375" t="s">
        <v>1210</v>
      </c>
      <c r="EK80" s="336"/>
      <c r="EL80" s="333" t="s">
        <v>1210</v>
      </c>
      <c r="EM80" s="334" t="s">
        <v>1210</v>
      </c>
      <c r="EN80" s="336"/>
      <c r="EO80" s="333" t="s">
        <v>1210</v>
      </c>
      <c r="EP80" s="334" t="s">
        <v>1210</v>
      </c>
      <c r="EQ80" s="336"/>
      <c r="ER80" s="333" t="s">
        <v>1210</v>
      </c>
      <c r="ES80" s="334" t="s">
        <v>1210</v>
      </c>
      <c r="ET80" s="336"/>
      <c r="EU80" s="333" t="s">
        <v>1210</v>
      </c>
      <c r="EV80" s="334" t="s">
        <v>1210</v>
      </c>
      <c r="EW80" s="376"/>
      <c r="EY80" s="668" t="s">
        <v>464</v>
      </c>
      <c r="EZ80" s="639" t="s">
        <v>465</v>
      </c>
      <c r="FA80" s="265" t="s">
        <v>1231</v>
      </c>
      <c r="FB80" s="266">
        <v>44894</v>
      </c>
      <c r="FC80" s="669">
        <v>44895</v>
      </c>
      <c r="FD80" s="268" t="s">
        <v>1242</v>
      </c>
      <c r="FE80" s="326">
        <v>3</v>
      </c>
      <c r="FF80" s="270" t="s">
        <v>1242</v>
      </c>
      <c r="FG80" s="326">
        <v>2.99</v>
      </c>
      <c r="FH80" s="327" t="s">
        <v>1242</v>
      </c>
      <c r="FI80" s="328">
        <v>3</v>
      </c>
      <c r="FJ80" s="670" t="s">
        <v>1242</v>
      </c>
      <c r="FK80" s="671">
        <v>100</v>
      </c>
      <c r="FL80" s="672">
        <v>26</v>
      </c>
      <c r="FM80" s="673">
        <v>26</v>
      </c>
      <c r="FN80" s="268" t="s">
        <v>1210</v>
      </c>
      <c r="FO80" s="326" t="s">
        <v>1210</v>
      </c>
      <c r="FP80" s="270" t="s">
        <v>1210</v>
      </c>
      <c r="FQ80" s="326" t="s">
        <v>1210</v>
      </c>
      <c r="FR80" s="327" t="s">
        <v>1210</v>
      </c>
      <c r="FS80" s="328" t="s">
        <v>1210</v>
      </c>
      <c r="FT80" s="670" t="s">
        <v>1210</v>
      </c>
      <c r="FU80" s="671" t="s">
        <v>1210</v>
      </c>
      <c r="FV80" s="672" t="s">
        <v>1210</v>
      </c>
      <c r="FW80" s="673" t="s">
        <v>1210</v>
      </c>
      <c r="FY80" s="276" t="s">
        <v>1243</v>
      </c>
      <c r="FZ80" s="277" t="s">
        <v>1230</v>
      </c>
      <c r="GC80" s="229"/>
      <c r="GD80" s="229"/>
    </row>
    <row r="81" spans="2:186" ht="18.75" customHeight="1">
      <c r="B81" s="632" t="s">
        <v>466</v>
      </c>
      <c r="C81" s="231" t="s">
        <v>467</v>
      </c>
      <c r="D81" s="232">
        <v>2022</v>
      </c>
      <c r="E81" s="233" t="s">
        <v>1231</v>
      </c>
      <c r="F81" s="633">
        <v>1031093</v>
      </c>
      <c r="G81" s="634">
        <v>1031093</v>
      </c>
      <c r="H81" s="339">
        <v>44764</v>
      </c>
      <c r="I81" s="635" t="s">
        <v>1860</v>
      </c>
      <c r="J81" s="636" t="s">
        <v>467</v>
      </c>
      <c r="K81" s="637" t="s">
        <v>1861</v>
      </c>
      <c r="L81" s="638" t="s">
        <v>467</v>
      </c>
      <c r="M81" s="637" t="s">
        <v>1861</v>
      </c>
      <c r="N81" s="639" t="s">
        <v>1860</v>
      </c>
      <c r="O81" s="635" t="s">
        <v>25</v>
      </c>
      <c r="P81" s="639" t="s">
        <v>48</v>
      </c>
      <c r="Q81" s="640" t="s">
        <v>1234</v>
      </c>
      <c r="R81" s="641"/>
      <c r="S81" s="641"/>
      <c r="T81" s="642"/>
      <c r="U81" s="643">
        <v>1950.7741199999998</v>
      </c>
      <c r="V81" s="644">
        <v>4</v>
      </c>
      <c r="W81" s="644">
        <v>1</v>
      </c>
      <c r="X81" s="645" t="s">
        <v>1210</v>
      </c>
      <c r="Y81" s="352">
        <v>2022</v>
      </c>
      <c r="Z81" s="265">
        <v>2024</v>
      </c>
      <c r="AA81" s="646" t="s">
        <v>1862</v>
      </c>
      <c r="AB81" s="647"/>
      <c r="AC81" s="639" t="s">
        <v>1210</v>
      </c>
      <c r="AD81" s="648" t="s">
        <v>1211</v>
      </c>
      <c r="AE81" s="636" t="s">
        <v>1863</v>
      </c>
      <c r="AF81" s="636" t="s">
        <v>1864</v>
      </c>
      <c r="AG81" s="639" t="s">
        <v>1865</v>
      </c>
      <c r="AH81" s="648"/>
      <c r="AI81" s="639" t="s">
        <v>1210</v>
      </c>
      <c r="AJ81" s="649">
        <v>2021</v>
      </c>
      <c r="AK81" s="644">
        <v>3505</v>
      </c>
      <c r="AL81" s="644">
        <v>3477</v>
      </c>
      <c r="AM81" s="650">
        <v>9.35</v>
      </c>
      <c r="AN81" s="651" t="s">
        <v>1538</v>
      </c>
      <c r="AO81" s="652">
        <v>2024</v>
      </c>
      <c r="AP81" s="645">
        <v>4907</v>
      </c>
      <c r="AQ81" s="653">
        <v>-40</v>
      </c>
      <c r="AR81" s="645">
        <v>5041</v>
      </c>
      <c r="AS81" s="653">
        <v>-44.99</v>
      </c>
      <c r="AT81" s="654">
        <v>9.07</v>
      </c>
      <c r="AU81" s="651" t="s">
        <v>1538</v>
      </c>
      <c r="AV81" s="655">
        <v>2.99</v>
      </c>
      <c r="AW81" s="656" t="s">
        <v>1866</v>
      </c>
      <c r="AX81" s="649">
        <v>2021</v>
      </c>
      <c r="AY81" s="644"/>
      <c r="AZ81" s="644" t="s">
        <v>1210</v>
      </c>
      <c r="BA81" s="650"/>
      <c r="BB81" s="657"/>
      <c r="BC81" s="652">
        <v>2024</v>
      </c>
      <c r="BD81" s="645"/>
      <c r="BE81" s="653" t="s">
        <v>1210</v>
      </c>
      <c r="BF81" s="645"/>
      <c r="BG81" s="653" t="s">
        <v>1210</v>
      </c>
      <c r="BH81" s="654"/>
      <c r="BI81" s="657" t="s">
        <v>1210</v>
      </c>
      <c r="BJ81" s="655" t="s">
        <v>1210</v>
      </c>
      <c r="BK81" s="656"/>
      <c r="BL81" s="635" t="s">
        <v>1210</v>
      </c>
      <c r="BM81" s="658" t="s">
        <v>1210</v>
      </c>
      <c r="BN81" s="639" t="s">
        <v>1210</v>
      </c>
      <c r="BO81" s="635" t="s">
        <v>1210</v>
      </c>
      <c r="BP81" s="658" t="s">
        <v>1210</v>
      </c>
      <c r="BQ81" s="639" t="s">
        <v>1210</v>
      </c>
      <c r="BR81" s="635" t="s">
        <v>1210</v>
      </c>
      <c r="BS81" s="658" t="s">
        <v>1210</v>
      </c>
      <c r="BT81" s="639" t="s">
        <v>1210</v>
      </c>
      <c r="BU81" s="635" t="s">
        <v>1210</v>
      </c>
      <c r="BV81" s="658" t="s">
        <v>1210</v>
      </c>
      <c r="BW81" s="639" t="s">
        <v>1210</v>
      </c>
      <c r="BX81" s="635" t="s">
        <v>1210</v>
      </c>
      <c r="BY81" s="658" t="s">
        <v>1210</v>
      </c>
      <c r="BZ81" s="639" t="s">
        <v>1210</v>
      </c>
      <c r="CA81" s="659" t="s">
        <v>1210</v>
      </c>
      <c r="CB81" s="638" t="s">
        <v>1240</v>
      </c>
      <c r="CC81" s="660" t="s">
        <v>1867</v>
      </c>
      <c r="CD81" s="661" t="s">
        <v>1217</v>
      </c>
      <c r="CE81" s="662"/>
      <c r="CF81" s="663"/>
      <c r="CG81" s="663"/>
      <c r="CH81" s="663"/>
      <c r="CI81" s="663"/>
      <c r="CJ81" s="664"/>
      <c r="CK81" s="661" t="s">
        <v>1240</v>
      </c>
      <c r="CL81" s="639" t="s">
        <v>1868</v>
      </c>
      <c r="CM81" s="647" t="s">
        <v>1240</v>
      </c>
      <c r="CN81" s="665">
        <v>3</v>
      </c>
      <c r="CO81" s="666">
        <v>2</v>
      </c>
      <c r="CP81" s="667">
        <v>0</v>
      </c>
      <c r="CQ81" s="666">
        <v>2</v>
      </c>
      <c r="CR81" s="667">
        <v>0</v>
      </c>
      <c r="CS81" s="666">
        <v>0</v>
      </c>
      <c r="CT81" s="667">
        <v>3</v>
      </c>
      <c r="CU81" s="666">
        <v>4</v>
      </c>
      <c r="CV81" s="374" t="s">
        <v>1219</v>
      </c>
      <c r="CW81" s="375" t="s">
        <v>1223</v>
      </c>
      <c r="CX81" s="336"/>
      <c r="CY81" s="333" t="s">
        <v>1222</v>
      </c>
      <c r="CZ81" s="334" t="s">
        <v>1223</v>
      </c>
      <c r="DA81" s="336"/>
      <c r="DB81" s="333" t="s">
        <v>1222</v>
      </c>
      <c r="DC81" s="334" t="s">
        <v>1223</v>
      </c>
      <c r="DD81" s="336"/>
      <c r="DE81" s="333" t="s">
        <v>1222</v>
      </c>
      <c r="DF81" s="334" t="s">
        <v>1223</v>
      </c>
      <c r="DG81" s="336" t="s">
        <v>1869</v>
      </c>
      <c r="DH81" s="333" t="s">
        <v>1222</v>
      </c>
      <c r="DI81" s="334" t="s">
        <v>1223</v>
      </c>
      <c r="DJ81" s="336"/>
      <c r="DK81" s="333" t="s">
        <v>1222</v>
      </c>
      <c r="DL81" s="334" t="s">
        <v>1223</v>
      </c>
      <c r="DM81" s="336"/>
      <c r="DN81" s="333" t="s">
        <v>1224</v>
      </c>
      <c r="DO81" s="334" t="s">
        <v>1224</v>
      </c>
      <c r="DP81" s="336" t="s">
        <v>1870</v>
      </c>
      <c r="DQ81" s="333" t="s">
        <v>1222</v>
      </c>
      <c r="DR81" s="334" t="s">
        <v>1223</v>
      </c>
      <c r="DS81" s="336"/>
      <c r="DT81" s="333" t="s">
        <v>1222</v>
      </c>
      <c r="DU81" s="334" t="s">
        <v>1223</v>
      </c>
      <c r="DV81" s="336"/>
      <c r="DW81" s="333" t="s">
        <v>1224</v>
      </c>
      <c r="DX81" s="334" t="s">
        <v>1224</v>
      </c>
      <c r="DY81" s="336" t="s">
        <v>1871</v>
      </c>
      <c r="DZ81" s="333" t="s">
        <v>1222</v>
      </c>
      <c r="EA81" s="334" t="s">
        <v>1223</v>
      </c>
      <c r="EB81" s="336"/>
      <c r="EC81" s="333" t="s">
        <v>1224</v>
      </c>
      <c r="ED81" s="334" t="s">
        <v>1224</v>
      </c>
      <c r="EE81" s="336"/>
      <c r="EF81" s="333" t="s">
        <v>1222</v>
      </c>
      <c r="EG81" s="334" t="s">
        <v>1223</v>
      </c>
      <c r="EH81" s="336"/>
      <c r="EI81" s="374" t="s">
        <v>1210</v>
      </c>
      <c r="EJ81" s="375" t="s">
        <v>1210</v>
      </c>
      <c r="EK81" s="336"/>
      <c r="EL81" s="333" t="s">
        <v>1210</v>
      </c>
      <c r="EM81" s="334" t="s">
        <v>1210</v>
      </c>
      <c r="EN81" s="336"/>
      <c r="EO81" s="333" t="s">
        <v>1210</v>
      </c>
      <c r="EP81" s="334" t="s">
        <v>1210</v>
      </c>
      <c r="EQ81" s="336"/>
      <c r="ER81" s="333" t="s">
        <v>1210</v>
      </c>
      <c r="ES81" s="334" t="s">
        <v>1210</v>
      </c>
      <c r="ET81" s="336"/>
      <c r="EU81" s="333" t="s">
        <v>1210</v>
      </c>
      <c r="EV81" s="334" t="s">
        <v>1210</v>
      </c>
      <c r="EW81" s="376"/>
      <c r="EY81" s="668" t="s">
        <v>466</v>
      </c>
      <c r="EZ81" s="639" t="s">
        <v>467</v>
      </c>
      <c r="FA81" s="265" t="s">
        <v>1231</v>
      </c>
      <c r="FB81" s="266">
        <v>44861</v>
      </c>
      <c r="FC81" s="669">
        <v>44907</v>
      </c>
      <c r="FD81" s="268" t="s">
        <v>1228</v>
      </c>
      <c r="FE81" s="326">
        <v>-40</v>
      </c>
      <c r="FF81" s="270" t="s">
        <v>1228</v>
      </c>
      <c r="FG81" s="326">
        <v>-44.99</v>
      </c>
      <c r="FH81" s="327" t="s">
        <v>1242</v>
      </c>
      <c r="FI81" s="328">
        <v>2.99</v>
      </c>
      <c r="FJ81" s="670" t="s">
        <v>1242</v>
      </c>
      <c r="FK81" s="671">
        <v>100</v>
      </c>
      <c r="FL81" s="672">
        <v>20</v>
      </c>
      <c r="FM81" s="673">
        <v>20</v>
      </c>
      <c r="FN81" s="268" t="s">
        <v>1210</v>
      </c>
      <c r="FO81" s="326" t="s">
        <v>1210</v>
      </c>
      <c r="FP81" s="270" t="s">
        <v>1210</v>
      </c>
      <c r="FQ81" s="326" t="s">
        <v>1210</v>
      </c>
      <c r="FR81" s="327" t="s">
        <v>1210</v>
      </c>
      <c r="FS81" s="328" t="s">
        <v>1210</v>
      </c>
      <c r="FT81" s="670" t="s">
        <v>1210</v>
      </c>
      <c r="FU81" s="671" t="s">
        <v>1210</v>
      </c>
      <c r="FV81" s="672" t="s">
        <v>1210</v>
      </c>
      <c r="FW81" s="673" t="s">
        <v>1210</v>
      </c>
      <c r="FY81" s="276" t="s">
        <v>1229</v>
      </c>
      <c r="FZ81" s="277" t="s">
        <v>1230</v>
      </c>
      <c r="GC81" s="229"/>
      <c r="GD81" s="229"/>
    </row>
    <row r="82" spans="2:186" ht="18.75" customHeight="1">
      <c r="B82" s="632" t="s">
        <v>468</v>
      </c>
      <c r="C82" s="231" t="s">
        <v>469</v>
      </c>
      <c r="D82" s="232">
        <v>2022</v>
      </c>
      <c r="E82" s="233" t="s">
        <v>1231</v>
      </c>
      <c r="F82" s="633">
        <v>1039094</v>
      </c>
      <c r="G82" s="634">
        <v>1039094</v>
      </c>
      <c r="H82" s="339">
        <v>44771</v>
      </c>
      <c r="I82" s="635" t="s">
        <v>1872</v>
      </c>
      <c r="J82" s="636" t="s">
        <v>469</v>
      </c>
      <c r="K82" s="637" t="s">
        <v>1873</v>
      </c>
      <c r="L82" s="638" t="s">
        <v>469</v>
      </c>
      <c r="M82" s="637" t="s">
        <v>1873</v>
      </c>
      <c r="N82" s="639" t="s">
        <v>1874</v>
      </c>
      <c r="O82" s="635" t="s">
        <v>59</v>
      </c>
      <c r="P82" s="639" t="s">
        <v>62</v>
      </c>
      <c r="Q82" s="640" t="s">
        <v>1234</v>
      </c>
      <c r="R82" s="641"/>
      <c r="S82" s="641"/>
      <c r="T82" s="642"/>
      <c r="U82" s="643">
        <v>12012.426594</v>
      </c>
      <c r="V82" s="644">
        <v>6</v>
      </c>
      <c r="W82" s="644">
        <v>4</v>
      </c>
      <c r="X82" s="645" t="s">
        <v>1210</v>
      </c>
      <c r="Y82" s="352">
        <v>2022</v>
      </c>
      <c r="Z82" s="265">
        <v>2024</v>
      </c>
      <c r="AA82" s="646" t="s">
        <v>1875</v>
      </c>
      <c r="AB82" s="647"/>
      <c r="AC82" s="639" t="s">
        <v>1210</v>
      </c>
      <c r="AD82" s="648" t="s">
        <v>1211</v>
      </c>
      <c r="AE82" s="636" t="s">
        <v>1876</v>
      </c>
      <c r="AF82" s="636" t="s">
        <v>1877</v>
      </c>
      <c r="AG82" s="639" t="s">
        <v>1878</v>
      </c>
      <c r="AH82" s="648"/>
      <c r="AI82" s="639" t="s">
        <v>1210</v>
      </c>
      <c r="AJ82" s="649">
        <v>2021</v>
      </c>
      <c r="AK82" s="644">
        <v>20989</v>
      </c>
      <c r="AL82" s="644">
        <v>14430</v>
      </c>
      <c r="AM82" s="650"/>
      <c r="AN82" s="651"/>
      <c r="AO82" s="652">
        <v>2024</v>
      </c>
      <c r="AP82" s="645">
        <v>16160</v>
      </c>
      <c r="AQ82" s="653">
        <v>23</v>
      </c>
      <c r="AR82" s="645">
        <v>6000</v>
      </c>
      <c r="AS82" s="653">
        <v>58.41</v>
      </c>
      <c r="AT82" s="654"/>
      <c r="AU82" s="651" t="s">
        <v>1210</v>
      </c>
      <c r="AV82" s="655" t="s">
        <v>1210</v>
      </c>
      <c r="AW82" s="656" t="s">
        <v>1879</v>
      </c>
      <c r="AX82" s="649">
        <v>2021</v>
      </c>
      <c r="AY82" s="644"/>
      <c r="AZ82" s="644" t="s">
        <v>1210</v>
      </c>
      <c r="BA82" s="650"/>
      <c r="BB82" s="657"/>
      <c r="BC82" s="652">
        <v>2024</v>
      </c>
      <c r="BD82" s="645"/>
      <c r="BE82" s="653" t="s">
        <v>1210</v>
      </c>
      <c r="BF82" s="645"/>
      <c r="BG82" s="653" t="s">
        <v>1210</v>
      </c>
      <c r="BH82" s="654"/>
      <c r="BI82" s="657" t="s">
        <v>1210</v>
      </c>
      <c r="BJ82" s="655" t="s">
        <v>1210</v>
      </c>
      <c r="BK82" s="656"/>
      <c r="BL82" s="635" t="s">
        <v>1210</v>
      </c>
      <c r="BM82" s="658" t="s">
        <v>1210</v>
      </c>
      <c r="BN82" s="639" t="s">
        <v>1210</v>
      </c>
      <c r="BO82" s="635" t="s">
        <v>1210</v>
      </c>
      <c r="BP82" s="658" t="s">
        <v>1210</v>
      </c>
      <c r="BQ82" s="639" t="s">
        <v>1210</v>
      </c>
      <c r="BR82" s="635" t="s">
        <v>1210</v>
      </c>
      <c r="BS82" s="658" t="s">
        <v>1210</v>
      </c>
      <c r="BT82" s="639" t="s">
        <v>1210</v>
      </c>
      <c r="BU82" s="635" t="s">
        <v>1210</v>
      </c>
      <c r="BV82" s="658" t="s">
        <v>1210</v>
      </c>
      <c r="BW82" s="639" t="s">
        <v>1210</v>
      </c>
      <c r="BX82" s="635" t="s">
        <v>1210</v>
      </c>
      <c r="BY82" s="658" t="s">
        <v>1210</v>
      </c>
      <c r="BZ82" s="639" t="s">
        <v>1210</v>
      </c>
      <c r="CA82" s="659" t="s">
        <v>1210</v>
      </c>
      <c r="CB82" s="638" t="s">
        <v>1217</v>
      </c>
      <c r="CC82" s="660"/>
      <c r="CD82" s="661" t="s">
        <v>1240</v>
      </c>
      <c r="CE82" s="662" t="s">
        <v>1880</v>
      </c>
      <c r="CF82" s="663" t="s">
        <v>1881</v>
      </c>
      <c r="CG82" s="663" t="s">
        <v>1431</v>
      </c>
      <c r="CH82" s="663" t="s">
        <v>1882</v>
      </c>
      <c r="CI82" s="663"/>
      <c r="CJ82" s="664"/>
      <c r="CK82" s="661" t="s">
        <v>1240</v>
      </c>
      <c r="CL82" s="639" t="s">
        <v>1883</v>
      </c>
      <c r="CM82" s="647" t="s">
        <v>1217</v>
      </c>
      <c r="CN82" s="665"/>
      <c r="CO82" s="666">
        <v>0</v>
      </c>
      <c r="CP82" s="667"/>
      <c r="CQ82" s="666">
        <v>0</v>
      </c>
      <c r="CR82" s="667"/>
      <c r="CS82" s="666">
        <v>0</v>
      </c>
      <c r="CT82" s="667" t="s">
        <v>1210</v>
      </c>
      <c r="CU82" s="666">
        <v>0</v>
      </c>
      <c r="CV82" s="374" t="s">
        <v>1219</v>
      </c>
      <c r="CW82" s="375" t="s">
        <v>1223</v>
      </c>
      <c r="CX82" s="336"/>
      <c r="CY82" s="333" t="s">
        <v>1222</v>
      </c>
      <c r="CZ82" s="334" t="s">
        <v>1223</v>
      </c>
      <c r="DA82" s="336"/>
      <c r="DB82" s="333" t="s">
        <v>1222</v>
      </c>
      <c r="DC82" s="334" t="s">
        <v>1223</v>
      </c>
      <c r="DD82" s="336"/>
      <c r="DE82" s="333" t="s">
        <v>1222</v>
      </c>
      <c r="DF82" s="334" t="s">
        <v>1223</v>
      </c>
      <c r="DG82" s="336"/>
      <c r="DH82" s="333" t="s">
        <v>1222</v>
      </c>
      <c r="DI82" s="334" t="s">
        <v>1223</v>
      </c>
      <c r="DJ82" s="336"/>
      <c r="DK82" s="333" t="s">
        <v>1222</v>
      </c>
      <c r="DL82" s="334" t="s">
        <v>1223</v>
      </c>
      <c r="DM82" s="336"/>
      <c r="DN82" s="333" t="s">
        <v>1222</v>
      </c>
      <c r="DO82" s="334" t="s">
        <v>1223</v>
      </c>
      <c r="DP82" s="336"/>
      <c r="DQ82" s="333" t="s">
        <v>1222</v>
      </c>
      <c r="DR82" s="334" t="s">
        <v>1223</v>
      </c>
      <c r="DS82" s="336"/>
      <c r="DT82" s="333" t="s">
        <v>1222</v>
      </c>
      <c r="DU82" s="334" t="s">
        <v>1223</v>
      </c>
      <c r="DV82" s="336"/>
      <c r="DW82" s="333" t="s">
        <v>1222</v>
      </c>
      <c r="DX82" s="334" t="s">
        <v>1223</v>
      </c>
      <c r="DY82" s="336"/>
      <c r="DZ82" s="333" t="s">
        <v>1222</v>
      </c>
      <c r="EA82" s="334" t="s">
        <v>1223</v>
      </c>
      <c r="EB82" s="336"/>
      <c r="EC82" s="333" t="s">
        <v>1224</v>
      </c>
      <c r="ED82" s="334" t="s">
        <v>1224</v>
      </c>
      <c r="EE82" s="336"/>
      <c r="EF82" s="333" t="s">
        <v>1222</v>
      </c>
      <c r="EG82" s="334" t="s">
        <v>1223</v>
      </c>
      <c r="EH82" s="336"/>
      <c r="EI82" s="374" t="s">
        <v>1210</v>
      </c>
      <c r="EJ82" s="375" t="s">
        <v>1210</v>
      </c>
      <c r="EK82" s="336"/>
      <c r="EL82" s="333" t="s">
        <v>1210</v>
      </c>
      <c r="EM82" s="334" t="s">
        <v>1210</v>
      </c>
      <c r="EN82" s="336"/>
      <c r="EO82" s="333" t="s">
        <v>1210</v>
      </c>
      <c r="EP82" s="334" t="s">
        <v>1210</v>
      </c>
      <c r="EQ82" s="336"/>
      <c r="ER82" s="333" t="s">
        <v>1210</v>
      </c>
      <c r="ES82" s="334" t="s">
        <v>1210</v>
      </c>
      <c r="ET82" s="336"/>
      <c r="EU82" s="333" t="s">
        <v>1210</v>
      </c>
      <c r="EV82" s="334" t="s">
        <v>1210</v>
      </c>
      <c r="EW82" s="376"/>
      <c r="EY82" s="668" t="s">
        <v>468</v>
      </c>
      <c r="EZ82" s="639" t="s">
        <v>469</v>
      </c>
      <c r="FA82" s="265" t="s">
        <v>1231</v>
      </c>
      <c r="FB82" s="266">
        <v>44895</v>
      </c>
      <c r="FC82" s="669">
        <v>44932</v>
      </c>
      <c r="FD82" s="268" t="s">
        <v>1276</v>
      </c>
      <c r="FE82" s="326">
        <v>23</v>
      </c>
      <c r="FF82" s="270" t="s">
        <v>1276</v>
      </c>
      <c r="FG82" s="326">
        <v>58.41</v>
      </c>
      <c r="FH82" s="327" t="s">
        <v>1210</v>
      </c>
      <c r="FI82" s="328" t="s">
        <v>1210</v>
      </c>
      <c r="FJ82" s="670" t="s">
        <v>1242</v>
      </c>
      <c r="FK82" s="671">
        <v>100</v>
      </c>
      <c r="FL82" s="672">
        <v>24</v>
      </c>
      <c r="FM82" s="673">
        <v>24</v>
      </c>
      <c r="FN82" s="268" t="s">
        <v>1210</v>
      </c>
      <c r="FO82" s="326" t="s">
        <v>1210</v>
      </c>
      <c r="FP82" s="270" t="s">
        <v>1210</v>
      </c>
      <c r="FQ82" s="326" t="s">
        <v>1210</v>
      </c>
      <c r="FR82" s="327" t="s">
        <v>1210</v>
      </c>
      <c r="FS82" s="328" t="s">
        <v>1210</v>
      </c>
      <c r="FT82" s="670" t="s">
        <v>1210</v>
      </c>
      <c r="FU82" s="671" t="s">
        <v>1210</v>
      </c>
      <c r="FV82" s="672" t="s">
        <v>1210</v>
      </c>
      <c r="FW82" s="673" t="s">
        <v>1210</v>
      </c>
      <c r="FY82" s="276" t="s">
        <v>1243</v>
      </c>
      <c r="FZ82" s="277" t="s">
        <v>1230</v>
      </c>
      <c r="GC82" s="229"/>
      <c r="GD82" s="229"/>
    </row>
    <row r="83" spans="2:186" ht="18.75" customHeight="1">
      <c r="B83" s="632" t="s">
        <v>470</v>
      </c>
      <c r="C83" s="231" t="s">
        <v>471</v>
      </c>
      <c r="D83" s="232">
        <v>2022</v>
      </c>
      <c r="E83" s="233" t="s">
        <v>1231</v>
      </c>
      <c r="F83" s="633">
        <v>1035095</v>
      </c>
      <c r="G83" s="634">
        <v>1035095</v>
      </c>
      <c r="H83" s="339">
        <v>44771</v>
      </c>
      <c r="I83" s="635" t="s">
        <v>1884</v>
      </c>
      <c r="J83" s="636" t="s">
        <v>471</v>
      </c>
      <c r="K83" s="637" t="s">
        <v>1885</v>
      </c>
      <c r="L83" s="638" t="s">
        <v>471</v>
      </c>
      <c r="M83" s="637" t="s">
        <v>1885</v>
      </c>
      <c r="N83" s="639" t="s">
        <v>1884</v>
      </c>
      <c r="O83" s="635" t="s">
        <v>51</v>
      </c>
      <c r="P83" s="639" t="s">
        <v>54</v>
      </c>
      <c r="Q83" s="640" t="s">
        <v>1234</v>
      </c>
      <c r="R83" s="641"/>
      <c r="S83" s="641"/>
      <c r="T83" s="642"/>
      <c r="U83" s="643">
        <v>3246.9133414560001</v>
      </c>
      <c r="V83" s="644">
        <v>1</v>
      </c>
      <c r="W83" s="644">
        <v>1</v>
      </c>
      <c r="X83" s="645" t="s">
        <v>1210</v>
      </c>
      <c r="Y83" s="352">
        <v>2022</v>
      </c>
      <c r="Z83" s="265">
        <v>2024</v>
      </c>
      <c r="AA83" s="646" t="s">
        <v>1886</v>
      </c>
      <c r="AB83" s="647"/>
      <c r="AC83" s="639" t="s">
        <v>1210</v>
      </c>
      <c r="AD83" s="648" t="s">
        <v>1211</v>
      </c>
      <c r="AE83" s="636" t="s">
        <v>1887</v>
      </c>
      <c r="AF83" s="636" t="s">
        <v>1888</v>
      </c>
      <c r="AG83" s="639" t="s">
        <v>1889</v>
      </c>
      <c r="AH83" s="648"/>
      <c r="AI83" s="639" t="s">
        <v>1210</v>
      </c>
      <c r="AJ83" s="649">
        <v>2021</v>
      </c>
      <c r="AK83" s="644">
        <v>1156</v>
      </c>
      <c r="AL83" s="644">
        <v>1150</v>
      </c>
      <c r="AM83" s="650">
        <v>9.4600000000000009</v>
      </c>
      <c r="AN83" s="651" t="s">
        <v>1890</v>
      </c>
      <c r="AO83" s="652">
        <v>2024</v>
      </c>
      <c r="AP83" s="645">
        <v>1139</v>
      </c>
      <c r="AQ83" s="653">
        <v>1.47</v>
      </c>
      <c r="AR83" s="645">
        <v>1133</v>
      </c>
      <c r="AS83" s="653">
        <v>1.47</v>
      </c>
      <c r="AT83" s="654">
        <v>11.51</v>
      </c>
      <c r="AU83" s="651" t="s">
        <v>1890</v>
      </c>
      <c r="AV83" s="655">
        <v>-21.68</v>
      </c>
      <c r="AW83" s="656" t="s">
        <v>1891</v>
      </c>
      <c r="AX83" s="649">
        <v>2021</v>
      </c>
      <c r="AY83" s="644"/>
      <c r="AZ83" s="644" t="s">
        <v>1210</v>
      </c>
      <c r="BA83" s="650"/>
      <c r="BB83" s="657"/>
      <c r="BC83" s="652">
        <v>2024</v>
      </c>
      <c r="BD83" s="645"/>
      <c r="BE83" s="653" t="s">
        <v>1210</v>
      </c>
      <c r="BF83" s="645"/>
      <c r="BG83" s="653" t="s">
        <v>1210</v>
      </c>
      <c r="BH83" s="654"/>
      <c r="BI83" s="657" t="s">
        <v>1210</v>
      </c>
      <c r="BJ83" s="655" t="s">
        <v>1210</v>
      </c>
      <c r="BK83" s="656"/>
      <c r="BL83" s="635" t="s">
        <v>1210</v>
      </c>
      <c r="BM83" s="658" t="s">
        <v>1210</v>
      </c>
      <c r="BN83" s="639" t="s">
        <v>1210</v>
      </c>
      <c r="BO83" s="635" t="s">
        <v>1210</v>
      </c>
      <c r="BP83" s="658" t="s">
        <v>1210</v>
      </c>
      <c r="BQ83" s="639" t="s">
        <v>1210</v>
      </c>
      <c r="BR83" s="635" t="s">
        <v>1210</v>
      </c>
      <c r="BS83" s="658" t="s">
        <v>1210</v>
      </c>
      <c r="BT83" s="639" t="s">
        <v>1210</v>
      </c>
      <c r="BU83" s="635" t="s">
        <v>1210</v>
      </c>
      <c r="BV83" s="658" t="s">
        <v>1210</v>
      </c>
      <c r="BW83" s="639" t="s">
        <v>1210</v>
      </c>
      <c r="BX83" s="635" t="s">
        <v>1210</v>
      </c>
      <c r="BY83" s="658" t="s">
        <v>1210</v>
      </c>
      <c r="BZ83" s="639" t="s">
        <v>1210</v>
      </c>
      <c r="CA83" s="659" t="s">
        <v>1210</v>
      </c>
      <c r="CB83" s="638" t="s">
        <v>1217</v>
      </c>
      <c r="CC83" s="660"/>
      <c r="CD83" s="661" t="s">
        <v>1217</v>
      </c>
      <c r="CE83" s="662"/>
      <c r="CF83" s="663"/>
      <c r="CG83" s="663"/>
      <c r="CH83" s="663"/>
      <c r="CI83" s="663"/>
      <c r="CJ83" s="664"/>
      <c r="CK83" s="661" t="s">
        <v>1240</v>
      </c>
      <c r="CL83" s="639" t="s">
        <v>1892</v>
      </c>
      <c r="CM83" s="647" t="s">
        <v>1217</v>
      </c>
      <c r="CN83" s="665"/>
      <c r="CO83" s="666">
        <v>0</v>
      </c>
      <c r="CP83" s="667"/>
      <c r="CQ83" s="666">
        <v>0</v>
      </c>
      <c r="CR83" s="667"/>
      <c r="CS83" s="666">
        <v>0</v>
      </c>
      <c r="CT83" s="667" t="s">
        <v>1210</v>
      </c>
      <c r="CU83" s="666">
        <v>0</v>
      </c>
      <c r="CV83" s="374" t="s">
        <v>1219</v>
      </c>
      <c r="CW83" s="375" t="s">
        <v>1223</v>
      </c>
      <c r="CX83" s="336"/>
      <c r="CY83" s="333" t="s">
        <v>1222</v>
      </c>
      <c r="CZ83" s="334" t="s">
        <v>1223</v>
      </c>
      <c r="DA83" s="336"/>
      <c r="DB83" s="333" t="s">
        <v>1222</v>
      </c>
      <c r="DC83" s="334" t="s">
        <v>1223</v>
      </c>
      <c r="DD83" s="336"/>
      <c r="DE83" s="333" t="s">
        <v>1222</v>
      </c>
      <c r="DF83" s="334" t="s">
        <v>1223</v>
      </c>
      <c r="DG83" s="336"/>
      <c r="DH83" s="333" t="s">
        <v>1222</v>
      </c>
      <c r="DI83" s="334" t="s">
        <v>1223</v>
      </c>
      <c r="DJ83" s="336"/>
      <c r="DK83" s="333" t="s">
        <v>1222</v>
      </c>
      <c r="DL83" s="334" t="s">
        <v>1223</v>
      </c>
      <c r="DM83" s="336"/>
      <c r="DN83" s="333" t="s">
        <v>1222</v>
      </c>
      <c r="DO83" s="334" t="s">
        <v>1223</v>
      </c>
      <c r="DP83" s="336"/>
      <c r="DQ83" s="333" t="s">
        <v>1222</v>
      </c>
      <c r="DR83" s="334" t="s">
        <v>1223</v>
      </c>
      <c r="DS83" s="336"/>
      <c r="DT83" s="333" t="s">
        <v>1222</v>
      </c>
      <c r="DU83" s="334" t="s">
        <v>1223</v>
      </c>
      <c r="DV83" s="336"/>
      <c r="DW83" s="333" t="s">
        <v>1222</v>
      </c>
      <c r="DX83" s="334" t="s">
        <v>1223</v>
      </c>
      <c r="DY83" s="336"/>
      <c r="DZ83" s="333" t="s">
        <v>1222</v>
      </c>
      <c r="EA83" s="334" t="s">
        <v>1223</v>
      </c>
      <c r="EB83" s="336"/>
      <c r="EC83" s="333" t="s">
        <v>1222</v>
      </c>
      <c r="ED83" s="334" t="s">
        <v>1223</v>
      </c>
      <c r="EE83" s="336"/>
      <c r="EF83" s="333" t="s">
        <v>1222</v>
      </c>
      <c r="EG83" s="334" t="s">
        <v>1223</v>
      </c>
      <c r="EH83" s="336"/>
      <c r="EI83" s="374" t="s">
        <v>1210</v>
      </c>
      <c r="EJ83" s="375" t="s">
        <v>1210</v>
      </c>
      <c r="EK83" s="336"/>
      <c r="EL83" s="333" t="s">
        <v>1210</v>
      </c>
      <c r="EM83" s="334" t="s">
        <v>1210</v>
      </c>
      <c r="EN83" s="336"/>
      <c r="EO83" s="333" t="s">
        <v>1210</v>
      </c>
      <c r="EP83" s="334" t="s">
        <v>1210</v>
      </c>
      <c r="EQ83" s="336"/>
      <c r="ER83" s="333" t="s">
        <v>1210</v>
      </c>
      <c r="ES83" s="334" t="s">
        <v>1210</v>
      </c>
      <c r="ET83" s="336"/>
      <c r="EU83" s="333" t="s">
        <v>1210</v>
      </c>
      <c r="EV83" s="334" t="s">
        <v>1210</v>
      </c>
      <c r="EW83" s="376"/>
      <c r="EY83" s="668" t="s">
        <v>470</v>
      </c>
      <c r="EZ83" s="639" t="s">
        <v>471</v>
      </c>
      <c r="FA83" s="265" t="s">
        <v>1231</v>
      </c>
      <c r="FB83" s="266">
        <v>44894</v>
      </c>
      <c r="FC83" s="669">
        <v>44901</v>
      </c>
      <c r="FD83" s="268" t="s">
        <v>1242</v>
      </c>
      <c r="FE83" s="326">
        <v>1.47</v>
      </c>
      <c r="FF83" s="270" t="s">
        <v>1242</v>
      </c>
      <c r="FG83" s="326">
        <v>1.47</v>
      </c>
      <c r="FH83" s="327" t="s">
        <v>1228</v>
      </c>
      <c r="FI83" s="328">
        <v>-21.68</v>
      </c>
      <c r="FJ83" s="670" t="s">
        <v>1242</v>
      </c>
      <c r="FK83" s="671">
        <v>100</v>
      </c>
      <c r="FL83" s="672">
        <v>26</v>
      </c>
      <c r="FM83" s="673">
        <v>26</v>
      </c>
      <c r="FN83" s="268" t="s">
        <v>1210</v>
      </c>
      <c r="FO83" s="326" t="s">
        <v>1210</v>
      </c>
      <c r="FP83" s="270" t="s">
        <v>1210</v>
      </c>
      <c r="FQ83" s="326" t="s">
        <v>1210</v>
      </c>
      <c r="FR83" s="327" t="s">
        <v>1210</v>
      </c>
      <c r="FS83" s="328" t="s">
        <v>1210</v>
      </c>
      <c r="FT83" s="670" t="s">
        <v>1210</v>
      </c>
      <c r="FU83" s="671" t="s">
        <v>1210</v>
      </c>
      <c r="FV83" s="672" t="s">
        <v>1210</v>
      </c>
      <c r="FW83" s="673" t="s">
        <v>1210</v>
      </c>
      <c r="FY83" s="276" t="s">
        <v>1243</v>
      </c>
      <c r="FZ83" s="277" t="s">
        <v>1230</v>
      </c>
      <c r="GC83" s="229"/>
      <c r="GD83" s="229"/>
    </row>
    <row r="84" spans="2:186" ht="18.75" customHeight="1">
      <c r="B84" s="632" t="s">
        <v>472</v>
      </c>
      <c r="C84" s="231" t="s">
        <v>473</v>
      </c>
      <c r="D84" s="232">
        <v>2022</v>
      </c>
      <c r="E84" s="233" t="s">
        <v>1231</v>
      </c>
      <c r="F84" s="633">
        <v>1081096</v>
      </c>
      <c r="G84" s="634">
        <v>1081096</v>
      </c>
      <c r="H84" s="339">
        <v>44772</v>
      </c>
      <c r="I84" s="635" t="s">
        <v>1893</v>
      </c>
      <c r="J84" s="636" t="s">
        <v>1894</v>
      </c>
      <c r="K84" s="637" t="s">
        <v>1895</v>
      </c>
      <c r="L84" s="638" t="s">
        <v>1894</v>
      </c>
      <c r="M84" s="637" t="s">
        <v>1895</v>
      </c>
      <c r="N84" s="639" t="s">
        <v>1896</v>
      </c>
      <c r="O84" s="635" t="s">
        <v>125</v>
      </c>
      <c r="P84" s="639" t="s">
        <v>126</v>
      </c>
      <c r="Q84" s="640" t="s">
        <v>1234</v>
      </c>
      <c r="R84" s="641"/>
      <c r="S84" s="641"/>
      <c r="T84" s="642"/>
      <c r="U84" s="643">
        <v>2732.3295573779997</v>
      </c>
      <c r="V84" s="644">
        <v>3</v>
      </c>
      <c r="W84" s="644">
        <v>1</v>
      </c>
      <c r="X84" s="645" t="s">
        <v>1210</v>
      </c>
      <c r="Y84" s="352">
        <v>2022</v>
      </c>
      <c r="Z84" s="265">
        <v>2024</v>
      </c>
      <c r="AA84" s="646" t="s">
        <v>1897</v>
      </c>
      <c r="AB84" s="647"/>
      <c r="AC84" s="639" t="s">
        <v>1210</v>
      </c>
      <c r="AD84" s="648" t="s">
        <v>1211</v>
      </c>
      <c r="AE84" s="636" t="s">
        <v>1898</v>
      </c>
      <c r="AF84" s="636" t="s">
        <v>1899</v>
      </c>
      <c r="AG84" s="639" t="s">
        <v>1900</v>
      </c>
      <c r="AH84" s="648"/>
      <c r="AI84" s="639" t="s">
        <v>1210</v>
      </c>
      <c r="AJ84" s="649">
        <v>2021</v>
      </c>
      <c r="AK84" s="644">
        <v>4331</v>
      </c>
      <c r="AL84" s="644">
        <v>3783</v>
      </c>
      <c r="AM84" s="650">
        <v>40.71</v>
      </c>
      <c r="AN84" s="651" t="s">
        <v>1283</v>
      </c>
      <c r="AO84" s="652">
        <v>2024</v>
      </c>
      <c r="AP84" s="645">
        <v>4201</v>
      </c>
      <c r="AQ84" s="653">
        <v>3</v>
      </c>
      <c r="AR84" s="645">
        <v>3669</v>
      </c>
      <c r="AS84" s="653">
        <v>3.01</v>
      </c>
      <c r="AT84" s="654">
        <v>39.49</v>
      </c>
      <c r="AU84" s="651" t="s">
        <v>1283</v>
      </c>
      <c r="AV84" s="655">
        <v>2.99</v>
      </c>
      <c r="AW84" s="656" t="s">
        <v>1901</v>
      </c>
      <c r="AX84" s="649">
        <v>2021</v>
      </c>
      <c r="AY84" s="644"/>
      <c r="AZ84" s="644" t="s">
        <v>1210</v>
      </c>
      <c r="BA84" s="650"/>
      <c r="BB84" s="657"/>
      <c r="BC84" s="652">
        <v>2024</v>
      </c>
      <c r="BD84" s="645"/>
      <c r="BE84" s="653" t="s">
        <v>1210</v>
      </c>
      <c r="BF84" s="645"/>
      <c r="BG84" s="653" t="s">
        <v>1210</v>
      </c>
      <c r="BH84" s="654"/>
      <c r="BI84" s="657" t="s">
        <v>1210</v>
      </c>
      <c r="BJ84" s="655" t="s">
        <v>1210</v>
      </c>
      <c r="BK84" s="656"/>
      <c r="BL84" s="635" t="s">
        <v>1210</v>
      </c>
      <c r="BM84" s="658" t="s">
        <v>1210</v>
      </c>
      <c r="BN84" s="639" t="s">
        <v>1210</v>
      </c>
      <c r="BO84" s="635" t="s">
        <v>1210</v>
      </c>
      <c r="BP84" s="658" t="s">
        <v>1210</v>
      </c>
      <c r="BQ84" s="639" t="s">
        <v>1210</v>
      </c>
      <c r="BR84" s="635" t="s">
        <v>1210</v>
      </c>
      <c r="BS84" s="658" t="s">
        <v>1210</v>
      </c>
      <c r="BT84" s="639" t="s">
        <v>1210</v>
      </c>
      <c r="BU84" s="635" t="s">
        <v>1210</v>
      </c>
      <c r="BV84" s="658" t="s">
        <v>1210</v>
      </c>
      <c r="BW84" s="639" t="s">
        <v>1210</v>
      </c>
      <c r="BX84" s="635" t="s">
        <v>1210</v>
      </c>
      <c r="BY84" s="658" t="s">
        <v>1210</v>
      </c>
      <c r="BZ84" s="639" t="s">
        <v>1210</v>
      </c>
      <c r="CA84" s="659" t="s">
        <v>1210</v>
      </c>
      <c r="CB84" s="638" t="s">
        <v>1240</v>
      </c>
      <c r="CC84" s="660" t="s">
        <v>1902</v>
      </c>
      <c r="CD84" s="661" t="s">
        <v>1217</v>
      </c>
      <c r="CE84" s="662"/>
      <c r="CF84" s="663"/>
      <c r="CG84" s="663"/>
      <c r="CH84" s="663"/>
      <c r="CI84" s="663"/>
      <c r="CJ84" s="664"/>
      <c r="CK84" s="661" t="s">
        <v>1240</v>
      </c>
      <c r="CL84" s="639" t="s">
        <v>1903</v>
      </c>
      <c r="CM84" s="647" t="s">
        <v>1217</v>
      </c>
      <c r="CN84" s="665"/>
      <c r="CO84" s="666">
        <v>0</v>
      </c>
      <c r="CP84" s="667"/>
      <c r="CQ84" s="666">
        <v>0</v>
      </c>
      <c r="CR84" s="667"/>
      <c r="CS84" s="666">
        <v>0</v>
      </c>
      <c r="CT84" s="667" t="s">
        <v>1210</v>
      </c>
      <c r="CU84" s="666">
        <v>0</v>
      </c>
      <c r="CV84" s="374" t="s">
        <v>1219</v>
      </c>
      <c r="CW84" s="375" t="s">
        <v>1223</v>
      </c>
      <c r="CX84" s="336"/>
      <c r="CY84" s="333" t="s">
        <v>1222</v>
      </c>
      <c r="CZ84" s="334" t="s">
        <v>1223</v>
      </c>
      <c r="DA84" s="336"/>
      <c r="DB84" s="333" t="s">
        <v>1222</v>
      </c>
      <c r="DC84" s="334" t="s">
        <v>1223</v>
      </c>
      <c r="DD84" s="336"/>
      <c r="DE84" s="333" t="s">
        <v>1222</v>
      </c>
      <c r="DF84" s="334" t="s">
        <v>1223</v>
      </c>
      <c r="DG84" s="336"/>
      <c r="DH84" s="333" t="s">
        <v>1222</v>
      </c>
      <c r="DI84" s="334" t="s">
        <v>1223</v>
      </c>
      <c r="DJ84" s="336"/>
      <c r="DK84" s="333" t="s">
        <v>1222</v>
      </c>
      <c r="DL84" s="334" t="s">
        <v>1223</v>
      </c>
      <c r="DM84" s="336"/>
      <c r="DN84" s="333" t="s">
        <v>1222</v>
      </c>
      <c r="DO84" s="334" t="s">
        <v>1223</v>
      </c>
      <c r="DP84" s="336"/>
      <c r="DQ84" s="333" t="s">
        <v>1222</v>
      </c>
      <c r="DR84" s="334" t="s">
        <v>1223</v>
      </c>
      <c r="DS84" s="336"/>
      <c r="DT84" s="333" t="s">
        <v>1222</v>
      </c>
      <c r="DU84" s="334" t="s">
        <v>1223</v>
      </c>
      <c r="DV84" s="336"/>
      <c r="DW84" s="333" t="s">
        <v>1222</v>
      </c>
      <c r="DX84" s="334" t="s">
        <v>1223</v>
      </c>
      <c r="DY84" s="336"/>
      <c r="DZ84" s="333" t="s">
        <v>1222</v>
      </c>
      <c r="EA84" s="334" t="s">
        <v>1223</v>
      </c>
      <c r="EB84" s="336"/>
      <c r="EC84" s="333" t="s">
        <v>1222</v>
      </c>
      <c r="ED84" s="334" t="s">
        <v>1223</v>
      </c>
      <c r="EE84" s="336"/>
      <c r="EF84" s="333" t="s">
        <v>1222</v>
      </c>
      <c r="EG84" s="334" t="s">
        <v>1223</v>
      </c>
      <c r="EH84" s="336"/>
      <c r="EI84" s="374" t="s">
        <v>1210</v>
      </c>
      <c r="EJ84" s="375" t="s">
        <v>1210</v>
      </c>
      <c r="EK84" s="336"/>
      <c r="EL84" s="333" t="s">
        <v>1210</v>
      </c>
      <c r="EM84" s="334" t="s">
        <v>1210</v>
      </c>
      <c r="EN84" s="336"/>
      <c r="EO84" s="333" t="s">
        <v>1210</v>
      </c>
      <c r="EP84" s="334" t="s">
        <v>1210</v>
      </c>
      <c r="EQ84" s="336"/>
      <c r="ER84" s="333" t="s">
        <v>1210</v>
      </c>
      <c r="ES84" s="334" t="s">
        <v>1210</v>
      </c>
      <c r="ET84" s="336"/>
      <c r="EU84" s="333" t="s">
        <v>1210</v>
      </c>
      <c r="EV84" s="334" t="s">
        <v>1210</v>
      </c>
      <c r="EW84" s="376"/>
      <c r="EY84" s="668" t="s">
        <v>472</v>
      </c>
      <c r="EZ84" s="639" t="s">
        <v>473</v>
      </c>
      <c r="FA84" s="265" t="s">
        <v>1231</v>
      </c>
      <c r="FB84" s="266">
        <v>44861</v>
      </c>
      <c r="FC84" s="669">
        <v>44874</v>
      </c>
      <c r="FD84" s="268" t="s">
        <v>1242</v>
      </c>
      <c r="FE84" s="326">
        <v>3</v>
      </c>
      <c r="FF84" s="270" t="s">
        <v>1242</v>
      </c>
      <c r="FG84" s="326">
        <v>3.01</v>
      </c>
      <c r="FH84" s="327" t="s">
        <v>1242</v>
      </c>
      <c r="FI84" s="328">
        <v>2.99</v>
      </c>
      <c r="FJ84" s="670" t="s">
        <v>1242</v>
      </c>
      <c r="FK84" s="671">
        <v>100</v>
      </c>
      <c r="FL84" s="672">
        <v>26</v>
      </c>
      <c r="FM84" s="673">
        <v>26</v>
      </c>
      <c r="FN84" s="268" t="s">
        <v>1210</v>
      </c>
      <c r="FO84" s="326" t="s">
        <v>1210</v>
      </c>
      <c r="FP84" s="270" t="s">
        <v>1210</v>
      </c>
      <c r="FQ84" s="326" t="s">
        <v>1210</v>
      </c>
      <c r="FR84" s="327" t="s">
        <v>1210</v>
      </c>
      <c r="FS84" s="328" t="s">
        <v>1210</v>
      </c>
      <c r="FT84" s="670" t="s">
        <v>1210</v>
      </c>
      <c r="FU84" s="671" t="s">
        <v>1210</v>
      </c>
      <c r="FV84" s="672" t="s">
        <v>1210</v>
      </c>
      <c r="FW84" s="673" t="s">
        <v>1210</v>
      </c>
      <c r="FY84" s="276" t="s">
        <v>1243</v>
      </c>
      <c r="FZ84" s="277" t="s">
        <v>1230</v>
      </c>
      <c r="GC84" s="229"/>
      <c r="GD84" s="229"/>
    </row>
    <row r="85" spans="2:186" ht="18.75" customHeight="1">
      <c r="B85" s="632" t="s">
        <v>474</v>
      </c>
      <c r="C85" s="231" t="s">
        <v>475</v>
      </c>
      <c r="D85" s="232">
        <v>2022</v>
      </c>
      <c r="E85" s="233" t="s">
        <v>1231</v>
      </c>
      <c r="F85" s="633">
        <v>1021097</v>
      </c>
      <c r="G85" s="634">
        <v>1021097</v>
      </c>
      <c r="H85" s="339">
        <v>44732</v>
      </c>
      <c r="I85" s="635" t="s">
        <v>1904</v>
      </c>
      <c r="J85" s="636" t="s">
        <v>475</v>
      </c>
      <c r="K85" s="637" t="s">
        <v>1905</v>
      </c>
      <c r="L85" s="638" t="s">
        <v>475</v>
      </c>
      <c r="M85" s="637" t="s">
        <v>1906</v>
      </c>
      <c r="N85" s="639" t="s">
        <v>1907</v>
      </c>
      <c r="O85" s="635" t="s">
        <v>25</v>
      </c>
      <c r="P85" s="639" t="s">
        <v>38</v>
      </c>
      <c r="Q85" s="640" t="s">
        <v>1234</v>
      </c>
      <c r="R85" s="641"/>
      <c r="S85" s="641"/>
      <c r="T85" s="642"/>
      <c r="U85" s="643">
        <v>3159.9456539759999</v>
      </c>
      <c r="V85" s="644">
        <v>2</v>
      </c>
      <c r="W85" s="644">
        <v>1</v>
      </c>
      <c r="X85" s="645" t="s">
        <v>1210</v>
      </c>
      <c r="Y85" s="352">
        <v>2022</v>
      </c>
      <c r="Z85" s="265">
        <v>2024</v>
      </c>
      <c r="AA85" s="646" t="s">
        <v>1908</v>
      </c>
      <c r="AB85" s="647"/>
      <c r="AC85" s="639" t="s">
        <v>1210</v>
      </c>
      <c r="AD85" s="648" t="s">
        <v>1211</v>
      </c>
      <c r="AE85" s="636" t="s">
        <v>1909</v>
      </c>
      <c r="AF85" s="636" t="s">
        <v>1910</v>
      </c>
      <c r="AG85" s="639" t="s">
        <v>1911</v>
      </c>
      <c r="AH85" s="648"/>
      <c r="AI85" s="639" t="s">
        <v>1210</v>
      </c>
      <c r="AJ85" s="649">
        <v>2021</v>
      </c>
      <c r="AK85" s="644">
        <v>5990</v>
      </c>
      <c r="AL85" s="644">
        <v>6792</v>
      </c>
      <c r="AM85" s="650"/>
      <c r="AN85" s="651"/>
      <c r="AO85" s="652">
        <v>2024</v>
      </c>
      <c r="AP85" s="645">
        <v>5828</v>
      </c>
      <c r="AQ85" s="653">
        <v>2.7</v>
      </c>
      <c r="AR85" s="645">
        <v>6609</v>
      </c>
      <c r="AS85" s="653">
        <v>2.69</v>
      </c>
      <c r="AT85" s="654"/>
      <c r="AU85" s="651" t="s">
        <v>1210</v>
      </c>
      <c r="AV85" s="655" t="s">
        <v>1210</v>
      </c>
      <c r="AW85" s="656" t="s">
        <v>1912</v>
      </c>
      <c r="AX85" s="649">
        <v>2021</v>
      </c>
      <c r="AY85" s="644"/>
      <c r="AZ85" s="644" t="s">
        <v>1210</v>
      </c>
      <c r="BA85" s="650"/>
      <c r="BB85" s="657"/>
      <c r="BC85" s="652">
        <v>2024</v>
      </c>
      <c r="BD85" s="645"/>
      <c r="BE85" s="653" t="s">
        <v>1210</v>
      </c>
      <c r="BF85" s="645"/>
      <c r="BG85" s="653" t="s">
        <v>1210</v>
      </c>
      <c r="BH85" s="654"/>
      <c r="BI85" s="657" t="s">
        <v>1210</v>
      </c>
      <c r="BJ85" s="655" t="s">
        <v>1210</v>
      </c>
      <c r="BK85" s="656"/>
      <c r="BL85" s="635" t="s">
        <v>1210</v>
      </c>
      <c r="BM85" s="658" t="s">
        <v>1210</v>
      </c>
      <c r="BN85" s="639" t="s">
        <v>1210</v>
      </c>
      <c r="BO85" s="635" t="s">
        <v>1210</v>
      </c>
      <c r="BP85" s="658" t="s">
        <v>1210</v>
      </c>
      <c r="BQ85" s="639" t="s">
        <v>1210</v>
      </c>
      <c r="BR85" s="635" t="s">
        <v>1210</v>
      </c>
      <c r="BS85" s="658" t="s">
        <v>1210</v>
      </c>
      <c r="BT85" s="639" t="s">
        <v>1210</v>
      </c>
      <c r="BU85" s="635" t="s">
        <v>1210</v>
      </c>
      <c r="BV85" s="658" t="s">
        <v>1210</v>
      </c>
      <c r="BW85" s="639" t="s">
        <v>1210</v>
      </c>
      <c r="BX85" s="635" t="s">
        <v>1210</v>
      </c>
      <c r="BY85" s="658" t="s">
        <v>1210</v>
      </c>
      <c r="BZ85" s="639" t="s">
        <v>1210</v>
      </c>
      <c r="CA85" s="659" t="s">
        <v>1210</v>
      </c>
      <c r="CB85" s="638" t="s">
        <v>1240</v>
      </c>
      <c r="CC85" s="660" t="s">
        <v>1913</v>
      </c>
      <c r="CD85" s="661" t="s">
        <v>1217</v>
      </c>
      <c r="CE85" s="662"/>
      <c r="CF85" s="663"/>
      <c r="CG85" s="663"/>
      <c r="CH85" s="663"/>
      <c r="CI85" s="663"/>
      <c r="CJ85" s="664"/>
      <c r="CK85" s="661" t="s">
        <v>1240</v>
      </c>
      <c r="CL85" s="639" t="s">
        <v>1914</v>
      </c>
      <c r="CM85" s="647" t="s">
        <v>1217</v>
      </c>
      <c r="CN85" s="665"/>
      <c r="CO85" s="666">
        <v>0</v>
      </c>
      <c r="CP85" s="667"/>
      <c r="CQ85" s="666">
        <v>0</v>
      </c>
      <c r="CR85" s="667"/>
      <c r="CS85" s="666">
        <v>0</v>
      </c>
      <c r="CT85" s="667" t="s">
        <v>1210</v>
      </c>
      <c r="CU85" s="666">
        <v>0</v>
      </c>
      <c r="CV85" s="374" t="s">
        <v>1219</v>
      </c>
      <c r="CW85" s="375" t="s">
        <v>1223</v>
      </c>
      <c r="CX85" s="336"/>
      <c r="CY85" s="333" t="s">
        <v>1222</v>
      </c>
      <c r="CZ85" s="334" t="s">
        <v>1223</v>
      </c>
      <c r="DA85" s="336"/>
      <c r="DB85" s="333" t="s">
        <v>1222</v>
      </c>
      <c r="DC85" s="334" t="s">
        <v>1223</v>
      </c>
      <c r="DD85" s="336"/>
      <c r="DE85" s="333" t="s">
        <v>1222</v>
      </c>
      <c r="DF85" s="334" t="s">
        <v>1223</v>
      </c>
      <c r="DG85" s="336"/>
      <c r="DH85" s="333" t="s">
        <v>1222</v>
      </c>
      <c r="DI85" s="334" t="s">
        <v>1223</v>
      </c>
      <c r="DJ85" s="336"/>
      <c r="DK85" s="333" t="s">
        <v>1222</v>
      </c>
      <c r="DL85" s="334" t="s">
        <v>1223</v>
      </c>
      <c r="DM85" s="336"/>
      <c r="DN85" s="333" t="s">
        <v>1224</v>
      </c>
      <c r="DO85" s="334" t="s">
        <v>1224</v>
      </c>
      <c r="DP85" s="336"/>
      <c r="DQ85" s="333" t="s">
        <v>1222</v>
      </c>
      <c r="DR85" s="334" t="s">
        <v>1223</v>
      </c>
      <c r="DS85" s="336"/>
      <c r="DT85" s="333" t="s">
        <v>1222</v>
      </c>
      <c r="DU85" s="334" t="s">
        <v>1223</v>
      </c>
      <c r="DV85" s="336"/>
      <c r="DW85" s="333" t="s">
        <v>1224</v>
      </c>
      <c r="DX85" s="334" t="s">
        <v>1224</v>
      </c>
      <c r="DY85" s="336"/>
      <c r="DZ85" s="333" t="s">
        <v>1224</v>
      </c>
      <c r="EA85" s="334" t="s">
        <v>1224</v>
      </c>
      <c r="EB85" s="336"/>
      <c r="EC85" s="333" t="s">
        <v>1224</v>
      </c>
      <c r="ED85" s="334" t="s">
        <v>1224</v>
      </c>
      <c r="EE85" s="336"/>
      <c r="EF85" s="333" t="s">
        <v>1222</v>
      </c>
      <c r="EG85" s="334" t="s">
        <v>1223</v>
      </c>
      <c r="EH85" s="336"/>
      <c r="EI85" s="374" t="s">
        <v>1210</v>
      </c>
      <c r="EJ85" s="375" t="s">
        <v>1210</v>
      </c>
      <c r="EK85" s="336"/>
      <c r="EL85" s="333" t="s">
        <v>1210</v>
      </c>
      <c r="EM85" s="334" t="s">
        <v>1210</v>
      </c>
      <c r="EN85" s="336"/>
      <c r="EO85" s="333" t="s">
        <v>1210</v>
      </c>
      <c r="EP85" s="334" t="s">
        <v>1210</v>
      </c>
      <c r="EQ85" s="336"/>
      <c r="ER85" s="333" t="s">
        <v>1210</v>
      </c>
      <c r="ES85" s="334" t="s">
        <v>1210</v>
      </c>
      <c r="ET85" s="336"/>
      <c r="EU85" s="333" t="s">
        <v>1210</v>
      </c>
      <c r="EV85" s="334" t="s">
        <v>1210</v>
      </c>
      <c r="EW85" s="376"/>
      <c r="EY85" s="668" t="s">
        <v>474</v>
      </c>
      <c r="EZ85" s="639" t="s">
        <v>475</v>
      </c>
      <c r="FA85" s="265" t="s">
        <v>1231</v>
      </c>
      <c r="FB85" s="266">
        <v>44931</v>
      </c>
      <c r="FC85" s="669">
        <v>44932</v>
      </c>
      <c r="FD85" s="268" t="s">
        <v>1242</v>
      </c>
      <c r="FE85" s="326">
        <v>2.7</v>
      </c>
      <c r="FF85" s="270" t="s">
        <v>1242</v>
      </c>
      <c r="FG85" s="326">
        <v>2.69</v>
      </c>
      <c r="FH85" s="327" t="s">
        <v>1210</v>
      </c>
      <c r="FI85" s="328" t="s">
        <v>1210</v>
      </c>
      <c r="FJ85" s="670" t="s">
        <v>1242</v>
      </c>
      <c r="FK85" s="671">
        <v>100</v>
      </c>
      <c r="FL85" s="672">
        <v>18</v>
      </c>
      <c r="FM85" s="673">
        <v>18</v>
      </c>
      <c r="FN85" s="268" t="s">
        <v>1210</v>
      </c>
      <c r="FO85" s="326" t="s">
        <v>1210</v>
      </c>
      <c r="FP85" s="270" t="s">
        <v>1210</v>
      </c>
      <c r="FQ85" s="326" t="s">
        <v>1210</v>
      </c>
      <c r="FR85" s="327" t="s">
        <v>1210</v>
      </c>
      <c r="FS85" s="328" t="s">
        <v>1210</v>
      </c>
      <c r="FT85" s="670" t="s">
        <v>1210</v>
      </c>
      <c r="FU85" s="671" t="s">
        <v>1210</v>
      </c>
      <c r="FV85" s="672" t="s">
        <v>1210</v>
      </c>
      <c r="FW85" s="673" t="s">
        <v>1210</v>
      </c>
      <c r="FY85" s="276" t="s">
        <v>1243</v>
      </c>
      <c r="FZ85" s="277" t="s">
        <v>1230</v>
      </c>
      <c r="GC85" s="229"/>
      <c r="GD85" s="229"/>
    </row>
    <row r="86" spans="2:186" ht="18.75" customHeight="1">
      <c r="B86" s="632" t="s">
        <v>476</v>
      </c>
      <c r="C86" s="231" t="s">
        <v>477</v>
      </c>
      <c r="D86" s="232">
        <v>2022</v>
      </c>
      <c r="E86" s="233" t="s">
        <v>1231</v>
      </c>
      <c r="F86" s="633">
        <v>1056099</v>
      </c>
      <c r="G86" s="634">
        <v>1056099</v>
      </c>
      <c r="H86" s="339">
        <v>44772</v>
      </c>
      <c r="I86" s="635" t="s">
        <v>1915</v>
      </c>
      <c r="J86" s="636" t="s">
        <v>477</v>
      </c>
      <c r="K86" s="637" t="s">
        <v>1916</v>
      </c>
      <c r="L86" s="638" t="s">
        <v>477</v>
      </c>
      <c r="M86" s="637" t="s">
        <v>1917</v>
      </c>
      <c r="N86" s="639" t="s">
        <v>1915</v>
      </c>
      <c r="O86" s="635" t="s">
        <v>78</v>
      </c>
      <c r="P86" s="639" t="s">
        <v>85</v>
      </c>
      <c r="Q86" s="640" t="s">
        <v>1234</v>
      </c>
      <c r="R86" s="641"/>
      <c r="S86" s="641"/>
      <c r="T86" s="642"/>
      <c r="U86" s="643">
        <v>5057.3983020000005</v>
      </c>
      <c r="V86" s="644">
        <v>5</v>
      </c>
      <c r="W86" s="644">
        <v>3</v>
      </c>
      <c r="X86" s="645" t="s">
        <v>1210</v>
      </c>
      <c r="Y86" s="352">
        <v>2022</v>
      </c>
      <c r="Z86" s="265">
        <v>2024</v>
      </c>
      <c r="AA86" s="646" t="s">
        <v>1918</v>
      </c>
      <c r="AB86" s="647"/>
      <c r="AC86" s="639" t="s">
        <v>1210</v>
      </c>
      <c r="AD86" s="648" t="s">
        <v>1211</v>
      </c>
      <c r="AE86" s="636" t="s">
        <v>1919</v>
      </c>
      <c r="AF86" s="636" t="s">
        <v>1915</v>
      </c>
      <c r="AG86" s="639" t="s">
        <v>1920</v>
      </c>
      <c r="AH86" s="648"/>
      <c r="AI86" s="639" t="s">
        <v>1210</v>
      </c>
      <c r="AJ86" s="649">
        <v>2021</v>
      </c>
      <c r="AK86" s="644">
        <v>9230</v>
      </c>
      <c r="AL86" s="644">
        <v>2714</v>
      </c>
      <c r="AM86" s="650">
        <v>30.43</v>
      </c>
      <c r="AN86" s="651" t="s">
        <v>1921</v>
      </c>
      <c r="AO86" s="652">
        <v>2024</v>
      </c>
      <c r="AP86" s="645">
        <v>9128</v>
      </c>
      <c r="AQ86" s="653">
        <v>1.1000000000000001</v>
      </c>
      <c r="AR86" s="645">
        <v>2714</v>
      </c>
      <c r="AS86" s="653">
        <v>0</v>
      </c>
      <c r="AT86" s="654">
        <v>30.24</v>
      </c>
      <c r="AU86" s="651" t="s">
        <v>1921</v>
      </c>
      <c r="AV86" s="655">
        <v>0.62</v>
      </c>
      <c r="AW86" s="656" t="s">
        <v>1922</v>
      </c>
      <c r="AX86" s="649">
        <v>2021</v>
      </c>
      <c r="AY86" s="644"/>
      <c r="AZ86" s="644" t="s">
        <v>1210</v>
      </c>
      <c r="BA86" s="650"/>
      <c r="BB86" s="657"/>
      <c r="BC86" s="652">
        <v>2024</v>
      </c>
      <c r="BD86" s="645"/>
      <c r="BE86" s="653" t="s">
        <v>1210</v>
      </c>
      <c r="BF86" s="645"/>
      <c r="BG86" s="653" t="s">
        <v>1210</v>
      </c>
      <c r="BH86" s="654"/>
      <c r="BI86" s="657" t="s">
        <v>1210</v>
      </c>
      <c r="BJ86" s="655" t="s">
        <v>1210</v>
      </c>
      <c r="BK86" s="656"/>
      <c r="BL86" s="635" t="s">
        <v>1210</v>
      </c>
      <c r="BM86" s="658" t="s">
        <v>1210</v>
      </c>
      <c r="BN86" s="639" t="s">
        <v>1210</v>
      </c>
      <c r="BO86" s="635" t="s">
        <v>1210</v>
      </c>
      <c r="BP86" s="658" t="s">
        <v>1210</v>
      </c>
      <c r="BQ86" s="639" t="s">
        <v>1210</v>
      </c>
      <c r="BR86" s="635" t="s">
        <v>1210</v>
      </c>
      <c r="BS86" s="658" t="s">
        <v>1210</v>
      </c>
      <c r="BT86" s="639" t="s">
        <v>1210</v>
      </c>
      <c r="BU86" s="635" t="s">
        <v>1210</v>
      </c>
      <c r="BV86" s="658" t="s">
        <v>1210</v>
      </c>
      <c r="BW86" s="639" t="s">
        <v>1210</v>
      </c>
      <c r="BX86" s="635" t="s">
        <v>1210</v>
      </c>
      <c r="BY86" s="658" t="s">
        <v>1210</v>
      </c>
      <c r="BZ86" s="639" t="s">
        <v>1210</v>
      </c>
      <c r="CA86" s="659" t="s">
        <v>1210</v>
      </c>
      <c r="CB86" s="638" t="s">
        <v>1217</v>
      </c>
      <c r="CC86" s="660"/>
      <c r="CD86" s="661" t="s">
        <v>1217</v>
      </c>
      <c r="CE86" s="662"/>
      <c r="CF86" s="663"/>
      <c r="CG86" s="663"/>
      <c r="CH86" s="663"/>
      <c r="CI86" s="663"/>
      <c r="CJ86" s="664"/>
      <c r="CK86" s="661" t="s">
        <v>1217</v>
      </c>
      <c r="CL86" s="639"/>
      <c r="CM86" s="647" t="s">
        <v>1217</v>
      </c>
      <c r="CN86" s="665"/>
      <c r="CO86" s="666">
        <v>0</v>
      </c>
      <c r="CP86" s="667"/>
      <c r="CQ86" s="666">
        <v>0</v>
      </c>
      <c r="CR86" s="667"/>
      <c r="CS86" s="666">
        <v>0</v>
      </c>
      <c r="CT86" s="667" t="s">
        <v>1210</v>
      </c>
      <c r="CU86" s="666">
        <v>0</v>
      </c>
      <c r="CV86" s="374" t="s">
        <v>1219</v>
      </c>
      <c r="CW86" s="375" t="s">
        <v>1223</v>
      </c>
      <c r="CX86" s="336"/>
      <c r="CY86" s="333" t="s">
        <v>1222</v>
      </c>
      <c r="CZ86" s="334" t="s">
        <v>1223</v>
      </c>
      <c r="DA86" s="336" t="s">
        <v>1923</v>
      </c>
      <c r="DB86" s="333" t="s">
        <v>1222</v>
      </c>
      <c r="DC86" s="334" t="s">
        <v>1223</v>
      </c>
      <c r="DD86" s="336"/>
      <c r="DE86" s="333" t="s">
        <v>1224</v>
      </c>
      <c r="DF86" s="334" t="s">
        <v>1224</v>
      </c>
      <c r="DG86" s="336" t="s">
        <v>1924</v>
      </c>
      <c r="DH86" s="333" t="s">
        <v>1222</v>
      </c>
      <c r="DI86" s="334" t="s">
        <v>1223</v>
      </c>
      <c r="DJ86" s="336"/>
      <c r="DK86" s="333" t="s">
        <v>1222</v>
      </c>
      <c r="DL86" s="334" t="s">
        <v>1223</v>
      </c>
      <c r="DM86" s="336"/>
      <c r="DN86" s="333" t="s">
        <v>1224</v>
      </c>
      <c r="DO86" s="334" t="s">
        <v>1224</v>
      </c>
      <c r="DP86" s="336" t="s">
        <v>1924</v>
      </c>
      <c r="DQ86" s="333" t="s">
        <v>1222</v>
      </c>
      <c r="DR86" s="334" t="s">
        <v>1223</v>
      </c>
      <c r="DS86" s="336"/>
      <c r="DT86" s="333" t="s">
        <v>1222</v>
      </c>
      <c r="DU86" s="334" t="s">
        <v>1223</v>
      </c>
      <c r="DV86" s="336"/>
      <c r="DW86" s="333" t="s">
        <v>1222</v>
      </c>
      <c r="DX86" s="334" t="s">
        <v>1223</v>
      </c>
      <c r="DY86" s="336"/>
      <c r="DZ86" s="333" t="s">
        <v>1222</v>
      </c>
      <c r="EA86" s="334" t="s">
        <v>1223</v>
      </c>
      <c r="EB86" s="336"/>
      <c r="EC86" s="333" t="s">
        <v>1224</v>
      </c>
      <c r="ED86" s="334" t="s">
        <v>1224</v>
      </c>
      <c r="EE86" s="336" t="s">
        <v>1268</v>
      </c>
      <c r="EF86" s="333" t="s">
        <v>1222</v>
      </c>
      <c r="EG86" s="334" t="s">
        <v>1220</v>
      </c>
      <c r="EH86" s="336"/>
      <c r="EI86" s="374" t="s">
        <v>1210</v>
      </c>
      <c r="EJ86" s="375" t="s">
        <v>1210</v>
      </c>
      <c r="EK86" s="336"/>
      <c r="EL86" s="333" t="s">
        <v>1210</v>
      </c>
      <c r="EM86" s="334" t="s">
        <v>1210</v>
      </c>
      <c r="EN86" s="336"/>
      <c r="EO86" s="333" t="s">
        <v>1210</v>
      </c>
      <c r="EP86" s="334" t="s">
        <v>1210</v>
      </c>
      <c r="EQ86" s="336"/>
      <c r="ER86" s="333" t="s">
        <v>1210</v>
      </c>
      <c r="ES86" s="334" t="s">
        <v>1210</v>
      </c>
      <c r="ET86" s="336"/>
      <c r="EU86" s="333" t="s">
        <v>1210</v>
      </c>
      <c r="EV86" s="334" t="s">
        <v>1210</v>
      </c>
      <c r="EW86" s="376"/>
      <c r="EY86" s="668" t="s">
        <v>476</v>
      </c>
      <c r="EZ86" s="639" t="s">
        <v>477</v>
      </c>
      <c r="FA86" s="265" t="s">
        <v>1231</v>
      </c>
      <c r="FB86" s="266">
        <v>44952</v>
      </c>
      <c r="FC86" s="669">
        <v>44952</v>
      </c>
      <c r="FD86" s="268" t="s">
        <v>1242</v>
      </c>
      <c r="FE86" s="326">
        <v>1.1000000000000001</v>
      </c>
      <c r="FF86" s="270" t="s">
        <v>1228</v>
      </c>
      <c r="FG86" s="326">
        <v>0</v>
      </c>
      <c r="FH86" s="327" t="s">
        <v>1242</v>
      </c>
      <c r="FI86" s="328">
        <v>0.62</v>
      </c>
      <c r="FJ86" s="670" t="s">
        <v>1242</v>
      </c>
      <c r="FK86" s="671">
        <v>100</v>
      </c>
      <c r="FL86" s="672">
        <v>20</v>
      </c>
      <c r="FM86" s="673">
        <v>20</v>
      </c>
      <c r="FN86" s="268" t="s">
        <v>1210</v>
      </c>
      <c r="FO86" s="326" t="s">
        <v>1210</v>
      </c>
      <c r="FP86" s="270" t="s">
        <v>1210</v>
      </c>
      <c r="FQ86" s="326" t="s">
        <v>1210</v>
      </c>
      <c r="FR86" s="327" t="s">
        <v>1210</v>
      </c>
      <c r="FS86" s="328" t="s">
        <v>1210</v>
      </c>
      <c r="FT86" s="670" t="s">
        <v>1210</v>
      </c>
      <c r="FU86" s="671" t="s">
        <v>1210</v>
      </c>
      <c r="FV86" s="672" t="s">
        <v>1210</v>
      </c>
      <c r="FW86" s="673" t="s">
        <v>1210</v>
      </c>
      <c r="FY86" s="276" t="s">
        <v>1243</v>
      </c>
      <c r="FZ86" s="277" t="s">
        <v>1230</v>
      </c>
      <c r="GC86" s="229"/>
      <c r="GD86" s="229"/>
    </row>
    <row r="87" spans="2:186" ht="18.75" customHeight="1">
      <c r="B87" s="632" t="s">
        <v>478</v>
      </c>
      <c r="C87" s="231" t="s">
        <v>479</v>
      </c>
      <c r="D87" s="232">
        <v>2022</v>
      </c>
      <c r="E87" s="233" t="s">
        <v>1231</v>
      </c>
      <c r="F87" s="633">
        <v>1009100</v>
      </c>
      <c r="G87" s="634">
        <v>1009100</v>
      </c>
      <c r="H87" s="339">
        <v>44746</v>
      </c>
      <c r="I87" s="635" t="s">
        <v>1925</v>
      </c>
      <c r="J87" s="636" t="s">
        <v>479</v>
      </c>
      <c r="K87" s="637" t="s">
        <v>1926</v>
      </c>
      <c r="L87" s="638" t="s">
        <v>479</v>
      </c>
      <c r="M87" s="637" t="s">
        <v>1927</v>
      </c>
      <c r="N87" s="639" t="s">
        <v>1925</v>
      </c>
      <c r="O87" s="635" t="s">
        <v>25</v>
      </c>
      <c r="P87" s="639" t="s">
        <v>26</v>
      </c>
      <c r="Q87" s="640" t="s">
        <v>1234</v>
      </c>
      <c r="R87" s="641"/>
      <c r="S87" s="641"/>
      <c r="T87" s="642"/>
      <c r="U87" s="643">
        <v>8995.9352279999985</v>
      </c>
      <c r="V87" s="644">
        <v>1</v>
      </c>
      <c r="W87" s="644">
        <v>1</v>
      </c>
      <c r="X87" s="645" t="s">
        <v>1210</v>
      </c>
      <c r="Y87" s="352">
        <v>2022</v>
      </c>
      <c r="Z87" s="265">
        <v>2024</v>
      </c>
      <c r="AA87" s="646" t="s">
        <v>1928</v>
      </c>
      <c r="AB87" s="647"/>
      <c r="AC87" s="639" t="s">
        <v>1210</v>
      </c>
      <c r="AD87" s="648" t="s">
        <v>1211</v>
      </c>
      <c r="AE87" s="636" t="s">
        <v>1929</v>
      </c>
      <c r="AF87" s="636" t="s">
        <v>1930</v>
      </c>
      <c r="AG87" s="639" t="s">
        <v>1931</v>
      </c>
      <c r="AH87" s="648"/>
      <c r="AI87" s="639" t="s">
        <v>1210</v>
      </c>
      <c r="AJ87" s="649">
        <v>2021</v>
      </c>
      <c r="AK87" s="644">
        <v>17381</v>
      </c>
      <c r="AL87" s="644">
        <v>16830</v>
      </c>
      <c r="AM87" s="650">
        <v>236.35</v>
      </c>
      <c r="AN87" s="651" t="s">
        <v>1519</v>
      </c>
      <c r="AO87" s="652">
        <v>2024</v>
      </c>
      <c r="AP87" s="645">
        <v>16859.57</v>
      </c>
      <c r="AQ87" s="653">
        <v>3</v>
      </c>
      <c r="AR87" s="645">
        <v>16325.1</v>
      </c>
      <c r="AS87" s="653">
        <v>3</v>
      </c>
      <c r="AT87" s="654">
        <v>229.2595</v>
      </c>
      <c r="AU87" s="651" t="s">
        <v>1519</v>
      </c>
      <c r="AV87" s="655">
        <v>3</v>
      </c>
      <c r="AW87" s="656" t="s">
        <v>1932</v>
      </c>
      <c r="AX87" s="649">
        <v>2021</v>
      </c>
      <c r="AY87" s="644"/>
      <c r="AZ87" s="644" t="s">
        <v>1210</v>
      </c>
      <c r="BA87" s="650"/>
      <c r="BB87" s="657"/>
      <c r="BC87" s="652">
        <v>2024</v>
      </c>
      <c r="BD87" s="645"/>
      <c r="BE87" s="653" t="s">
        <v>1210</v>
      </c>
      <c r="BF87" s="645"/>
      <c r="BG87" s="653" t="s">
        <v>1210</v>
      </c>
      <c r="BH87" s="654"/>
      <c r="BI87" s="657" t="s">
        <v>1210</v>
      </c>
      <c r="BJ87" s="655" t="s">
        <v>1210</v>
      </c>
      <c r="BK87" s="656"/>
      <c r="BL87" s="635" t="s">
        <v>1933</v>
      </c>
      <c r="BM87" s="658">
        <v>368.5</v>
      </c>
      <c r="BN87" s="639" t="s">
        <v>1934</v>
      </c>
      <c r="BO87" s="635"/>
      <c r="BP87" s="658"/>
      <c r="BQ87" s="639"/>
      <c r="BR87" s="635" t="s">
        <v>1210</v>
      </c>
      <c r="BS87" s="658" t="s">
        <v>1210</v>
      </c>
      <c r="BT87" s="639" t="s">
        <v>1210</v>
      </c>
      <c r="BU87" s="635" t="s">
        <v>1210</v>
      </c>
      <c r="BV87" s="658" t="s">
        <v>1210</v>
      </c>
      <c r="BW87" s="639" t="s">
        <v>1210</v>
      </c>
      <c r="BX87" s="635" t="s">
        <v>1210</v>
      </c>
      <c r="BY87" s="658" t="s">
        <v>1210</v>
      </c>
      <c r="BZ87" s="639" t="s">
        <v>1210</v>
      </c>
      <c r="CA87" s="659">
        <v>368.5</v>
      </c>
      <c r="CB87" s="638" t="s">
        <v>1240</v>
      </c>
      <c r="CC87" s="660" t="s">
        <v>1935</v>
      </c>
      <c r="CD87" s="661" t="s">
        <v>1240</v>
      </c>
      <c r="CE87" s="662" t="s">
        <v>1936</v>
      </c>
      <c r="CF87" s="663" t="s">
        <v>1937</v>
      </c>
      <c r="CG87" s="663"/>
      <c r="CH87" s="663"/>
      <c r="CI87" s="663"/>
      <c r="CJ87" s="664"/>
      <c r="CK87" s="661" t="s">
        <v>1240</v>
      </c>
      <c r="CL87" s="639" t="s">
        <v>1938</v>
      </c>
      <c r="CM87" s="647" t="s">
        <v>1217</v>
      </c>
      <c r="CN87" s="665"/>
      <c r="CO87" s="666">
        <v>0</v>
      </c>
      <c r="CP87" s="667"/>
      <c r="CQ87" s="666">
        <v>0</v>
      </c>
      <c r="CR87" s="667"/>
      <c r="CS87" s="666">
        <v>0</v>
      </c>
      <c r="CT87" s="667" t="s">
        <v>1210</v>
      </c>
      <c r="CU87" s="666">
        <v>0</v>
      </c>
      <c r="CV87" s="374" t="s">
        <v>1219</v>
      </c>
      <c r="CW87" s="375" t="s">
        <v>1223</v>
      </c>
      <c r="CX87" s="336"/>
      <c r="CY87" s="333" t="s">
        <v>1222</v>
      </c>
      <c r="CZ87" s="334" t="s">
        <v>1223</v>
      </c>
      <c r="DA87" s="336"/>
      <c r="DB87" s="333" t="s">
        <v>1222</v>
      </c>
      <c r="DC87" s="334" t="s">
        <v>1223</v>
      </c>
      <c r="DD87" s="336"/>
      <c r="DE87" s="333" t="s">
        <v>1222</v>
      </c>
      <c r="DF87" s="334" t="s">
        <v>1223</v>
      </c>
      <c r="DG87" s="336"/>
      <c r="DH87" s="333" t="s">
        <v>1222</v>
      </c>
      <c r="DI87" s="334" t="s">
        <v>1223</v>
      </c>
      <c r="DJ87" s="336"/>
      <c r="DK87" s="333" t="s">
        <v>1222</v>
      </c>
      <c r="DL87" s="334" t="s">
        <v>1223</v>
      </c>
      <c r="DM87" s="336"/>
      <c r="DN87" s="333" t="s">
        <v>1224</v>
      </c>
      <c r="DO87" s="334" t="s">
        <v>1224</v>
      </c>
      <c r="DP87" s="336"/>
      <c r="DQ87" s="333" t="s">
        <v>1224</v>
      </c>
      <c r="DR87" s="334" t="s">
        <v>1224</v>
      </c>
      <c r="DS87" s="336"/>
      <c r="DT87" s="333" t="s">
        <v>1222</v>
      </c>
      <c r="DU87" s="334" t="s">
        <v>1223</v>
      </c>
      <c r="DV87" s="336"/>
      <c r="DW87" s="333" t="s">
        <v>1222</v>
      </c>
      <c r="DX87" s="334" t="s">
        <v>1223</v>
      </c>
      <c r="DY87" s="336"/>
      <c r="DZ87" s="333" t="s">
        <v>1222</v>
      </c>
      <c r="EA87" s="334" t="s">
        <v>1223</v>
      </c>
      <c r="EB87" s="336"/>
      <c r="EC87" s="333" t="s">
        <v>1222</v>
      </c>
      <c r="ED87" s="334" t="s">
        <v>1223</v>
      </c>
      <c r="EE87" s="336"/>
      <c r="EF87" s="333" t="s">
        <v>1222</v>
      </c>
      <c r="EG87" s="334" t="s">
        <v>1223</v>
      </c>
      <c r="EH87" s="336"/>
      <c r="EI87" s="374" t="s">
        <v>1210</v>
      </c>
      <c r="EJ87" s="375" t="s">
        <v>1210</v>
      </c>
      <c r="EK87" s="336"/>
      <c r="EL87" s="333" t="s">
        <v>1210</v>
      </c>
      <c r="EM87" s="334" t="s">
        <v>1210</v>
      </c>
      <c r="EN87" s="336"/>
      <c r="EO87" s="333" t="s">
        <v>1210</v>
      </c>
      <c r="EP87" s="334" t="s">
        <v>1210</v>
      </c>
      <c r="EQ87" s="336"/>
      <c r="ER87" s="333" t="s">
        <v>1210</v>
      </c>
      <c r="ES87" s="334" t="s">
        <v>1210</v>
      </c>
      <c r="ET87" s="336"/>
      <c r="EU87" s="333" t="s">
        <v>1210</v>
      </c>
      <c r="EV87" s="334" t="s">
        <v>1210</v>
      </c>
      <c r="EW87" s="376"/>
      <c r="EY87" s="668" t="s">
        <v>478</v>
      </c>
      <c r="EZ87" s="639" t="s">
        <v>479</v>
      </c>
      <c r="FA87" s="265" t="s">
        <v>1231</v>
      </c>
      <c r="FB87" s="266">
        <v>44958</v>
      </c>
      <c r="FC87" s="669">
        <v>44958</v>
      </c>
      <c r="FD87" s="268" t="s">
        <v>1242</v>
      </c>
      <c r="FE87" s="326">
        <v>3</v>
      </c>
      <c r="FF87" s="270" t="s">
        <v>1242</v>
      </c>
      <c r="FG87" s="326">
        <v>3</v>
      </c>
      <c r="FH87" s="327" t="s">
        <v>1242</v>
      </c>
      <c r="FI87" s="328">
        <v>3</v>
      </c>
      <c r="FJ87" s="670" t="s">
        <v>1242</v>
      </c>
      <c r="FK87" s="671">
        <v>100</v>
      </c>
      <c r="FL87" s="672">
        <v>22</v>
      </c>
      <c r="FM87" s="673">
        <v>22</v>
      </c>
      <c r="FN87" s="268" t="s">
        <v>1210</v>
      </c>
      <c r="FO87" s="326" t="s">
        <v>1210</v>
      </c>
      <c r="FP87" s="270" t="s">
        <v>1210</v>
      </c>
      <c r="FQ87" s="326" t="s">
        <v>1210</v>
      </c>
      <c r="FR87" s="327" t="s">
        <v>1210</v>
      </c>
      <c r="FS87" s="328" t="s">
        <v>1210</v>
      </c>
      <c r="FT87" s="670" t="s">
        <v>1210</v>
      </c>
      <c r="FU87" s="671" t="s">
        <v>1210</v>
      </c>
      <c r="FV87" s="672" t="s">
        <v>1210</v>
      </c>
      <c r="FW87" s="673" t="s">
        <v>1210</v>
      </c>
      <c r="FY87" s="276" t="s">
        <v>1243</v>
      </c>
      <c r="FZ87" s="277" t="s">
        <v>1230</v>
      </c>
      <c r="GC87" s="229"/>
      <c r="GD87" s="229"/>
    </row>
    <row r="88" spans="2:186" ht="18.75" customHeight="1">
      <c r="B88" s="632" t="s">
        <v>480</v>
      </c>
      <c r="C88" s="231" t="s">
        <v>481</v>
      </c>
      <c r="D88" s="232">
        <v>2022</v>
      </c>
      <c r="E88" s="233" t="s">
        <v>1231</v>
      </c>
      <c r="F88" s="633">
        <v>1048101</v>
      </c>
      <c r="G88" s="634">
        <v>1048101</v>
      </c>
      <c r="H88" s="339">
        <v>44714</v>
      </c>
      <c r="I88" s="635" t="s">
        <v>1939</v>
      </c>
      <c r="J88" s="636" t="s">
        <v>481</v>
      </c>
      <c r="K88" s="637" t="s">
        <v>1940</v>
      </c>
      <c r="L88" s="638" t="s">
        <v>481</v>
      </c>
      <c r="M88" s="637" t="s">
        <v>1940</v>
      </c>
      <c r="N88" s="639" t="s">
        <v>1939</v>
      </c>
      <c r="O88" s="635" t="s">
        <v>67</v>
      </c>
      <c r="P88" s="639" t="s">
        <v>74</v>
      </c>
      <c r="Q88" s="640" t="s">
        <v>1234</v>
      </c>
      <c r="R88" s="641"/>
      <c r="S88" s="641"/>
      <c r="T88" s="642"/>
      <c r="U88" s="643">
        <v>1643.0248510079998</v>
      </c>
      <c r="V88" s="644">
        <v>1</v>
      </c>
      <c r="W88" s="644">
        <v>1</v>
      </c>
      <c r="X88" s="645" t="s">
        <v>1210</v>
      </c>
      <c r="Y88" s="352">
        <v>2022</v>
      </c>
      <c r="Z88" s="265">
        <v>2024</v>
      </c>
      <c r="AA88" s="646" t="s">
        <v>1941</v>
      </c>
      <c r="AB88" s="647"/>
      <c r="AC88" s="639" t="s">
        <v>1210</v>
      </c>
      <c r="AD88" s="648" t="s">
        <v>1211</v>
      </c>
      <c r="AE88" s="636" t="s">
        <v>1942</v>
      </c>
      <c r="AF88" s="636" t="s">
        <v>1939</v>
      </c>
      <c r="AG88" s="639" t="s">
        <v>1943</v>
      </c>
      <c r="AH88" s="648"/>
      <c r="AI88" s="639" t="s">
        <v>1210</v>
      </c>
      <c r="AJ88" s="649">
        <v>2021</v>
      </c>
      <c r="AK88" s="644">
        <v>3497</v>
      </c>
      <c r="AL88" s="644">
        <v>3123</v>
      </c>
      <c r="AM88" s="650">
        <v>1.91</v>
      </c>
      <c r="AN88" s="651" t="s">
        <v>1944</v>
      </c>
      <c r="AO88" s="652">
        <v>2024</v>
      </c>
      <c r="AP88" s="645">
        <v>3462</v>
      </c>
      <c r="AQ88" s="653">
        <v>1</v>
      </c>
      <c r="AR88" s="645">
        <v>3091</v>
      </c>
      <c r="AS88" s="653">
        <v>1.02</v>
      </c>
      <c r="AT88" s="654">
        <v>1.89</v>
      </c>
      <c r="AU88" s="651" t="s">
        <v>1944</v>
      </c>
      <c r="AV88" s="655">
        <v>1.04</v>
      </c>
      <c r="AW88" s="656" t="s">
        <v>1945</v>
      </c>
      <c r="AX88" s="649">
        <v>2021</v>
      </c>
      <c r="AY88" s="644"/>
      <c r="AZ88" s="644" t="s">
        <v>1210</v>
      </c>
      <c r="BA88" s="650"/>
      <c r="BB88" s="657"/>
      <c r="BC88" s="652">
        <v>2024</v>
      </c>
      <c r="BD88" s="645"/>
      <c r="BE88" s="653" t="s">
        <v>1210</v>
      </c>
      <c r="BF88" s="645"/>
      <c r="BG88" s="653" t="s">
        <v>1210</v>
      </c>
      <c r="BH88" s="654"/>
      <c r="BI88" s="657" t="s">
        <v>1210</v>
      </c>
      <c r="BJ88" s="655" t="s">
        <v>1210</v>
      </c>
      <c r="BK88" s="656"/>
      <c r="BL88" s="635" t="s">
        <v>1210</v>
      </c>
      <c r="BM88" s="658" t="s">
        <v>1210</v>
      </c>
      <c r="BN88" s="639" t="s">
        <v>1210</v>
      </c>
      <c r="BO88" s="635" t="s">
        <v>1210</v>
      </c>
      <c r="BP88" s="658" t="s">
        <v>1210</v>
      </c>
      <c r="BQ88" s="639" t="s">
        <v>1210</v>
      </c>
      <c r="BR88" s="635" t="s">
        <v>1210</v>
      </c>
      <c r="BS88" s="658" t="s">
        <v>1210</v>
      </c>
      <c r="BT88" s="639" t="s">
        <v>1210</v>
      </c>
      <c r="BU88" s="635" t="s">
        <v>1210</v>
      </c>
      <c r="BV88" s="658" t="s">
        <v>1210</v>
      </c>
      <c r="BW88" s="639" t="s">
        <v>1210</v>
      </c>
      <c r="BX88" s="635" t="s">
        <v>1210</v>
      </c>
      <c r="BY88" s="658" t="s">
        <v>1210</v>
      </c>
      <c r="BZ88" s="639" t="s">
        <v>1210</v>
      </c>
      <c r="CA88" s="659" t="s">
        <v>1210</v>
      </c>
      <c r="CB88" s="638" t="s">
        <v>1240</v>
      </c>
      <c r="CC88" s="660" t="s">
        <v>1946</v>
      </c>
      <c r="CD88" s="661" t="s">
        <v>1217</v>
      </c>
      <c r="CE88" s="662"/>
      <c r="CF88" s="663"/>
      <c r="CG88" s="663"/>
      <c r="CH88" s="663"/>
      <c r="CI88" s="663"/>
      <c r="CJ88" s="664"/>
      <c r="CK88" s="661" t="s">
        <v>1217</v>
      </c>
      <c r="CL88" s="639"/>
      <c r="CM88" s="647" t="s">
        <v>1217</v>
      </c>
      <c r="CN88" s="665"/>
      <c r="CO88" s="666">
        <v>0</v>
      </c>
      <c r="CP88" s="667"/>
      <c r="CQ88" s="666">
        <v>0</v>
      </c>
      <c r="CR88" s="667"/>
      <c r="CS88" s="666">
        <v>0</v>
      </c>
      <c r="CT88" s="667" t="s">
        <v>1210</v>
      </c>
      <c r="CU88" s="666">
        <v>0</v>
      </c>
      <c r="CV88" s="374" t="s">
        <v>1219</v>
      </c>
      <c r="CW88" s="375" t="s">
        <v>1223</v>
      </c>
      <c r="CX88" s="336"/>
      <c r="CY88" s="333" t="s">
        <v>1222</v>
      </c>
      <c r="CZ88" s="334" t="s">
        <v>1223</v>
      </c>
      <c r="DA88" s="336"/>
      <c r="DB88" s="333" t="s">
        <v>1222</v>
      </c>
      <c r="DC88" s="334" t="s">
        <v>1223</v>
      </c>
      <c r="DD88" s="336"/>
      <c r="DE88" s="333" t="s">
        <v>1220</v>
      </c>
      <c r="DF88" s="334" t="s">
        <v>1220</v>
      </c>
      <c r="DG88" s="336"/>
      <c r="DH88" s="333" t="s">
        <v>1220</v>
      </c>
      <c r="DI88" s="334" t="s">
        <v>1220</v>
      </c>
      <c r="DJ88" s="336"/>
      <c r="DK88" s="333" t="s">
        <v>1222</v>
      </c>
      <c r="DL88" s="334" t="s">
        <v>1223</v>
      </c>
      <c r="DM88" s="336"/>
      <c r="DN88" s="333" t="s">
        <v>1224</v>
      </c>
      <c r="DO88" s="334" t="s">
        <v>1224</v>
      </c>
      <c r="DP88" s="336"/>
      <c r="DQ88" s="333" t="s">
        <v>1224</v>
      </c>
      <c r="DR88" s="334" t="s">
        <v>1224</v>
      </c>
      <c r="DS88" s="336"/>
      <c r="DT88" s="333" t="s">
        <v>1222</v>
      </c>
      <c r="DU88" s="334" t="s">
        <v>1223</v>
      </c>
      <c r="DV88" s="336"/>
      <c r="DW88" s="333" t="s">
        <v>1224</v>
      </c>
      <c r="DX88" s="334" t="s">
        <v>1224</v>
      </c>
      <c r="DY88" s="336"/>
      <c r="DZ88" s="333" t="s">
        <v>1224</v>
      </c>
      <c r="EA88" s="334" t="s">
        <v>1224</v>
      </c>
      <c r="EB88" s="336"/>
      <c r="EC88" s="333" t="s">
        <v>1224</v>
      </c>
      <c r="ED88" s="334" t="s">
        <v>1224</v>
      </c>
      <c r="EE88" s="336"/>
      <c r="EF88" s="333" t="s">
        <v>1220</v>
      </c>
      <c r="EG88" s="334" t="s">
        <v>1220</v>
      </c>
      <c r="EH88" s="336"/>
      <c r="EI88" s="374" t="s">
        <v>1210</v>
      </c>
      <c r="EJ88" s="375" t="s">
        <v>1210</v>
      </c>
      <c r="EK88" s="336"/>
      <c r="EL88" s="333" t="s">
        <v>1210</v>
      </c>
      <c r="EM88" s="334" t="s">
        <v>1210</v>
      </c>
      <c r="EN88" s="336"/>
      <c r="EO88" s="333" t="s">
        <v>1210</v>
      </c>
      <c r="EP88" s="334" t="s">
        <v>1210</v>
      </c>
      <c r="EQ88" s="336"/>
      <c r="ER88" s="333" t="s">
        <v>1210</v>
      </c>
      <c r="ES88" s="334" t="s">
        <v>1210</v>
      </c>
      <c r="ET88" s="336"/>
      <c r="EU88" s="333" t="s">
        <v>1210</v>
      </c>
      <c r="EV88" s="334" t="s">
        <v>1210</v>
      </c>
      <c r="EW88" s="376"/>
      <c r="EY88" s="668" t="s">
        <v>480</v>
      </c>
      <c r="EZ88" s="639" t="s">
        <v>481</v>
      </c>
      <c r="FA88" s="265" t="s">
        <v>1231</v>
      </c>
      <c r="FB88" s="266">
        <v>44830</v>
      </c>
      <c r="FC88" s="669">
        <v>44846</v>
      </c>
      <c r="FD88" s="268" t="s">
        <v>1242</v>
      </c>
      <c r="FE88" s="326">
        <v>1</v>
      </c>
      <c r="FF88" s="270" t="s">
        <v>1242</v>
      </c>
      <c r="FG88" s="326">
        <v>1.02</v>
      </c>
      <c r="FH88" s="327" t="s">
        <v>1242</v>
      </c>
      <c r="FI88" s="328">
        <v>1.04</v>
      </c>
      <c r="FJ88" s="670" t="s">
        <v>1242</v>
      </c>
      <c r="FK88" s="671">
        <v>100</v>
      </c>
      <c r="FL88" s="672">
        <v>16</v>
      </c>
      <c r="FM88" s="673">
        <v>16</v>
      </c>
      <c r="FN88" s="268" t="s">
        <v>1210</v>
      </c>
      <c r="FO88" s="326" t="s">
        <v>1210</v>
      </c>
      <c r="FP88" s="270" t="s">
        <v>1210</v>
      </c>
      <c r="FQ88" s="326" t="s">
        <v>1210</v>
      </c>
      <c r="FR88" s="327" t="s">
        <v>1210</v>
      </c>
      <c r="FS88" s="328" t="s">
        <v>1210</v>
      </c>
      <c r="FT88" s="670" t="s">
        <v>1210</v>
      </c>
      <c r="FU88" s="671" t="s">
        <v>1210</v>
      </c>
      <c r="FV88" s="672" t="s">
        <v>1210</v>
      </c>
      <c r="FW88" s="673" t="s">
        <v>1210</v>
      </c>
      <c r="FY88" s="276" t="s">
        <v>1243</v>
      </c>
      <c r="FZ88" s="277" t="s">
        <v>1230</v>
      </c>
      <c r="GC88" s="229"/>
      <c r="GD88" s="229"/>
    </row>
    <row r="89" spans="2:186" ht="18.75" customHeight="1">
      <c r="B89" s="632" t="s">
        <v>482</v>
      </c>
      <c r="C89" s="231" t="s">
        <v>483</v>
      </c>
      <c r="D89" s="232">
        <v>2022</v>
      </c>
      <c r="E89" s="233" t="s">
        <v>1269</v>
      </c>
      <c r="F89" s="633">
        <v>3070102</v>
      </c>
      <c r="G89" s="634">
        <v>3070102</v>
      </c>
      <c r="H89" s="339">
        <v>44754</v>
      </c>
      <c r="I89" s="635" t="s">
        <v>1947</v>
      </c>
      <c r="J89" s="636" t="s">
        <v>483</v>
      </c>
      <c r="K89" s="637" t="s">
        <v>1948</v>
      </c>
      <c r="L89" s="638" t="s">
        <v>483</v>
      </c>
      <c r="M89" s="637" t="s">
        <v>1949</v>
      </c>
      <c r="N89" s="639" t="s">
        <v>1947</v>
      </c>
      <c r="O89" s="635" t="s">
        <v>100</v>
      </c>
      <c r="P89" s="639" t="s">
        <v>103</v>
      </c>
      <c r="Q89" s="640"/>
      <c r="R89" s="641"/>
      <c r="S89" s="641" t="s">
        <v>1272</v>
      </c>
      <c r="T89" s="642"/>
      <c r="U89" s="643" t="s">
        <v>1210</v>
      </c>
      <c r="V89" s="644"/>
      <c r="W89" s="644" t="s">
        <v>1210</v>
      </c>
      <c r="X89" s="645">
        <v>1520</v>
      </c>
      <c r="Y89" s="352">
        <v>2022</v>
      </c>
      <c r="Z89" s="265">
        <v>2024</v>
      </c>
      <c r="AA89" s="646" t="s">
        <v>1950</v>
      </c>
      <c r="AB89" s="647"/>
      <c r="AC89" s="639" t="s">
        <v>1210</v>
      </c>
      <c r="AD89" s="648" t="s">
        <v>1211</v>
      </c>
      <c r="AE89" s="636" t="s">
        <v>1827</v>
      </c>
      <c r="AF89" s="636" t="s">
        <v>1951</v>
      </c>
      <c r="AG89" s="639" t="s">
        <v>1952</v>
      </c>
      <c r="AH89" s="648"/>
      <c r="AI89" s="639" t="s">
        <v>1210</v>
      </c>
      <c r="AJ89" s="649">
        <v>2021</v>
      </c>
      <c r="AK89" s="644"/>
      <c r="AL89" s="644" t="s">
        <v>1210</v>
      </c>
      <c r="AM89" s="650"/>
      <c r="AN89" s="651"/>
      <c r="AO89" s="652">
        <v>2024</v>
      </c>
      <c r="AP89" s="645"/>
      <c r="AQ89" s="653" t="s">
        <v>1210</v>
      </c>
      <c r="AR89" s="645"/>
      <c r="AS89" s="653" t="s">
        <v>1210</v>
      </c>
      <c r="AT89" s="654"/>
      <c r="AU89" s="651" t="s">
        <v>1210</v>
      </c>
      <c r="AV89" s="655" t="s">
        <v>1210</v>
      </c>
      <c r="AW89" s="656"/>
      <c r="AX89" s="649">
        <v>2021</v>
      </c>
      <c r="AY89" s="644">
        <v>3481</v>
      </c>
      <c r="AZ89" s="644">
        <v>3481</v>
      </c>
      <c r="BA89" s="650">
        <v>0.13</v>
      </c>
      <c r="BB89" s="657" t="s">
        <v>1292</v>
      </c>
      <c r="BC89" s="652">
        <v>2024</v>
      </c>
      <c r="BD89" s="645">
        <v>3900</v>
      </c>
      <c r="BE89" s="653">
        <v>-12.04</v>
      </c>
      <c r="BF89" s="645">
        <v>3900</v>
      </c>
      <c r="BG89" s="653">
        <v>-12.04</v>
      </c>
      <c r="BH89" s="654">
        <v>0.13</v>
      </c>
      <c r="BI89" s="657" t="s">
        <v>1292</v>
      </c>
      <c r="BJ89" s="655">
        <v>0</v>
      </c>
      <c r="BK89" s="656" t="s">
        <v>1953</v>
      </c>
      <c r="BL89" s="635" t="s">
        <v>1210</v>
      </c>
      <c r="BM89" s="658" t="s">
        <v>1210</v>
      </c>
      <c r="BN89" s="639" t="s">
        <v>1210</v>
      </c>
      <c r="BO89" s="635" t="s">
        <v>1210</v>
      </c>
      <c r="BP89" s="658" t="s">
        <v>1210</v>
      </c>
      <c r="BQ89" s="639" t="s">
        <v>1210</v>
      </c>
      <c r="BR89" s="635" t="s">
        <v>1210</v>
      </c>
      <c r="BS89" s="658" t="s">
        <v>1210</v>
      </c>
      <c r="BT89" s="639" t="s">
        <v>1210</v>
      </c>
      <c r="BU89" s="635" t="s">
        <v>1210</v>
      </c>
      <c r="BV89" s="658" t="s">
        <v>1210</v>
      </c>
      <c r="BW89" s="639" t="s">
        <v>1210</v>
      </c>
      <c r="BX89" s="635" t="s">
        <v>1210</v>
      </c>
      <c r="BY89" s="658" t="s">
        <v>1210</v>
      </c>
      <c r="BZ89" s="639" t="s">
        <v>1210</v>
      </c>
      <c r="CA89" s="659" t="s">
        <v>1210</v>
      </c>
      <c r="CB89" s="638" t="s">
        <v>1217</v>
      </c>
      <c r="CC89" s="660"/>
      <c r="CD89" s="661" t="s">
        <v>1217</v>
      </c>
      <c r="CE89" s="662"/>
      <c r="CF89" s="663"/>
      <c r="CG89" s="663"/>
      <c r="CH89" s="663"/>
      <c r="CI89" s="663"/>
      <c r="CJ89" s="664"/>
      <c r="CK89" s="661" t="s">
        <v>1217</v>
      </c>
      <c r="CL89" s="639"/>
      <c r="CM89" s="647" t="s">
        <v>1240</v>
      </c>
      <c r="CN89" s="665">
        <v>1</v>
      </c>
      <c r="CO89" s="666">
        <v>2</v>
      </c>
      <c r="CP89" s="667">
        <v>0</v>
      </c>
      <c r="CQ89" s="666">
        <v>3</v>
      </c>
      <c r="CR89" s="667">
        <v>0</v>
      </c>
      <c r="CS89" s="666">
        <v>2</v>
      </c>
      <c r="CT89" s="667">
        <v>1</v>
      </c>
      <c r="CU89" s="666">
        <v>7</v>
      </c>
      <c r="CV89" s="374" t="s">
        <v>1210</v>
      </c>
      <c r="CW89" s="375" t="s">
        <v>1210</v>
      </c>
      <c r="CX89" s="336"/>
      <c r="CY89" s="333" t="s">
        <v>1210</v>
      </c>
      <c r="CZ89" s="334" t="s">
        <v>1210</v>
      </c>
      <c r="DA89" s="336"/>
      <c r="DB89" s="333" t="s">
        <v>1210</v>
      </c>
      <c r="DC89" s="334" t="s">
        <v>1210</v>
      </c>
      <c r="DD89" s="336"/>
      <c r="DE89" s="333" t="s">
        <v>1210</v>
      </c>
      <c r="DF89" s="334" t="s">
        <v>1210</v>
      </c>
      <c r="DG89" s="336"/>
      <c r="DH89" s="333" t="s">
        <v>1210</v>
      </c>
      <c r="DI89" s="334" t="s">
        <v>1210</v>
      </c>
      <c r="DJ89" s="336"/>
      <c r="DK89" s="333" t="s">
        <v>1210</v>
      </c>
      <c r="DL89" s="334" t="s">
        <v>1210</v>
      </c>
      <c r="DM89" s="336"/>
      <c r="DN89" s="333" t="s">
        <v>1210</v>
      </c>
      <c r="DO89" s="334" t="s">
        <v>1210</v>
      </c>
      <c r="DP89" s="336"/>
      <c r="DQ89" s="333" t="s">
        <v>1210</v>
      </c>
      <c r="DR89" s="334" t="s">
        <v>1210</v>
      </c>
      <c r="DS89" s="336"/>
      <c r="DT89" s="333" t="s">
        <v>1210</v>
      </c>
      <c r="DU89" s="334" t="s">
        <v>1210</v>
      </c>
      <c r="DV89" s="336"/>
      <c r="DW89" s="333" t="s">
        <v>1210</v>
      </c>
      <c r="DX89" s="334" t="s">
        <v>1210</v>
      </c>
      <c r="DY89" s="336"/>
      <c r="DZ89" s="333" t="s">
        <v>1210</v>
      </c>
      <c r="EA89" s="334" t="s">
        <v>1210</v>
      </c>
      <c r="EB89" s="336"/>
      <c r="EC89" s="333" t="s">
        <v>1210</v>
      </c>
      <c r="ED89" s="334" t="s">
        <v>1210</v>
      </c>
      <c r="EE89" s="336"/>
      <c r="EF89" s="333" t="s">
        <v>1210</v>
      </c>
      <c r="EG89" s="334" t="s">
        <v>1210</v>
      </c>
      <c r="EH89" s="336"/>
      <c r="EI89" s="374" t="s">
        <v>1219</v>
      </c>
      <c r="EJ89" s="375" t="s">
        <v>1223</v>
      </c>
      <c r="EK89" s="336"/>
      <c r="EL89" s="333" t="s">
        <v>1219</v>
      </c>
      <c r="EM89" s="334" t="s">
        <v>1223</v>
      </c>
      <c r="EN89" s="336" t="s">
        <v>1954</v>
      </c>
      <c r="EO89" s="333" t="s">
        <v>1224</v>
      </c>
      <c r="EP89" s="334" t="s">
        <v>1224</v>
      </c>
      <c r="EQ89" s="336"/>
      <c r="ER89" s="333" t="s">
        <v>1222</v>
      </c>
      <c r="ES89" s="334" t="s">
        <v>1223</v>
      </c>
      <c r="ET89" s="336" t="s">
        <v>1955</v>
      </c>
      <c r="EU89" s="333" t="s">
        <v>1222</v>
      </c>
      <c r="EV89" s="334" t="s">
        <v>1223</v>
      </c>
      <c r="EW89" s="376" t="s">
        <v>1956</v>
      </c>
      <c r="EY89" s="668" t="s">
        <v>482</v>
      </c>
      <c r="EZ89" s="639" t="s">
        <v>483</v>
      </c>
      <c r="FA89" s="265" t="s">
        <v>1269</v>
      </c>
      <c r="FB89" s="266">
        <v>44910</v>
      </c>
      <c r="FC89" s="669">
        <v>44919</v>
      </c>
      <c r="FD89" s="268" t="s">
        <v>1210</v>
      </c>
      <c r="FE89" s="326" t="s">
        <v>1210</v>
      </c>
      <c r="FF89" s="270" t="s">
        <v>1210</v>
      </c>
      <c r="FG89" s="326" t="s">
        <v>1210</v>
      </c>
      <c r="FH89" s="327" t="s">
        <v>1210</v>
      </c>
      <c r="FI89" s="328" t="s">
        <v>1210</v>
      </c>
      <c r="FJ89" s="670" t="s">
        <v>1210</v>
      </c>
      <c r="FK89" s="671" t="s">
        <v>1210</v>
      </c>
      <c r="FL89" s="672" t="s">
        <v>1210</v>
      </c>
      <c r="FM89" s="673" t="s">
        <v>1210</v>
      </c>
      <c r="FN89" s="268" t="s">
        <v>1228</v>
      </c>
      <c r="FO89" s="326">
        <v>-12.04</v>
      </c>
      <c r="FP89" s="270" t="s">
        <v>1228</v>
      </c>
      <c r="FQ89" s="326">
        <v>-12.04</v>
      </c>
      <c r="FR89" s="327" t="s">
        <v>1228</v>
      </c>
      <c r="FS89" s="328">
        <v>0</v>
      </c>
      <c r="FT89" s="670" t="s">
        <v>1242</v>
      </c>
      <c r="FU89" s="671">
        <v>100</v>
      </c>
      <c r="FV89" s="672">
        <v>8</v>
      </c>
      <c r="FW89" s="673">
        <v>8</v>
      </c>
      <c r="FY89" s="276" t="s">
        <v>1230</v>
      </c>
      <c r="FZ89" s="277" t="s">
        <v>1229</v>
      </c>
      <c r="GC89" s="229"/>
      <c r="GD89" s="229"/>
    </row>
    <row r="90" spans="2:186" ht="18.75" customHeight="1">
      <c r="B90" s="632" t="s">
        <v>484</v>
      </c>
      <c r="C90" s="231" t="s">
        <v>485</v>
      </c>
      <c r="D90" s="232">
        <v>2022</v>
      </c>
      <c r="E90" s="233" t="s">
        <v>1231</v>
      </c>
      <c r="F90" s="633">
        <v>1047105</v>
      </c>
      <c r="G90" s="634">
        <v>1047105</v>
      </c>
      <c r="H90" s="339">
        <v>44764</v>
      </c>
      <c r="I90" s="635" t="s">
        <v>1957</v>
      </c>
      <c r="J90" s="636" t="s">
        <v>485</v>
      </c>
      <c r="K90" s="637" t="s">
        <v>1958</v>
      </c>
      <c r="L90" s="638" t="s">
        <v>485</v>
      </c>
      <c r="M90" s="637" t="s">
        <v>1958</v>
      </c>
      <c r="N90" s="639" t="s">
        <v>1957</v>
      </c>
      <c r="O90" s="635" t="s">
        <v>67</v>
      </c>
      <c r="P90" s="639" t="s">
        <v>73</v>
      </c>
      <c r="Q90" s="640" t="s">
        <v>1234</v>
      </c>
      <c r="R90" s="641"/>
      <c r="S90" s="641"/>
      <c r="T90" s="642"/>
      <c r="U90" s="643">
        <v>2450.0431254720002</v>
      </c>
      <c r="V90" s="644">
        <v>3</v>
      </c>
      <c r="W90" s="644">
        <v>2</v>
      </c>
      <c r="X90" s="645" t="s">
        <v>1210</v>
      </c>
      <c r="Y90" s="352">
        <v>2022</v>
      </c>
      <c r="Z90" s="265">
        <v>2024</v>
      </c>
      <c r="AA90" s="646" t="s">
        <v>1959</v>
      </c>
      <c r="AB90" s="647"/>
      <c r="AC90" s="639" t="s">
        <v>1210</v>
      </c>
      <c r="AD90" s="648" t="s">
        <v>1211</v>
      </c>
      <c r="AE90" s="636" t="s">
        <v>1960</v>
      </c>
      <c r="AF90" s="636" t="s">
        <v>1961</v>
      </c>
      <c r="AG90" s="639" t="s">
        <v>1962</v>
      </c>
      <c r="AH90" s="648"/>
      <c r="AI90" s="639" t="s">
        <v>1210</v>
      </c>
      <c r="AJ90" s="649">
        <v>2021</v>
      </c>
      <c r="AK90" s="644">
        <v>4382</v>
      </c>
      <c r="AL90" s="644">
        <v>4343</v>
      </c>
      <c r="AM90" s="650"/>
      <c r="AN90" s="651"/>
      <c r="AO90" s="652">
        <v>2024</v>
      </c>
      <c r="AP90" s="645">
        <v>4294</v>
      </c>
      <c r="AQ90" s="653">
        <v>2</v>
      </c>
      <c r="AR90" s="645">
        <v>4256</v>
      </c>
      <c r="AS90" s="653">
        <v>2</v>
      </c>
      <c r="AT90" s="654"/>
      <c r="AU90" s="651" t="s">
        <v>1210</v>
      </c>
      <c r="AV90" s="655" t="s">
        <v>1210</v>
      </c>
      <c r="AW90" s="656" t="s">
        <v>1963</v>
      </c>
      <c r="AX90" s="649">
        <v>2021</v>
      </c>
      <c r="AY90" s="644"/>
      <c r="AZ90" s="644" t="s">
        <v>1210</v>
      </c>
      <c r="BA90" s="650"/>
      <c r="BB90" s="657"/>
      <c r="BC90" s="652">
        <v>2024</v>
      </c>
      <c r="BD90" s="645"/>
      <c r="BE90" s="653" t="s">
        <v>1210</v>
      </c>
      <c r="BF90" s="645"/>
      <c r="BG90" s="653" t="s">
        <v>1210</v>
      </c>
      <c r="BH90" s="654"/>
      <c r="BI90" s="657" t="s">
        <v>1210</v>
      </c>
      <c r="BJ90" s="655" t="s">
        <v>1210</v>
      </c>
      <c r="BK90" s="656"/>
      <c r="BL90" s="635" t="s">
        <v>1210</v>
      </c>
      <c r="BM90" s="658" t="s">
        <v>1210</v>
      </c>
      <c r="BN90" s="639" t="s">
        <v>1210</v>
      </c>
      <c r="BO90" s="635" t="s">
        <v>1210</v>
      </c>
      <c r="BP90" s="658" t="s">
        <v>1210</v>
      </c>
      <c r="BQ90" s="639" t="s">
        <v>1210</v>
      </c>
      <c r="BR90" s="635" t="s">
        <v>1210</v>
      </c>
      <c r="BS90" s="658" t="s">
        <v>1210</v>
      </c>
      <c r="BT90" s="639" t="s">
        <v>1210</v>
      </c>
      <c r="BU90" s="635" t="s">
        <v>1210</v>
      </c>
      <c r="BV90" s="658" t="s">
        <v>1210</v>
      </c>
      <c r="BW90" s="639" t="s">
        <v>1210</v>
      </c>
      <c r="BX90" s="635" t="s">
        <v>1210</v>
      </c>
      <c r="BY90" s="658" t="s">
        <v>1210</v>
      </c>
      <c r="BZ90" s="639" t="s">
        <v>1210</v>
      </c>
      <c r="CA90" s="659" t="s">
        <v>1210</v>
      </c>
      <c r="CB90" s="638" t="s">
        <v>1217</v>
      </c>
      <c r="CC90" s="660"/>
      <c r="CD90" s="661" t="s">
        <v>1217</v>
      </c>
      <c r="CE90" s="662"/>
      <c r="CF90" s="663"/>
      <c r="CG90" s="663"/>
      <c r="CH90" s="663"/>
      <c r="CI90" s="663"/>
      <c r="CJ90" s="664"/>
      <c r="CK90" s="661" t="s">
        <v>1240</v>
      </c>
      <c r="CL90" s="639" t="s">
        <v>1964</v>
      </c>
      <c r="CM90" s="647" t="s">
        <v>1217</v>
      </c>
      <c r="CN90" s="665"/>
      <c r="CO90" s="666">
        <v>0</v>
      </c>
      <c r="CP90" s="667"/>
      <c r="CQ90" s="666">
        <v>0</v>
      </c>
      <c r="CR90" s="667"/>
      <c r="CS90" s="666">
        <v>0</v>
      </c>
      <c r="CT90" s="667" t="s">
        <v>1210</v>
      </c>
      <c r="CU90" s="666">
        <v>0</v>
      </c>
      <c r="CV90" s="374" t="s">
        <v>1219</v>
      </c>
      <c r="CW90" s="375" t="s">
        <v>1223</v>
      </c>
      <c r="CX90" s="336"/>
      <c r="CY90" s="333" t="s">
        <v>1222</v>
      </c>
      <c r="CZ90" s="334" t="s">
        <v>1223</v>
      </c>
      <c r="DA90" s="336"/>
      <c r="DB90" s="333" t="s">
        <v>1222</v>
      </c>
      <c r="DC90" s="334" t="s">
        <v>1223</v>
      </c>
      <c r="DD90" s="336"/>
      <c r="DE90" s="333" t="s">
        <v>1222</v>
      </c>
      <c r="DF90" s="334" t="s">
        <v>1223</v>
      </c>
      <c r="DG90" s="336"/>
      <c r="DH90" s="333" t="s">
        <v>1222</v>
      </c>
      <c r="DI90" s="334" t="s">
        <v>1223</v>
      </c>
      <c r="DJ90" s="336"/>
      <c r="DK90" s="333" t="s">
        <v>1222</v>
      </c>
      <c r="DL90" s="334" t="s">
        <v>1223</v>
      </c>
      <c r="DM90" s="336"/>
      <c r="DN90" s="333" t="s">
        <v>1222</v>
      </c>
      <c r="DO90" s="334" t="s">
        <v>1223</v>
      </c>
      <c r="DP90" s="336"/>
      <c r="DQ90" s="333" t="s">
        <v>1222</v>
      </c>
      <c r="DR90" s="334" t="s">
        <v>1223</v>
      </c>
      <c r="DS90" s="336"/>
      <c r="DT90" s="333" t="s">
        <v>1222</v>
      </c>
      <c r="DU90" s="334" t="s">
        <v>1223</v>
      </c>
      <c r="DV90" s="336"/>
      <c r="DW90" s="333" t="s">
        <v>1224</v>
      </c>
      <c r="DX90" s="334" t="s">
        <v>1224</v>
      </c>
      <c r="DY90" s="336"/>
      <c r="DZ90" s="333" t="s">
        <v>1224</v>
      </c>
      <c r="EA90" s="334" t="s">
        <v>1224</v>
      </c>
      <c r="EB90" s="336"/>
      <c r="EC90" s="333" t="s">
        <v>1224</v>
      </c>
      <c r="ED90" s="334" t="s">
        <v>1224</v>
      </c>
      <c r="EE90" s="336"/>
      <c r="EF90" s="333" t="s">
        <v>1222</v>
      </c>
      <c r="EG90" s="334" t="s">
        <v>1223</v>
      </c>
      <c r="EH90" s="336"/>
      <c r="EI90" s="374" t="s">
        <v>1210</v>
      </c>
      <c r="EJ90" s="375" t="s">
        <v>1210</v>
      </c>
      <c r="EK90" s="336"/>
      <c r="EL90" s="333" t="s">
        <v>1210</v>
      </c>
      <c r="EM90" s="334" t="s">
        <v>1210</v>
      </c>
      <c r="EN90" s="336"/>
      <c r="EO90" s="333" t="s">
        <v>1210</v>
      </c>
      <c r="EP90" s="334" t="s">
        <v>1210</v>
      </c>
      <c r="EQ90" s="336"/>
      <c r="ER90" s="333" t="s">
        <v>1210</v>
      </c>
      <c r="ES90" s="334" t="s">
        <v>1210</v>
      </c>
      <c r="ET90" s="336"/>
      <c r="EU90" s="333" t="s">
        <v>1210</v>
      </c>
      <c r="EV90" s="334" t="s">
        <v>1210</v>
      </c>
      <c r="EW90" s="376"/>
      <c r="EY90" s="668" t="s">
        <v>484</v>
      </c>
      <c r="EZ90" s="639" t="s">
        <v>485</v>
      </c>
      <c r="FA90" s="265" t="s">
        <v>1231</v>
      </c>
      <c r="FB90" s="266">
        <v>44930</v>
      </c>
      <c r="FC90" s="669">
        <v>44938</v>
      </c>
      <c r="FD90" s="268" t="s">
        <v>1242</v>
      </c>
      <c r="FE90" s="326">
        <v>2</v>
      </c>
      <c r="FF90" s="270" t="s">
        <v>1242</v>
      </c>
      <c r="FG90" s="326">
        <v>2</v>
      </c>
      <c r="FH90" s="327" t="s">
        <v>1210</v>
      </c>
      <c r="FI90" s="328" t="s">
        <v>1210</v>
      </c>
      <c r="FJ90" s="670" t="s">
        <v>1242</v>
      </c>
      <c r="FK90" s="671">
        <v>100</v>
      </c>
      <c r="FL90" s="672">
        <v>20</v>
      </c>
      <c r="FM90" s="673">
        <v>20</v>
      </c>
      <c r="FN90" s="268" t="s">
        <v>1210</v>
      </c>
      <c r="FO90" s="326" t="s">
        <v>1210</v>
      </c>
      <c r="FP90" s="270" t="s">
        <v>1210</v>
      </c>
      <c r="FQ90" s="326" t="s">
        <v>1210</v>
      </c>
      <c r="FR90" s="327" t="s">
        <v>1210</v>
      </c>
      <c r="FS90" s="328" t="s">
        <v>1210</v>
      </c>
      <c r="FT90" s="670" t="s">
        <v>1210</v>
      </c>
      <c r="FU90" s="671" t="s">
        <v>1210</v>
      </c>
      <c r="FV90" s="672" t="s">
        <v>1210</v>
      </c>
      <c r="FW90" s="673" t="s">
        <v>1210</v>
      </c>
      <c r="FY90" s="276" t="s">
        <v>1243</v>
      </c>
      <c r="FZ90" s="277" t="s">
        <v>1230</v>
      </c>
      <c r="GC90" s="229"/>
      <c r="GD90" s="229"/>
    </row>
    <row r="91" spans="2:186" ht="18.75" customHeight="1">
      <c r="B91" s="632" t="s">
        <v>486</v>
      </c>
      <c r="C91" s="231" t="s">
        <v>487</v>
      </c>
      <c r="D91" s="232">
        <v>2022</v>
      </c>
      <c r="E91" s="233" t="s">
        <v>1231</v>
      </c>
      <c r="F91" s="633">
        <v>1081107</v>
      </c>
      <c r="G91" s="634">
        <v>1081107</v>
      </c>
      <c r="H91" s="339">
        <v>44771</v>
      </c>
      <c r="I91" s="635" t="s">
        <v>1965</v>
      </c>
      <c r="J91" s="636" t="s">
        <v>487</v>
      </c>
      <c r="K91" s="637" t="s">
        <v>1966</v>
      </c>
      <c r="L91" s="638" t="s">
        <v>487</v>
      </c>
      <c r="M91" s="637" t="s">
        <v>1966</v>
      </c>
      <c r="N91" s="639" t="s">
        <v>1965</v>
      </c>
      <c r="O91" s="635" t="s">
        <v>125</v>
      </c>
      <c r="P91" s="639" t="s">
        <v>126</v>
      </c>
      <c r="Q91" s="640" t="s">
        <v>1234</v>
      </c>
      <c r="R91" s="641"/>
      <c r="S91" s="641"/>
      <c r="T91" s="642"/>
      <c r="U91" s="643">
        <v>1444.9681130361159</v>
      </c>
      <c r="V91" s="644">
        <v>1</v>
      </c>
      <c r="W91" s="644">
        <v>1</v>
      </c>
      <c r="X91" s="645" t="s">
        <v>1210</v>
      </c>
      <c r="Y91" s="352">
        <v>2022</v>
      </c>
      <c r="Z91" s="265">
        <v>2024</v>
      </c>
      <c r="AA91" s="646" t="s">
        <v>1967</v>
      </c>
      <c r="AB91" s="647"/>
      <c r="AC91" s="639" t="s">
        <v>1210</v>
      </c>
      <c r="AD91" s="648" t="s">
        <v>1211</v>
      </c>
      <c r="AE91" s="636" t="s">
        <v>1968</v>
      </c>
      <c r="AF91" s="636" t="s">
        <v>1965</v>
      </c>
      <c r="AG91" s="639" t="s">
        <v>1969</v>
      </c>
      <c r="AH91" s="648"/>
      <c r="AI91" s="639" t="s">
        <v>1210</v>
      </c>
      <c r="AJ91" s="649">
        <v>2021</v>
      </c>
      <c r="AK91" s="644">
        <v>2596</v>
      </c>
      <c r="AL91" s="644">
        <v>2575</v>
      </c>
      <c r="AM91" s="650">
        <v>41.29</v>
      </c>
      <c r="AN91" s="651" t="s">
        <v>1283</v>
      </c>
      <c r="AO91" s="652">
        <v>2024</v>
      </c>
      <c r="AP91" s="645">
        <v>2518.8962039999997</v>
      </c>
      <c r="AQ91" s="653">
        <v>2.97</v>
      </c>
      <c r="AR91" s="645">
        <v>2498.5199249999996</v>
      </c>
      <c r="AS91" s="653">
        <v>2.97</v>
      </c>
      <c r="AT91" s="654">
        <v>40.07</v>
      </c>
      <c r="AU91" s="651" t="s">
        <v>1283</v>
      </c>
      <c r="AV91" s="655">
        <v>2.95</v>
      </c>
      <c r="AW91" s="656" t="s">
        <v>1970</v>
      </c>
      <c r="AX91" s="649">
        <v>2021</v>
      </c>
      <c r="AY91" s="644"/>
      <c r="AZ91" s="644" t="s">
        <v>1210</v>
      </c>
      <c r="BA91" s="650"/>
      <c r="BB91" s="657"/>
      <c r="BC91" s="652">
        <v>2024</v>
      </c>
      <c r="BD91" s="645"/>
      <c r="BE91" s="653" t="s">
        <v>1210</v>
      </c>
      <c r="BF91" s="645"/>
      <c r="BG91" s="653" t="s">
        <v>1210</v>
      </c>
      <c r="BH91" s="654"/>
      <c r="BI91" s="657" t="s">
        <v>1210</v>
      </c>
      <c r="BJ91" s="655" t="s">
        <v>1210</v>
      </c>
      <c r="BK91" s="656"/>
      <c r="BL91" s="635" t="s">
        <v>1210</v>
      </c>
      <c r="BM91" s="658" t="s">
        <v>1210</v>
      </c>
      <c r="BN91" s="639" t="s">
        <v>1210</v>
      </c>
      <c r="BO91" s="635" t="s">
        <v>1210</v>
      </c>
      <c r="BP91" s="658" t="s">
        <v>1210</v>
      </c>
      <c r="BQ91" s="639" t="s">
        <v>1210</v>
      </c>
      <c r="BR91" s="635" t="s">
        <v>1210</v>
      </c>
      <c r="BS91" s="658" t="s">
        <v>1210</v>
      </c>
      <c r="BT91" s="639" t="s">
        <v>1210</v>
      </c>
      <c r="BU91" s="635" t="s">
        <v>1210</v>
      </c>
      <c r="BV91" s="658" t="s">
        <v>1210</v>
      </c>
      <c r="BW91" s="639" t="s">
        <v>1210</v>
      </c>
      <c r="BX91" s="635" t="s">
        <v>1210</v>
      </c>
      <c r="BY91" s="658" t="s">
        <v>1210</v>
      </c>
      <c r="BZ91" s="639" t="s">
        <v>1210</v>
      </c>
      <c r="CA91" s="659" t="s">
        <v>1210</v>
      </c>
      <c r="CB91" s="638" t="s">
        <v>1240</v>
      </c>
      <c r="CC91" s="660" t="s">
        <v>1971</v>
      </c>
      <c r="CD91" s="661" t="s">
        <v>1217</v>
      </c>
      <c r="CE91" s="662"/>
      <c r="CF91" s="663"/>
      <c r="CG91" s="663"/>
      <c r="CH91" s="663"/>
      <c r="CI91" s="663"/>
      <c r="CJ91" s="664"/>
      <c r="CK91" s="661" t="s">
        <v>1240</v>
      </c>
      <c r="CL91" s="639" t="s">
        <v>1972</v>
      </c>
      <c r="CM91" s="647" t="s">
        <v>1240</v>
      </c>
      <c r="CN91" s="665">
        <v>2</v>
      </c>
      <c r="CO91" s="666">
        <v>0</v>
      </c>
      <c r="CP91" s="667">
        <v>2</v>
      </c>
      <c r="CQ91" s="666">
        <v>0</v>
      </c>
      <c r="CR91" s="667">
        <v>0</v>
      </c>
      <c r="CS91" s="666">
        <v>0</v>
      </c>
      <c r="CT91" s="667">
        <v>4</v>
      </c>
      <c r="CU91" s="666">
        <v>0</v>
      </c>
      <c r="CV91" s="374" t="s">
        <v>1219</v>
      </c>
      <c r="CW91" s="375" t="s">
        <v>1223</v>
      </c>
      <c r="CX91" s="336" t="s">
        <v>1973</v>
      </c>
      <c r="CY91" s="333" t="s">
        <v>1222</v>
      </c>
      <c r="CZ91" s="334" t="s">
        <v>1223</v>
      </c>
      <c r="DA91" s="336"/>
      <c r="DB91" s="333" t="s">
        <v>1222</v>
      </c>
      <c r="DC91" s="334" t="s">
        <v>1223</v>
      </c>
      <c r="DD91" s="336"/>
      <c r="DE91" s="333" t="s">
        <v>1222</v>
      </c>
      <c r="DF91" s="334" t="s">
        <v>1223</v>
      </c>
      <c r="DG91" s="336"/>
      <c r="DH91" s="333" t="s">
        <v>1220</v>
      </c>
      <c r="DI91" s="334" t="s">
        <v>1220</v>
      </c>
      <c r="DJ91" s="336" t="s">
        <v>1974</v>
      </c>
      <c r="DK91" s="333" t="s">
        <v>1222</v>
      </c>
      <c r="DL91" s="334" t="s">
        <v>1223</v>
      </c>
      <c r="DM91" s="336" t="s">
        <v>1975</v>
      </c>
      <c r="DN91" s="333" t="s">
        <v>1222</v>
      </c>
      <c r="DO91" s="334" t="s">
        <v>1223</v>
      </c>
      <c r="DP91" s="336"/>
      <c r="DQ91" s="333" t="s">
        <v>1222</v>
      </c>
      <c r="DR91" s="334" t="s">
        <v>1223</v>
      </c>
      <c r="DS91" s="336" t="s">
        <v>1976</v>
      </c>
      <c r="DT91" s="333" t="s">
        <v>1222</v>
      </c>
      <c r="DU91" s="334" t="s">
        <v>1223</v>
      </c>
      <c r="DV91" s="336"/>
      <c r="DW91" s="333" t="s">
        <v>1222</v>
      </c>
      <c r="DX91" s="334" t="s">
        <v>1223</v>
      </c>
      <c r="DY91" s="336"/>
      <c r="DZ91" s="333" t="s">
        <v>1222</v>
      </c>
      <c r="EA91" s="334" t="s">
        <v>1223</v>
      </c>
      <c r="EB91" s="336"/>
      <c r="EC91" s="333" t="s">
        <v>1220</v>
      </c>
      <c r="ED91" s="334" t="s">
        <v>1220</v>
      </c>
      <c r="EE91" s="336"/>
      <c r="EF91" s="333" t="s">
        <v>1220</v>
      </c>
      <c r="EG91" s="334" t="s">
        <v>1220</v>
      </c>
      <c r="EH91" s="336"/>
      <c r="EI91" s="374" t="s">
        <v>1210</v>
      </c>
      <c r="EJ91" s="375" t="s">
        <v>1210</v>
      </c>
      <c r="EK91" s="336"/>
      <c r="EL91" s="333" t="s">
        <v>1210</v>
      </c>
      <c r="EM91" s="334" t="s">
        <v>1210</v>
      </c>
      <c r="EN91" s="336"/>
      <c r="EO91" s="333" t="s">
        <v>1210</v>
      </c>
      <c r="EP91" s="334" t="s">
        <v>1210</v>
      </c>
      <c r="EQ91" s="336"/>
      <c r="ER91" s="333" t="s">
        <v>1210</v>
      </c>
      <c r="ES91" s="334" t="s">
        <v>1210</v>
      </c>
      <c r="ET91" s="336"/>
      <c r="EU91" s="333" t="s">
        <v>1210</v>
      </c>
      <c r="EV91" s="334" t="s">
        <v>1210</v>
      </c>
      <c r="EW91" s="376"/>
      <c r="EY91" s="668" t="s">
        <v>486</v>
      </c>
      <c r="EZ91" s="639" t="s">
        <v>487</v>
      </c>
      <c r="FA91" s="265" t="s">
        <v>1231</v>
      </c>
      <c r="FB91" s="266">
        <v>44864</v>
      </c>
      <c r="FC91" s="669">
        <v>44875</v>
      </c>
      <c r="FD91" s="268" t="s">
        <v>1242</v>
      </c>
      <c r="FE91" s="326">
        <v>2.97</v>
      </c>
      <c r="FF91" s="270" t="s">
        <v>1242</v>
      </c>
      <c r="FG91" s="326">
        <v>2.97</v>
      </c>
      <c r="FH91" s="327" t="s">
        <v>1242</v>
      </c>
      <c r="FI91" s="328">
        <v>2.95</v>
      </c>
      <c r="FJ91" s="670" t="s">
        <v>1242</v>
      </c>
      <c r="FK91" s="671">
        <v>100</v>
      </c>
      <c r="FL91" s="672">
        <v>26</v>
      </c>
      <c r="FM91" s="673">
        <v>26</v>
      </c>
      <c r="FN91" s="268" t="s">
        <v>1210</v>
      </c>
      <c r="FO91" s="326" t="s">
        <v>1210</v>
      </c>
      <c r="FP91" s="270" t="s">
        <v>1210</v>
      </c>
      <c r="FQ91" s="326" t="s">
        <v>1210</v>
      </c>
      <c r="FR91" s="327" t="s">
        <v>1210</v>
      </c>
      <c r="FS91" s="328" t="s">
        <v>1210</v>
      </c>
      <c r="FT91" s="670" t="s">
        <v>1210</v>
      </c>
      <c r="FU91" s="671" t="s">
        <v>1210</v>
      </c>
      <c r="FV91" s="672" t="s">
        <v>1210</v>
      </c>
      <c r="FW91" s="673" t="s">
        <v>1210</v>
      </c>
      <c r="FY91" s="276" t="s">
        <v>1243</v>
      </c>
      <c r="FZ91" s="277" t="s">
        <v>1230</v>
      </c>
      <c r="GC91" s="229"/>
      <c r="GD91" s="229"/>
    </row>
    <row r="92" spans="2:186" ht="18.75" customHeight="1">
      <c r="B92" s="632" t="s">
        <v>488</v>
      </c>
      <c r="C92" s="231" t="s">
        <v>489</v>
      </c>
      <c r="D92" s="232">
        <v>2022</v>
      </c>
      <c r="E92" s="233" t="s">
        <v>1231</v>
      </c>
      <c r="F92" s="633">
        <v>1069109</v>
      </c>
      <c r="G92" s="634">
        <v>1069109</v>
      </c>
      <c r="H92" s="339">
        <v>44757</v>
      </c>
      <c r="I92" s="635" t="s">
        <v>1977</v>
      </c>
      <c r="J92" s="636" t="s">
        <v>489</v>
      </c>
      <c r="K92" s="637" t="s">
        <v>1978</v>
      </c>
      <c r="L92" s="638" t="s">
        <v>489</v>
      </c>
      <c r="M92" s="637" t="s">
        <v>1978</v>
      </c>
      <c r="N92" s="639" t="s">
        <v>1979</v>
      </c>
      <c r="O92" s="635" t="s">
        <v>100</v>
      </c>
      <c r="P92" s="639" t="s">
        <v>102</v>
      </c>
      <c r="Q92" s="640" t="s">
        <v>1234</v>
      </c>
      <c r="R92" s="641"/>
      <c r="S92" s="641"/>
      <c r="T92" s="642"/>
      <c r="U92" s="643">
        <v>1612.8810660000001</v>
      </c>
      <c r="V92" s="644">
        <v>1</v>
      </c>
      <c r="W92" s="644">
        <v>1</v>
      </c>
      <c r="X92" s="645" t="s">
        <v>1210</v>
      </c>
      <c r="Y92" s="352">
        <v>2022</v>
      </c>
      <c r="Z92" s="265">
        <v>2024</v>
      </c>
      <c r="AA92" s="646" t="s">
        <v>1980</v>
      </c>
      <c r="AB92" s="647"/>
      <c r="AC92" s="639" t="s">
        <v>1210</v>
      </c>
      <c r="AD92" s="648" t="s">
        <v>1211</v>
      </c>
      <c r="AE92" s="636" t="s">
        <v>1981</v>
      </c>
      <c r="AF92" s="636" t="s">
        <v>1979</v>
      </c>
      <c r="AG92" s="639" t="s">
        <v>1547</v>
      </c>
      <c r="AH92" s="648"/>
      <c r="AI92" s="639" t="s">
        <v>1210</v>
      </c>
      <c r="AJ92" s="649">
        <v>2021</v>
      </c>
      <c r="AK92" s="644">
        <v>3050</v>
      </c>
      <c r="AL92" s="644">
        <v>3066</v>
      </c>
      <c r="AM92" s="650"/>
      <c r="AN92" s="651"/>
      <c r="AO92" s="652">
        <v>2024</v>
      </c>
      <c r="AP92" s="645">
        <v>3019.5</v>
      </c>
      <c r="AQ92" s="653">
        <v>1</v>
      </c>
      <c r="AR92" s="645">
        <v>3035.34</v>
      </c>
      <c r="AS92" s="653">
        <v>0.99</v>
      </c>
      <c r="AT92" s="654"/>
      <c r="AU92" s="651" t="s">
        <v>1210</v>
      </c>
      <c r="AV92" s="655" t="s">
        <v>1210</v>
      </c>
      <c r="AW92" s="656" t="s">
        <v>1982</v>
      </c>
      <c r="AX92" s="649">
        <v>2021</v>
      </c>
      <c r="AY92" s="644"/>
      <c r="AZ92" s="644" t="s">
        <v>1210</v>
      </c>
      <c r="BA92" s="650"/>
      <c r="BB92" s="657"/>
      <c r="BC92" s="652">
        <v>2024</v>
      </c>
      <c r="BD92" s="645"/>
      <c r="BE92" s="653" t="s">
        <v>1210</v>
      </c>
      <c r="BF92" s="645"/>
      <c r="BG92" s="653" t="s">
        <v>1210</v>
      </c>
      <c r="BH92" s="654"/>
      <c r="BI92" s="657" t="s">
        <v>1210</v>
      </c>
      <c r="BJ92" s="655" t="s">
        <v>1210</v>
      </c>
      <c r="BK92" s="656"/>
      <c r="BL92" s="635" t="s">
        <v>1210</v>
      </c>
      <c r="BM92" s="658" t="s">
        <v>1210</v>
      </c>
      <c r="BN92" s="639" t="s">
        <v>1210</v>
      </c>
      <c r="BO92" s="635" t="s">
        <v>1210</v>
      </c>
      <c r="BP92" s="658" t="s">
        <v>1210</v>
      </c>
      <c r="BQ92" s="639" t="s">
        <v>1210</v>
      </c>
      <c r="BR92" s="635" t="s">
        <v>1210</v>
      </c>
      <c r="BS92" s="658" t="s">
        <v>1210</v>
      </c>
      <c r="BT92" s="639" t="s">
        <v>1210</v>
      </c>
      <c r="BU92" s="635" t="s">
        <v>1210</v>
      </c>
      <c r="BV92" s="658" t="s">
        <v>1210</v>
      </c>
      <c r="BW92" s="639" t="s">
        <v>1210</v>
      </c>
      <c r="BX92" s="635" t="s">
        <v>1210</v>
      </c>
      <c r="BY92" s="658" t="s">
        <v>1210</v>
      </c>
      <c r="BZ92" s="639" t="s">
        <v>1210</v>
      </c>
      <c r="CA92" s="659" t="s">
        <v>1210</v>
      </c>
      <c r="CB92" s="638" t="s">
        <v>1240</v>
      </c>
      <c r="CC92" s="660" t="s">
        <v>1983</v>
      </c>
      <c r="CD92" s="661" t="s">
        <v>1217</v>
      </c>
      <c r="CE92" s="662"/>
      <c r="CF92" s="663"/>
      <c r="CG92" s="663"/>
      <c r="CH92" s="663"/>
      <c r="CI92" s="663"/>
      <c r="CJ92" s="664"/>
      <c r="CK92" s="661" t="s">
        <v>1240</v>
      </c>
      <c r="CL92" s="639" t="s">
        <v>1984</v>
      </c>
      <c r="CM92" s="647" t="s">
        <v>1217</v>
      </c>
      <c r="CN92" s="665"/>
      <c r="CO92" s="666">
        <v>0</v>
      </c>
      <c r="CP92" s="667"/>
      <c r="CQ92" s="666">
        <v>0</v>
      </c>
      <c r="CR92" s="667"/>
      <c r="CS92" s="666">
        <v>0</v>
      </c>
      <c r="CT92" s="667" t="s">
        <v>1210</v>
      </c>
      <c r="CU92" s="666">
        <v>0</v>
      </c>
      <c r="CV92" s="374" t="s">
        <v>1219</v>
      </c>
      <c r="CW92" s="375" t="s">
        <v>1223</v>
      </c>
      <c r="CX92" s="336"/>
      <c r="CY92" s="333" t="s">
        <v>1222</v>
      </c>
      <c r="CZ92" s="334" t="s">
        <v>1223</v>
      </c>
      <c r="DA92" s="336"/>
      <c r="DB92" s="333" t="s">
        <v>1222</v>
      </c>
      <c r="DC92" s="334" t="s">
        <v>1223</v>
      </c>
      <c r="DD92" s="336"/>
      <c r="DE92" s="333" t="s">
        <v>1222</v>
      </c>
      <c r="DF92" s="334" t="s">
        <v>1223</v>
      </c>
      <c r="DG92" s="336"/>
      <c r="DH92" s="333" t="s">
        <v>1222</v>
      </c>
      <c r="DI92" s="334" t="s">
        <v>1223</v>
      </c>
      <c r="DJ92" s="336"/>
      <c r="DK92" s="333" t="s">
        <v>1222</v>
      </c>
      <c r="DL92" s="334" t="s">
        <v>1223</v>
      </c>
      <c r="DM92" s="336"/>
      <c r="DN92" s="333" t="s">
        <v>1222</v>
      </c>
      <c r="DO92" s="334" t="s">
        <v>1223</v>
      </c>
      <c r="DP92" s="336"/>
      <c r="DQ92" s="333" t="s">
        <v>1222</v>
      </c>
      <c r="DR92" s="334" t="s">
        <v>1223</v>
      </c>
      <c r="DS92" s="336"/>
      <c r="DT92" s="333" t="s">
        <v>1222</v>
      </c>
      <c r="DU92" s="334" t="s">
        <v>1223</v>
      </c>
      <c r="DV92" s="336"/>
      <c r="DW92" s="333" t="s">
        <v>1222</v>
      </c>
      <c r="DX92" s="334" t="s">
        <v>1223</v>
      </c>
      <c r="DY92" s="336"/>
      <c r="DZ92" s="333" t="s">
        <v>1222</v>
      </c>
      <c r="EA92" s="334" t="s">
        <v>1223</v>
      </c>
      <c r="EB92" s="336"/>
      <c r="EC92" s="333" t="s">
        <v>1222</v>
      </c>
      <c r="ED92" s="334" t="s">
        <v>1223</v>
      </c>
      <c r="EE92" s="336"/>
      <c r="EF92" s="333" t="s">
        <v>1222</v>
      </c>
      <c r="EG92" s="334" t="s">
        <v>1223</v>
      </c>
      <c r="EH92" s="336"/>
      <c r="EI92" s="374" t="s">
        <v>1210</v>
      </c>
      <c r="EJ92" s="375" t="s">
        <v>1210</v>
      </c>
      <c r="EK92" s="336"/>
      <c r="EL92" s="333" t="s">
        <v>1210</v>
      </c>
      <c r="EM92" s="334" t="s">
        <v>1210</v>
      </c>
      <c r="EN92" s="336"/>
      <c r="EO92" s="333" t="s">
        <v>1210</v>
      </c>
      <c r="EP92" s="334" t="s">
        <v>1210</v>
      </c>
      <c r="EQ92" s="336"/>
      <c r="ER92" s="333" t="s">
        <v>1210</v>
      </c>
      <c r="ES92" s="334" t="s">
        <v>1210</v>
      </c>
      <c r="ET92" s="336"/>
      <c r="EU92" s="333" t="s">
        <v>1210</v>
      </c>
      <c r="EV92" s="334" t="s">
        <v>1210</v>
      </c>
      <c r="EW92" s="376"/>
      <c r="EY92" s="668" t="s">
        <v>488</v>
      </c>
      <c r="EZ92" s="639" t="s">
        <v>489</v>
      </c>
      <c r="FA92" s="265" t="s">
        <v>1231</v>
      </c>
      <c r="FB92" s="266">
        <v>44881</v>
      </c>
      <c r="FC92" s="669">
        <v>44881</v>
      </c>
      <c r="FD92" s="268" t="s">
        <v>1242</v>
      </c>
      <c r="FE92" s="326">
        <v>1</v>
      </c>
      <c r="FF92" s="270" t="s">
        <v>1242</v>
      </c>
      <c r="FG92" s="326">
        <v>0.99</v>
      </c>
      <c r="FH92" s="327" t="s">
        <v>1210</v>
      </c>
      <c r="FI92" s="328" t="s">
        <v>1210</v>
      </c>
      <c r="FJ92" s="670" t="s">
        <v>1242</v>
      </c>
      <c r="FK92" s="671">
        <v>100</v>
      </c>
      <c r="FL92" s="672">
        <v>26</v>
      </c>
      <c r="FM92" s="673">
        <v>26</v>
      </c>
      <c r="FN92" s="268" t="s">
        <v>1210</v>
      </c>
      <c r="FO92" s="326" t="s">
        <v>1210</v>
      </c>
      <c r="FP92" s="270" t="s">
        <v>1210</v>
      </c>
      <c r="FQ92" s="326" t="s">
        <v>1210</v>
      </c>
      <c r="FR92" s="327" t="s">
        <v>1210</v>
      </c>
      <c r="FS92" s="328" t="s">
        <v>1210</v>
      </c>
      <c r="FT92" s="670" t="s">
        <v>1210</v>
      </c>
      <c r="FU92" s="671" t="s">
        <v>1210</v>
      </c>
      <c r="FV92" s="672" t="s">
        <v>1210</v>
      </c>
      <c r="FW92" s="673" t="s">
        <v>1210</v>
      </c>
      <c r="FY92" s="276" t="s">
        <v>1243</v>
      </c>
      <c r="FZ92" s="277" t="s">
        <v>1230</v>
      </c>
      <c r="GC92" s="229"/>
      <c r="GD92" s="229"/>
    </row>
    <row r="93" spans="2:186" ht="18.75" customHeight="1">
      <c r="B93" s="632" t="s">
        <v>490</v>
      </c>
      <c r="C93" s="231" t="s">
        <v>491</v>
      </c>
      <c r="D93" s="232">
        <v>2022</v>
      </c>
      <c r="E93" s="233" t="s">
        <v>1231</v>
      </c>
      <c r="F93" s="633">
        <v>1069112</v>
      </c>
      <c r="G93" s="634">
        <v>1069112</v>
      </c>
      <c r="H93" s="339">
        <v>44771</v>
      </c>
      <c r="I93" s="635" t="s">
        <v>1985</v>
      </c>
      <c r="J93" s="636" t="s">
        <v>491</v>
      </c>
      <c r="K93" s="637" t="s">
        <v>1986</v>
      </c>
      <c r="L93" s="638" t="s">
        <v>491</v>
      </c>
      <c r="M93" s="637" t="s">
        <v>1987</v>
      </c>
      <c r="N93" s="639" t="s">
        <v>1985</v>
      </c>
      <c r="O93" s="635" t="s">
        <v>92</v>
      </c>
      <c r="P93" s="639" t="s">
        <v>95</v>
      </c>
      <c r="Q93" s="640" t="s">
        <v>1234</v>
      </c>
      <c r="R93" s="641"/>
      <c r="S93" s="641"/>
      <c r="T93" s="642"/>
      <c r="U93" s="643">
        <v>1728.07215767616</v>
      </c>
      <c r="V93" s="644">
        <v>2</v>
      </c>
      <c r="W93" s="644">
        <v>1</v>
      </c>
      <c r="X93" s="645" t="s">
        <v>1210</v>
      </c>
      <c r="Y93" s="352">
        <v>2022</v>
      </c>
      <c r="Z93" s="265">
        <v>2024</v>
      </c>
      <c r="AA93" s="646" t="s">
        <v>1988</v>
      </c>
      <c r="AB93" s="647"/>
      <c r="AC93" s="639" t="s">
        <v>1210</v>
      </c>
      <c r="AD93" s="648" t="s">
        <v>1211</v>
      </c>
      <c r="AE93" s="636" t="s">
        <v>1989</v>
      </c>
      <c r="AF93" s="636" t="s">
        <v>1990</v>
      </c>
      <c r="AG93" s="639" t="s">
        <v>1991</v>
      </c>
      <c r="AH93" s="648"/>
      <c r="AI93" s="639" t="s">
        <v>1210</v>
      </c>
      <c r="AJ93" s="649">
        <v>2021</v>
      </c>
      <c r="AK93" s="644">
        <v>2951</v>
      </c>
      <c r="AL93" s="644">
        <v>2934</v>
      </c>
      <c r="AM93" s="650">
        <v>86.56</v>
      </c>
      <c r="AN93" s="651" t="s">
        <v>1992</v>
      </c>
      <c r="AO93" s="652">
        <v>2024</v>
      </c>
      <c r="AP93" s="645">
        <v>2921</v>
      </c>
      <c r="AQ93" s="653">
        <v>1.01</v>
      </c>
      <c r="AR93" s="645">
        <v>2904</v>
      </c>
      <c r="AS93" s="653">
        <v>1.02</v>
      </c>
      <c r="AT93" s="654">
        <v>86.31</v>
      </c>
      <c r="AU93" s="651" t="s">
        <v>1992</v>
      </c>
      <c r="AV93" s="655">
        <v>0.28000000000000003</v>
      </c>
      <c r="AW93" s="656" t="s">
        <v>1993</v>
      </c>
      <c r="AX93" s="649">
        <v>2021</v>
      </c>
      <c r="AY93" s="644"/>
      <c r="AZ93" s="644" t="s">
        <v>1210</v>
      </c>
      <c r="BA93" s="650"/>
      <c r="BB93" s="657"/>
      <c r="BC93" s="652">
        <v>2024</v>
      </c>
      <c r="BD93" s="645"/>
      <c r="BE93" s="653" t="s">
        <v>1210</v>
      </c>
      <c r="BF93" s="645"/>
      <c r="BG93" s="653" t="s">
        <v>1210</v>
      </c>
      <c r="BH93" s="654"/>
      <c r="BI93" s="657" t="s">
        <v>1210</v>
      </c>
      <c r="BJ93" s="655" t="s">
        <v>1210</v>
      </c>
      <c r="BK93" s="656"/>
      <c r="BL93" s="635" t="s">
        <v>1210</v>
      </c>
      <c r="BM93" s="658" t="s">
        <v>1210</v>
      </c>
      <c r="BN93" s="639" t="s">
        <v>1210</v>
      </c>
      <c r="BO93" s="635" t="s">
        <v>1210</v>
      </c>
      <c r="BP93" s="658" t="s">
        <v>1210</v>
      </c>
      <c r="BQ93" s="639" t="s">
        <v>1210</v>
      </c>
      <c r="BR93" s="635" t="s">
        <v>1210</v>
      </c>
      <c r="BS93" s="658" t="s">
        <v>1210</v>
      </c>
      <c r="BT93" s="639" t="s">
        <v>1210</v>
      </c>
      <c r="BU93" s="635" t="s">
        <v>1210</v>
      </c>
      <c r="BV93" s="658" t="s">
        <v>1210</v>
      </c>
      <c r="BW93" s="639" t="s">
        <v>1210</v>
      </c>
      <c r="BX93" s="635" t="s">
        <v>1210</v>
      </c>
      <c r="BY93" s="658" t="s">
        <v>1210</v>
      </c>
      <c r="BZ93" s="639" t="s">
        <v>1210</v>
      </c>
      <c r="CA93" s="659" t="s">
        <v>1210</v>
      </c>
      <c r="CB93" s="638" t="s">
        <v>1240</v>
      </c>
      <c r="CC93" s="660" t="s">
        <v>1994</v>
      </c>
      <c r="CD93" s="661" t="s">
        <v>1217</v>
      </c>
      <c r="CE93" s="662"/>
      <c r="CF93" s="663"/>
      <c r="CG93" s="663"/>
      <c r="CH93" s="663"/>
      <c r="CI93" s="663"/>
      <c r="CJ93" s="664"/>
      <c r="CK93" s="661" t="s">
        <v>1240</v>
      </c>
      <c r="CL93" s="639" t="s">
        <v>1995</v>
      </c>
      <c r="CM93" s="647" t="s">
        <v>1217</v>
      </c>
      <c r="CN93" s="665"/>
      <c r="CO93" s="666">
        <v>0</v>
      </c>
      <c r="CP93" s="667"/>
      <c r="CQ93" s="666">
        <v>0</v>
      </c>
      <c r="CR93" s="667"/>
      <c r="CS93" s="666">
        <v>0</v>
      </c>
      <c r="CT93" s="667" t="s">
        <v>1210</v>
      </c>
      <c r="CU93" s="666">
        <v>0</v>
      </c>
      <c r="CV93" s="374" t="s">
        <v>1219</v>
      </c>
      <c r="CW93" s="375" t="s">
        <v>1223</v>
      </c>
      <c r="CX93" s="336"/>
      <c r="CY93" s="333" t="s">
        <v>1222</v>
      </c>
      <c r="CZ93" s="334" t="s">
        <v>1223</v>
      </c>
      <c r="DA93" s="336"/>
      <c r="DB93" s="333" t="s">
        <v>1224</v>
      </c>
      <c r="DC93" s="334" t="s">
        <v>1224</v>
      </c>
      <c r="DD93" s="336"/>
      <c r="DE93" s="333" t="s">
        <v>1222</v>
      </c>
      <c r="DF93" s="334" t="s">
        <v>1223</v>
      </c>
      <c r="DG93" s="336"/>
      <c r="DH93" s="333" t="s">
        <v>1222</v>
      </c>
      <c r="DI93" s="334" t="s">
        <v>1223</v>
      </c>
      <c r="DJ93" s="336"/>
      <c r="DK93" s="333" t="s">
        <v>1222</v>
      </c>
      <c r="DL93" s="334" t="s">
        <v>1223</v>
      </c>
      <c r="DM93" s="336"/>
      <c r="DN93" s="333" t="s">
        <v>1224</v>
      </c>
      <c r="DO93" s="334" t="s">
        <v>1224</v>
      </c>
      <c r="DP93" s="336"/>
      <c r="DQ93" s="333" t="s">
        <v>1222</v>
      </c>
      <c r="DR93" s="334" t="s">
        <v>1223</v>
      </c>
      <c r="DS93" s="336"/>
      <c r="DT93" s="333" t="s">
        <v>1222</v>
      </c>
      <c r="DU93" s="334" t="s">
        <v>1223</v>
      </c>
      <c r="DV93" s="336"/>
      <c r="DW93" s="333" t="s">
        <v>1224</v>
      </c>
      <c r="DX93" s="334" t="s">
        <v>1224</v>
      </c>
      <c r="DY93" s="336"/>
      <c r="DZ93" s="333" t="s">
        <v>1224</v>
      </c>
      <c r="EA93" s="334" t="s">
        <v>1224</v>
      </c>
      <c r="EB93" s="336"/>
      <c r="EC93" s="333" t="s">
        <v>1224</v>
      </c>
      <c r="ED93" s="334" t="s">
        <v>1224</v>
      </c>
      <c r="EE93" s="336"/>
      <c r="EF93" s="333" t="s">
        <v>1222</v>
      </c>
      <c r="EG93" s="334" t="s">
        <v>1223</v>
      </c>
      <c r="EH93" s="336"/>
      <c r="EI93" s="374" t="s">
        <v>1224</v>
      </c>
      <c r="EJ93" s="375" t="s">
        <v>1224</v>
      </c>
      <c r="EK93" s="336"/>
      <c r="EL93" s="333" t="s">
        <v>1224</v>
      </c>
      <c r="EM93" s="334" t="s">
        <v>1224</v>
      </c>
      <c r="EN93" s="336"/>
      <c r="EO93" s="333" t="s">
        <v>1224</v>
      </c>
      <c r="EP93" s="334" t="s">
        <v>1224</v>
      </c>
      <c r="EQ93" s="336"/>
      <c r="ER93" s="333" t="s">
        <v>1224</v>
      </c>
      <c r="ES93" s="334" t="s">
        <v>1224</v>
      </c>
      <c r="ET93" s="336"/>
      <c r="EU93" s="333" t="s">
        <v>1224</v>
      </c>
      <c r="EV93" s="334" t="s">
        <v>1224</v>
      </c>
      <c r="EW93" s="376"/>
      <c r="EY93" s="668" t="s">
        <v>490</v>
      </c>
      <c r="EZ93" s="639" t="s">
        <v>491</v>
      </c>
      <c r="FA93" s="265" t="s">
        <v>1231</v>
      </c>
      <c r="FB93" s="266">
        <v>44937</v>
      </c>
      <c r="FC93" s="669">
        <v>44939</v>
      </c>
      <c r="FD93" s="268" t="s">
        <v>1242</v>
      </c>
      <c r="FE93" s="326">
        <v>1.01</v>
      </c>
      <c r="FF93" s="270" t="s">
        <v>1242</v>
      </c>
      <c r="FG93" s="326">
        <v>1.02</v>
      </c>
      <c r="FH93" s="327" t="s">
        <v>1242</v>
      </c>
      <c r="FI93" s="328">
        <v>0.28000000000000003</v>
      </c>
      <c r="FJ93" s="670" t="s">
        <v>1242</v>
      </c>
      <c r="FK93" s="671">
        <v>100</v>
      </c>
      <c r="FL93" s="672">
        <v>16</v>
      </c>
      <c r="FM93" s="673">
        <v>16</v>
      </c>
      <c r="FN93" s="268" t="s">
        <v>1210</v>
      </c>
      <c r="FO93" s="326" t="s">
        <v>1210</v>
      </c>
      <c r="FP93" s="270" t="s">
        <v>1210</v>
      </c>
      <c r="FQ93" s="326" t="s">
        <v>1210</v>
      </c>
      <c r="FR93" s="327" t="s">
        <v>1210</v>
      </c>
      <c r="FS93" s="328" t="s">
        <v>1210</v>
      </c>
      <c r="FT93" s="670" t="s">
        <v>1210</v>
      </c>
      <c r="FU93" s="671" t="e">
        <v>#DIV/0!</v>
      </c>
      <c r="FV93" s="672">
        <v>0</v>
      </c>
      <c r="FW93" s="673">
        <v>0</v>
      </c>
      <c r="FY93" s="276" t="s">
        <v>1243</v>
      </c>
      <c r="FZ93" s="277" t="s">
        <v>1230</v>
      </c>
      <c r="GC93" s="229"/>
      <c r="GD93" s="229"/>
    </row>
    <row r="94" spans="2:186" ht="18.75" customHeight="1">
      <c r="B94" s="632" t="s">
        <v>492</v>
      </c>
      <c r="C94" s="231" t="s">
        <v>493</v>
      </c>
      <c r="D94" s="232">
        <v>2022</v>
      </c>
      <c r="E94" s="233" t="s">
        <v>1231</v>
      </c>
      <c r="F94" s="633">
        <v>1031113</v>
      </c>
      <c r="G94" s="634">
        <v>1031113</v>
      </c>
      <c r="H94" s="339">
        <v>44782</v>
      </c>
      <c r="I94" s="635" t="s">
        <v>1996</v>
      </c>
      <c r="J94" s="636" t="s">
        <v>493</v>
      </c>
      <c r="K94" s="637" t="s">
        <v>1997</v>
      </c>
      <c r="L94" s="638" t="s">
        <v>493</v>
      </c>
      <c r="M94" s="637" t="s">
        <v>1997</v>
      </c>
      <c r="N94" s="639" t="s">
        <v>1996</v>
      </c>
      <c r="O94" s="635" t="s">
        <v>25</v>
      </c>
      <c r="P94" s="639" t="s">
        <v>48</v>
      </c>
      <c r="Q94" s="640" t="s">
        <v>1234</v>
      </c>
      <c r="R94" s="641"/>
      <c r="S94" s="641"/>
      <c r="T94" s="642"/>
      <c r="U94" s="643">
        <v>1715.9371020000001</v>
      </c>
      <c r="V94" s="644">
        <v>1</v>
      </c>
      <c r="W94" s="644">
        <v>1</v>
      </c>
      <c r="X94" s="645" t="s">
        <v>1210</v>
      </c>
      <c r="Y94" s="352">
        <v>2022</v>
      </c>
      <c r="Z94" s="265">
        <v>2024</v>
      </c>
      <c r="AA94" s="646" t="s">
        <v>1998</v>
      </c>
      <c r="AB94" s="647"/>
      <c r="AC94" s="639" t="s">
        <v>1210</v>
      </c>
      <c r="AD94" s="648" t="s">
        <v>1211</v>
      </c>
      <c r="AE94" s="636" t="s">
        <v>1999</v>
      </c>
      <c r="AF94" s="636" t="s">
        <v>2000</v>
      </c>
      <c r="AG94" s="639" t="s">
        <v>2001</v>
      </c>
      <c r="AH94" s="648"/>
      <c r="AI94" s="639" t="s">
        <v>1210</v>
      </c>
      <c r="AJ94" s="649">
        <v>2021</v>
      </c>
      <c r="AK94" s="644">
        <v>3105</v>
      </c>
      <c r="AL94" s="644">
        <v>3084</v>
      </c>
      <c r="AM94" s="650">
        <v>21.52</v>
      </c>
      <c r="AN94" s="651" t="s">
        <v>1538</v>
      </c>
      <c r="AO94" s="652">
        <v>2024</v>
      </c>
      <c r="AP94" s="645">
        <v>3011</v>
      </c>
      <c r="AQ94" s="653">
        <v>3.02</v>
      </c>
      <c r="AR94" s="645">
        <v>2991</v>
      </c>
      <c r="AS94" s="653">
        <v>3.01</v>
      </c>
      <c r="AT94" s="654">
        <v>20.87</v>
      </c>
      <c r="AU94" s="651" t="s">
        <v>1538</v>
      </c>
      <c r="AV94" s="655">
        <v>3.02</v>
      </c>
      <c r="AW94" s="656" t="s">
        <v>2002</v>
      </c>
      <c r="AX94" s="649">
        <v>2021</v>
      </c>
      <c r="AY94" s="644"/>
      <c r="AZ94" s="644" t="s">
        <v>1210</v>
      </c>
      <c r="BA94" s="650"/>
      <c r="BB94" s="657"/>
      <c r="BC94" s="652">
        <v>2024</v>
      </c>
      <c r="BD94" s="645"/>
      <c r="BE94" s="653" t="s">
        <v>1210</v>
      </c>
      <c r="BF94" s="645"/>
      <c r="BG94" s="653" t="s">
        <v>1210</v>
      </c>
      <c r="BH94" s="654"/>
      <c r="BI94" s="657" t="s">
        <v>1210</v>
      </c>
      <c r="BJ94" s="655" t="s">
        <v>1210</v>
      </c>
      <c r="BK94" s="656"/>
      <c r="BL94" s="635" t="s">
        <v>1210</v>
      </c>
      <c r="BM94" s="658" t="s">
        <v>1210</v>
      </c>
      <c r="BN94" s="639" t="s">
        <v>1210</v>
      </c>
      <c r="BO94" s="635" t="s">
        <v>1210</v>
      </c>
      <c r="BP94" s="658" t="s">
        <v>1210</v>
      </c>
      <c r="BQ94" s="639" t="s">
        <v>1210</v>
      </c>
      <c r="BR94" s="635" t="s">
        <v>1210</v>
      </c>
      <c r="BS94" s="658" t="s">
        <v>1210</v>
      </c>
      <c r="BT94" s="639" t="s">
        <v>1210</v>
      </c>
      <c r="BU94" s="635" t="s">
        <v>1210</v>
      </c>
      <c r="BV94" s="658" t="s">
        <v>1210</v>
      </c>
      <c r="BW94" s="639" t="s">
        <v>1210</v>
      </c>
      <c r="BX94" s="635" t="s">
        <v>1210</v>
      </c>
      <c r="BY94" s="658" t="s">
        <v>1210</v>
      </c>
      <c r="BZ94" s="639" t="s">
        <v>1210</v>
      </c>
      <c r="CA94" s="659" t="s">
        <v>1210</v>
      </c>
      <c r="CB94" s="638" t="s">
        <v>1240</v>
      </c>
      <c r="CC94" s="660" t="s">
        <v>2003</v>
      </c>
      <c r="CD94" s="661" t="s">
        <v>1217</v>
      </c>
      <c r="CE94" s="662"/>
      <c r="CF94" s="663"/>
      <c r="CG94" s="663"/>
      <c r="CH94" s="663"/>
      <c r="CI94" s="663"/>
      <c r="CJ94" s="664"/>
      <c r="CK94" s="661" t="s">
        <v>1217</v>
      </c>
      <c r="CL94" s="639"/>
      <c r="CM94" s="647" t="s">
        <v>1217</v>
      </c>
      <c r="CN94" s="665"/>
      <c r="CO94" s="666">
        <v>0</v>
      </c>
      <c r="CP94" s="667"/>
      <c r="CQ94" s="666">
        <v>0</v>
      </c>
      <c r="CR94" s="667"/>
      <c r="CS94" s="666">
        <v>0</v>
      </c>
      <c r="CT94" s="667" t="s">
        <v>1210</v>
      </c>
      <c r="CU94" s="666">
        <v>0</v>
      </c>
      <c r="CV94" s="374" t="s">
        <v>1219</v>
      </c>
      <c r="CW94" s="375" t="s">
        <v>1223</v>
      </c>
      <c r="CX94" s="336"/>
      <c r="CY94" s="333" t="s">
        <v>1222</v>
      </c>
      <c r="CZ94" s="334" t="s">
        <v>1223</v>
      </c>
      <c r="DA94" s="336"/>
      <c r="DB94" s="333" t="s">
        <v>1222</v>
      </c>
      <c r="DC94" s="334" t="s">
        <v>1223</v>
      </c>
      <c r="DD94" s="336"/>
      <c r="DE94" s="333" t="s">
        <v>1222</v>
      </c>
      <c r="DF94" s="334" t="s">
        <v>1223</v>
      </c>
      <c r="DG94" s="336"/>
      <c r="DH94" s="333" t="s">
        <v>1222</v>
      </c>
      <c r="DI94" s="334" t="s">
        <v>1223</v>
      </c>
      <c r="DJ94" s="336"/>
      <c r="DK94" s="333" t="s">
        <v>1220</v>
      </c>
      <c r="DL94" s="334" t="s">
        <v>1220</v>
      </c>
      <c r="DM94" s="336"/>
      <c r="DN94" s="333" t="s">
        <v>1220</v>
      </c>
      <c r="DO94" s="334" t="s">
        <v>1220</v>
      </c>
      <c r="DP94" s="336"/>
      <c r="DQ94" s="333" t="s">
        <v>1220</v>
      </c>
      <c r="DR94" s="334" t="s">
        <v>1220</v>
      </c>
      <c r="DS94" s="336"/>
      <c r="DT94" s="333" t="s">
        <v>1222</v>
      </c>
      <c r="DU94" s="334" t="s">
        <v>1223</v>
      </c>
      <c r="DV94" s="336"/>
      <c r="DW94" s="333" t="s">
        <v>1224</v>
      </c>
      <c r="DX94" s="334" t="s">
        <v>1224</v>
      </c>
      <c r="DY94" s="336"/>
      <c r="DZ94" s="333" t="s">
        <v>1224</v>
      </c>
      <c r="EA94" s="334" t="s">
        <v>1224</v>
      </c>
      <c r="EB94" s="336"/>
      <c r="EC94" s="333" t="s">
        <v>1224</v>
      </c>
      <c r="ED94" s="334" t="s">
        <v>1224</v>
      </c>
      <c r="EE94" s="336"/>
      <c r="EF94" s="333" t="s">
        <v>1220</v>
      </c>
      <c r="EG94" s="334" t="s">
        <v>1220</v>
      </c>
      <c r="EH94" s="336"/>
      <c r="EI94" s="374" t="s">
        <v>1210</v>
      </c>
      <c r="EJ94" s="375" t="s">
        <v>1210</v>
      </c>
      <c r="EK94" s="336"/>
      <c r="EL94" s="333" t="s">
        <v>1210</v>
      </c>
      <c r="EM94" s="334" t="s">
        <v>1210</v>
      </c>
      <c r="EN94" s="336"/>
      <c r="EO94" s="333" t="s">
        <v>1210</v>
      </c>
      <c r="EP94" s="334" t="s">
        <v>1210</v>
      </c>
      <c r="EQ94" s="336"/>
      <c r="ER94" s="333" t="s">
        <v>1210</v>
      </c>
      <c r="ES94" s="334" t="s">
        <v>1210</v>
      </c>
      <c r="ET94" s="336"/>
      <c r="EU94" s="333" t="s">
        <v>1210</v>
      </c>
      <c r="EV94" s="334" t="s">
        <v>1210</v>
      </c>
      <c r="EW94" s="376"/>
      <c r="EY94" s="668" t="s">
        <v>492</v>
      </c>
      <c r="EZ94" s="639" t="s">
        <v>493</v>
      </c>
      <c r="FA94" s="265" t="s">
        <v>1231</v>
      </c>
      <c r="FB94" s="266">
        <v>44964</v>
      </c>
      <c r="FC94" s="669">
        <v>44965</v>
      </c>
      <c r="FD94" s="268" t="s">
        <v>1242</v>
      </c>
      <c r="FE94" s="326">
        <v>3.02</v>
      </c>
      <c r="FF94" s="270" t="s">
        <v>1242</v>
      </c>
      <c r="FG94" s="326">
        <v>3.01</v>
      </c>
      <c r="FH94" s="327" t="s">
        <v>1242</v>
      </c>
      <c r="FI94" s="328">
        <v>3.02</v>
      </c>
      <c r="FJ94" s="670" t="s">
        <v>1242</v>
      </c>
      <c r="FK94" s="671">
        <v>100</v>
      </c>
      <c r="FL94" s="672">
        <v>20</v>
      </c>
      <c r="FM94" s="673">
        <v>20</v>
      </c>
      <c r="FN94" s="268" t="s">
        <v>1210</v>
      </c>
      <c r="FO94" s="326" t="s">
        <v>1210</v>
      </c>
      <c r="FP94" s="270" t="s">
        <v>1210</v>
      </c>
      <c r="FQ94" s="326" t="s">
        <v>1210</v>
      </c>
      <c r="FR94" s="327" t="s">
        <v>1210</v>
      </c>
      <c r="FS94" s="328" t="s">
        <v>1210</v>
      </c>
      <c r="FT94" s="670" t="s">
        <v>1210</v>
      </c>
      <c r="FU94" s="671" t="s">
        <v>1210</v>
      </c>
      <c r="FV94" s="672" t="s">
        <v>1210</v>
      </c>
      <c r="FW94" s="673" t="s">
        <v>1210</v>
      </c>
      <c r="FY94" s="276" t="s">
        <v>1243</v>
      </c>
      <c r="FZ94" s="277" t="s">
        <v>1230</v>
      </c>
      <c r="GC94" s="229"/>
      <c r="GD94" s="229"/>
    </row>
    <row r="95" spans="2:186" ht="18.75" customHeight="1">
      <c r="B95" s="632" t="s">
        <v>494</v>
      </c>
      <c r="C95" s="231" t="s">
        <v>495</v>
      </c>
      <c r="D95" s="232">
        <v>2022</v>
      </c>
      <c r="E95" s="233" t="s">
        <v>1231</v>
      </c>
      <c r="F95" s="633">
        <v>1030115</v>
      </c>
      <c r="G95" s="634">
        <v>1030115</v>
      </c>
      <c r="H95" s="339">
        <v>44764</v>
      </c>
      <c r="I95" s="635" t="s">
        <v>2004</v>
      </c>
      <c r="J95" s="636" t="s">
        <v>495</v>
      </c>
      <c r="K95" s="637" t="s">
        <v>2005</v>
      </c>
      <c r="L95" s="638" t="s">
        <v>495</v>
      </c>
      <c r="M95" s="637" t="s">
        <v>2005</v>
      </c>
      <c r="N95" s="639" t="s">
        <v>2006</v>
      </c>
      <c r="O95" s="635" t="s">
        <v>25</v>
      </c>
      <c r="P95" s="639" t="s">
        <v>47</v>
      </c>
      <c r="Q95" s="640" t="s">
        <v>1234</v>
      </c>
      <c r="R95" s="641"/>
      <c r="S95" s="641"/>
      <c r="T95" s="642"/>
      <c r="U95" s="643">
        <v>14159.001972605998</v>
      </c>
      <c r="V95" s="644">
        <v>6</v>
      </c>
      <c r="W95" s="644">
        <v>2</v>
      </c>
      <c r="X95" s="645" t="s">
        <v>1210</v>
      </c>
      <c r="Y95" s="352">
        <v>2022</v>
      </c>
      <c r="Z95" s="265">
        <v>2024</v>
      </c>
      <c r="AA95" s="646" t="s">
        <v>2007</v>
      </c>
      <c r="AB95" s="647"/>
      <c r="AC95" s="639" t="s">
        <v>1210</v>
      </c>
      <c r="AD95" s="648" t="s">
        <v>1211</v>
      </c>
      <c r="AE95" s="636" t="s">
        <v>2008</v>
      </c>
      <c r="AF95" s="636" t="s">
        <v>2009</v>
      </c>
      <c r="AG95" s="639" t="s">
        <v>2010</v>
      </c>
      <c r="AH95" s="648"/>
      <c r="AI95" s="639" t="s">
        <v>1210</v>
      </c>
      <c r="AJ95" s="649">
        <v>2021</v>
      </c>
      <c r="AK95" s="644">
        <v>25547</v>
      </c>
      <c r="AL95" s="644">
        <v>25321</v>
      </c>
      <c r="AM95" s="650">
        <v>1.67</v>
      </c>
      <c r="AN95" s="651" t="s">
        <v>2011</v>
      </c>
      <c r="AO95" s="652">
        <v>2024</v>
      </c>
      <c r="AP95" s="645">
        <v>26857</v>
      </c>
      <c r="AQ95" s="653">
        <v>-5.13</v>
      </c>
      <c r="AR95" s="645">
        <v>26857</v>
      </c>
      <c r="AS95" s="653">
        <v>-6.07</v>
      </c>
      <c r="AT95" s="654">
        <v>1.62</v>
      </c>
      <c r="AU95" s="651" t="s">
        <v>2011</v>
      </c>
      <c r="AV95" s="655">
        <v>2.99</v>
      </c>
      <c r="AW95" s="656" t="s">
        <v>2012</v>
      </c>
      <c r="AX95" s="649">
        <v>2021</v>
      </c>
      <c r="AY95" s="644"/>
      <c r="AZ95" s="644" t="s">
        <v>1210</v>
      </c>
      <c r="BA95" s="650"/>
      <c r="BB95" s="657"/>
      <c r="BC95" s="652">
        <v>2024</v>
      </c>
      <c r="BD95" s="645"/>
      <c r="BE95" s="653" t="s">
        <v>1210</v>
      </c>
      <c r="BF95" s="645"/>
      <c r="BG95" s="653" t="s">
        <v>1210</v>
      </c>
      <c r="BH95" s="654"/>
      <c r="BI95" s="657" t="s">
        <v>1210</v>
      </c>
      <c r="BJ95" s="655" t="s">
        <v>1210</v>
      </c>
      <c r="BK95" s="656"/>
      <c r="BL95" s="635" t="s">
        <v>1210</v>
      </c>
      <c r="BM95" s="658" t="s">
        <v>1210</v>
      </c>
      <c r="BN95" s="639" t="s">
        <v>1210</v>
      </c>
      <c r="BO95" s="635" t="s">
        <v>1210</v>
      </c>
      <c r="BP95" s="658" t="s">
        <v>1210</v>
      </c>
      <c r="BQ95" s="639" t="s">
        <v>1210</v>
      </c>
      <c r="BR95" s="635" t="s">
        <v>1210</v>
      </c>
      <c r="BS95" s="658" t="s">
        <v>1210</v>
      </c>
      <c r="BT95" s="639" t="s">
        <v>1210</v>
      </c>
      <c r="BU95" s="635" t="s">
        <v>1210</v>
      </c>
      <c r="BV95" s="658" t="s">
        <v>1210</v>
      </c>
      <c r="BW95" s="639" t="s">
        <v>1210</v>
      </c>
      <c r="BX95" s="635" t="s">
        <v>1210</v>
      </c>
      <c r="BY95" s="658" t="s">
        <v>1210</v>
      </c>
      <c r="BZ95" s="639" t="s">
        <v>1210</v>
      </c>
      <c r="CA95" s="659" t="s">
        <v>1210</v>
      </c>
      <c r="CB95" s="638" t="s">
        <v>1240</v>
      </c>
      <c r="CC95" s="660" t="s">
        <v>2013</v>
      </c>
      <c r="CD95" s="661" t="s">
        <v>1217</v>
      </c>
      <c r="CE95" s="662"/>
      <c r="CF95" s="663"/>
      <c r="CG95" s="663"/>
      <c r="CH95" s="663"/>
      <c r="CI95" s="663"/>
      <c r="CJ95" s="664"/>
      <c r="CK95" s="661" t="s">
        <v>1240</v>
      </c>
      <c r="CL95" s="639" t="s">
        <v>2014</v>
      </c>
      <c r="CM95" s="647" t="s">
        <v>1217</v>
      </c>
      <c r="CN95" s="665"/>
      <c r="CO95" s="666">
        <v>0</v>
      </c>
      <c r="CP95" s="667"/>
      <c r="CQ95" s="666">
        <v>0</v>
      </c>
      <c r="CR95" s="667"/>
      <c r="CS95" s="666">
        <v>0</v>
      </c>
      <c r="CT95" s="667" t="s">
        <v>1210</v>
      </c>
      <c r="CU95" s="666">
        <v>0</v>
      </c>
      <c r="CV95" s="374" t="s">
        <v>1219</v>
      </c>
      <c r="CW95" s="375" t="s">
        <v>1223</v>
      </c>
      <c r="CX95" s="336"/>
      <c r="CY95" s="333" t="s">
        <v>1222</v>
      </c>
      <c r="CZ95" s="334" t="s">
        <v>1223</v>
      </c>
      <c r="DA95" s="336"/>
      <c r="DB95" s="333" t="s">
        <v>1222</v>
      </c>
      <c r="DC95" s="334" t="s">
        <v>1223</v>
      </c>
      <c r="DD95" s="336"/>
      <c r="DE95" s="333" t="s">
        <v>1222</v>
      </c>
      <c r="DF95" s="334" t="s">
        <v>1223</v>
      </c>
      <c r="DG95" s="336"/>
      <c r="DH95" s="333" t="s">
        <v>1222</v>
      </c>
      <c r="DI95" s="334" t="s">
        <v>1223</v>
      </c>
      <c r="DJ95" s="336"/>
      <c r="DK95" s="333" t="s">
        <v>1222</v>
      </c>
      <c r="DL95" s="334" t="s">
        <v>1223</v>
      </c>
      <c r="DM95" s="336"/>
      <c r="DN95" s="333" t="s">
        <v>1222</v>
      </c>
      <c r="DO95" s="334" t="s">
        <v>1223</v>
      </c>
      <c r="DP95" s="336"/>
      <c r="DQ95" s="333" t="s">
        <v>1222</v>
      </c>
      <c r="DR95" s="334" t="s">
        <v>1223</v>
      </c>
      <c r="DS95" s="336"/>
      <c r="DT95" s="333" t="s">
        <v>1222</v>
      </c>
      <c r="DU95" s="334" t="s">
        <v>1223</v>
      </c>
      <c r="DV95" s="336"/>
      <c r="DW95" s="333" t="s">
        <v>1224</v>
      </c>
      <c r="DX95" s="334" t="s">
        <v>1224</v>
      </c>
      <c r="DY95" s="336"/>
      <c r="DZ95" s="333" t="s">
        <v>1224</v>
      </c>
      <c r="EA95" s="334" t="s">
        <v>1224</v>
      </c>
      <c r="EB95" s="336"/>
      <c r="EC95" s="333" t="s">
        <v>1224</v>
      </c>
      <c r="ED95" s="334" t="s">
        <v>1224</v>
      </c>
      <c r="EE95" s="336"/>
      <c r="EF95" s="333" t="s">
        <v>1222</v>
      </c>
      <c r="EG95" s="334" t="s">
        <v>1223</v>
      </c>
      <c r="EH95" s="336"/>
      <c r="EI95" s="374" t="s">
        <v>1210</v>
      </c>
      <c r="EJ95" s="375" t="s">
        <v>1210</v>
      </c>
      <c r="EK95" s="336"/>
      <c r="EL95" s="333" t="s">
        <v>1210</v>
      </c>
      <c r="EM95" s="334" t="s">
        <v>1210</v>
      </c>
      <c r="EN95" s="336"/>
      <c r="EO95" s="333" t="s">
        <v>1210</v>
      </c>
      <c r="EP95" s="334" t="s">
        <v>1210</v>
      </c>
      <c r="EQ95" s="336"/>
      <c r="ER95" s="333" t="s">
        <v>1210</v>
      </c>
      <c r="ES95" s="334" t="s">
        <v>1210</v>
      </c>
      <c r="ET95" s="336"/>
      <c r="EU95" s="333" t="s">
        <v>1210</v>
      </c>
      <c r="EV95" s="334" t="s">
        <v>1210</v>
      </c>
      <c r="EW95" s="376"/>
      <c r="EY95" s="668" t="s">
        <v>494</v>
      </c>
      <c r="EZ95" s="639" t="s">
        <v>495</v>
      </c>
      <c r="FA95" s="265" t="s">
        <v>1231</v>
      </c>
      <c r="FB95" s="266">
        <v>44865</v>
      </c>
      <c r="FC95" s="669">
        <v>44875</v>
      </c>
      <c r="FD95" s="268" t="s">
        <v>1228</v>
      </c>
      <c r="FE95" s="326">
        <v>-5.13</v>
      </c>
      <c r="FF95" s="270" t="s">
        <v>1228</v>
      </c>
      <c r="FG95" s="326">
        <v>-6.07</v>
      </c>
      <c r="FH95" s="327" t="s">
        <v>1242</v>
      </c>
      <c r="FI95" s="328">
        <v>2.99</v>
      </c>
      <c r="FJ95" s="670" t="s">
        <v>1242</v>
      </c>
      <c r="FK95" s="671">
        <v>100</v>
      </c>
      <c r="FL95" s="672">
        <v>20</v>
      </c>
      <c r="FM95" s="673">
        <v>20</v>
      </c>
      <c r="FN95" s="268" t="s">
        <v>1210</v>
      </c>
      <c r="FO95" s="326" t="s">
        <v>1210</v>
      </c>
      <c r="FP95" s="270" t="s">
        <v>1210</v>
      </c>
      <c r="FQ95" s="326" t="s">
        <v>1210</v>
      </c>
      <c r="FR95" s="327" t="s">
        <v>1210</v>
      </c>
      <c r="FS95" s="328" t="s">
        <v>1210</v>
      </c>
      <c r="FT95" s="670" t="s">
        <v>1210</v>
      </c>
      <c r="FU95" s="671" t="s">
        <v>1210</v>
      </c>
      <c r="FV95" s="672" t="s">
        <v>1210</v>
      </c>
      <c r="FW95" s="673" t="s">
        <v>1210</v>
      </c>
      <c r="FY95" s="276" t="s">
        <v>1229</v>
      </c>
      <c r="FZ95" s="277" t="s">
        <v>1230</v>
      </c>
      <c r="GC95" s="229"/>
      <c r="GD95" s="229"/>
    </row>
    <row r="96" spans="2:186" ht="18.75" customHeight="1">
      <c r="B96" s="632" t="s">
        <v>496</v>
      </c>
      <c r="C96" s="231" t="s">
        <v>497</v>
      </c>
      <c r="D96" s="232">
        <v>2022</v>
      </c>
      <c r="E96" s="233" t="s">
        <v>1231</v>
      </c>
      <c r="F96" s="633">
        <v>1030117</v>
      </c>
      <c r="G96" s="634">
        <v>1030117</v>
      </c>
      <c r="H96" s="339">
        <v>44762</v>
      </c>
      <c r="I96" s="635" t="s">
        <v>2015</v>
      </c>
      <c r="J96" s="636" t="s">
        <v>497</v>
      </c>
      <c r="K96" s="637" t="s">
        <v>2016</v>
      </c>
      <c r="L96" s="638" t="s">
        <v>497</v>
      </c>
      <c r="M96" s="637" t="s">
        <v>2016</v>
      </c>
      <c r="N96" s="639" t="s">
        <v>2015</v>
      </c>
      <c r="O96" s="635" t="s">
        <v>25</v>
      </c>
      <c r="P96" s="639" t="s">
        <v>47</v>
      </c>
      <c r="Q96" s="640" t="s">
        <v>1234</v>
      </c>
      <c r="R96" s="641"/>
      <c r="S96" s="641"/>
      <c r="T96" s="642"/>
      <c r="U96" s="643">
        <v>1849.761186</v>
      </c>
      <c r="V96" s="644">
        <v>3</v>
      </c>
      <c r="W96" s="644">
        <v>1</v>
      </c>
      <c r="X96" s="645" t="s">
        <v>1210</v>
      </c>
      <c r="Y96" s="352">
        <v>2022</v>
      </c>
      <c r="Z96" s="265">
        <v>2024</v>
      </c>
      <c r="AA96" s="646" t="s">
        <v>2017</v>
      </c>
      <c r="AB96" s="647"/>
      <c r="AC96" s="639" t="s">
        <v>1210</v>
      </c>
      <c r="AD96" s="648" t="s">
        <v>1211</v>
      </c>
      <c r="AE96" s="636" t="s">
        <v>2018</v>
      </c>
      <c r="AF96" s="636" t="s">
        <v>2019</v>
      </c>
      <c r="AG96" s="639" t="s">
        <v>2020</v>
      </c>
      <c r="AH96" s="648"/>
      <c r="AI96" s="639" t="s">
        <v>1210</v>
      </c>
      <c r="AJ96" s="649">
        <v>2021</v>
      </c>
      <c r="AK96" s="644">
        <v>3241</v>
      </c>
      <c r="AL96" s="644">
        <v>2664</v>
      </c>
      <c r="AM96" s="650"/>
      <c r="AN96" s="651"/>
      <c r="AO96" s="652">
        <v>2024</v>
      </c>
      <c r="AP96" s="645">
        <v>4200</v>
      </c>
      <c r="AQ96" s="653">
        <v>-29.59</v>
      </c>
      <c r="AR96" s="645">
        <v>3921</v>
      </c>
      <c r="AS96" s="653">
        <v>-47.19</v>
      </c>
      <c r="AT96" s="654"/>
      <c r="AU96" s="651" t="s">
        <v>1210</v>
      </c>
      <c r="AV96" s="655" t="s">
        <v>1210</v>
      </c>
      <c r="AW96" s="656" t="s">
        <v>2021</v>
      </c>
      <c r="AX96" s="649">
        <v>2021</v>
      </c>
      <c r="AY96" s="644"/>
      <c r="AZ96" s="644" t="s">
        <v>1210</v>
      </c>
      <c r="BA96" s="650"/>
      <c r="BB96" s="657"/>
      <c r="BC96" s="652">
        <v>2024</v>
      </c>
      <c r="BD96" s="645"/>
      <c r="BE96" s="653" t="s">
        <v>1210</v>
      </c>
      <c r="BF96" s="645"/>
      <c r="BG96" s="653" t="s">
        <v>1210</v>
      </c>
      <c r="BH96" s="654"/>
      <c r="BI96" s="657" t="s">
        <v>1210</v>
      </c>
      <c r="BJ96" s="655" t="s">
        <v>1210</v>
      </c>
      <c r="BK96" s="656"/>
      <c r="BL96" s="635" t="s">
        <v>2022</v>
      </c>
      <c r="BM96" s="658">
        <v>550</v>
      </c>
      <c r="BN96" s="639" t="s">
        <v>2023</v>
      </c>
      <c r="BO96" s="635" t="s">
        <v>1210</v>
      </c>
      <c r="BP96" s="658" t="s">
        <v>1210</v>
      </c>
      <c r="BQ96" s="639" t="s">
        <v>1210</v>
      </c>
      <c r="BR96" s="635" t="s">
        <v>1210</v>
      </c>
      <c r="BS96" s="658" t="s">
        <v>1210</v>
      </c>
      <c r="BT96" s="639" t="s">
        <v>1210</v>
      </c>
      <c r="BU96" s="635" t="s">
        <v>1210</v>
      </c>
      <c r="BV96" s="658" t="s">
        <v>1210</v>
      </c>
      <c r="BW96" s="639" t="s">
        <v>1210</v>
      </c>
      <c r="BX96" s="635" t="s">
        <v>1210</v>
      </c>
      <c r="BY96" s="658" t="s">
        <v>1210</v>
      </c>
      <c r="BZ96" s="639" t="s">
        <v>1210</v>
      </c>
      <c r="CA96" s="659">
        <v>550</v>
      </c>
      <c r="CB96" s="638" t="s">
        <v>1240</v>
      </c>
      <c r="CC96" s="660" t="s">
        <v>2024</v>
      </c>
      <c r="CD96" s="661" t="s">
        <v>1217</v>
      </c>
      <c r="CE96" s="662"/>
      <c r="CF96" s="663"/>
      <c r="CG96" s="663"/>
      <c r="CH96" s="663"/>
      <c r="CI96" s="663"/>
      <c r="CJ96" s="664"/>
      <c r="CK96" s="661" t="s">
        <v>1217</v>
      </c>
      <c r="CL96" s="639"/>
      <c r="CM96" s="647" t="s">
        <v>1217</v>
      </c>
      <c r="CN96" s="665">
        <v>0</v>
      </c>
      <c r="CO96" s="666">
        <v>0</v>
      </c>
      <c r="CP96" s="667">
        <v>0</v>
      </c>
      <c r="CQ96" s="666">
        <v>0</v>
      </c>
      <c r="CR96" s="667">
        <v>0</v>
      </c>
      <c r="CS96" s="666">
        <v>0</v>
      </c>
      <c r="CT96" s="667">
        <v>0</v>
      </c>
      <c r="CU96" s="666">
        <v>0</v>
      </c>
      <c r="CV96" s="374" t="s">
        <v>1219</v>
      </c>
      <c r="CW96" s="375" t="s">
        <v>1223</v>
      </c>
      <c r="CX96" s="336"/>
      <c r="CY96" s="333" t="s">
        <v>1222</v>
      </c>
      <c r="CZ96" s="334" t="s">
        <v>1223</v>
      </c>
      <c r="DA96" s="336"/>
      <c r="DB96" s="333" t="s">
        <v>1222</v>
      </c>
      <c r="DC96" s="334" t="s">
        <v>1223</v>
      </c>
      <c r="DD96" s="336"/>
      <c r="DE96" s="333" t="s">
        <v>1222</v>
      </c>
      <c r="DF96" s="334" t="s">
        <v>1223</v>
      </c>
      <c r="DG96" s="336"/>
      <c r="DH96" s="333" t="s">
        <v>1222</v>
      </c>
      <c r="DI96" s="334" t="s">
        <v>1223</v>
      </c>
      <c r="DJ96" s="336"/>
      <c r="DK96" s="333" t="s">
        <v>1222</v>
      </c>
      <c r="DL96" s="334" t="s">
        <v>1223</v>
      </c>
      <c r="DM96" s="336"/>
      <c r="DN96" s="333" t="s">
        <v>1222</v>
      </c>
      <c r="DO96" s="334" t="s">
        <v>1223</v>
      </c>
      <c r="DP96" s="336"/>
      <c r="DQ96" s="333" t="s">
        <v>1222</v>
      </c>
      <c r="DR96" s="334" t="s">
        <v>1223</v>
      </c>
      <c r="DS96" s="336"/>
      <c r="DT96" s="333" t="s">
        <v>1222</v>
      </c>
      <c r="DU96" s="334" t="s">
        <v>1223</v>
      </c>
      <c r="DV96" s="336"/>
      <c r="DW96" s="333" t="s">
        <v>1224</v>
      </c>
      <c r="DX96" s="334" t="s">
        <v>1224</v>
      </c>
      <c r="DY96" s="336"/>
      <c r="DZ96" s="333" t="s">
        <v>1224</v>
      </c>
      <c r="EA96" s="334" t="s">
        <v>1224</v>
      </c>
      <c r="EB96" s="336"/>
      <c r="EC96" s="333" t="s">
        <v>1224</v>
      </c>
      <c r="ED96" s="334" t="s">
        <v>1224</v>
      </c>
      <c r="EE96" s="336"/>
      <c r="EF96" s="333" t="s">
        <v>1222</v>
      </c>
      <c r="EG96" s="334" t="s">
        <v>1223</v>
      </c>
      <c r="EH96" s="336"/>
      <c r="EI96" s="374" t="s">
        <v>1210</v>
      </c>
      <c r="EJ96" s="375" t="s">
        <v>1210</v>
      </c>
      <c r="EK96" s="336"/>
      <c r="EL96" s="333" t="s">
        <v>1210</v>
      </c>
      <c r="EM96" s="334" t="s">
        <v>1210</v>
      </c>
      <c r="EN96" s="336"/>
      <c r="EO96" s="333" t="s">
        <v>1210</v>
      </c>
      <c r="EP96" s="334" t="s">
        <v>1210</v>
      </c>
      <c r="EQ96" s="336"/>
      <c r="ER96" s="333" t="s">
        <v>1210</v>
      </c>
      <c r="ES96" s="334" t="s">
        <v>1210</v>
      </c>
      <c r="ET96" s="336"/>
      <c r="EU96" s="333" t="s">
        <v>1210</v>
      </c>
      <c r="EV96" s="334" t="s">
        <v>1210</v>
      </c>
      <c r="EW96" s="376"/>
      <c r="EY96" s="668" t="s">
        <v>496</v>
      </c>
      <c r="EZ96" s="639" t="s">
        <v>497</v>
      </c>
      <c r="FA96" s="265" t="s">
        <v>1231</v>
      </c>
      <c r="FB96" s="266">
        <v>44914</v>
      </c>
      <c r="FC96" s="669">
        <v>44917</v>
      </c>
      <c r="FD96" s="268" t="s">
        <v>1228</v>
      </c>
      <c r="FE96" s="326">
        <v>-29.59</v>
      </c>
      <c r="FF96" s="270" t="s">
        <v>1228</v>
      </c>
      <c r="FG96" s="326">
        <v>-47.19</v>
      </c>
      <c r="FH96" s="327" t="s">
        <v>1210</v>
      </c>
      <c r="FI96" s="328" t="s">
        <v>1210</v>
      </c>
      <c r="FJ96" s="670" t="s">
        <v>1242</v>
      </c>
      <c r="FK96" s="671">
        <v>100</v>
      </c>
      <c r="FL96" s="672">
        <v>20</v>
      </c>
      <c r="FM96" s="673">
        <v>20</v>
      </c>
      <c r="FN96" s="268" t="s">
        <v>1210</v>
      </c>
      <c r="FO96" s="326" t="s">
        <v>1210</v>
      </c>
      <c r="FP96" s="270" t="s">
        <v>1210</v>
      </c>
      <c r="FQ96" s="326" t="s">
        <v>1210</v>
      </c>
      <c r="FR96" s="327" t="s">
        <v>1210</v>
      </c>
      <c r="FS96" s="328" t="s">
        <v>1210</v>
      </c>
      <c r="FT96" s="670" t="s">
        <v>1210</v>
      </c>
      <c r="FU96" s="671" t="s">
        <v>1210</v>
      </c>
      <c r="FV96" s="672" t="s">
        <v>1210</v>
      </c>
      <c r="FW96" s="673" t="s">
        <v>1210</v>
      </c>
      <c r="FY96" s="276" t="s">
        <v>1229</v>
      </c>
      <c r="FZ96" s="277" t="s">
        <v>1230</v>
      </c>
      <c r="GC96" s="229"/>
      <c r="GD96" s="229"/>
    </row>
    <row r="97" spans="2:186" ht="18.75" customHeight="1">
      <c r="B97" s="632" t="s">
        <v>498</v>
      </c>
      <c r="C97" s="231" t="s">
        <v>499</v>
      </c>
      <c r="D97" s="232">
        <v>2022</v>
      </c>
      <c r="E97" s="233" t="s">
        <v>1231</v>
      </c>
      <c r="F97" s="633">
        <v>1069118</v>
      </c>
      <c r="G97" s="634">
        <v>1069118</v>
      </c>
      <c r="H97" s="339">
        <v>44748</v>
      </c>
      <c r="I97" s="635" t="s">
        <v>2025</v>
      </c>
      <c r="J97" s="636" t="s">
        <v>499</v>
      </c>
      <c r="K97" s="637" t="s">
        <v>2026</v>
      </c>
      <c r="L97" s="638" t="s">
        <v>499</v>
      </c>
      <c r="M97" s="637" t="s">
        <v>2026</v>
      </c>
      <c r="N97" s="639" t="s">
        <v>2025</v>
      </c>
      <c r="O97" s="635" t="s">
        <v>100</v>
      </c>
      <c r="P97" s="639" t="s">
        <v>102</v>
      </c>
      <c r="Q97" s="640" t="s">
        <v>1234</v>
      </c>
      <c r="R97" s="641"/>
      <c r="S97" s="641"/>
      <c r="T97" s="642"/>
      <c r="U97" s="643">
        <v>2704.0384020000001</v>
      </c>
      <c r="V97" s="644">
        <v>2</v>
      </c>
      <c r="W97" s="644">
        <v>2</v>
      </c>
      <c r="X97" s="645" t="s">
        <v>1210</v>
      </c>
      <c r="Y97" s="352">
        <v>2022</v>
      </c>
      <c r="Z97" s="265">
        <v>2024</v>
      </c>
      <c r="AA97" s="646" t="s">
        <v>2027</v>
      </c>
      <c r="AB97" s="647"/>
      <c r="AC97" s="639" t="s">
        <v>1210</v>
      </c>
      <c r="AD97" s="648" t="s">
        <v>1211</v>
      </c>
      <c r="AE97" s="636" t="s">
        <v>2028</v>
      </c>
      <c r="AF97" s="636" t="s">
        <v>2029</v>
      </c>
      <c r="AG97" s="639" t="s">
        <v>2030</v>
      </c>
      <c r="AH97" s="648"/>
      <c r="AI97" s="639" t="s">
        <v>1210</v>
      </c>
      <c r="AJ97" s="649">
        <v>2021</v>
      </c>
      <c r="AK97" s="644">
        <v>4649</v>
      </c>
      <c r="AL97" s="644">
        <v>4347</v>
      </c>
      <c r="AM97" s="650"/>
      <c r="AN97" s="651"/>
      <c r="AO97" s="652">
        <v>2024</v>
      </c>
      <c r="AP97" s="645">
        <v>4510</v>
      </c>
      <c r="AQ97" s="653">
        <v>2.98</v>
      </c>
      <c r="AR97" s="645">
        <v>4217</v>
      </c>
      <c r="AS97" s="653">
        <v>2.99</v>
      </c>
      <c r="AT97" s="654"/>
      <c r="AU97" s="651" t="s">
        <v>1210</v>
      </c>
      <c r="AV97" s="655" t="s">
        <v>1210</v>
      </c>
      <c r="AW97" s="656" t="s">
        <v>2031</v>
      </c>
      <c r="AX97" s="649">
        <v>2021</v>
      </c>
      <c r="AY97" s="644"/>
      <c r="AZ97" s="644" t="s">
        <v>1210</v>
      </c>
      <c r="BA97" s="650"/>
      <c r="BB97" s="657"/>
      <c r="BC97" s="652">
        <v>2024</v>
      </c>
      <c r="BD97" s="645"/>
      <c r="BE97" s="653" t="s">
        <v>1210</v>
      </c>
      <c r="BF97" s="645"/>
      <c r="BG97" s="653" t="s">
        <v>1210</v>
      </c>
      <c r="BH97" s="654"/>
      <c r="BI97" s="657" t="s">
        <v>1210</v>
      </c>
      <c r="BJ97" s="655" t="s">
        <v>1210</v>
      </c>
      <c r="BK97" s="656"/>
      <c r="BL97" s="635" t="s">
        <v>1210</v>
      </c>
      <c r="BM97" s="658" t="s">
        <v>1210</v>
      </c>
      <c r="BN97" s="639" t="s">
        <v>1210</v>
      </c>
      <c r="BO97" s="635" t="s">
        <v>1210</v>
      </c>
      <c r="BP97" s="658" t="s">
        <v>1210</v>
      </c>
      <c r="BQ97" s="639" t="s">
        <v>1210</v>
      </c>
      <c r="BR97" s="635" t="s">
        <v>1210</v>
      </c>
      <c r="BS97" s="658" t="s">
        <v>1210</v>
      </c>
      <c r="BT97" s="639" t="s">
        <v>1210</v>
      </c>
      <c r="BU97" s="635" t="s">
        <v>1210</v>
      </c>
      <c r="BV97" s="658" t="s">
        <v>1210</v>
      </c>
      <c r="BW97" s="639" t="s">
        <v>1210</v>
      </c>
      <c r="BX97" s="635" t="s">
        <v>1210</v>
      </c>
      <c r="BY97" s="658" t="s">
        <v>1210</v>
      </c>
      <c r="BZ97" s="639" t="s">
        <v>1210</v>
      </c>
      <c r="CA97" s="659" t="s">
        <v>1210</v>
      </c>
      <c r="CB97" s="638" t="s">
        <v>1240</v>
      </c>
      <c r="CC97" s="660" t="s">
        <v>2032</v>
      </c>
      <c r="CD97" s="661" t="s">
        <v>1217</v>
      </c>
      <c r="CE97" s="662"/>
      <c r="CF97" s="663"/>
      <c r="CG97" s="663"/>
      <c r="CH97" s="663"/>
      <c r="CI97" s="663"/>
      <c r="CJ97" s="664"/>
      <c r="CK97" s="661" t="s">
        <v>1240</v>
      </c>
      <c r="CL97" s="639" t="s">
        <v>2033</v>
      </c>
      <c r="CM97" s="647" t="s">
        <v>1217</v>
      </c>
      <c r="CN97" s="665"/>
      <c r="CO97" s="666">
        <v>0</v>
      </c>
      <c r="CP97" s="667"/>
      <c r="CQ97" s="666">
        <v>0</v>
      </c>
      <c r="CR97" s="667"/>
      <c r="CS97" s="666">
        <v>0</v>
      </c>
      <c r="CT97" s="667" t="s">
        <v>1210</v>
      </c>
      <c r="CU97" s="666">
        <v>0</v>
      </c>
      <c r="CV97" s="374" t="s">
        <v>1219</v>
      </c>
      <c r="CW97" s="375" t="s">
        <v>1223</v>
      </c>
      <c r="CX97" s="336"/>
      <c r="CY97" s="333" t="s">
        <v>1222</v>
      </c>
      <c r="CZ97" s="334" t="s">
        <v>1223</v>
      </c>
      <c r="DA97" s="336"/>
      <c r="DB97" s="333" t="s">
        <v>1222</v>
      </c>
      <c r="DC97" s="334" t="s">
        <v>1223</v>
      </c>
      <c r="DD97" s="336"/>
      <c r="DE97" s="333" t="s">
        <v>1222</v>
      </c>
      <c r="DF97" s="334" t="s">
        <v>1223</v>
      </c>
      <c r="DG97" s="336"/>
      <c r="DH97" s="333" t="s">
        <v>1222</v>
      </c>
      <c r="DI97" s="334" t="s">
        <v>1223</v>
      </c>
      <c r="DJ97" s="336"/>
      <c r="DK97" s="333" t="s">
        <v>1222</v>
      </c>
      <c r="DL97" s="334" t="s">
        <v>1223</v>
      </c>
      <c r="DM97" s="336"/>
      <c r="DN97" s="333" t="s">
        <v>1224</v>
      </c>
      <c r="DO97" s="334" t="s">
        <v>1224</v>
      </c>
      <c r="DP97" s="336"/>
      <c r="DQ97" s="333" t="s">
        <v>1222</v>
      </c>
      <c r="DR97" s="334" t="s">
        <v>1223</v>
      </c>
      <c r="DS97" s="336"/>
      <c r="DT97" s="333" t="s">
        <v>1222</v>
      </c>
      <c r="DU97" s="334" t="s">
        <v>1223</v>
      </c>
      <c r="DV97" s="336"/>
      <c r="DW97" s="333" t="s">
        <v>1224</v>
      </c>
      <c r="DX97" s="334" t="s">
        <v>1224</v>
      </c>
      <c r="DY97" s="336"/>
      <c r="DZ97" s="333" t="s">
        <v>1224</v>
      </c>
      <c r="EA97" s="334" t="s">
        <v>1224</v>
      </c>
      <c r="EB97" s="336"/>
      <c r="EC97" s="333" t="s">
        <v>1224</v>
      </c>
      <c r="ED97" s="334" t="s">
        <v>1224</v>
      </c>
      <c r="EE97" s="336"/>
      <c r="EF97" s="333" t="s">
        <v>1222</v>
      </c>
      <c r="EG97" s="334" t="s">
        <v>1223</v>
      </c>
      <c r="EH97" s="336"/>
      <c r="EI97" s="374" t="s">
        <v>1210</v>
      </c>
      <c r="EJ97" s="375" t="s">
        <v>1210</v>
      </c>
      <c r="EK97" s="336"/>
      <c r="EL97" s="333" t="s">
        <v>1210</v>
      </c>
      <c r="EM97" s="334" t="s">
        <v>1210</v>
      </c>
      <c r="EN97" s="336"/>
      <c r="EO97" s="333" t="s">
        <v>1210</v>
      </c>
      <c r="EP97" s="334" t="s">
        <v>1210</v>
      </c>
      <c r="EQ97" s="336"/>
      <c r="ER97" s="333" t="s">
        <v>1210</v>
      </c>
      <c r="ES97" s="334" t="s">
        <v>1210</v>
      </c>
      <c r="ET97" s="336"/>
      <c r="EU97" s="333" t="s">
        <v>1210</v>
      </c>
      <c r="EV97" s="334" t="s">
        <v>1210</v>
      </c>
      <c r="EW97" s="376"/>
      <c r="EY97" s="668" t="s">
        <v>498</v>
      </c>
      <c r="EZ97" s="639" t="s">
        <v>499</v>
      </c>
      <c r="FA97" s="265" t="s">
        <v>1231</v>
      </c>
      <c r="FB97" s="266">
        <v>44865</v>
      </c>
      <c r="FC97" s="669">
        <v>44876</v>
      </c>
      <c r="FD97" s="268" t="s">
        <v>1242</v>
      </c>
      <c r="FE97" s="326">
        <v>2.98</v>
      </c>
      <c r="FF97" s="270" t="s">
        <v>1242</v>
      </c>
      <c r="FG97" s="326">
        <v>2.99</v>
      </c>
      <c r="FH97" s="327" t="s">
        <v>1210</v>
      </c>
      <c r="FI97" s="328" t="s">
        <v>1210</v>
      </c>
      <c r="FJ97" s="670" t="s">
        <v>1242</v>
      </c>
      <c r="FK97" s="671">
        <v>100</v>
      </c>
      <c r="FL97" s="672">
        <v>18</v>
      </c>
      <c r="FM97" s="673">
        <v>18</v>
      </c>
      <c r="FN97" s="268" t="s">
        <v>1210</v>
      </c>
      <c r="FO97" s="326" t="s">
        <v>1210</v>
      </c>
      <c r="FP97" s="270" t="s">
        <v>1210</v>
      </c>
      <c r="FQ97" s="326" t="s">
        <v>1210</v>
      </c>
      <c r="FR97" s="327" t="s">
        <v>1210</v>
      </c>
      <c r="FS97" s="328" t="s">
        <v>1210</v>
      </c>
      <c r="FT97" s="670" t="s">
        <v>1210</v>
      </c>
      <c r="FU97" s="671" t="s">
        <v>1210</v>
      </c>
      <c r="FV97" s="672" t="s">
        <v>1210</v>
      </c>
      <c r="FW97" s="673" t="s">
        <v>1210</v>
      </c>
      <c r="FY97" s="276" t="s">
        <v>1243</v>
      </c>
      <c r="FZ97" s="277" t="s">
        <v>1230</v>
      </c>
      <c r="GC97" s="229"/>
      <c r="GD97" s="229"/>
    </row>
    <row r="98" spans="2:186" ht="18.75" customHeight="1">
      <c r="B98" s="632" t="s">
        <v>500</v>
      </c>
      <c r="C98" s="231" t="s">
        <v>501</v>
      </c>
      <c r="D98" s="232">
        <v>2022</v>
      </c>
      <c r="E98" s="233" t="s">
        <v>1231</v>
      </c>
      <c r="F98" s="633">
        <v>1009119</v>
      </c>
      <c r="G98" s="634">
        <v>1009119</v>
      </c>
      <c r="H98" s="339">
        <v>44770</v>
      </c>
      <c r="I98" s="635" t="s">
        <v>2034</v>
      </c>
      <c r="J98" s="636" t="s">
        <v>501</v>
      </c>
      <c r="K98" s="637" t="s">
        <v>2035</v>
      </c>
      <c r="L98" s="638" t="s">
        <v>501</v>
      </c>
      <c r="M98" s="637" t="s">
        <v>2035</v>
      </c>
      <c r="N98" s="639" t="s">
        <v>2034</v>
      </c>
      <c r="O98" s="635" t="s">
        <v>25</v>
      </c>
      <c r="P98" s="639" t="s">
        <v>26</v>
      </c>
      <c r="Q98" s="640" t="s">
        <v>1234</v>
      </c>
      <c r="R98" s="641"/>
      <c r="S98" s="641"/>
      <c r="T98" s="642"/>
      <c r="U98" s="643">
        <v>7183.2016602000012</v>
      </c>
      <c r="V98" s="644">
        <v>3</v>
      </c>
      <c r="W98" s="644">
        <v>1</v>
      </c>
      <c r="X98" s="645" t="s">
        <v>1210</v>
      </c>
      <c r="Y98" s="352">
        <v>2022</v>
      </c>
      <c r="Z98" s="265">
        <v>2024</v>
      </c>
      <c r="AA98" s="646" t="s">
        <v>2036</v>
      </c>
      <c r="AB98" s="647"/>
      <c r="AC98" s="639" t="s">
        <v>1210</v>
      </c>
      <c r="AD98" s="648" t="s">
        <v>1211</v>
      </c>
      <c r="AE98" s="636" t="s">
        <v>1818</v>
      </c>
      <c r="AF98" s="636" t="s">
        <v>2037</v>
      </c>
      <c r="AG98" s="639" t="s">
        <v>1547</v>
      </c>
      <c r="AH98" s="648"/>
      <c r="AI98" s="639" t="s">
        <v>1210</v>
      </c>
      <c r="AJ98" s="649">
        <v>2021</v>
      </c>
      <c r="AK98" s="644">
        <v>12803</v>
      </c>
      <c r="AL98" s="644">
        <v>12689</v>
      </c>
      <c r="AM98" s="650"/>
      <c r="AN98" s="651"/>
      <c r="AO98" s="652">
        <v>2024</v>
      </c>
      <c r="AP98" s="645">
        <v>12425</v>
      </c>
      <c r="AQ98" s="653">
        <v>2.95</v>
      </c>
      <c r="AR98" s="645">
        <v>12314</v>
      </c>
      <c r="AS98" s="653">
        <v>2.95</v>
      </c>
      <c r="AT98" s="654"/>
      <c r="AU98" s="651" t="s">
        <v>1210</v>
      </c>
      <c r="AV98" s="655" t="s">
        <v>1210</v>
      </c>
      <c r="AW98" s="656" t="s">
        <v>2038</v>
      </c>
      <c r="AX98" s="649">
        <v>2021</v>
      </c>
      <c r="AY98" s="644"/>
      <c r="AZ98" s="644" t="s">
        <v>1210</v>
      </c>
      <c r="BA98" s="650"/>
      <c r="BB98" s="657"/>
      <c r="BC98" s="652">
        <v>2024</v>
      </c>
      <c r="BD98" s="645"/>
      <c r="BE98" s="653" t="s">
        <v>1210</v>
      </c>
      <c r="BF98" s="645"/>
      <c r="BG98" s="653" t="s">
        <v>1210</v>
      </c>
      <c r="BH98" s="654"/>
      <c r="BI98" s="657" t="s">
        <v>1210</v>
      </c>
      <c r="BJ98" s="655" t="s">
        <v>1210</v>
      </c>
      <c r="BK98" s="656"/>
      <c r="BL98" s="635" t="s">
        <v>1210</v>
      </c>
      <c r="BM98" s="658" t="s">
        <v>1210</v>
      </c>
      <c r="BN98" s="639" t="s">
        <v>1210</v>
      </c>
      <c r="BO98" s="635" t="s">
        <v>1210</v>
      </c>
      <c r="BP98" s="658" t="s">
        <v>1210</v>
      </c>
      <c r="BQ98" s="639" t="s">
        <v>1210</v>
      </c>
      <c r="BR98" s="635" t="s">
        <v>1210</v>
      </c>
      <c r="BS98" s="658" t="s">
        <v>1210</v>
      </c>
      <c r="BT98" s="639" t="s">
        <v>1210</v>
      </c>
      <c r="BU98" s="635" t="s">
        <v>1210</v>
      </c>
      <c r="BV98" s="658" t="s">
        <v>1210</v>
      </c>
      <c r="BW98" s="639" t="s">
        <v>1210</v>
      </c>
      <c r="BX98" s="635" t="s">
        <v>1210</v>
      </c>
      <c r="BY98" s="658" t="s">
        <v>1210</v>
      </c>
      <c r="BZ98" s="639" t="s">
        <v>1210</v>
      </c>
      <c r="CA98" s="659" t="s">
        <v>1210</v>
      </c>
      <c r="CB98" s="638" t="s">
        <v>1240</v>
      </c>
      <c r="CC98" s="660" t="s">
        <v>2039</v>
      </c>
      <c r="CD98" s="661" t="s">
        <v>1217</v>
      </c>
      <c r="CE98" s="662"/>
      <c r="CF98" s="663" t="s">
        <v>2040</v>
      </c>
      <c r="CG98" s="663"/>
      <c r="CH98" s="663"/>
      <c r="CI98" s="663"/>
      <c r="CJ98" s="664"/>
      <c r="CK98" s="661" t="s">
        <v>1217</v>
      </c>
      <c r="CL98" s="639"/>
      <c r="CM98" s="647" t="s">
        <v>1217</v>
      </c>
      <c r="CN98" s="665"/>
      <c r="CO98" s="666">
        <v>0</v>
      </c>
      <c r="CP98" s="667"/>
      <c r="CQ98" s="666">
        <v>0</v>
      </c>
      <c r="CR98" s="667"/>
      <c r="CS98" s="666">
        <v>0</v>
      </c>
      <c r="CT98" s="667" t="s">
        <v>1210</v>
      </c>
      <c r="CU98" s="666">
        <v>0</v>
      </c>
      <c r="CV98" s="374" t="s">
        <v>1219</v>
      </c>
      <c r="CW98" s="375" t="s">
        <v>1223</v>
      </c>
      <c r="CX98" s="336"/>
      <c r="CY98" s="333" t="s">
        <v>1222</v>
      </c>
      <c r="CZ98" s="334" t="s">
        <v>1223</v>
      </c>
      <c r="DA98" s="336"/>
      <c r="DB98" s="333" t="s">
        <v>1222</v>
      </c>
      <c r="DC98" s="334" t="s">
        <v>1223</v>
      </c>
      <c r="DD98" s="336"/>
      <c r="DE98" s="333" t="s">
        <v>1222</v>
      </c>
      <c r="DF98" s="334" t="s">
        <v>1223</v>
      </c>
      <c r="DG98" s="336"/>
      <c r="DH98" s="333" t="s">
        <v>1222</v>
      </c>
      <c r="DI98" s="334" t="s">
        <v>1223</v>
      </c>
      <c r="DJ98" s="336"/>
      <c r="DK98" s="333" t="s">
        <v>1220</v>
      </c>
      <c r="DL98" s="334" t="s">
        <v>1220</v>
      </c>
      <c r="DM98" s="336"/>
      <c r="DN98" s="333" t="s">
        <v>1224</v>
      </c>
      <c r="DO98" s="334" t="s">
        <v>1224</v>
      </c>
      <c r="DP98" s="336"/>
      <c r="DQ98" s="333" t="s">
        <v>1224</v>
      </c>
      <c r="DR98" s="334" t="s">
        <v>1224</v>
      </c>
      <c r="DS98" s="336"/>
      <c r="DT98" s="333" t="s">
        <v>1222</v>
      </c>
      <c r="DU98" s="334" t="s">
        <v>1223</v>
      </c>
      <c r="DV98" s="336"/>
      <c r="DW98" s="333" t="s">
        <v>1224</v>
      </c>
      <c r="DX98" s="334" t="s">
        <v>1224</v>
      </c>
      <c r="DY98" s="336"/>
      <c r="DZ98" s="333" t="s">
        <v>1224</v>
      </c>
      <c r="EA98" s="334" t="s">
        <v>1224</v>
      </c>
      <c r="EB98" s="336"/>
      <c r="EC98" s="333" t="s">
        <v>1224</v>
      </c>
      <c r="ED98" s="334" t="s">
        <v>1224</v>
      </c>
      <c r="EE98" s="336"/>
      <c r="EF98" s="333" t="s">
        <v>1222</v>
      </c>
      <c r="EG98" s="334" t="s">
        <v>1223</v>
      </c>
      <c r="EH98" s="336"/>
      <c r="EI98" s="374" t="s">
        <v>1210</v>
      </c>
      <c r="EJ98" s="375" t="s">
        <v>1210</v>
      </c>
      <c r="EK98" s="336"/>
      <c r="EL98" s="333" t="s">
        <v>1210</v>
      </c>
      <c r="EM98" s="334" t="s">
        <v>1210</v>
      </c>
      <c r="EN98" s="336"/>
      <c r="EO98" s="333" t="s">
        <v>1210</v>
      </c>
      <c r="EP98" s="334" t="s">
        <v>1210</v>
      </c>
      <c r="EQ98" s="336"/>
      <c r="ER98" s="333" t="s">
        <v>1210</v>
      </c>
      <c r="ES98" s="334" t="s">
        <v>1210</v>
      </c>
      <c r="ET98" s="336"/>
      <c r="EU98" s="333" t="s">
        <v>1210</v>
      </c>
      <c r="EV98" s="334" t="s">
        <v>1210</v>
      </c>
      <c r="EW98" s="376"/>
      <c r="EY98" s="668" t="s">
        <v>500</v>
      </c>
      <c r="EZ98" s="639" t="s">
        <v>501</v>
      </c>
      <c r="FA98" s="265" t="s">
        <v>1231</v>
      </c>
      <c r="FB98" s="266">
        <v>44865</v>
      </c>
      <c r="FC98" s="669">
        <v>44876</v>
      </c>
      <c r="FD98" s="268" t="s">
        <v>1242</v>
      </c>
      <c r="FE98" s="326">
        <v>2.95</v>
      </c>
      <c r="FF98" s="270" t="s">
        <v>1242</v>
      </c>
      <c r="FG98" s="326">
        <v>2.95</v>
      </c>
      <c r="FH98" s="327" t="s">
        <v>1210</v>
      </c>
      <c r="FI98" s="328" t="s">
        <v>1210</v>
      </c>
      <c r="FJ98" s="670" t="s">
        <v>1242</v>
      </c>
      <c r="FK98" s="671">
        <v>100</v>
      </c>
      <c r="FL98" s="672">
        <v>16</v>
      </c>
      <c r="FM98" s="673">
        <v>16</v>
      </c>
      <c r="FN98" s="268" t="s">
        <v>1210</v>
      </c>
      <c r="FO98" s="326" t="s">
        <v>1210</v>
      </c>
      <c r="FP98" s="270" t="s">
        <v>1210</v>
      </c>
      <c r="FQ98" s="326" t="s">
        <v>1210</v>
      </c>
      <c r="FR98" s="327" t="s">
        <v>1210</v>
      </c>
      <c r="FS98" s="328" t="s">
        <v>1210</v>
      </c>
      <c r="FT98" s="670" t="s">
        <v>1210</v>
      </c>
      <c r="FU98" s="671" t="s">
        <v>1210</v>
      </c>
      <c r="FV98" s="672" t="s">
        <v>1210</v>
      </c>
      <c r="FW98" s="673" t="s">
        <v>1210</v>
      </c>
      <c r="FY98" s="276" t="s">
        <v>1243</v>
      </c>
      <c r="FZ98" s="277" t="s">
        <v>1230</v>
      </c>
      <c r="GC98" s="229"/>
      <c r="GD98" s="229"/>
    </row>
    <row r="99" spans="2:186" ht="18.75" customHeight="1">
      <c r="B99" s="632" t="s">
        <v>502</v>
      </c>
      <c r="C99" s="231" t="s">
        <v>503</v>
      </c>
      <c r="D99" s="232">
        <v>2022</v>
      </c>
      <c r="E99" s="233" t="s">
        <v>1231</v>
      </c>
      <c r="F99" s="633">
        <v>1056120</v>
      </c>
      <c r="G99" s="634">
        <v>1056120</v>
      </c>
      <c r="H99" s="339">
        <v>44771</v>
      </c>
      <c r="I99" s="635" t="s">
        <v>2041</v>
      </c>
      <c r="J99" s="636" t="s">
        <v>503</v>
      </c>
      <c r="K99" s="637" t="s">
        <v>2042</v>
      </c>
      <c r="L99" s="638" t="s">
        <v>503</v>
      </c>
      <c r="M99" s="637" t="s">
        <v>2042</v>
      </c>
      <c r="N99" s="639" t="s">
        <v>2041</v>
      </c>
      <c r="O99" s="635" t="s">
        <v>78</v>
      </c>
      <c r="P99" s="639" t="s">
        <v>85</v>
      </c>
      <c r="Q99" s="640" t="s">
        <v>1234</v>
      </c>
      <c r="R99" s="641"/>
      <c r="S99" s="641"/>
      <c r="T99" s="642"/>
      <c r="U99" s="643">
        <v>7767.0428373419982</v>
      </c>
      <c r="V99" s="644">
        <v>27</v>
      </c>
      <c r="W99" s="644">
        <v>1</v>
      </c>
      <c r="X99" s="645" t="s">
        <v>1210</v>
      </c>
      <c r="Y99" s="352">
        <v>2022</v>
      </c>
      <c r="Z99" s="265">
        <v>2024</v>
      </c>
      <c r="AA99" s="646" t="s">
        <v>2043</v>
      </c>
      <c r="AB99" s="647"/>
      <c r="AC99" s="639" t="s">
        <v>1210</v>
      </c>
      <c r="AD99" s="648" t="s">
        <v>1211</v>
      </c>
      <c r="AE99" s="636" t="s">
        <v>2044</v>
      </c>
      <c r="AF99" s="636" t="s">
        <v>2045</v>
      </c>
      <c r="AG99" s="639" t="s">
        <v>2046</v>
      </c>
      <c r="AH99" s="648"/>
      <c r="AI99" s="639" t="s">
        <v>1210</v>
      </c>
      <c r="AJ99" s="649">
        <v>2021</v>
      </c>
      <c r="AK99" s="644">
        <v>13535</v>
      </c>
      <c r="AL99" s="644">
        <v>13416</v>
      </c>
      <c r="AM99" s="650"/>
      <c r="AN99" s="651"/>
      <c r="AO99" s="652">
        <v>2024</v>
      </c>
      <c r="AP99" s="645">
        <v>13399</v>
      </c>
      <c r="AQ99" s="653">
        <v>1</v>
      </c>
      <c r="AR99" s="645">
        <v>13282</v>
      </c>
      <c r="AS99" s="653">
        <v>0.99</v>
      </c>
      <c r="AT99" s="654"/>
      <c r="AU99" s="651" t="s">
        <v>1210</v>
      </c>
      <c r="AV99" s="655" t="s">
        <v>1210</v>
      </c>
      <c r="AW99" s="656" t="s">
        <v>2047</v>
      </c>
      <c r="AX99" s="649">
        <v>2021</v>
      </c>
      <c r="AY99" s="644"/>
      <c r="AZ99" s="644" t="s">
        <v>1210</v>
      </c>
      <c r="BA99" s="650"/>
      <c r="BB99" s="657"/>
      <c r="BC99" s="652">
        <v>2024</v>
      </c>
      <c r="BD99" s="645"/>
      <c r="BE99" s="653" t="s">
        <v>1210</v>
      </c>
      <c r="BF99" s="645"/>
      <c r="BG99" s="653" t="s">
        <v>1210</v>
      </c>
      <c r="BH99" s="654"/>
      <c r="BI99" s="657" t="s">
        <v>1210</v>
      </c>
      <c r="BJ99" s="655" t="s">
        <v>1210</v>
      </c>
      <c r="BK99" s="656"/>
      <c r="BL99" s="635" t="s">
        <v>1210</v>
      </c>
      <c r="BM99" s="658" t="s">
        <v>1210</v>
      </c>
      <c r="BN99" s="639" t="s">
        <v>1210</v>
      </c>
      <c r="BO99" s="635" t="s">
        <v>1210</v>
      </c>
      <c r="BP99" s="658" t="s">
        <v>1210</v>
      </c>
      <c r="BQ99" s="639" t="s">
        <v>1210</v>
      </c>
      <c r="BR99" s="635" t="s">
        <v>1210</v>
      </c>
      <c r="BS99" s="658" t="s">
        <v>1210</v>
      </c>
      <c r="BT99" s="639" t="s">
        <v>1210</v>
      </c>
      <c r="BU99" s="635" t="s">
        <v>1210</v>
      </c>
      <c r="BV99" s="658" t="s">
        <v>1210</v>
      </c>
      <c r="BW99" s="639" t="s">
        <v>1210</v>
      </c>
      <c r="BX99" s="635" t="s">
        <v>1210</v>
      </c>
      <c r="BY99" s="658" t="s">
        <v>1210</v>
      </c>
      <c r="BZ99" s="639" t="s">
        <v>1210</v>
      </c>
      <c r="CA99" s="659" t="s">
        <v>1210</v>
      </c>
      <c r="CB99" s="638" t="s">
        <v>1217</v>
      </c>
      <c r="CC99" s="660"/>
      <c r="CD99" s="661" t="s">
        <v>1217</v>
      </c>
      <c r="CE99" s="662"/>
      <c r="CF99" s="663"/>
      <c r="CG99" s="663"/>
      <c r="CH99" s="663"/>
      <c r="CI99" s="663"/>
      <c r="CJ99" s="664"/>
      <c r="CK99" s="661" t="s">
        <v>1240</v>
      </c>
      <c r="CL99" s="639" t="s">
        <v>2048</v>
      </c>
      <c r="CM99" s="647" t="s">
        <v>1217</v>
      </c>
      <c r="CN99" s="665"/>
      <c r="CO99" s="666">
        <v>0</v>
      </c>
      <c r="CP99" s="667"/>
      <c r="CQ99" s="666">
        <v>0</v>
      </c>
      <c r="CR99" s="667"/>
      <c r="CS99" s="666">
        <v>0</v>
      </c>
      <c r="CT99" s="667" t="s">
        <v>1210</v>
      </c>
      <c r="CU99" s="666">
        <v>0</v>
      </c>
      <c r="CV99" s="374" t="s">
        <v>1219</v>
      </c>
      <c r="CW99" s="375" t="s">
        <v>1223</v>
      </c>
      <c r="CX99" s="336"/>
      <c r="CY99" s="333" t="s">
        <v>1222</v>
      </c>
      <c r="CZ99" s="334" t="s">
        <v>1223</v>
      </c>
      <c r="DA99" s="336"/>
      <c r="DB99" s="333" t="s">
        <v>1222</v>
      </c>
      <c r="DC99" s="334" t="s">
        <v>1223</v>
      </c>
      <c r="DD99" s="336"/>
      <c r="DE99" s="333" t="s">
        <v>1224</v>
      </c>
      <c r="DF99" s="334" t="s">
        <v>1224</v>
      </c>
      <c r="DG99" s="336"/>
      <c r="DH99" s="333" t="s">
        <v>1222</v>
      </c>
      <c r="DI99" s="334" t="s">
        <v>1223</v>
      </c>
      <c r="DJ99" s="336"/>
      <c r="DK99" s="333" t="s">
        <v>1222</v>
      </c>
      <c r="DL99" s="334" t="s">
        <v>1223</v>
      </c>
      <c r="DM99" s="336"/>
      <c r="DN99" s="333" t="s">
        <v>1224</v>
      </c>
      <c r="DO99" s="334" t="s">
        <v>1224</v>
      </c>
      <c r="DP99" s="336"/>
      <c r="DQ99" s="333" t="s">
        <v>1224</v>
      </c>
      <c r="DR99" s="334" t="s">
        <v>1224</v>
      </c>
      <c r="DS99" s="336"/>
      <c r="DT99" s="333" t="s">
        <v>1224</v>
      </c>
      <c r="DU99" s="334" t="s">
        <v>1224</v>
      </c>
      <c r="DV99" s="336"/>
      <c r="DW99" s="333" t="s">
        <v>1224</v>
      </c>
      <c r="DX99" s="334" t="s">
        <v>1224</v>
      </c>
      <c r="DY99" s="336"/>
      <c r="DZ99" s="333" t="s">
        <v>1224</v>
      </c>
      <c r="EA99" s="334" t="s">
        <v>1224</v>
      </c>
      <c r="EB99" s="336"/>
      <c r="EC99" s="333" t="s">
        <v>1224</v>
      </c>
      <c r="ED99" s="334" t="s">
        <v>1224</v>
      </c>
      <c r="EE99" s="336"/>
      <c r="EF99" s="333" t="s">
        <v>1224</v>
      </c>
      <c r="EG99" s="334" t="s">
        <v>1224</v>
      </c>
      <c r="EH99" s="336"/>
      <c r="EI99" s="374" t="s">
        <v>1210</v>
      </c>
      <c r="EJ99" s="375" t="s">
        <v>1210</v>
      </c>
      <c r="EK99" s="336"/>
      <c r="EL99" s="333" t="s">
        <v>1210</v>
      </c>
      <c r="EM99" s="334" t="s">
        <v>1210</v>
      </c>
      <c r="EN99" s="336"/>
      <c r="EO99" s="333" t="s">
        <v>1210</v>
      </c>
      <c r="EP99" s="334" t="s">
        <v>1210</v>
      </c>
      <c r="EQ99" s="336"/>
      <c r="ER99" s="333" t="s">
        <v>1210</v>
      </c>
      <c r="ES99" s="334" t="s">
        <v>1210</v>
      </c>
      <c r="ET99" s="336"/>
      <c r="EU99" s="333" t="s">
        <v>1210</v>
      </c>
      <c r="EV99" s="334" t="s">
        <v>1210</v>
      </c>
      <c r="EW99" s="376"/>
      <c r="EY99" s="668" t="s">
        <v>502</v>
      </c>
      <c r="EZ99" s="639" t="s">
        <v>503</v>
      </c>
      <c r="FA99" s="265" t="s">
        <v>1231</v>
      </c>
      <c r="FB99" s="266">
        <v>44865</v>
      </c>
      <c r="FC99" s="669">
        <v>44876</v>
      </c>
      <c r="FD99" s="268" t="s">
        <v>1242</v>
      </c>
      <c r="FE99" s="326">
        <v>1</v>
      </c>
      <c r="FF99" s="270" t="s">
        <v>1242</v>
      </c>
      <c r="FG99" s="326">
        <v>0.99</v>
      </c>
      <c r="FH99" s="327" t="s">
        <v>1210</v>
      </c>
      <c r="FI99" s="328" t="s">
        <v>1210</v>
      </c>
      <c r="FJ99" s="670" t="s">
        <v>1242</v>
      </c>
      <c r="FK99" s="671">
        <v>100</v>
      </c>
      <c r="FL99" s="672">
        <v>10</v>
      </c>
      <c r="FM99" s="673">
        <v>10</v>
      </c>
      <c r="FN99" s="268" t="s">
        <v>1210</v>
      </c>
      <c r="FO99" s="326" t="s">
        <v>1210</v>
      </c>
      <c r="FP99" s="270" t="s">
        <v>1210</v>
      </c>
      <c r="FQ99" s="326" t="s">
        <v>1210</v>
      </c>
      <c r="FR99" s="327" t="s">
        <v>1210</v>
      </c>
      <c r="FS99" s="328" t="s">
        <v>1210</v>
      </c>
      <c r="FT99" s="670" t="s">
        <v>1210</v>
      </c>
      <c r="FU99" s="671" t="s">
        <v>1210</v>
      </c>
      <c r="FV99" s="672" t="s">
        <v>1210</v>
      </c>
      <c r="FW99" s="673" t="s">
        <v>1210</v>
      </c>
      <c r="FY99" s="276" t="s">
        <v>1243</v>
      </c>
      <c r="FZ99" s="277" t="s">
        <v>1230</v>
      </c>
      <c r="GC99" s="229"/>
      <c r="GD99" s="229"/>
    </row>
    <row r="100" spans="2:186" ht="18.75" customHeight="1">
      <c r="B100" s="632" t="s">
        <v>504</v>
      </c>
      <c r="C100" s="231" t="s">
        <v>505</v>
      </c>
      <c r="D100" s="232">
        <v>2022</v>
      </c>
      <c r="E100" s="233" t="s">
        <v>1231</v>
      </c>
      <c r="F100" s="633">
        <v>1047122</v>
      </c>
      <c r="G100" s="634">
        <v>1047122</v>
      </c>
      <c r="H100" s="339">
        <v>44761</v>
      </c>
      <c r="I100" s="635" t="s">
        <v>2049</v>
      </c>
      <c r="J100" s="636" t="s">
        <v>505</v>
      </c>
      <c r="K100" s="637" t="s">
        <v>2050</v>
      </c>
      <c r="L100" s="638" t="s">
        <v>505</v>
      </c>
      <c r="M100" s="637" t="s">
        <v>2051</v>
      </c>
      <c r="N100" s="639" t="s">
        <v>2049</v>
      </c>
      <c r="O100" s="635" t="s">
        <v>67</v>
      </c>
      <c r="P100" s="639" t="s">
        <v>73</v>
      </c>
      <c r="Q100" s="640" t="s">
        <v>1234</v>
      </c>
      <c r="R100" s="641"/>
      <c r="S100" s="641"/>
      <c r="T100" s="642"/>
      <c r="U100" s="643">
        <v>1847.5506213599999</v>
      </c>
      <c r="V100" s="644">
        <v>3</v>
      </c>
      <c r="W100" s="644">
        <v>2</v>
      </c>
      <c r="X100" s="645" t="s">
        <v>1210</v>
      </c>
      <c r="Y100" s="352">
        <v>2022</v>
      </c>
      <c r="Z100" s="265">
        <v>2024</v>
      </c>
      <c r="AA100" s="646" t="s">
        <v>2052</v>
      </c>
      <c r="AB100" s="647"/>
      <c r="AC100" s="639" t="s">
        <v>1210</v>
      </c>
      <c r="AD100" s="648" t="s">
        <v>1211</v>
      </c>
      <c r="AE100" s="636" t="s">
        <v>2053</v>
      </c>
      <c r="AF100" s="636" t="s">
        <v>2049</v>
      </c>
      <c r="AG100" s="639" t="s">
        <v>2054</v>
      </c>
      <c r="AH100" s="648"/>
      <c r="AI100" s="639" t="s">
        <v>1210</v>
      </c>
      <c r="AJ100" s="649">
        <v>2021</v>
      </c>
      <c r="AK100" s="644">
        <v>3316</v>
      </c>
      <c r="AL100" s="644">
        <v>3287</v>
      </c>
      <c r="AM100" s="650"/>
      <c r="AN100" s="651"/>
      <c r="AO100" s="652">
        <v>2024</v>
      </c>
      <c r="AP100" s="645">
        <v>3282</v>
      </c>
      <c r="AQ100" s="653">
        <v>1.02</v>
      </c>
      <c r="AR100" s="645">
        <v>3254</v>
      </c>
      <c r="AS100" s="653">
        <v>1</v>
      </c>
      <c r="AT100" s="654"/>
      <c r="AU100" s="651" t="s">
        <v>1210</v>
      </c>
      <c r="AV100" s="655" t="s">
        <v>1210</v>
      </c>
      <c r="AW100" s="656" t="s">
        <v>2055</v>
      </c>
      <c r="AX100" s="649">
        <v>2021</v>
      </c>
      <c r="AY100" s="644"/>
      <c r="AZ100" s="644" t="s">
        <v>1210</v>
      </c>
      <c r="BA100" s="650"/>
      <c r="BB100" s="657"/>
      <c r="BC100" s="652">
        <v>2024</v>
      </c>
      <c r="BD100" s="645"/>
      <c r="BE100" s="653" t="s">
        <v>1210</v>
      </c>
      <c r="BF100" s="645"/>
      <c r="BG100" s="653" t="s">
        <v>1210</v>
      </c>
      <c r="BH100" s="654"/>
      <c r="BI100" s="657" t="s">
        <v>1210</v>
      </c>
      <c r="BJ100" s="655" t="s">
        <v>1210</v>
      </c>
      <c r="BK100" s="656"/>
      <c r="BL100" s="635" t="s">
        <v>1210</v>
      </c>
      <c r="BM100" s="658" t="s">
        <v>1210</v>
      </c>
      <c r="BN100" s="639" t="s">
        <v>1210</v>
      </c>
      <c r="BO100" s="635" t="s">
        <v>1210</v>
      </c>
      <c r="BP100" s="658" t="s">
        <v>1210</v>
      </c>
      <c r="BQ100" s="639" t="s">
        <v>1210</v>
      </c>
      <c r="BR100" s="635" t="s">
        <v>1210</v>
      </c>
      <c r="BS100" s="658" t="s">
        <v>1210</v>
      </c>
      <c r="BT100" s="639" t="s">
        <v>1210</v>
      </c>
      <c r="BU100" s="635" t="s">
        <v>1210</v>
      </c>
      <c r="BV100" s="658" t="s">
        <v>1210</v>
      </c>
      <c r="BW100" s="639" t="s">
        <v>1210</v>
      </c>
      <c r="BX100" s="635" t="s">
        <v>1210</v>
      </c>
      <c r="BY100" s="658" t="s">
        <v>1210</v>
      </c>
      <c r="BZ100" s="639" t="s">
        <v>1210</v>
      </c>
      <c r="CA100" s="659" t="s">
        <v>1210</v>
      </c>
      <c r="CB100" s="638" t="s">
        <v>1240</v>
      </c>
      <c r="CC100" s="660" t="s">
        <v>2056</v>
      </c>
      <c r="CD100" s="661" t="s">
        <v>1217</v>
      </c>
      <c r="CE100" s="662"/>
      <c r="CF100" s="663"/>
      <c r="CG100" s="663"/>
      <c r="CH100" s="663"/>
      <c r="CI100" s="663"/>
      <c r="CJ100" s="664"/>
      <c r="CK100" s="661" t="s">
        <v>1240</v>
      </c>
      <c r="CL100" s="639" t="s">
        <v>2057</v>
      </c>
      <c r="CM100" s="647" t="s">
        <v>1217</v>
      </c>
      <c r="CN100" s="665"/>
      <c r="CO100" s="666">
        <v>0</v>
      </c>
      <c r="CP100" s="667"/>
      <c r="CQ100" s="666">
        <v>0</v>
      </c>
      <c r="CR100" s="667"/>
      <c r="CS100" s="666">
        <v>0</v>
      </c>
      <c r="CT100" s="667" t="s">
        <v>1210</v>
      </c>
      <c r="CU100" s="666">
        <v>0</v>
      </c>
      <c r="CV100" s="374" t="s">
        <v>1219</v>
      </c>
      <c r="CW100" s="375" t="s">
        <v>1223</v>
      </c>
      <c r="CX100" s="336"/>
      <c r="CY100" s="333" t="s">
        <v>1222</v>
      </c>
      <c r="CZ100" s="334" t="s">
        <v>1223</v>
      </c>
      <c r="DA100" s="336"/>
      <c r="DB100" s="333" t="s">
        <v>1222</v>
      </c>
      <c r="DC100" s="334" t="s">
        <v>1223</v>
      </c>
      <c r="DD100" s="336"/>
      <c r="DE100" s="333" t="s">
        <v>1222</v>
      </c>
      <c r="DF100" s="334" t="s">
        <v>1223</v>
      </c>
      <c r="DG100" s="336"/>
      <c r="DH100" s="333" t="s">
        <v>1222</v>
      </c>
      <c r="DI100" s="334" t="s">
        <v>1223</v>
      </c>
      <c r="DJ100" s="336"/>
      <c r="DK100" s="333" t="s">
        <v>1222</v>
      </c>
      <c r="DL100" s="334" t="s">
        <v>1223</v>
      </c>
      <c r="DM100" s="336"/>
      <c r="DN100" s="333" t="s">
        <v>1222</v>
      </c>
      <c r="DO100" s="334" t="s">
        <v>1223</v>
      </c>
      <c r="DP100" s="336"/>
      <c r="DQ100" s="333" t="s">
        <v>1224</v>
      </c>
      <c r="DR100" s="334" t="s">
        <v>1224</v>
      </c>
      <c r="DS100" s="336"/>
      <c r="DT100" s="333" t="s">
        <v>1222</v>
      </c>
      <c r="DU100" s="334" t="s">
        <v>1223</v>
      </c>
      <c r="DV100" s="336"/>
      <c r="DW100" s="333" t="s">
        <v>1224</v>
      </c>
      <c r="DX100" s="334" t="s">
        <v>1224</v>
      </c>
      <c r="DY100" s="336"/>
      <c r="DZ100" s="333" t="s">
        <v>1224</v>
      </c>
      <c r="EA100" s="334" t="s">
        <v>1224</v>
      </c>
      <c r="EB100" s="336"/>
      <c r="EC100" s="333" t="s">
        <v>1224</v>
      </c>
      <c r="ED100" s="334" t="s">
        <v>1224</v>
      </c>
      <c r="EE100" s="336"/>
      <c r="EF100" s="333" t="s">
        <v>1222</v>
      </c>
      <c r="EG100" s="334" t="s">
        <v>1223</v>
      </c>
      <c r="EH100" s="336"/>
      <c r="EI100" s="374" t="s">
        <v>1210</v>
      </c>
      <c r="EJ100" s="375" t="s">
        <v>1210</v>
      </c>
      <c r="EK100" s="336"/>
      <c r="EL100" s="333" t="s">
        <v>1210</v>
      </c>
      <c r="EM100" s="334" t="s">
        <v>1210</v>
      </c>
      <c r="EN100" s="336"/>
      <c r="EO100" s="333" t="s">
        <v>1210</v>
      </c>
      <c r="EP100" s="334" t="s">
        <v>1210</v>
      </c>
      <c r="EQ100" s="336"/>
      <c r="ER100" s="333" t="s">
        <v>1210</v>
      </c>
      <c r="ES100" s="334" t="s">
        <v>1210</v>
      </c>
      <c r="ET100" s="336"/>
      <c r="EU100" s="333" t="s">
        <v>1210</v>
      </c>
      <c r="EV100" s="334" t="s">
        <v>1210</v>
      </c>
      <c r="EW100" s="376"/>
      <c r="EY100" s="668" t="s">
        <v>504</v>
      </c>
      <c r="EZ100" s="639" t="s">
        <v>505</v>
      </c>
      <c r="FA100" s="265" t="s">
        <v>1231</v>
      </c>
      <c r="FB100" s="266">
        <v>44853</v>
      </c>
      <c r="FC100" s="669">
        <v>44855</v>
      </c>
      <c r="FD100" s="268" t="s">
        <v>1242</v>
      </c>
      <c r="FE100" s="326">
        <v>1.02</v>
      </c>
      <c r="FF100" s="270" t="s">
        <v>1242</v>
      </c>
      <c r="FG100" s="326">
        <v>1</v>
      </c>
      <c r="FH100" s="327" t="s">
        <v>1210</v>
      </c>
      <c r="FI100" s="328" t="s">
        <v>1210</v>
      </c>
      <c r="FJ100" s="670" t="s">
        <v>1242</v>
      </c>
      <c r="FK100" s="671">
        <v>100</v>
      </c>
      <c r="FL100" s="672">
        <v>18</v>
      </c>
      <c r="FM100" s="673">
        <v>18</v>
      </c>
      <c r="FN100" s="268" t="s">
        <v>1210</v>
      </c>
      <c r="FO100" s="326" t="s">
        <v>1210</v>
      </c>
      <c r="FP100" s="270" t="s">
        <v>1210</v>
      </c>
      <c r="FQ100" s="326" t="s">
        <v>1210</v>
      </c>
      <c r="FR100" s="327" t="s">
        <v>1210</v>
      </c>
      <c r="FS100" s="328" t="s">
        <v>1210</v>
      </c>
      <c r="FT100" s="670" t="s">
        <v>1210</v>
      </c>
      <c r="FU100" s="671" t="s">
        <v>1210</v>
      </c>
      <c r="FV100" s="672" t="s">
        <v>1210</v>
      </c>
      <c r="FW100" s="673" t="s">
        <v>1210</v>
      </c>
      <c r="FY100" s="276" t="s">
        <v>1243</v>
      </c>
      <c r="FZ100" s="277" t="s">
        <v>1230</v>
      </c>
      <c r="GC100" s="229"/>
      <c r="GD100" s="229"/>
    </row>
    <row r="101" spans="2:186" ht="18.75" customHeight="1">
      <c r="B101" s="632" t="s">
        <v>506</v>
      </c>
      <c r="C101" s="231" t="s">
        <v>507</v>
      </c>
      <c r="D101" s="232">
        <v>2022</v>
      </c>
      <c r="E101" s="233" t="s">
        <v>1231</v>
      </c>
      <c r="F101" s="633">
        <v>1024123</v>
      </c>
      <c r="G101" s="634">
        <v>1024123</v>
      </c>
      <c r="H101" s="339">
        <v>44767</v>
      </c>
      <c r="I101" s="635" t="s">
        <v>2058</v>
      </c>
      <c r="J101" s="636" t="s">
        <v>507</v>
      </c>
      <c r="K101" s="637" t="s">
        <v>2059</v>
      </c>
      <c r="L101" s="638" t="s">
        <v>507</v>
      </c>
      <c r="M101" s="637" t="s">
        <v>2060</v>
      </c>
      <c r="N101" s="639" t="s">
        <v>2061</v>
      </c>
      <c r="O101" s="635" t="s">
        <v>25</v>
      </c>
      <c r="P101" s="639" t="s">
        <v>41</v>
      </c>
      <c r="Q101" s="640" t="s">
        <v>1234</v>
      </c>
      <c r="R101" s="641"/>
      <c r="S101" s="641"/>
      <c r="T101" s="642"/>
      <c r="U101" s="643">
        <v>14583</v>
      </c>
      <c r="V101" s="644">
        <v>4</v>
      </c>
      <c r="W101" s="644">
        <v>4</v>
      </c>
      <c r="X101" s="645" t="s">
        <v>1210</v>
      </c>
      <c r="Y101" s="352">
        <v>2022</v>
      </c>
      <c r="Z101" s="265">
        <v>2024</v>
      </c>
      <c r="AA101" s="646" t="s">
        <v>2062</v>
      </c>
      <c r="AB101" s="647"/>
      <c r="AC101" s="639" t="s">
        <v>1210</v>
      </c>
      <c r="AD101" s="648" t="s">
        <v>1211</v>
      </c>
      <c r="AE101" s="636" t="s">
        <v>2063</v>
      </c>
      <c r="AF101" s="636" t="s">
        <v>2064</v>
      </c>
      <c r="AG101" s="639" t="s">
        <v>2065</v>
      </c>
      <c r="AH101" s="648"/>
      <c r="AI101" s="639" t="s">
        <v>1210</v>
      </c>
      <c r="AJ101" s="649">
        <v>2021</v>
      </c>
      <c r="AK101" s="644">
        <v>10622</v>
      </c>
      <c r="AL101" s="644">
        <v>10528</v>
      </c>
      <c r="AM101" s="650"/>
      <c r="AN101" s="651"/>
      <c r="AO101" s="652">
        <v>2024</v>
      </c>
      <c r="AP101" s="645">
        <v>10303.34</v>
      </c>
      <c r="AQ101" s="653">
        <v>3</v>
      </c>
      <c r="AR101" s="645">
        <v>10303.34</v>
      </c>
      <c r="AS101" s="653">
        <v>2.13</v>
      </c>
      <c r="AT101" s="654"/>
      <c r="AU101" s="651" t="s">
        <v>1210</v>
      </c>
      <c r="AV101" s="655" t="s">
        <v>1210</v>
      </c>
      <c r="AW101" s="656" t="s">
        <v>2066</v>
      </c>
      <c r="AX101" s="649">
        <v>2021</v>
      </c>
      <c r="AY101" s="644"/>
      <c r="AZ101" s="644" t="s">
        <v>1210</v>
      </c>
      <c r="BA101" s="650"/>
      <c r="BB101" s="657"/>
      <c r="BC101" s="652">
        <v>2024</v>
      </c>
      <c r="BD101" s="645"/>
      <c r="BE101" s="653" t="s">
        <v>1210</v>
      </c>
      <c r="BF101" s="645"/>
      <c r="BG101" s="653" t="s">
        <v>1210</v>
      </c>
      <c r="BH101" s="654"/>
      <c r="BI101" s="657" t="s">
        <v>1210</v>
      </c>
      <c r="BJ101" s="655" t="s">
        <v>1210</v>
      </c>
      <c r="BK101" s="656"/>
      <c r="BL101" s="635" t="s">
        <v>1210</v>
      </c>
      <c r="BM101" s="658" t="s">
        <v>1210</v>
      </c>
      <c r="BN101" s="639" t="s">
        <v>1210</v>
      </c>
      <c r="BO101" s="635" t="s">
        <v>1210</v>
      </c>
      <c r="BP101" s="658" t="s">
        <v>1210</v>
      </c>
      <c r="BQ101" s="639" t="s">
        <v>1210</v>
      </c>
      <c r="BR101" s="635" t="s">
        <v>1210</v>
      </c>
      <c r="BS101" s="658" t="s">
        <v>1210</v>
      </c>
      <c r="BT101" s="639" t="s">
        <v>1210</v>
      </c>
      <c r="BU101" s="635" t="s">
        <v>1210</v>
      </c>
      <c r="BV101" s="658" t="s">
        <v>1210</v>
      </c>
      <c r="BW101" s="639" t="s">
        <v>1210</v>
      </c>
      <c r="BX101" s="635" t="s">
        <v>1210</v>
      </c>
      <c r="BY101" s="658" t="s">
        <v>1210</v>
      </c>
      <c r="BZ101" s="639" t="s">
        <v>1210</v>
      </c>
      <c r="CA101" s="659" t="s">
        <v>1210</v>
      </c>
      <c r="CB101" s="638" t="s">
        <v>1240</v>
      </c>
      <c r="CC101" s="660" t="s">
        <v>2067</v>
      </c>
      <c r="CD101" s="661" t="s">
        <v>1240</v>
      </c>
      <c r="CE101" s="662" t="s">
        <v>1431</v>
      </c>
      <c r="CF101" s="663" t="s">
        <v>2068</v>
      </c>
      <c r="CG101" s="663"/>
      <c r="CH101" s="663"/>
      <c r="CI101" s="663"/>
      <c r="CJ101" s="664"/>
      <c r="CK101" s="661" t="s">
        <v>1240</v>
      </c>
      <c r="CL101" s="639" t="s">
        <v>2069</v>
      </c>
      <c r="CM101" s="647" t="s">
        <v>1240</v>
      </c>
      <c r="CN101" s="665">
        <v>2</v>
      </c>
      <c r="CO101" s="666">
        <v>3</v>
      </c>
      <c r="CP101" s="667">
        <v>1</v>
      </c>
      <c r="CQ101" s="666">
        <v>1</v>
      </c>
      <c r="CR101" s="667">
        <v>0</v>
      </c>
      <c r="CS101" s="666">
        <v>0</v>
      </c>
      <c r="CT101" s="667">
        <v>3</v>
      </c>
      <c r="CU101" s="666">
        <v>4</v>
      </c>
      <c r="CV101" s="374" t="s">
        <v>1219</v>
      </c>
      <c r="CW101" s="375" t="s">
        <v>1223</v>
      </c>
      <c r="CX101" s="336"/>
      <c r="CY101" s="333" t="s">
        <v>1222</v>
      </c>
      <c r="CZ101" s="334" t="s">
        <v>1223</v>
      </c>
      <c r="DA101" s="336"/>
      <c r="DB101" s="333" t="s">
        <v>1222</v>
      </c>
      <c r="DC101" s="334" t="s">
        <v>1223</v>
      </c>
      <c r="DD101" s="336"/>
      <c r="DE101" s="333" t="s">
        <v>1222</v>
      </c>
      <c r="DF101" s="334" t="s">
        <v>1223</v>
      </c>
      <c r="DG101" s="336"/>
      <c r="DH101" s="333" t="s">
        <v>1222</v>
      </c>
      <c r="DI101" s="334" t="s">
        <v>1223</v>
      </c>
      <c r="DJ101" s="336"/>
      <c r="DK101" s="333" t="s">
        <v>1222</v>
      </c>
      <c r="DL101" s="334" t="s">
        <v>1223</v>
      </c>
      <c r="DM101" s="336"/>
      <c r="DN101" s="333" t="s">
        <v>1222</v>
      </c>
      <c r="DO101" s="334" t="s">
        <v>1223</v>
      </c>
      <c r="DP101" s="336"/>
      <c r="DQ101" s="333" t="s">
        <v>1222</v>
      </c>
      <c r="DR101" s="334" t="s">
        <v>1223</v>
      </c>
      <c r="DS101" s="336"/>
      <c r="DT101" s="333" t="s">
        <v>1222</v>
      </c>
      <c r="DU101" s="334" t="s">
        <v>1223</v>
      </c>
      <c r="DV101" s="336"/>
      <c r="DW101" s="333" t="s">
        <v>1222</v>
      </c>
      <c r="DX101" s="334" t="s">
        <v>1223</v>
      </c>
      <c r="DY101" s="336"/>
      <c r="DZ101" s="333" t="s">
        <v>1222</v>
      </c>
      <c r="EA101" s="334" t="s">
        <v>1223</v>
      </c>
      <c r="EB101" s="336"/>
      <c r="EC101" s="333" t="s">
        <v>1222</v>
      </c>
      <c r="ED101" s="334" t="s">
        <v>1223</v>
      </c>
      <c r="EE101" s="336"/>
      <c r="EF101" s="333" t="s">
        <v>1222</v>
      </c>
      <c r="EG101" s="334" t="s">
        <v>1223</v>
      </c>
      <c r="EH101" s="336"/>
      <c r="EI101" s="374" t="s">
        <v>1210</v>
      </c>
      <c r="EJ101" s="375" t="s">
        <v>1210</v>
      </c>
      <c r="EK101" s="336"/>
      <c r="EL101" s="333" t="s">
        <v>1210</v>
      </c>
      <c r="EM101" s="334" t="s">
        <v>1210</v>
      </c>
      <c r="EN101" s="336"/>
      <c r="EO101" s="333" t="s">
        <v>1210</v>
      </c>
      <c r="EP101" s="334" t="s">
        <v>1210</v>
      </c>
      <c r="EQ101" s="336"/>
      <c r="ER101" s="333" t="s">
        <v>1210</v>
      </c>
      <c r="ES101" s="334" t="s">
        <v>1210</v>
      </c>
      <c r="ET101" s="336"/>
      <c r="EU101" s="333" t="s">
        <v>1210</v>
      </c>
      <c r="EV101" s="334" t="s">
        <v>1210</v>
      </c>
      <c r="EW101" s="376"/>
      <c r="EY101" s="668" t="s">
        <v>506</v>
      </c>
      <c r="EZ101" s="639" t="s">
        <v>507</v>
      </c>
      <c r="FA101" s="265" t="s">
        <v>1231</v>
      </c>
      <c r="FB101" s="266">
        <v>44951</v>
      </c>
      <c r="FC101" s="669">
        <v>44953</v>
      </c>
      <c r="FD101" s="268" t="s">
        <v>1242</v>
      </c>
      <c r="FE101" s="326">
        <v>3</v>
      </c>
      <c r="FF101" s="270" t="s">
        <v>1242</v>
      </c>
      <c r="FG101" s="326">
        <v>2.13</v>
      </c>
      <c r="FH101" s="327" t="s">
        <v>1210</v>
      </c>
      <c r="FI101" s="328" t="s">
        <v>1210</v>
      </c>
      <c r="FJ101" s="670" t="s">
        <v>1242</v>
      </c>
      <c r="FK101" s="671">
        <v>100</v>
      </c>
      <c r="FL101" s="672">
        <v>26</v>
      </c>
      <c r="FM101" s="673">
        <v>26</v>
      </c>
      <c r="FN101" s="268" t="s">
        <v>1210</v>
      </c>
      <c r="FO101" s="326" t="s">
        <v>1210</v>
      </c>
      <c r="FP101" s="270" t="s">
        <v>1210</v>
      </c>
      <c r="FQ101" s="326" t="s">
        <v>1210</v>
      </c>
      <c r="FR101" s="327" t="s">
        <v>1210</v>
      </c>
      <c r="FS101" s="328" t="s">
        <v>1210</v>
      </c>
      <c r="FT101" s="670" t="s">
        <v>1210</v>
      </c>
      <c r="FU101" s="671" t="s">
        <v>1210</v>
      </c>
      <c r="FV101" s="672" t="s">
        <v>1210</v>
      </c>
      <c r="FW101" s="673" t="s">
        <v>1210</v>
      </c>
      <c r="FY101" s="276" t="s">
        <v>1243</v>
      </c>
      <c r="FZ101" s="277" t="s">
        <v>1230</v>
      </c>
      <c r="GC101" s="229"/>
      <c r="GD101" s="229"/>
    </row>
    <row r="102" spans="2:186" ht="18.75" customHeight="1">
      <c r="B102" s="632" t="s">
        <v>508</v>
      </c>
      <c r="C102" s="231" t="s">
        <v>509</v>
      </c>
      <c r="D102" s="232">
        <v>2022</v>
      </c>
      <c r="E102" s="233" t="s">
        <v>1204</v>
      </c>
      <c r="F102" s="633">
        <v>2095124</v>
      </c>
      <c r="G102" s="634">
        <v>2095124</v>
      </c>
      <c r="H102" s="339">
        <v>44769</v>
      </c>
      <c r="I102" s="635" t="s">
        <v>2070</v>
      </c>
      <c r="J102" s="636" t="s">
        <v>509</v>
      </c>
      <c r="K102" s="637" t="s">
        <v>2071</v>
      </c>
      <c r="L102" s="638" t="s">
        <v>509</v>
      </c>
      <c r="M102" s="637" t="s">
        <v>2071</v>
      </c>
      <c r="N102" s="639" t="s">
        <v>2070</v>
      </c>
      <c r="O102" s="635" t="s">
        <v>140</v>
      </c>
      <c r="P102" s="639" t="s">
        <v>148</v>
      </c>
      <c r="Q102" s="640"/>
      <c r="R102" s="641" t="s">
        <v>1208</v>
      </c>
      <c r="S102" s="641"/>
      <c r="T102" s="642"/>
      <c r="U102" s="643">
        <v>1728.8552806800001</v>
      </c>
      <c r="V102" s="644">
        <v>30</v>
      </c>
      <c r="W102" s="644">
        <v>1</v>
      </c>
      <c r="X102" s="645" t="s">
        <v>1210</v>
      </c>
      <c r="Y102" s="352">
        <v>2022</v>
      </c>
      <c r="Z102" s="265">
        <v>2024</v>
      </c>
      <c r="AA102" s="646" t="s">
        <v>2072</v>
      </c>
      <c r="AB102" s="647" t="s">
        <v>1211</v>
      </c>
      <c r="AC102" s="639" t="s">
        <v>2073</v>
      </c>
      <c r="AD102" s="648"/>
      <c r="AE102" s="636" t="s">
        <v>1210</v>
      </c>
      <c r="AF102" s="636" t="s">
        <v>1210</v>
      </c>
      <c r="AG102" s="639" t="s">
        <v>1210</v>
      </c>
      <c r="AH102" s="648"/>
      <c r="AI102" s="639" t="s">
        <v>1210</v>
      </c>
      <c r="AJ102" s="649">
        <v>2021</v>
      </c>
      <c r="AK102" s="644">
        <v>3091</v>
      </c>
      <c r="AL102" s="644">
        <v>3009</v>
      </c>
      <c r="AM102" s="650"/>
      <c r="AN102" s="651"/>
      <c r="AO102" s="652">
        <v>2024</v>
      </c>
      <c r="AP102" s="645">
        <v>2998</v>
      </c>
      <c r="AQ102" s="653">
        <v>3</v>
      </c>
      <c r="AR102" s="645">
        <v>2918</v>
      </c>
      <c r="AS102" s="653">
        <v>3.02</v>
      </c>
      <c r="AT102" s="654"/>
      <c r="AU102" s="651" t="s">
        <v>1210</v>
      </c>
      <c r="AV102" s="655" t="s">
        <v>1210</v>
      </c>
      <c r="AW102" s="656" t="s">
        <v>2074</v>
      </c>
      <c r="AX102" s="649">
        <v>2021</v>
      </c>
      <c r="AY102" s="644"/>
      <c r="AZ102" s="644" t="s">
        <v>1210</v>
      </c>
      <c r="BA102" s="650"/>
      <c r="BB102" s="657"/>
      <c r="BC102" s="652">
        <v>2024</v>
      </c>
      <c r="BD102" s="645"/>
      <c r="BE102" s="653" t="s">
        <v>1210</v>
      </c>
      <c r="BF102" s="645"/>
      <c r="BG102" s="653" t="s">
        <v>1210</v>
      </c>
      <c r="BH102" s="654"/>
      <c r="BI102" s="657" t="s">
        <v>1210</v>
      </c>
      <c r="BJ102" s="655" t="s">
        <v>1210</v>
      </c>
      <c r="BK102" s="656"/>
      <c r="BL102" s="635" t="s">
        <v>1210</v>
      </c>
      <c r="BM102" s="658" t="s">
        <v>1210</v>
      </c>
      <c r="BN102" s="639" t="s">
        <v>1210</v>
      </c>
      <c r="BO102" s="635" t="s">
        <v>1210</v>
      </c>
      <c r="BP102" s="658" t="s">
        <v>1210</v>
      </c>
      <c r="BQ102" s="639" t="s">
        <v>1210</v>
      </c>
      <c r="BR102" s="635" t="s">
        <v>1210</v>
      </c>
      <c r="BS102" s="658" t="s">
        <v>1210</v>
      </c>
      <c r="BT102" s="639" t="s">
        <v>1210</v>
      </c>
      <c r="BU102" s="635" t="s">
        <v>1210</v>
      </c>
      <c r="BV102" s="658" t="s">
        <v>1210</v>
      </c>
      <c r="BW102" s="639" t="s">
        <v>1210</v>
      </c>
      <c r="BX102" s="635" t="s">
        <v>1210</v>
      </c>
      <c r="BY102" s="658" t="s">
        <v>1210</v>
      </c>
      <c r="BZ102" s="639" t="s">
        <v>1210</v>
      </c>
      <c r="CA102" s="659" t="s">
        <v>1210</v>
      </c>
      <c r="CB102" s="638" t="s">
        <v>1240</v>
      </c>
      <c r="CC102" s="660" t="s">
        <v>2075</v>
      </c>
      <c r="CD102" s="661" t="s">
        <v>1217</v>
      </c>
      <c r="CE102" s="662"/>
      <c r="CF102" s="663"/>
      <c r="CG102" s="663"/>
      <c r="CH102" s="663"/>
      <c r="CI102" s="663"/>
      <c r="CJ102" s="664"/>
      <c r="CK102" s="661" t="s">
        <v>1240</v>
      </c>
      <c r="CL102" s="639" t="s">
        <v>2076</v>
      </c>
      <c r="CM102" s="647" t="s">
        <v>1217</v>
      </c>
      <c r="CN102" s="665"/>
      <c r="CO102" s="666">
        <v>0</v>
      </c>
      <c r="CP102" s="667"/>
      <c r="CQ102" s="666">
        <v>0</v>
      </c>
      <c r="CR102" s="667"/>
      <c r="CS102" s="666">
        <v>0</v>
      </c>
      <c r="CT102" s="667" t="s">
        <v>1210</v>
      </c>
      <c r="CU102" s="666">
        <v>0</v>
      </c>
      <c r="CV102" s="374" t="s">
        <v>1219</v>
      </c>
      <c r="CW102" s="375" t="s">
        <v>1223</v>
      </c>
      <c r="CX102" s="336"/>
      <c r="CY102" s="333" t="s">
        <v>1222</v>
      </c>
      <c r="CZ102" s="334" t="s">
        <v>1223</v>
      </c>
      <c r="DA102" s="336"/>
      <c r="DB102" s="333" t="s">
        <v>1222</v>
      </c>
      <c r="DC102" s="334" t="s">
        <v>1223</v>
      </c>
      <c r="DD102" s="336"/>
      <c r="DE102" s="333" t="s">
        <v>1222</v>
      </c>
      <c r="DF102" s="334" t="s">
        <v>1223</v>
      </c>
      <c r="DG102" s="336"/>
      <c r="DH102" s="333" t="s">
        <v>1222</v>
      </c>
      <c r="DI102" s="334" t="s">
        <v>1223</v>
      </c>
      <c r="DJ102" s="336"/>
      <c r="DK102" s="333" t="s">
        <v>1222</v>
      </c>
      <c r="DL102" s="334" t="s">
        <v>1223</v>
      </c>
      <c r="DM102" s="336"/>
      <c r="DN102" s="333" t="s">
        <v>1224</v>
      </c>
      <c r="DO102" s="334" t="s">
        <v>1224</v>
      </c>
      <c r="DP102" s="336"/>
      <c r="DQ102" s="333" t="s">
        <v>1224</v>
      </c>
      <c r="DR102" s="334" t="s">
        <v>1224</v>
      </c>
      <c r="DS102" s="336"/>
      <c r="DT102" s="333" t="s">
        <v>1222</v>
      </c>
      <c r="DU102" s="334" t="s">
        <v>1223</v>
      </c>
      <c r="DV102" s="336"/>
      <c r="DW102" s="333" t="s">
        <v>1222</v>
      </c>
      <c r="DX102" s="334" t="s">
        <v>1223</v>
      </c>
      <c r="DY102" s="336"/>
      <c r="DZ102" s="333" t="s">
        <v>1222</v>
      </c>
      <c r="EA102" s="334" t="s">
        <v>1223</v>
      </c>
      <c r="EB102" s="336"/>
      <c r="EC102" s="333" t="s">
        <v>1224</v>
      </c>
      <c r="ED102" s="334" t="s">
        <v>1224</v>
      </c>
      <c r="EE102" s="336"/>
      <c r="EF102" s="333" t="s">
        <v>1222</v>
      </c>
      <c r="EG102" s="334" t="s">
        <v>1223</v>
      </c>
      <c r="EH102" s="336"/>
      <c r="EI102" s="374" t="s">
        <v>1210</v>
      </c>
      <c r="EJ102" s="375" t="s">
        <v>1210</v>
      </c>
      <c r="EK102" s="336"/>
      <c r="EL102" s="333" t="s">
        <v>1210</v>
      </c>
      <c r="EM102" s="334" t="s">
        <v>1210</v>
      </c>
      <c r="EN102" s="336"/>
      <c r="EO102" s="333" t="s">
        <v>1210</v>
      </c>
      <c r="EP102" s="334" t="s">
        <v>1210</v>
      </c>
      <c r="EQ102" s="336"/>
      <c r="ER102" s="333" t="s">
        <v>1210</v>
      </c>
      <c r="ES102" s="334" t="s">
        <v>1210</v>
      </c>
      <c r="ET102" s="336"/>
      <c r="EU102" s="333" t="s">
        <v>1224</v>
      </c>
      <c r="EV102" s="334" t="s">
        <v>1210</v>
      </c>
      <c r="EW102" s="376"/>
      <c r="EY102" s="668" t="s">
        <v>508</v>
      </c>
      <c r="EZ102" s="639" t="s">
        <v>509</v>
      </c>
      <c r="FA102" s="265" t="s">
        <v>1204</v>
      </c>
      <c r="FB102" s="266">
        <v>44838</v>
      </c>
      <c r="FC102" s="669">
        <v>44855</v>
      </c>
      <c r="FD102" s="268" t="s">
        <v>1242</v>
      </c>
      <c r="FE102" s="326">
        <v>3</v>
      </c>
      <c r="FF102" s="270" t="s">
        <v>1242</v>
      </c>
      <c r="FG102" s="326">
        <v>3.02</v>
      </c>
      <c r="FH102" s="327" t="s">
        <v>1210</v>
      </c>
      <c r="FI102" s="328" t="s">
        <v>1210</v>
      </c>
      <c r="FJ102" s="670" t="s">
        <v>1242</v>
      </c>
      <c r="FK102" s="671">
        <v>100</v>
      </c>
      <c r="FL102" s="672">
        <v>20</v>
      </c>
      <c r="FM102" s="673">
        <v>20</v>
      </c>
      <c r="FN102" s="268" t="s">
        <v>1210</v>
      </c>
      <c r="FO102" s="326" t="s">
        <v>1210</v>
      </c>
      <c r="FP102" s="270" t="s">
        <v>1210</v>
      </c>
      <c r="FQ102" s="326" t="s">
        <v>1210</v>
      </c>
      <c r="FR102" s="327" t="s">
        <v>1210</v>
      </c>
      <c r="FS102" s="328" t="s">
        <v>1210</v>
      </c>
      <c r="FT102" s="670" t="s">
        <v>1210</v>
      </c>
      <c r="FU102" s="671" t="s">
        <v>1210</v>
      </c>
      <c r="FV102" s="672" t="s">
        <v>1210</v>
      </c>
      <c r="FW102" s="673" t="s">
        <v>1210</v>
      </c>
      <c r="FY102" s="276" t="s">
        <v>1243</v>
      </c>
      <c r="FZ102" s="277" t="s">
        <v>1230</v>
      </c>
      <c r="GC102" s="229"/>
      <c r="GD102" s="229"/>
    </row>
    <row r="103" spans="2:186" ht="18.75" customHeight="1">
      <c r="B103" s="632" t="s">
        <v>510</v>
      </c>
      <c r="C103" s="231" t="s">
        <v>511</v>
      </c>
      <c r="D103" s="232">
        <v>2022</v>
      </c>
      <c r="E103" s="233" t="s">
        <v>1231</v>
      </c>
      <c r="F103" s="633">
        <v>1009125</v>
      </c>
      <c r="G103" s="634">
        <v>1009125</v>
      </c>
      <c r="H103" s="339">
        <v>44757</v>
      </c>
      <c r="I103" s="635" t="s">
        <v>2077</v>
      </c>
      <c r="J103" s="636" t="s">
        <v>511</v>
      </c>
      <c r="K103" s="637" t="s">
        <v>1305</v>
      </c>
      <c r="L103" s="638" t="s">
        <v>511</v>
      </c>
      <c r="M103" s="637" t="s">
        <v>1305</v>
      </c>
      <c r="N103" s="639" t="s">
        <v>2077</v>
      </c>
      <c r="O103" s="635" t="s">
        <v>25</v>
      </c>
      <c r="P103" s="639" t="s">
        <v>26</v>
      </c>
      <c r="Q103" s="640" t="s">
        <v>1234</v>
      </c>
      <c r="R103" s="641"/>
      <c r="S103" s="641"/>
      <c r="T103" s="642"/>
      <c r="U103" s="643">
        <v>4904</v>
      </c>
      <c r="V103" s="644">
        <v>5</v>
      </c>
      <c r="W103" s="644">
        <v>1</v>
      </c>
      <c r="X103" s="645" t="s">
        <v>1210</v>
      </c>
      <c r="Y103" s="352">
        <v>2022</v>
      </c>
      <c r="Z103" s="265">
        <v>2024</v>
      </c>
      <c r="AA103" s="646" t="s">
        <v>2078</v>
      </c>
      <c r="AB103" s="647"/>
      <c r="AC103" s="639" t="s">
        <v>1210</v>
      </c>
      <c r="AD103" s="648" t="s">
        <v>1211</v>
      </c>
      <c r="AE103" s="636" t="s">
        <v>2079</v>
      </c>
      <c r="AF103" s="636" t="s">
        <v>2080</v>
      </c>
      <c r="AG103" s="639" t="s">
        <v>2081</v>
      </c>
      <c r="AH103" s="648"/>
      <c r="AI103" s="639" t="s">
        <v>1210</v>
      </c>
      <c r="AJ103" s="649">
        <v>2021</v>
      </c>
      <c r="AK103" s="644">
        <v>9231</v>
      </c>
      <c r="AL103" s="644">
        <v>9199</v>
      </c>
      <c r="AM103" s="650">
        <v>0.46</v>
      </c>
      <c r="AN103" s="651" t="s">
        <v>1215</v>
      </c>
      <c r="AO103" s="652">
        <v>2024</v>
      </c>
      <c r="AP103" s="645">
        <v>8954</v>
      </c>
      <c r="AQ103" s="653">
        <v>3</v>
      </c>
      <c r="AR103" s="645">
        <v>8923</v>
      </c>
      <c r="AS103" s="653">
        <v>3</v>
      </c>
      <c r="AT103" s="654">
        <v>0.44600000000000001</v>
      </c>
      <c r="AU103" s="651" t="s">
        <v>1215</v>
      </c>
      <c r="AV103" s="655">
        <v>3.04</v>
      </c>
      <c r="AW103" s="656" t="s">
        <v>2082</v>
      </c>
      <c r="AX103" s="649">
        <v>2021</v>
      </c>
      <c r="AY103" s="644"/>
      <c r="AZ103" s="644" t="s">
        <v>1210</v>
      </c>
      <c r="BA103" s="650"/>
      <c r="BB103" s="657"/>
      <c r="BC103" s="652">
        <v>2024</v>
      </c>
      <c r="BD103" s="645"/>
      <c r="BE103" s="653" t="s">
        <v>1210</v>
      </c>
      <c r="BF103" s="645"/>
      <c r="BG103" s="653" t="s">
        <v>1210</v>
      </c>
      <c r="BH103" s="654"/>
      <c r="BI103" s="657" t="s">
        <v>1210</v>
      </c>
      <c r="BJ103" s="655" t="s">
        <v>1210</v>
      </c>
      <c r="BK103" s="656"/>
      <c r="BL103" s="635" t="s">
        <v>1210</v>
      </c>
      <c r="BM103" s="658" t="s">
        <v>1210</v>
      </c>
      <c r="BN103" s="639" t="s">
        <v>1210</v>
      </c>
      <c r="BO103" s="635" t="s">
        <v>1210</v>
      </c>
      <c r="BP103" s="658" t="s">
        <v>1210</v>
      </c>
      <c r="BQ103" s="639" t="s">
        <v>1210</v>
      </c>
      <c r="BR103" s="635" t="s">
        <v>1210</v>
      </c>
      <c r="BS103" s="658" t="s">
        <v>1210</v>
      </c>
      <c r="BT103" s="639" t="s">
        <v>1210</v>
      </c>
      <c r="BU103" s="635" t="s">
        <v>1210</v>
      </c>
      <c r="BV103" s="658" t="s">
        <v>1210</v>
      </c>
      <c r="BW103" s="639" t="s">
        <v>1210</v>
      </c>
      <c r="BX103" s="635" t="s">
        <v>1210</v>
      </c>
      <c r="BY103" s="658" t="s">
        <v>1210</v>
      </c>
      <c r="BZ103" s="639" t="s">
        <v>1210</v>
      </c>
      <c r="CA103" s="659" t="s">
        <v>1210</v>
      </c>
      <c r="CB103" s="638" t="s">
        <v>1217</v>
      </c>
      <c r="CC103" s="660"/>
      <c r="CD103" s="661" t="s">
        <v>1217</v>
      </c>
      <c r="CE103" s="662"/>
      <c r="CF103" s="663"/>
      <c r="CG103" s="663"/>
      <c r="CH103" s="663"/>
      <c r="CI103" s="663"/>
      <c r="CJ103" s="664"/>
      <c r="CK103" s="661" t="s">
        <v>1240</v>
      </c>
      <c r="CL103" s="639" t="s">
        <v>2083</v>
      </c>
      <c r="CM103" s="647" t="s">
        <v>1217</v>
      </c>
      <c r="CN103" s="665"/>
      <c r="CO103" s="666">
        <v>0</v>
      </c>
      <c r="CP103" s="667"/>
      <c r="CQ103" s="666">
        <v>0</v>
      </c>
      <c r="CR103" s="667"/>
      <c r="CS103" s="666">
        <v>0</v>
      </c>
      <c r="CT103" s="667" t="s">
        <v>1210</v>
      </c>
      <c r="CU103" s="666">
        <v>0</v>
      </c>
      <c r="CV103" s="374" t="s">
        <v>1219</v>
      </c>
      <c r="CW103" s="375" t="s">
        <v>1223</v>
      </c>
      <c r="CX103" s="336"/>
      <c r="CY103" s="333" t="s">
        <v>1222</v>
      </c>
      <c r="CZ103" s="334" t="s">
        <v>1223</v>
      </c>
      <c r="DA103" s="336"/>
      <c r="DB103" s="333" t="s">
        <v>1222</v>
      </c>
      <c r="DC103" s="334" t="s">
        <v>1223</v>
      </c>
      <c r="DD103" s="336"/>
      <c r="DE103" s="333" t="s">
        <v>1222</v>
      </c>
      <c r="DF103" s="334" t="s">
        <v>1223</v>
      </c>
      <c r="DG103" s="336"/>
      <c r="DH103" s="333" t="s">
        <v>1222</v>
      </c>
      <c r="DI103" s="334" t="s">
        <v>1223</v>
      </c>
      <c r="DJ103" s="336"/>
      <c r="DK103" s="333" t="s">
        <v>1222</v>
      </c>
      <c r="DL103" s="334" t="s">
        <v>1223</v>
      </c>
      <c r="DM103" s="336"/>
      <c r="DN103" s="333" t="s">
        <v>1222</v>
      </c>
      <c r="DO103" s="334" t="s">
        <v>1223</v>
      </c>
      <c r="DP103" s="336"/>
      <c r="DQ103" s="333" t="s">
        <v>1222</v>
      </c>
      <c r="DR103" s="334" t="s">
        <v>1223</v>
      </c>
      <c r="DS103" s="336"/>
      <c r="DT103" s="333" t="s">
        <v>1222</v>
      </c>
      <c r="DU103" s="334" t="s">
        <v>1223</v>
      </c>
      <c r="DV103" s="336"/>
      <c r="DW103" s="333" t="s">
        <v>1222</v>
      </c>
      <c r="DX103" s="334" t="s">
        <v>1223</v>
      </c>
      <c r="DY103" s="336"/>
      <c r="DZ103" s="333" t="s">
        <v>1222</v>
      </c>
      <c r="EA103" s="334" t="s">
        <v>1223</v>
      </c>
      <c r="EB103" s="336"/>
      <c r="EC103" s="333" t="s">
        <v>1222</v>
      </c>
      <c r="ED103" s="334" t="s">
        <v>1223</v>
      </c>
      <c r="EE103" s="336"/>
      <c r="EF103" s="333" t="s">
        <v>1222</v>
      </c>
      <c r="EG103" s="334" t="s">
        <v>1223</v>
      </c>
      <c r="EH103" s="336"/>
      <c r="EI103" s="374" t="s">
        <v>1210</v>
      </c>
      <c r="EJ103" s="375" t="s">
        <v>1210</v>
      </c>
      <c r="EK103" s="336"/>
      <c r="EL103" s="333" t="s">
        <v>1210</v>
      </c>
      <c r="EM103" s="334" t="s">
        <v>1210</v>
      </c>
      <c r="EN103" s="336"/>
      <c r="EO103" s="333" t="s">
        <v>1210</v>
      </c>
      <c r="EP103" s="334" t="s">
        <v>1210</v>
      </c>
      <c r="EQ103" s="336"/>
      <c r="ER103" s="333" t="s">
        <v>1210</v>
      </c>
      <c r="ES103" s="334" t="s">
        <v>1210</v>
      </c>
      <c r="ET103" s="336"/>
      <c r="EU103" s="333" t="s">
        <v>1210</v>
      </c>
      <c r="EV103" s="334" t="s">
        <v>1210</v>
      </c>
      <c r="EW103" s="376"/>
      <c r="EY103" s="668" t="s">
        <v>510</v>
      </c>
      <c r="EZ103" s="639" t="s">
        <v>511</v>
      </c>
      <c r="FA103" s="265" t="s">
        <v>1231</v>
      </c>
      <c r="FB103" s="266">
        <v>44952</v>
      </c>
      <c r="FC103" s="669">
        <v>44953</v>
      </c>
      <c r="FD103" s="268" t="s">
        <v>1242</v>
      </c>
      <c r="FE103" s="326">
        <v>3</v>
      </c>
      <c r="FF103" s="270" t="s">
        <v>1242</v>
      </c>
      <c r="FG103" s="326">
        <v>3</v>
      </c>
      <c r="FH103" s="327" t="s">
        <v>1242</v>
      </c>
      <c r="FI103" s="328">
        <v>3.04</v>
      </c>
      <c r="FJ103" s="670" t="s">
        <v>1242</v>
      </c>
      <c r="FK103" s="671">
        <v>100</v>
      </c>
      <c r="FL103" s="672">
        <v>26</v>
      </c>
      <c r="FM103" s="673">
        <v>26</v>
      </c>
      <c r="FN103" s="268" t="s">
        <v>1210</v>
      </c>
      <c r="FO103" s="326" t="s">
        <v>1210</v>
      </c>
      <c r="FP103" s="270" t="s">
        <v>1210</v>
      </c>
      <c r="FQ103" s="326" t="s">
        <v>1210</v>
      </c>
      <c r="FR103" s="327" t="s">
        <v>1210</v>
      </c>
      <c r="FS103" s="328" t="s">
        <v>1210</v>
      </c>
      <c r="FT103" s="670" t="s">
        <v>1210</v>
      </c>
      <c r="FU103" s="671" t="s">
        <v>1210</v>
      </c>
      <c r="FV103" s="672" t="s">
        <v>1210</v>
      </c>
      <c r="FW103" s="673" t="s">
        <v>1210</v>
      </c>
      <c r="FY103" s="276" t="s">
        <v>1243</v>
      </c>
      <c r="FZ103" s="277" t="s">
        <v>1230</v>
      </c>
      <c r="GC103" s="229"/>
      <c r="GD103" s="229"/>
    </row>
    <row r="104" spans="2:186" ht="18.75" customHeight="1">
      <c r="B104" s="632" t="s">
        <v>512</v>
      </c>
      <c r="C104" s="231" t="s">
        <v>513</v>
      </c>
      <c r="D104" s="232">
        <v>2022</v>
      </c>
      <c r="E104" s="233" t="s">
        <v>1231</v>
      </c>
      <c r="F104" s="633">
        <v>1083126</v>
      </c>
      <c r="G104" s="634">
        <v>1083126</v>
      </c>
      <c r="H104" s="339">
        <v>44773</v>
      </c>
      <c r="I104" s="635" t="s">
        <v>2084</v>
      </c>
      <c r="J104" s="636" t="s">
        <v>513</v>
      </c>
      <c r="K104" s="637" t="s">
        <v>2085</v>
      </c>
      <c r="L104" s="638" t="s">
        <v>513</v>
      </c>
      <c r="M104" s="637" t="s">
        <v>2086</v>
      </c>
      <c r="N104" s="639" t="s">
        <v>2087</v>
      </c>
      <c r="O104" s="635" t="s">
        <v>128</v>
      </c>
      <c r="P104" s="639" t="s">
        <v>129</v>
      </c>
      <c r="Q104" s="640" t="s">
        <v>1234</v>
      </c>
      <c r="R104" s="641"/>
      <c r="S104" s="641"/>
      <c r="T104" s="642"/>
      <c r="U104" s="643">
        <v>8461</v>
      </c>
      <c r="V104" s="644">
        <v>7</v>
      </c>
      <c r="W104" s="644">
        <v>4</v>
      </c>
      <c r="X104" s="645" t="s">
        <v>1210</v>
      </c>
      <c r="Y104" s="352">
        <v>2022</v>
      </c>
      <c r="Z104" s="265">
        <v>2024</v>
      </c>
      <c r="AA104" s="646" t="s">
        <v>2088</v>
      </c>
      <c r="AB104" s="647"/>
      <c r="AC104" s="639" t="s">
        <v>1210</v>
      </c>
      <c r="AD104" s="648" t="s">
        <v>1211</v>
      </c>
      <c r="AE104" s="636" t="s">
        <v>2089</v>
      </c>
      <c r="AF104" s="636" t="s">
        <v>2090</v>
      </c>
      <c r="AG104" s="639" t="s">
        <v>2091</v>
      </c>
      <c r="AH104" s="648"/>
      <c r="AI104" s="639" t="s">
        <v>1210</v>
      </c>
      <c r="AJ104" s="649">
        <v>2021</v>
      </c>
      <c r="AK104" s="644">
        <v>15723</v>
      </c>
      <c r="AL104" s="644">
        <v>15368</v>
      </c>
      <c r="AM104" s="650"/>
      <c r="AN104" s="651"/>
      <c r="AO104" s="652">
        <v>2024</v>
      </c>
      <c r="AP104" s="645">
        <v>15565.649999999998</v>
      </c>
      <c r="AQ104" s="653">
        <v>1</v>
      </c>
      <c r="AR104" s="645">
        <v>15186</v>
      </c>
      <c r="AS104" s="653">
        <v>1.18</v>
      </c>
      <c r="AT104" s="654"/>
      <c r="AU104" s="651" t="s">
        <v>1210</v>
      </c>
      <c r="AV104" s="655" t="s">
        <v>1210</v>
      </c>
      <c r="AW104" s="656" t="s">
        <v>2092</v>
      </c>
      <c r="AX104" s="649">
        <v>2021</v>
      </c>
      <c r="AY104" s="644"/>
      <c r="AZ104" s="644" t="s">
        <v>1210</v>
      </c>
      <c r="BA104" s="650"/>
      <c r="BB104" s="657"/>
      <c r="BC104" s="652">
        <v>2024</v>
      </c>
      <c r="BD104" s="645"/>
      <c r="BE104" s="653" t="s">
        <v>1210</v>
      </c>
      <c r="BF104" s="645"/>
      <c r="BG104" s="653" t="s">
        <v>1210</v>
      </c>
      <c r="BH104" s="654"/>
      <c r="BI104" s="657" t="s">
        <v>1210</v>
      </c>
      <c r="BJ104" s="655" t="s">
        <v>1210</v>
      </c>
      <c r="BK104" s="656"/>
      <c r="BL104" s="635" t="s">
        <v>1210</v>
      </c>
      <c r="BM104" s="658" t="s">
        <v>1210</v>
      </c>
      <c r="BN104" s="639" t="s">
        <v>1210</v>
      </c>
      <c r="BO104" s="635" t="s">
        <v>1210</v>
      </c>
      <c r="BP104" s="658" t="s">
        <v>1210</v>
      </c>
      <c r="BQ104" s="639" t="s">
        <v>1210</v>
      </c>
      <c r="BR104" s="635" t="s">
        <v>1210</v>
      </c>
      <c r="BS104" s="658" t="s">
        <v>1210</v>
      </c>
      <c r="BT104" s="639" t="s">
        <v>1210</v>
      </c>
      <c r="BU104" s="635" t="s">
        <v>1210</v>
      </c>
      <c r="BV104" s="658" t="s">
        <v>1210</v>
      </c>
      <c r="BW104" s="639" t="s">
        <v>1210</v>
      </c>
      <c r="BX104" s="635" t="s">
        <v>1210</v>
      </c>
      <c r="BY104" s="658" t="s">
        <v>1210</v>
      </c>
      <c r="BZ104" s="639" t="s">
        <v>1210</v>
      </c>
      <c r="CA104" s="659" t="s">
        <v>1210</v>
      </c>
      <c r="CB104" s="638" t="s">
        <v>1240</v>
      </c>
      <c r="CC104" s="660" t="s">
        <v>2093</v>
      </c>
      <c r="CD104" s="661" t="s">
        <v>1217</v>
      </c>
      <c r="CE104" s="662"/>
      <c r="CF104" s="663"/>
      <c r="CG104" s="663"/>
      <c r="CH104" s="663"/>
      <c r="CI104" s="663"/>
      <c r="CJ104" s="664"/>
      <c r="CK104" s="661" t="s">
        <v>1240</v>
      </c>
      <c r="CL104" s="639" t="s">
        <v>2094</v>
      </c>
      <c r="CM104" s="647" t="s">
        <v>1217</v>
      </c>
      <c r="CN104" s="665"/>
      <c r="CO104" s="666">
        <v>0</v>
      </c>
      <c r="CP104" s="667"/>
      <c r="CQ104" s="666">
        <v>0</v>
      </c>
      <c r="CR104" s="667"/>
      <c r="CS104" s="666">
        <v>0</v>
      </c>
      <c r="CT104" s="667" t="s">
        <v>1210</v>
      </c>
      <c r="CU104" s="666">
        <v>0</v>
      </c>
      <c r="CV104" s="374" t="s">
        <v>1219</v>
      </c>
      <c r="CW104" s="375" t="s">
        <v>1223</v>
      </c>
      <c r="CX104" s="336"/>
      <c r="CY104" s="333" t="s">
        <v>1220</v>
      </c>
      <c r="CZ104" s="334" t="s">
        <v>1220</v>
      </c>
      <c r="DA104" s="336" t="s">
        <v>2095</v>
      </c>
      <c r="DB104" s="333" t="s">
        <v>1220</v>
      </c>
      <c r="DC104" s="334" t="s">
        <v>1220</v>
      </c>
      <c r="DD104" s="336" t="s">
        <v>2096</v>
      </c>
      <c r="DE104" s="333" t="s">
        <v>1220</v>
      </c>
      <c r="DF104" s="334" t="s">
        <v>1220</v>
      </c>
      <c r="DG104" s="336" t="s">
        <v>2095</v>
      </c>
      <c r="DH104" s="333" t="s">
        <v>1220</v>
      </c>
      <c r="DI104" s="334" t="s">
        <v>1220</v>
      </c>
      <c r="DJ104" s="336" t="s">
        <v>2096</v>
      </c>
      <c r="DK104" s="333" t="s">
        <v>1220</v>
      </c>
      <c r="DL104" s="334" t="s">
        <v>1220</v>
      </c>
      <c r="DM104" s="336" t="s">
        <v>2096</v>
      </c>
      <c r="DN104" s="333" t="s">
        <v>1220</v>
      </c>
      <c r="DO104" s="334" t="s">
        <v>1220</v>
      </c>
      <c r="DP104" s="336" t="s">
        <v>2096</v>
      </c>
      <c r="DQ104" s="333" t="s">
        <v>1220</v>
      </c>
      <c r="DR104" s="334" t="s">
        <v>1220</v>
      </c>
      <c r="DS104" s="336" t="s">
        <v>2095</v>
      </c>
      <c r="DT104" s="333" t="s">
        <v>1220</v>
      </c>
      <c r="DU104" s="334" t="s">
        <v>1220</v>
      </c>
      <c r="DV104" s="336" t="s">
        <v>2095</v>
      </c>
      <c r="DW104" s="333" t="s">
        <v>1220</v>
      </c>
      <c r="DX104" s="334" t="s">
        <v>1220</v>
      </c>
      <c r="DY104" s="336" t="s">
        <v>2096</v>
      </c>
      <c r="DZ104" s="333" t="s">
        <v>1220</v>
      </c>
      <c r="EA104" s="334" t="s">
        <v>1220</v>
      </c>
      <c r="EB104" s="336" t="s">
        <v>2096</v>
      </c>
      <c r="EC104" s="333" t="s">
        <v>1220</v>
      </c>
      <c r="ED104" s="334" t="s">
        <v>1220</v>
      </c>
      <c r="EE104" s="336" t="s">
        <v>2096</v>
      </c>
      <c r="EF104" s="333" t="s">
        <v>1220</v>
      </c>
      <c r="EG104" s="334" t="s">
        <v>1220</v>
      </c>
      <c r="EH104" s="336" t="s">
        <v>2095</v>
      </c>
      <c r="EI104" s="374" t="s">
        <v>1210</v>
      </c>
      <c r="EJ104" s="375" t="s">
        <v>1210</v>
      </c>
      <c r="EK104" s="336"/>
      <c r="EL104" s="333" t="s">
        <v>1210</v>
      </c>
      <c r="EM104" s="334" t="s">
        <v>1210</v>
      </c>
      <c r="EN104" s="336"/>
      <c r="EO104" s="333" t="s">
        <v>1210</v>
      </c>
      <c r="EP104" s="334" t="s">
        <v>1210</v>
      </c>
      <c r="EQ104" s="336"/>
      <c r="ER104" s="333" t="s">
        <v>1210</v>
      </c>
      <c r="ES104" s="334" t="s">
        <v>1210</v>
      </c>
      <c r="ET104" s="336"/>
      <c r="EU104" s="333" t="s">
        <v>1210</v>
      </c>
      <c r="EV104" s="334" t="s">
        <v>1210</v>
      </c>
      <c r="EW104" s="376"/>
      <c r="EY104" s="668" t="s">
        <v>512</v>
      </c>
      <c r="EZ104" s="639" t="s">
        <v>513</v>
      </c>
      <c r="FA104" s="265" t="s">
        <v>1231</v>
      </c>
      <c r="FB104" s="266">
        <v>44865</v>
      </c>
      <c r="FC104" s="669">
        <v>44876</v>
      </c>
      <c r="FD104" s="268" t="s">
        <v>1242</v>
      </c>
      <c r="FE104" s="326">
        <v>1</v>
      </c>
      <c r="FF104" s="270" t="s">
        <v>1242</v>
      </c>
      <c r="FG104" s="326">
        <v>1.18</v>
      </c>
      <c r="FH104" s="327" t="s">
        <v>1210</v>
      </c>
      <c r="FI104" s="328" t="s">
        <v>1210</v>
      </c>
      <c r="FJ104" s="670" t="s">
        <v>1242</v>
      </c>
      <c r="FK104" s="671">
        <v>100</v>
      </c>
      <c r="FL104" s="672">
        <v>26</v>
      </c>
      <c r="FM104" s="673">
        <v>26</v>
      </c>
      <c r="FN104" s="268" t="s">
        <v>1210</v>
      </c>
      <c r="FO104" s="326" t="s">
        <v>1210</v>
      </c>
      <c r="FP104" s="270" t="s">
        <v>1210</v>
      </c>
      <c r="FQ104" s="326" t="s">
        <v>1210</v>
      </c>
      <c r="FR104" s="327" t="s">
        <v>1210</v>
      </c>
      <c r="FS104" s="328" t="s">
        <v>1210</v>
      </c>
      <c r="FT104" s="670" t="s">
        <v>1210</v>
      </c>
      <c r="FU104" s="671" t="s">
        <v>1210</v>
      </c>
      <c r="FV104" s="672" t="s">
        <v>1210</v>
      </c>
      <c r="FW104" s="673" t="s">
        <v>1210</v>
      </c>
      <c r="FY104" s="276" t="s">
        <v>1243</v>
      </c>
      <c r="FZ104" s="277" t="s">
        <v>1230</v>
      </c>
      <c r="GC104" s="229"/>
      <c r="GD104" s="229"/>
    </row>
    <row r="105" spans="2:186" ht="18.75" customHeight="1">
      <c r="B105" s="632" t="s">
        <v>514</v>
      </c>
      <c r="C105" s="231" t="s">
        <v>515</v>
      </c>
      <c r="D105" s="232">
        <v>2022</v>
      </c>
      <c r="E105" s="233" t="s">
        <v>1231</v>
      </c>
      <c r="F105" s="633">
        <v>1022129</v>
      </c>
      <c r="G105" s="634">
        <v>1022129</v>
      </c>
      <c r="H105" s="339">
        <v>44770</v>
      </c>
      <c r="I105" s="635" t="s">
        <v>2097</v>
      </c>
      <c r="J105" s="636" t="s">
        <v>2098</v>
      </c>
      <c r="K105" s="637" t="s">
        <v>2099</v>
      </c>
      <c r="L105" s="638" t="s">
        <v>2098</v>
      </c>
      <c r="M105" s="637" t="s">
        <v>2100</v>
      </c>
      <c r="N105" s="639" t="s">
        <v>2101</v>
      </c>
      <c r="O105" s="635" t="s">
        <v>25</v>
      </c>
      <c r="P105" s="639" t="s">
        <v>39</v>
      </c>
      <c r="Q105" s="640" t="s">
        <v>1234</v>
      </c>
      <c r="R105" s="641"/>
      <c r="S105" s="641"/>
      <c r="T105" s="642"/>
      <c r="U105" s="643" t="s">
        <v>3499</v>
      </c>
      <c r="V105" s="644">
        <v>2</v>
      </c>
      <c r="W105" s="644">
        <v>1</v>
      </c>
      <c r="X105" s="645" t="s">
        <v>1210</v>
      </c>
      <c r="Y105" s="352">
        <v>2022</v>
      </c>
      <c r="Z105" s="265">
        <v>2024</v>
      </c>
      <c r="AA105" s="646" t="s">
        <v>2102</v>
      </c>
      <c r="AB105" s="647"/>
      <c r="AC105" s="639" t="s">
        <v>1210</v>
      </c>
      <c r="AD105" s="648" t="s">
        <v>1211</v>
      </c>
      <c r="AE105" s="636" t="s">
        <v>2103</v>
      </c>
      <c r="AF105" s="636" t="s">
        <v>2097</v>
      </c>
      <c r="AG105" s="639" t="s">
        <v>2104</v>
      </c>
      <c r="AH105" s="648"/>
      <c r="AI105" s="639" t="s">
        <v>1210</v>
      </c>
      <c r="AJ105" s="649">
        <v>2021</v>
      </c>
      <c r="AK105" s="644">
        <v>578917</v>
      </c>
      <c r="AL105" s="644" t="s">
        <v>3499</v>
      </c>
      <c r="AM105" s="650"/>
      <c r="AN105" s="651"/>
      <c r="AO105" s="652">
        <v>2024</v>
      </c>
      <c r="AP105" s="645">
        <v>176108</v>
      </c>
      <c r="AQ105" s="653">
        <v>69.569999999999993</v>
      </c>
      <c r="AR105" s="645" t="s">
        <v>3499</v>
      </c>
      <c r="AS105" s="653" t="s">
        <v>3499</v>
      </c>
      <c r="AT105" s="654"/>
      <c r="AU105" s="651" t="s">
        <v>1210</v>
      </c>
      <c r="AV105" s="655" t="s">
        <v>1210</v>
      </c>
      <c r="AW105" s="656" t="s">
        <v>2105</v>
      </c>
      <c r="AX105" s="649">
        <v>2021</v>
      </c>
      <c r="AY105" s="644"/>
      <c r="AZ105" s="644" t="s">
        <v>1210</v>
      </c>
      <c r="BA105" s="650"/>
      <c r="BB105" s="657"/>
      <c r="BC105" s="652">
        <v>2024</v>
      </c>
      <c r="BD105" s="645"/>
      <c r="BE105" s="653" t="s">
        <v>1210</v>
      </c>
      <c r="BF105" s="645"/>
      <c r="BG105" s="653" t="s">
        <v>1210</v>
      </c>
      <c r="BH105" s="654"/>
      <c r="BI105" s="657" t="s">
        <v>1210</v>
      </c>
      <c r="BJ105" s="655" t="s">
        <v>1210</v>
      </c>
      <c r="BK105" s="656"/>
      <c r="BL105" s="635" t="s">
        <v>1210</v>
      </c>
      <c r="BM105" s="658" t="s">
        <v>1210</v>
      </c>
      <c r="BN105" s="639" t="s">
        <v>1210</v>
      </c>
      <c r="BO105" s="635" t="s">
        <v>1210</v>
      </c>
      <c r="BP105" s="658" t="s">
        <v>1210</v>
      </c>
      <c r="BQ105" s="639" t="s">
        <v>1210</v>
      </c>
      <c r="BR105" s="635" t="s">
        <v>1210</v>
      </c>
      <c r="BS105" s="658" t="s">
        <v>1210</v>
      </c>
      <c r="BT105" s="639" t="s">
        <v>1210</v>
      </c>
      <c r="BU105" s="635" t="s">
        <v>1210</v>
      </c>
      <c r="BV105" s="658" t="s">
        <v>1210</v>
      </c>
      <c r="BW105" s="639" t="s">
        <v>1210</v>
      </c>
      <c r="BX105" s="635" t="s">
        <v>1210</v>
      </c>
      <c r="BY105" s="658" t="s">
        <v>1210</v>
      </c>
      <c r="BZ105" s="639" t="s">
        <v>1210</v>
      </c>
      <c r="CA105" s="659" t="s">
        <v>1210</v>
      </c>
      <c r="CB105" s="638" t="s">
        <v>1217</v>
      </c>
      <c r="CC105" s="660"/>
      <c r="CD105" s="661" t="s">
        <v>1217</v>
      </c>
      <c r="CE105" s="662"/>
      <c r="CF105" s="663"/>
      <c r="CG105" s="663"/>
      <c r="CH105" s="663"/>
      <c r="CI105" s="663"/>
      <c r="CJ105" s="664"/>
      <c r="CK105" s="661" t="s">
        <v>1217</v>
      </c>
      <c r="CL105" s="639"/>
      <c r="CM105" s="647" t="s">
        <v>1217</v>
      </c>
      <c r="CN105" s="665"/>
      <c r="CO105" s="666">
        <v>0</v>
      </c>
      <c r="CP105" s="667"/>
      <c r="CQ105" s="666">
        <v>0</v>
      </c>
      <c r="CR105" s="667"/>
      <c r="CS105" s="666">
        <v>0</v>
      </c>
      <c r="CT105" s="667" t="s">
        <v>1210</v>
      </c>
      <c r="CU105" s="666">
        <v>0</v>
      </c>
      <c r="CV105" s="374" t="s">
        <v>1219</v>
      </c>
      <c r="CW105" s="375" t="s">
        <v>1223</v>
      </c>
      <c r="CX105" s="336"/>
      <c r="CY105" s="333" t="s">
        <v>1222</v>
      </c>
      <c r="CZ105" s="334" t="s">
        <v>1223</v>
      </c>
      <c r="DA105" s="336"/>
      <c r="DB105" s="333" t="s">
        <v>1222</v>
      </c>
      <c r="DC105" s="334" t="s">
        <v>1223</v>
      </c>
      <c r="DD105" s="336"/>
      <c r="DE105" s="333" t="s">
        <v>1222</v>
      </c>
      <c r="DF105" s="334" t="s">
        <v>1223</v>
      </c>
      <c r="DG105" s="336"/>
      <c r="DH105" s="333" t="s">
        <v>1222</v>
      </c>
      <c r="DI105" s="334" t="s">
        <v>1223</v>
      </c>
      <c r="DJ105" s="336"/>
      <c r="DK105" s="333" t="s">
        <v>1222</v>
      </c>
      <c r="DL105" s="334" t="s">
        <v>1223</v>
      </c>
      <c r="DM105" s="336"/>
      <c r="DN105" s="333" t="s">
        <v>1222</v>
      </c>
      <c r="DO105" s="334" t="s">
        <v>1220</v>
      </c>
      <c r="DP105" s="336"/>
      <c r="DQ105" s="333" t="s">
        <v>1222</v>
      </c>
      <c r="DR105" s="334" t="s">
        <v>1223</v>
      </c>
      <c r="DS105" s="336"/>
      <c r="DT105" s="333" t="s">
        <v>1222</v>
      </c>
      <c r="DU105" s="334" t="s">
        <v>1223</v>
      </c>
      <c r="DV105" s="336"/>
      <c r="DW105" s="333" t="s">
        <v>1222</v>
      </c>
      <c r="DX105" s="334" t="s">
        <v>1223</v>
      </c>
      <c r="DY105" s="336"/>
      <c r="DZ105" s="333" t="s">
        <v>1222</v>
      </c>
      <c r="EA105" s="334" t="s">
        <v>1223</v>
      </c>
      <c r="EB105" s="336"/>
      <c r="EC105" s="333" t="s">
        <v>1222</v>
      </c>
      <c r="ED105" s="334" t="s">
        <v>1223</v>
      </c>
      <c r="EE105" s="336"/>
      <c r="EF105" s="333" t="s">
        <v>1222</v>
      </c>
      <c r="EG105" s="334" t="s">
        <v>1223</v>
      </c>
      <c r="EH105" s="336"/>
      <c r="EI105" s="374" t="s">
        <v>1210</v>
      </c>
      <c r="EJ105" s="375" t="s">
        <v>1210</v>
      </c>
      <c r="EK105" s="336"/>
      <c r="EL105" s="333" t="s">
        <v>1210</v>
      </c>
      <c r="EM105" s="334" t="s">
        <v>1210</v>
      </c>
      <c r="EN105" s="336"/>
      <c r="EO105" s="333" t="s">
        <v>1210</v>
      </c>
      <c r="EP105" s="334" t="s">
        <v>1210</v>
      </c>
      <c r="EQ105" s="336"/>
      <c r="ER105" s="333" t="s">
        <v>1210</v>
      </c>
      <c r="ES105" s="334" t="s">
        <v>1210</v>
      </c>
      <c r="ET105" s="336"/>
      <c r="EU105" s="333" t="s">
        <v>1210</v>
      </c>
      <c r="EV105" s="334" t="s">
        <v>1210</v>
      </c>
      <c r="EW105" s="376"/>
      <c r="EY105" s="668" t="s">
        <v>514</v>
      </c>
      <c r="EZ105" s="639" t="s">
        <v>515</v>
      </c>
      <c r="FA105" s="265" t="s">
        <v>1231</v>
      </c>
      <c r="FB105" s="266">
        <v>44964</v>
      </c>
      <c r="FC105" s="669">
        <v>44964</v>
      </c>
      <c r="FD105" s="268" t="s">
        <v>1276</v>
      </c>
      <c r="FE105" s="326">
        <v>69.569999999999993</v>
      </c>
      <c r="FF105" s="270" t="s">
        <v>1276</v>
      </c>
      <c r="FG105" s="326">
        <v>69.599999999999994</v>
      </c>
      <c r="FH105" s="327" t="s">
        <v>1210</v>
      </c>
      <c r="FI105" s="328" t="s">
        <v>1210</v>
      </c>
      <c r="FJ105" s="670" t="s">
        <v>1242</v>
      </c>
      <c r="FK105" s="671">
        <v>100</v>
      </c>
      <c r="FL105" s="672">
        <v>26</v>
      </c>
      <c r="FM105" s="673">
        <v>26</v>
      </c>
      <c r="FN105" s="268" t="s">
        <v>1210</v>
      </c>
      <c r="FO105" s="326" t="s">
        <v>1210</v>
      </c>
      <c r="FP105" s="270" t="s">
        <v>1210</v>
      </c>
      <c r="FQ105" s="326" t="s">
        <v>1210</v>
      </c>
      <c r="FR105" s="327" t="s">
        <v>1210</v>
      </c>
      <c r="FS105" s="328" t="s">
        <v>1210</v>
      </c>
      <c r="FT105" s="670" t="s">
        <v>1210</v>
      </c>
      <c r="FU105" s="671" t="s">
        <v>1210</v>
      </c>
      <c r="FV105" s="672" t="s">
        <v>1210</v>
      </c>
      <c r="FW105" s="673" t="s">
        <v>1210</v>
      </c>
      <c r="FY105" s="276" t="s">
        <v>1243</v>
      </c>
      <c r="FZ105" s="277" t="s">
        <v>1230</v>
      </c>
      <c r="GC105" s="229"/>
      <c r="GD105" s="229"/>
    </row>
    <row r="106" spans="2:186" ht="18.75" customHeight="1">
      <c r="B106" s="632" t="s">
        <v>516</v>
      </c>
      <c r="C106" s="231" t="s">
        <v>517</v>
      </c>
      <c r="D106" s="232">
        <v>2022</v>
      </c>
      <c r="E106" s="233" t="s">
        <v>1231</v>
      </c>
      <c r="F106" s="633">
        <v>1075130</v>
      </c>
      <c r="G106" s="634">
        <v>1075130</v>
      </c>
      <c r="H106" s="339">
        <v>44769</v>
      </c>
      <c r="I106" s="635" t="s">
        <v>2106</v>
      </c>
      <c r="J106" s="636" t="s">
        <v>517</v>
      </c>
      <c r="K106" s="637" t="s">
        <v>2107</v>
      </c>
      <c r="L106" s="638" t="s">
        <v>517</v>
      </c>
      <c r="M106" s="637" t="s">
        <v>2107</v>
      </c>
      <c r="N106" s="639" t="s">
        <v>2108</v>
      </c>
      <c r="O106" s="635" t="s">
        <v>114</v>
      </c>
      <c r="P106" s="639" t="s">
        <v>115</v>
      </c>
      <c r="Q106" s="640" t="s">
        <v>1234</v>
      </c>
      <c r="R106" s="641"/>
      <c r="S106" s="641"/>
      <c r="T106" s="642"/>
      <c r="U106" s="643">
        <v>3176.0979187763583</v>
      </c>
      <c r="V106" s="644">
        <v>2</v>
      </c>
      <c r="W106" s="644">
        <v>1</v>
      </c>
      <c r="X106" s="645" t="s">
        <v>1210</v>
      </c>
      <c r="Y106" s="352">
        <v>2022</v>
      </c>
      <c r="Z106" s="265">
        <v>2024</v>
      </c>
      <c r="AA106" s="646" t="s">
        <v>2109</v>
      </c>
      <c r="AB106" s="647"/>
      <c r="AC106" s="639" t="s">
        <v>1210</v>
      </c>
      <c r="AD106" s="648" t="s">
        <v>1211</v>
      </c>
      <c r="AE106" s="636" t="s">
        <v>2110</v>
      </c>
      <c r="AF106" s="636" t="s">
        <v>2108</v>
      </c>
      <c r="AG106" s="639" t="s">
        <v>1608</v>
      </c>
      <c r="AH106" s="648"/>
      <c r="AI106" s="639" t="s">
        <v>1210</v>
      </c>
      <c r="AJ106" s="649">
        <v>2021</v>
      </c>
      <c r="AK106" s="644">
        <v>5391</v>
      </c>
      <c r="AL106" s="644">
        <v>5364</v>
      </c>
      <c r="AM106" s="650"/>
      <c r="AN106" s="651"/>
      <c r="AO106" s="652">
        <v>2024</v>
      </c>
      <c r="AP106" s="645">
        <v>5385.6090000000004</v>
      </c>
      <c r="AQ106" s="653">
        <v>0.09</v>
      </c>
      <c r="AR106" s="645">
        <v>5358.6360000000004</v>
      </c>
      <c r="AS106" s="653">
        <v>0.09</v>
      </c>
      <c r="AT106" s="654"/>
      <c r="AU106" s="651" t="s">
        <v>1210</v>
      </c>
      <c r="AV106" s="655" t="s">
        <v>1210</v>
      </c>
      <c r="AW106" s="656" t="s">
        <v>2111</v>
      </c>
      <c r="AX106" s="649">
        <v>2021</v>
      </c>
      <c r="AY106" s="644"/>
      <c r="AZ106" s="644" t="s">
        <v>1210</v>
      </c>
      <c r="BA106" s="650"/>
      <c r="BB106" s="657"/>
      <c r="BC106" s="652">
        <v>2024</v>
      </c>
      <c r="BD106" s="645"/>
      <c r="BE106" s="653" t="s">
        <v>1210</v>
      </c>
      <c r="BF106" s="645"/>
      <c r="BG106" s="653" t="s">
        <v>1210</v>
      </c>
      <c r="BH106" s="654"/>
      <c r="BI106" s="657" t="s">
        <v>1210</v>
      </c>
      <c r="BJ106" s="655" t="s">
        <v>1210</v>
      </c>
      <c r="BK106" s="656"/>
      <c r="BL106" s="635" t="s">
        <v>1210</v>
      </c>
      <c r="BM106" s="658" t="s">
        <v>1210</v>
      </c>
      <c r="BN106" s="639" t="s">
        <v>1210</v>
      </c>
      <c r="BO106" s="635" t="s">
        <v>1210</v>
      </c>
      <c r="BP106" s="658" t="s">
        <v>1210</v>
      </c>
      <c r="BQ106" s="639" t="s">
        <v>1210</v>
      </c>
      <c r="BR106" s="635" t="s">
        <v>1210</v>
      </c>
      <c r="BS106" s="658" t="s">
        <v>1210</v>
      </c>
      <c r="BT106" s="639" t="s">
        <v>1210</v>
      </c>
      <c r="BU106" s="635" t="s">
        <v>1210</v>
      </c>
      <c r="BV106" s="658" t="s">
        <v>1210</v>
      </c>
      <c r="BW106" s="639" t="s">
        <v>1210</v>
      </c>
      <c r="BX106" s="635" t="s">
        <v>1210</v>
      </c>
      <c r="BY106" s="658" t="s">
        <v>1210</v>
      </c>
      <c r="BZ106" s="639" t="s">
        <v>1210</v>
      </c>
      <c r="CA106" s="659" t="s">
        <v>1210</v>
      </c>
      <c r="CB106" s="638" t="s">
        <v>1217</v>
      </c>
      <c r="CC106" s="660"/>
      <c r="CD106" s="661" t="s">
        <v>1217</v>
      </c>
      <c r="CE106" s="662"/>
      <c r="CF106" s="663"/>
      <c r="CG106" s="663"/>
      <c r="CH106" s="663"/>
      <c r="CI106" s="663"/>
      <c r="CJ106" s="664"/>
      <c r="CK106" s="661" t="s">
        <v>1217</v>
      </c>
      <c r="CL106" s="639"/>
      <c r="CM106" s="647" t="s">
        <v>1217</v>
      </c>
      <c r="CN106" s="665"/>
      <c r="CO106" s="666">
        <v>0</v>
      </c>
      <c r="CP106" s="667"/>
      <c r="CQ106" s="666">
        <v>0</v>
      </c>
      <c r="CR106" s="667"/>
      <c r="CS106" s="666">
        <v>0</v>
      </c>
      <c r="CT106" s="667" t="s">
        <v>1210</v>
      </c>
      <c r="CU106" s="666">
        <v>0</v>
      </c>
      <c r="CV106" s="374" t="s">
        <v>1219</v>
      </c>
      <c r="CW106" s="375" t="s">
        <v>1223</v>
      </c>
      <c r="CX106" s="336"/>
      <c r="CY106" s="333" t="s">
        <v>1222</v>
      </c>
      <c r="CZ106" s="334" t="s">
        <v>1223</v>
      </c>
      <c r="DA106" s="336"/>
      <c r="DB106" s="333" t="s">
        <v>1222</v>
      </c>
      <c r="DC106" s="334" t="s">
        <v>1223</v>
      </c>
      <c r="DD106" s="336"/>
      <c r="DE106" s="333" t="s">
        <v>1224</v>
      </c>
      <c r="DF106" s="334" t="s">
        <v>1224</v>
      </c>
      <c r="DG106" s="336"/>
      <c r="DH106" s="333" t="s">
        <v>1222</v>
      </c>
      <c r="DI106" s="334" t="s">
        <v>1223</v>
      </c>
      <c r="DJ106" s="336"/>
      <c r="DK106" s="333" t="s">
        <v>1222</v>
      </c>
      <c r="DL106" s="334" t="s">
        <v>1223</v>
      </c>
      <c r="DM106" s="336"/>
      <c r="DN106" s="333" t="s">
        <v>1224</v>
      </c>
      <c r="DO106" s="334" t="s">
        <v>1224</v>
      </c>
      <c r="DP106" s="336"/>
      <c r="DQ106" s="333" t="s">
        <v>1222</v>
      </c>
      <c r="DR106" s="334" t="s">
        <v>1223</v>
      </c>
      <c r="DS106" s="336"/>
      <c r="DT106" s="333" t="s">
        <v>1222</v>
      </c>
      <c r="DU106" s="334" t="s">
        <v>1223</v>
      </c>
      <c r="DV106" s="336"/>
      <c r="DW106" s="333" t="s">
        <v>1224</v>
      </c>
      <c r="DX106" s="334" t="s">
        <v>1224</v>
      </c>
      <c r="DY106" s="336"/>
      <c r="DZ106" s="333" t="s">
        <v>1224</v>
      </c>
      <c r="EA106" s="334" t="s">
        <v>1224</v>
      </c>
      <c r="EB106" s="336"/>
      <c r="EC106" s="333" t="s">
        <v>1224</v>
      </c>
      <c r="ED106" s="334" t="s">
        <v>1224</v>
      </c>
      <c r="EE106" s="336"/>
      <c r="EF106" s="333" t="s">
        <v>1222</v>
      </c>
      <c r="EG106" s="334" t="s">
        <v>1223</v>
      </c>
      <c r="EH106" s="336"/>
      <c r="EI106" s="374" t="s">
        <v>1210</v>
      </c>
      <c r="EJ106" s="375" t="s">
        <v>1210</v>
      </c>
      <c r="EK106" s="336"/>
      <c r="EL106" s="333" t="s">
        <v>1210</v>
      </c>
      <c r="EM106" s="334" t="s">
        <v>1210</v>
      </c>
      <c r="EN106" s="336"/>
      <c r="EO106" s="333" t="s">
        <v>1210</v>
      </c>
      <c r="EP106" s="334" t="s">
        <v>1210</v>
      </c>
      <c r="EQ106" s="336"/>
      <c r="ER106" s="333" t="s">
        <v>1210</v>
      </c>
      <c r="ES106" s="334" t="s">
        <v>1210</v>
      </c>
      <c r="ET106" s="336"/>
      <c r="EU106" s="333" t="s">
        <v>1210</v>
      </c>
      <c r="EV106" s="334" t="s">
        <v>1210</v>
      </c>
      <c r="EW106" s="376"/>
      <c r="EY106" s="668" t="s">
        <v>516</v>
      </c>
      <c r="EZ106" s="639" t="s">
        <v>517</v>
      </c>
      <c r="FA106" s="265" t="s">
        <v>1231</v>
      </c>
      <c r="FB106" s="266">
        <v>44838</v>
      </c>
      <c r="FC106" s="669">
        <v>44855</v>
      </c>
      <c r="FD106" s="268" t="s">
        <v>1242</v>
      </c>
      <c r="FE106" s="326">
        <v>0.09</v>
      </c>
      <c r="FF106" s="270" t="s">
        <v>1242</v>
      </c>
      <c r="FG106" s="326">
        <v>0.09</v>
      </c>
      <c r="FH106" s="327" t="s">
        <v>1210</v>
      </c>
      <c r="FI106" s="328" t="s">
        <v>1210</v>
      </c>
      <c r="FJ106" s="670" t="s">
        <v>1242</v>
      </c>
      <c r="FK106" s="671">
        <v>100</v>
      </c>
      <c r="FL106" s="672">
        <v>16</v>
      </c>
      <c r="FM106" s="673">
        <v>16</v>
      </c>
      <c r="FN106" s="268" t="s">
        <v>1210</v>
      </c>
      <c r="FO106" s="326" t="s">
        <v>1210</v>
      </c>
      <c r="FP106" s="270" t="s">
        <v>1210</v>
      </c>
      <c r="FQ106" s="326" t="s">
        <v>1210</v>
      </c>
      <c r="FR106" s="327" t="s">
        <v>1210</v>
      </c>
      <c r="FS106" s="328" t="s">
        <v>1210</v>
      </c>
      <c r="FT106" s="670" t="s">
        <v>1210</v>
      </c>
      <c r="FU106" s="671" t="s">
        <v>1210</v>
      </c>
      <c r="FV106" s="672" t="s">
        <v>1210</v>
      </c>
      <c r="FW106" s="673" t="s">
        <v>1210</v>
      </c>
      <c r="FY106" s="276" t="s">
        <v>1243</v>
      </c>
      <c r="FZ106" s="277" t="s">
        <v>1230</v>
      </c>
      <c r="GC106" s="229"/>
      <c r="GD106" s="229"/>
    </row>
    <row r="107" spans="2:186" ht="18.75" customHeight="1">
      <c r="B107" s="632" t="s">
        <v>518</v>
      </c>
      <c r="C107" s="231" t="s">
        <v>519</v>
      </c>
      <c r="D107" s="232">
        <v>2022</v>
      </c>
      <c r="E107" s="233" t="s">
        <v>1231</v>
      </c>
      <c r="F107" s="633">
        <v>1014133</v>
      </c>
      <c r="G107" s="634">
        <v>1014133</v>
      </c>
      <c r="H107" s="339">
        <v>44764</v>
      </c>
      <c r="I107" s="635" t="s">
        <v>2112</v>
      </c>
      <c r="J107" s="636" t="s">
        <v>519</v>
      </c>
      <c r="K107" s="637" t="s">
        <v>2113</v>
      </c>
      <c r="L107" s="638" t="s">
        <v>519</v>
      </c>
      <c r="M107" s="637" t="s">
        <v>2114</v>
      </c>
      <c r="N107" s="639" t="s">
        <v>2112</v>
      </c>
      <c r="O107" s="635" t="s">
        <v>25</v>
      </c>
      <c r="P107" s="639" t="s">
        <v>32</v>
      </c>
      <c r="Q107" s="640" t="s">
        <v>1234</v>
      </c>
      <c r="R107" s="641"/>
      <c r="S107" s="641"/>
      <c r="T107" s="642"/>
      <c r="U107" s="643">
        <v>9984.2630520000002</v>
      </c>
      <c r="V107" s="644">
        <v>1</v>
      </c>
      <c r="W107" s="644">
        <v>1</v>
      </c>
      <c r="X107" s="645" t="s">
        <v>1210</v>
      </c>
      <c r="Y107" s="352">
        <v>2022</v>
      </c>
      <c r="Z107" s="265">
        <v>2024</v>
      </c>
      <c r="AA107" s="646" t="s">
        <v>2115</v>
      </c>
      <c r="AB107" s="647"/>
      <c r="AC107" s="639" t="s">
        <v>1210</v>
      </c>
      <c r="AD107" s="648" t="s">
        <v>1211</v>
      </c>
      <c r="AE107" s="636" t="s">
        <v>2116</v>
      </c>
      <c r="AF107" s="636" t="s">
        <v>2112</v>
      </c>
      <c r="AG107" s="639" t="s">
        <v>2117</v>
      </c>
      <c r="AH107" s="648"/>
      <c r="AI107" s="639" t="s">
        <v>1210</v>
      </c>
      <c r="AJ107" s="649">
        <v>2021</v>
      </c>
      <c r="AK107" s="644">
        <v>18205</v>
      </c>
      <c r="AL107" s="644">
        <v>18078</v>
      </c>
      <c r="AM107" s="650">
        <v>230.74</v>
      </c>
      <c r="AN107" s="651" t="s">
        <v>1538</v>
      </c>
      <c r="AO107" s="652">
        <v>2024</v>
      </c>
      <c r="AP107" s="645">
        <v>17646</v>
      </c>
      <c r="AQ107" s="653">
        <v>3.07</v>
      </c>
      <c r="AR107" s="645">
        <v>17522.899642955232</v>
      </c>
      <c r="AS107" s="653">
        <v>3.07</v>
      </c>
      <c r="AT107" s="654">
        <v>219.4</v>
      </c>
      <c r="AU107" s="651" t="s">
        <v>1538</v>
      </c>
      <c r="AV107" s="655">
        <v>4.91</v>
      </c>
      <c r="AW107" s="656" t="s">
        <v>2118</v>
      </c>
      <c r="AX107" s="649">
        <v>2021</v>
      </c>
      <c r="AY107" s="644"/>
      <c r="AZ107" s="644" t="s">
        <v>1210</v>
      </c>
      <c r="BA107" s="650"/>
      <c r="BB107" s="657"/>
      <c r="BC107" s="652">
        <v>2024</v>
      </c>
      <c r="BD107" s="645"/>
      <c r="BE107" s="653" t="s">
        <v>1210</v>
      </c>
      <c r="BF107" s="645"/>
      <c r="BG107" s="653" t="s">
        <v>1210</v>
      </c>
      <c r="BH107" s="654"/>
      <c r="BI107" s="657" t="s">
        <v>1210</v>
      </c>
      <c r="BJ107" s="655" t="s">
        <v>1210</v>
      </c>
      <c r="BK107" s="656"/>
      <c r="BL107" s="635" t="s">
        <v>1210</v>
      </c>
      <c r="BM107" s="658" t="s">
        <v>1210</v>
      </c>
      <c r="BN107" s="639" t="s">
        <v>1210</v>
      </c>
      <c r="BO107" s="635" t="s">
        <v>1210</v>
      </c>
      <c r="BP107" s="658" t="s">
        <v>1210</v>
      </c>
      <c r="BQ107" s="639" t="s">
        <v>1210</v>
      </c>
      <c r="BR107" s="635" t="s">
        <v>1210</v>
      </c>
      <c r="BS107" s="658" t="s">
        <v>1210</v>
      </c>
      <c r="BT107" s="639" t="s">
        <v>1210</v>
      </c>
      <c r="BU107" s="635" t="s">
        <v>1210</v>
      </c>
      <c r="BV107" s="658" t="s">
        <v>1210</v>
      </c>
      <c r="BW107" s="639" t="s">
        <v>1210</v>
      </c>
      <c r="BX107" s="635" t="s">
        <v>1210</v>
      </c>
      <c r="BY107" s="658" t="s">
        <v>1210</v>
      </c>
      <c r="BZ107" s="639" t="s">
        <v>1210</v>
      </c>
      <c r="CA107" s="659" t="s">
        <v>1210</v>
      </c>
      <c r="CB107" s="638" t="s">
        <v>1240</v>
      </c>
      <c r="CC107" s="660" t="s">
        <v>2119</v>
      </c>
      <c r="CD107" s="661" t="s">
        <v>1217</v>
      </c>
      <c r="CE107" s="662"/>
      <c r="CF107" s="663"/>
      <c r="CG107" s="663"/>
      <c r="CH107" s="663"/>
      <c r="CI107" s="663"/>
      <c r="CJ107" s="664"/>
      <c r="CK107" s="661" t="s">
        <v>1240</v>
      </c>
      <c r="CL107" s="639" t="s">
        <v>2120</v>
      </c>
      <c r="CM107" s="647" t="s">
        <v>1217</v>
      </c>
      <c r="CN107" s="665"/>
      <c r="CO107" s="666">
        <v>0</v>
      </c>
      <c r="CP107" s="667"/>
      <c r="CQ107" s="666">
        <v>0</v>
      </c>
      <c r="CR107" s="667"/>
      <c r="CS107" s="666">
        <v>0</v>
      </c>
      <c r="CT107" s="667" t="s">
        <v>1210</v>
      </c>
      <c r="CU107" s="666">
        <v>0</v>
      </c>
      <c r="CV107" s="374" t="s">
        <v>1219</v>
      </c>
      <c r="CW107" s="375" t="s">
        <v>1223</v>
      </c>
      <c r="CX107" s="336"/>
      <c r="CY107" s="333" t="s">
        <v>1222</v>
      </c>
      <c r="CZ107" s="334" t="s">
        <v>1223</v>
      </c>
      <c r="DA107" s="336"/>
      <c r="DB107" s="333" t="s">
        <v>1222</v>
      </c>
      <c r="DC107" s="334" t="s">
        <v>1223</v>
      </c>
      <c r="DD107" s="336"/>
      <c r="DE107" s="333" t="s">
        <v>1222</v>
      </c>
      <c r="DF107" s="334" t="s">
        <v>1223</v>
      </c>
      <c r="DG107" s="336"/>
      <c r="DH107" s="333" t="s">
        <v>1222</v>
      </c>
      <c r="DI107" s="334" t="s">
        <v>1223</v>
      </c>
      <c r="DJ107" s="336"/>
      <c r="DK107" s="333" t="s">
        <v>1222</v>
      </c>
      <c r="DL107" s="334" t="s">
        <v>1223</v>
      </c>
      <c r="DM107" s="336"/>
      <c r="DN107" s="333" t="s">
        <v>1222</v>
      </c>
      <c r="DO107" s="334" t="s">
        <v>1223</v>
      </c>
      <c r="DP107" s="336"/>
      <c r="DQ107" s="333" t="s">
        <v>1222</v>
      </c>
      <c r="DR107" s="334" t="s">
        <v>1223</v>
      </c>
      <c r="DS107" s="336"/>
      <c r="DT107" s="333" t="s">
        <v>1222</v>
      </c>
      <c r="DU107" s="334" t="s">
        <v>1223</v>
      </c>
      <c r="DV107" s="336"/>
      <c r="DW107" s="333" t="s">
        <v>1222</v>
      </c>
      <c r="DX107" s="334" t="s">
        <v>1223</v>
      </c>
      <c r="DY107" s="336"/>
      <c r="DZ107" s="333" t="s">
        <v>1222</v>
      </c>
      <c r="EA107" s="334" t="s">
        <v>1223</v>
      </c>
      <c r="EB107" s="336"/>
      <c r="EC107" s="333" t="s">
        <v>1222</v>
      </c>
      <c r="ED107" s="334" t="s">
        <v>1223</v>
      </c>
      <c r="EE107" s="336"/>
      <c r="EF107" s="333" t="s">
        <v>1222</v>
      </c>
      <c r="EG107" s="334" t="s">
        <v>1223</v>
      </c>
      <c r="EH107" s="336"/>
      <c r="EI107" s="374" t="s">
        <v>1210</v>
      </c>
      <c r="EJ107" s="375" t="s">
        <v>1210</v>
      </c>
      <c r="EK107" s="336"/>
      <c r="EL107" s="333" t="s">
        <v>1210</v>
      </c>
      <c r="EM107" s="334" t="s">
        <v>1210</v>
      </c>
      <c r="EN107" s="336"/>
      <c r="EO107" s="333" t="s">
        <v>1210</v>
      </c>
      <c r="EP107" s="334" t="s">
        <v>1210</v>
      </c>
      <c r="EQ107" s="336"/>
      <c r="ER107" s="333" t="s">
        <v>1210</v>
      </c>
      <c r="ES107" s="334" t="s">
        <v>1210</v>
      </c>
      <c r="ET107" s="336"/>
      <c r="EU107" s="333" t="s">
        <v>1210</v>
      </c>
      <c r="EV107" s="334" t="s">
        <v>1210</v>
      </c>
      <c r="EW107" s="376"/>
      <c r="EY107" s="668" t="s">
        <v>518</v>
      </c>
      <c r="EZ107" s="639" t="s">
        <v>519</v>
      </c>
      <c r="FA107" s="265" t="s">
        <v>1231</v>
      </c>
      <c r="FB107" s="266">
        <v>44865</v>
      </c>
      <c r="FC107" s="669">
        <v>44879</v>
      </c>
      <c r="FD107" s="268" t="s">
        <v>1242</v>
      </c>
      <c r="FE107" s="326">
        <v>3.07</v>
      </c>
      <c r="FF107" s="270" t="s">
        <v>1242</v>
      </c>
      <c r="FG107" s="326">
        <v>3.07</v>
      </c>
      <c r="FH107" s="327" t="s">
        <v>1242</v>
      </c>
      <c r="FI107" s="328">
        <v>4.91</v>
      </c>
      <c r="FJ107" s="670" t="s">
        <v>1242</v>
      </c>
      <c r="FK107" s="671">
        <v>100</v>
      </c>
      <c r="FL107" s="672">
        <v>26</v>
      </c>
      <c r="FM107" s="673">
        <v>26</v>
      </c>
      <c r="FN107" s="268" t="s">
        <v>1210</v>
      </c>
      <c r="FO107" s="326" t="s">
        <v>1210</v>
      </c>
      <c r="FP107" s="270" t="s">
        <v>1210</v>
      </c>
      <c r="FQ107" s="326" t="s">
        <v>1210</v>
      </c>
      <c r="FR107" s="327" t="s">
        <v>1210</v>
      </c>
      <c r="FS107" s="328" t="s">
        <v>1210</v>
      </c>
      <c r="FT107" s="670" t="s">
        <v>1210</v>
      </c>
      <c r="FU107" s="671" t="s">
        <v>1210</v>
      </c>
      <c r="FV107" s="672" t="s">
        <v>1210</v>
      </c>
      <c r="FW107" s="673" t="s">
        <v>1210</v>
      </c>
      <c r="FY107" s="276" t="s">
        <v>1243</v>
      </c>
      <c r="FZ107" s="277" t="s">
        <v>1230</v>
      </c>
      <c r="GC107" s="229"/>
      <c r="GD107" s="229"/>
    </row>
    <row r="108" spans="2:186" ht="18.75" customHeight="1">
      <c r="B108" s="632" t="s">
        <v>520</v>
      </c>
      <c r="C108" s="231" t="s">
        <v>521</v>
      </c>
      <c r="D108" s="232">
        <v>2022</v>
      </c>
      <c r="E108" s="233" t="s">
        <v>1231</v>
      </c>
      <c r="F108" s="633">
        <v>1033134</v>
      </c>
      <c r="G108" s="634">
        <v>1033134</v>
      </c>
      <c r="H108" s="339">
        <v>44762</v>
      </c>
      <c r="I108" s="635" t="s">
        <v>2121</v>
      </c>
      <c r="J108" s="636" t="s">
        <v>2122</v>
      </c>
      <c r="K108" s="637" t="s">
        <v>2123</v>
      </c>
      <c r="L108" s="638" t="s">
        <v>2122</v>
      </c>
      <c r="M108" s="637" t="s">
        <v>2124</v>
      </c>
      <c r="N108" s="639" t="s">
        <v>2125</v>
      </c>
      <c r="O108" s="635" t="s">
        <v>51</v>
      </c>
      <c r="P108" s="639" t="s">
        <v>52</v>
      </c>
      <c r="Q108" s="640" t="s">
        <v>1234</v>
      </c>
      <c r="R108" s="641"/>
      <c r="S108" s="641"/>
      <c r="T108" s="642"/>
      <c r="U108" s="643">
        <v>1743363.7808750405</v>
      </c>
      <c r="V108" s="644">
        <v>1</v>
      </c>
      <c r="W108" s="644">
        <v>1</v>
      </c>
      <c r="X108" s="645" t="s">
        <v>1210</v>
      </c>
      <c r="Y108" s="352">
        <v>2022</v>
      </c>
      <c r="Z108" s="265">
        <v>2024</v>
      </c>
      <c r="AA108" s="646" t="s">
        <v>2126</v>
      </c>
      <c r="AB108" s="647"/>
      <c r="AC108" s="639" t="s">
        <v>1210</v>
      </c>
      <c r="AD108" s="648" t="s">
        <v>1211</v>
      </c>
      <c r="AE108" s="636" t="s">
        <v>2127</v>
      </c>
      <c r="AF108" s="636" t="s">
        <v>2128</v>
      </c>
      <c r="AG108" s="639" t="s">
        <v>2129</v>
      </c>
      <c r="AH108" s="648"/>
      <c r="AI108" s="639" t="s">
        <v>1210</v>
      </c>
      <c r="AJ108" s="649">
        <v>2021</v>
      </c>
      <c r="AK108" s="644">
        <v>343953</v>
      </c>
      <c r="AL108" s="644">
        <v>343953</v>
      </c>
      <c r="AM108" s="650">
        <v>44.12</v>
      </c>
      <c r="AN108" s="651" t="s">
        <v>2130</v>
      </c>
      <c r="AO108" s="652">
        <v>2024</v>
      </c>
      <c r="AP108" s="645">
        <v>394853</v>
      </c>
      <c r="AQ108" s="653">
        <v>-14.8</v>
      </c>
      <c r="AR108" s="645">
        <v>394853</v>
      </c>
      <c r="AS108" s="653">
        <v>-14.8</v>
      </c>
      <c r="AT108" s="654">
        <v>44.12</v>
      </c>
      <c r="AU108" s="651" t="s">
        <v>2130</v>
      </c>
      <c r="AV108" s="655">
        <v>0</v>
      </c>
      <c r="AW108" s="656" t="s">
        <v>2131</v>
      </c>
      <c r="AX108" s="649">
        <v>2021</v>
      </c>
      <c r="AY108" s="644"/>
      <c r="AZ108" s="644" t="s">
        <v>1210</v>
      </c>
      <c r="BA108" s="650"/>
      <c r="BB108" s="657"/>
      <c r="BC108" s="652">
        <v>2024</v>
      </c>
      <c r="BD108" s="645"/>
      <c r="BE108" s="653" t="s">
        <v>1210</v>
      </c>
      <c r="BF108" s="645"/>
      <c r="BG108" s="653" t="s">
        <v>1210</v>
      </c>
      <c r="BH108" s="654"/>
      <c r="BI108" s="657" t="s">
        <v>1210</v>
      </c>
      <c r="BJ108" s="655" t="s">
        <v>1210</v>
      </c>
      <c r="BK108" s="656"/>
      <c r="BL108" s="635" t="s">
        <v>1210</v>
      </c>
      <c r="BM108" s="658" t="s">
        <v>1210</v>
      </c>
      <c r="BN108" s="639" t="s">
        <v>1210</v>
      </c>
      <c r="BO108" s="635" t="s">
        <v>1210</v>
      </c>
      <c r="BP108" s="658" t="s">
        <v>1210</v>
      </c>
      <c r="BQ108" s="639" t="s">
        <v>1210</v>
      </c>
      <c r="BR108" s="635" t="s">
        <v>1210</v>
      </c>
      <c r="BS108" s="658" t="s">
        <v>1210</v>
      </c>
      <c r="BT108" s="639" t="s">
        <v>1210</v>
      </c>
      <c r="BU108" s="635" t="s">
        <v>1210</v>
      </c>
      <c r="BV108" s="658" t="s">
        <v>1210</v>
      </c>
      <c r="BW108" s="639" t="s">
        <v>1210</v>
      </c>
      <c r="BX108" s="635" t="s">
        <v>1210</v>
      </c>
      <c r="BY108" s="658" t="s">
        <v>1210</v>
      </c>
      <c r="BZ108" s="639" t="s">
        <v>1210</v>
      </c>
      <c r="CA108" s="659" t="s">
        <v>1210</v>
      </c>
      <c r="CB108" s="638" t="s">
        <v>1217</v>
      </c>
      <c r="CC108" s="660"/>
      <c r="CD108" s="661" t="s">
        <v>1217</v>
      </c>
      <c r="CE108" s="662"/>
      <c r="CF108" s="663"/>
      <c r="CG108" s="663"/>
      <c r="CH108" s="663"/>
      <c r="CI108" s="663"/>
      <c r="CJ108" s="664"/>
      <c r="CK108" s="661" t="s">
        <v>1217</v>
      </c>
      <c r="CL108" s="639"/>
      <c r="CM108" s="647" t="s">
        <v>1217</v>
      </c>
      <c r="CN108" s="665"/>
      <c r="CO108" s="666">
        <v>0</v>
      </c>
      <c r="CP108" s="667"/>
      <c r="CQ108" s="666">
        <v>0</v>
      </c>
      <c r="CR108" s="667"/>
      <c r="CS108" s="666">
        <v>0</v>
      </c>
      <c r="CT108" s="667" t="s">
        <v>1210</v>
      </c>
      <c r="CU108" s="666">
        <v>0</v>
      </c>
      <c r="CV108" s="374" t="s">
        <v>1219</v>
      </c>
      <c r="CW108" s="375" t="s">
        <v>1223</v>
      </c>
      <c r="CX108" s="336"/>
      <c r="CY108" s="333" t="s">
        <v>1222</v>
      </c>
      <c r="CZ108" s="334" t="s">
        <v>1223</v>
      </c>
      <c r="DA108" s="336"/>
      <c r="DB108" s="333" t="s">
        <v>1222</v>
      </c>
      <c r="DC108" s="334" t="s">
        <v>1223</v>
      </c>
      <c r="DD108" s="336"/>
      <c r="DE108" s="333" t="s">
        <v>1222</v>
      </c>
      <c r="DF108" s="334" t="s">
        <v>1223</v>
      </c>
      <c r="DG108" s="336"/>
      <c r="DH108" s="333" t="s">
        <v>1222</v>
      </c>
      <c r="DI108" s="334" t="s">
        <v>1223</v>
      </c>
      <c r="DJ108" s="336"/>
      <c r="DK108" s="333" t="s">
        <v>1222</v>
      </c>
      <c r="DL108" s="334" t="s">
        <v>1223</v>
      </c>
      <c r="DM108" s="336"/>
      <c r="DN108" s="333" t="s">
        <v>1222</v>
      </c>
      <c r="DO108" s="334" t="s">
        <v>1223</v>
      </c>
      <c r="DP108" s="336"/>
      <c r="DQ108" s="333" t="s">
        <v>1222</v>
      </c>
      <c r="DR108" s="334" t="s">
        <v>1223</v>
      </c>
      <c r="DS108" s="336"/>
      <c r="DT108" s="333" t="s">
        <v>1222</v>
      </c>
      <c r="DU108" s="334" t="s">
        <v>1223</v>
      </c>
      <c r="DV108" s="336"/>
      <c r="DW108" s="333" t="s">
        <v>1222</v>
      </c>
      <c r="DX108" s="334" t="s">
        <v>1223</v>
      </c>
      <c r="DY108" s="336"/>
      <c r="DZ108" s="333" t="s">
        <v>1222</v>
      </c>
      <c r="EA108" s="334" t="s">
        <v>1223</v>
      </c>
      <c r="EB108" s="336"/>
      <c r="EC108" s="333" t="s">
        <v>1222</v>
      </c>
      <c r="ED108" s="334" t="s">
        <v>1223</v>
      </c>
      <c r="EE108" s="336"/>
      <c r="EF108" s="333" t="s">
        <v>1222</v>
      </c>
      <c r="EG108" s="334" t="s">
        <v>1223</v>
      </c>
      <c r="EH108" s="336"/>
      <c r="EI108" s="374" t="s">
        <v>1210</v>
      </c>
      <c r="EJ108" s="375" t="s">
        <v>1210</v>
      </c>
      <c r="EK108" s="336"/>
      <c r="EL108" s="333" t="s">
        <v>1210</v>
      </c>
      <c r="EM108" s="334" t="s">
        <v>1210</v>
      </c>
      <c r="EN108" s="336"/>
      <c r="EO108" s="333" t="s">
        <v>1210</v>
      </c>
      <c r="EP108" s="334" t="s">
        <v>1210</v>
      </c>
      <c r="EQ108" s="336"/>
      <c r="ER108" s="333" t="s">
        <v>1210</v>
      </c>
      <c r="ES108" s="334" t="s">
        <v>1210</v>
      </c>
      <c r="ET108" s="336"/>
      <c r="EU108" s="333" t="s">
        <v>1210</v>
      </c>
      <c r="EV108" s="334" t="s">
        <v>1210</v>
      </c>
      <c r="EW108" s="376"/>
      <c r="EY108" s="668" t="s">
        <v>520</v>
      </c>
      <c r="EZ108" s="639" t="s">
        <v>521</v>
      </c>
      <c r="FA108" s="265" t="s">
        <v>1231</v>
      </c>
      <c r="FB108" s="266">
        <v>44865</v>
      </c>
      <c r="FC108" s="669">
        <v>44879</v>
      </c>
      <c r="FD108" s="268" t="s">
        <v>1228</v>
      </c>
      <c r="FE108" s="326">
        <v>-14.8</v>
      </c>
      <c r="FF108" s="270" t="s">
        <v>1228</v>
      </c>
      <c r="FG108" s="326">
        <v>-14.8</v>
      </c>
      <c r="FH108" s="327" t="s">
        <v>1228</v>
      </c>
      <c r="FI108" s="328">
        <v>0</v>
      </c>
      <c r="FJ108" s="670" t="s">
        <v>1242</v>
      </c>
      <c r="FK108" s="671">
        <v>100</v>
      </c>
      <c r="FL108" s="672">
        <v>26</v>
      </c>
      <c r="FM108" s="673">
        <v>26</v>
      </c>
      <c r="FN108" s="268" t="s">
        <v>1210</v>
      </c>
      <c r="FO108" s="326" t="s">
        <v>1210</v>
      </c>
      <c r="FP108" s="270" t="s">
        <v>1210</v>
      </c>
      <c r="FQ108" s="326" t="s">
        <v>1210</v>
      </c>
      <c r="FR108" s="327" t="s">
        <v>1210</v>
      </c>
      <c r="FS108" s="328" t="s">
        <v>1210</v>
      </c>
      <c r="FT108" s="670" t="s">
        <v>1210</v>
      </c>
      <c r="FU108" s="671" t="s">
        <v>1210</v>
      </c>
      <c r="FV108" s="672" t="s">
        <v>1210</v>
      </c>
      <c r="FW108" s="673" t="s">
        <v>1210</v>
      </c>
      <c r="FY108" s="276" t="s">
        <v>1229</v>
      </c>
      <c r="FZ108" s="277" t="s">
        <v>1230</v>
      </c>
      <c r="GC108" s="229"/>
      <c r="GD108" s="229"/>
    </row>
    <row r="109" spans="2:186" ht="18.75" customHeight="1">
      <c r="B109" s="632" t="s">
        <v>522</v>
      </c>
      <c r="C109" s="231" t="s">
        <v>523</v>
      </c>
      <c r="D109" s="232">
        <v>2022</v>
      </c>
      <c r="E109" s="233" t="s">
        <v>1231</v>
      </c>
      <c r="F109" s="633">
        <v>1081136</v>
      </c>
      <c r="G109" s="634">
        <v>1081136</v>
      </c>
      <c r="H109" s="339">
        <v>44755</v>
      </c>
      <c r="I109" s="635" t="s">
        <v>2132</v>
      </c>
      <c r="J109" s="636" t="s">
        <v>523</v>
      </c>
      <c r="K109" s="637" t="s">
        <v>2133</v>
      </c>
      <c r="L109" s="638" t="s">
        <v>523</v>
      </c>
      <c r="M109" s="637" t="s">
        <v>2134</v>
      </c>
      <c r="N109" s="639" t="s">
        <v>2132</v>
      </c>
      <c r="O109" s="635" t="s">
        <v>125</v>
      </c>
      <c r="P109" s="639" t="s">
        <v>126</v>
      </c>
      <c r="Q109" s="640" t="s">
        <v>1234</v>
      </c>
      <c r="R109" s="641"/>
      <c r="S109" s="641"/>
      <c r="T109" s="642"/>
      <c r="U109" s="643">
        <v>6795.7941068880009</v>
      </c>
      <c r="V109" s="644">
        <v>1</v>
      </c>
      <c r="W109" s="644">
        <v>1</v>
      </c>
      <c r="X109" s="645" t="s">
        <v>1210</v>
      </c>
      <c r="Y109" s="352">
        <v>2022</v>
      </c>
      <c r="Z109" s="265">
        <v>2024</v>
      </c>
      <c r="AA109" s="646" t="s">
        <v>2135</v>
      </c>
      <c r="AB109" s="647" t="s">
        <v>1211</v>
      </c>
      <c r="AC109" s="639" t="s">
        <v>2136</v>
      </c>
      <c r="AD109" s="648"/>
      <c r="AE109" s="636" t="s">
        <v>1210</v>
      </c>
      <c r="AF109" s="636" t="s">
        <v>1210</v>
      </c>
      <c r="AG109" s="639" t="s">
        <v>1210</v>
      </c>
      <c r="AH109" s="648"/>
      <c r="AI109" s="639" t="s">
        <v>1210</v>
      </c>
      <c r="AJ109" s="649">
        <v>2021</v>
      </c>
      <c r="AK109" s="644">
        <v>12493</v>
      </c>
      <c r="AL109" s="644">
        <v>12331</v>
      </c>
      <c r="AM109" s="650">
        <v>79.36</v>
      </c>
      <c r="AN109" s="651" t="s">
        <v>1283</v>
      </c>
      <c r="AO109" s="652">
        <v>2024</v>
      </c>
      <c r="AP109" s="645">
        <v>12118</v>
      </c>
      <c r="AQ109" s="653">
        <v>3</v>
      </c>
      <c r="AR109" s="645">
        <v>11961</v>
      </c>
      <c r="AS109" s="653">
        <v>3</v>
      </c>
      <c r="AT109" s="654">
        <v>76.97351667656838</v>
      </c>
      <c r="AU109" s="651" t="s">
        <v>1283</v>
      </c>
      <c r="AV109" s="655">
        <v>3</v>
      </c>
      <c r="AW109" s="656" t="s">
        <v>2137</v>
      </c>
      <c r="AX109" s="649">
        <v>2021</v>
      </c>
      <c r="AY109" s="644"/>
      <c r="AZ109" s="644" t="s">
        <v>1210</v>
      </c>
      <c r="BA109" s="650"/>
      <c r="BB109" s="657"/>
      <c r="BC109" s="652">
        <v>2024</v>
      </c>
      <c r="BD109" s="645"/>
      <c r="BE109" s="653" t="s">
        <v>1210</v>
      </c>
      <c r="BF109" s="645"/>
      <c r="BG109" s="653" t="s">
        <v>1210</v>
      </c>
      <c r="BH109" s="654"/>
      <c r="BI109" s="657" t="s">
        <v>1210</v>
      </c>
      <c r="BJ109" s="655" t="s">
        <v>1210</v>
      </c>
      <c r="BK109" s="656"/>
      <c r="BL109" s="635" t="s">
        <v>1210</v>
      </c>
      <c r="BM109" s="658" t="s">
        <v>1210</v>
      </c>
      <c r="BN109" s="639" t="s">
        <v>1210</v>
      </c>
      <c r="BO109" s="635" t="s">
        <v>1210</v>
      </c>
      <c r="BP109" s="658" t="s">
        <v>1210</v>
      </c>
      <c r="BQ109" s="639" t="s">
        <v>1210</v>
      </c>
      <c r="BR109" s="635" t="s">
        <v>1210</v>
      </c>
      <c r="BS109" s="658" t="s">
        <v>1210</v>
      </c>
      <c r="BT109" s="639" t="s">
        <v>1210</v>
      </c>
      <c r="BU109" s="635" t="s">
        <v>1210</v>
      </c>
      <c r="BV109" s="658" t="s">
        <v>1210</v>
      </c>
      <c r="BW109" s="639" t="s">
        <v>1210</v>
      </c>
      <c r="BX109" s="635" t="s">
        <v>1210</v>
      </c>
      <c r="BY109" s="658" t="s">
        <v>1210</v>
      </c>
      <c r="BZ109" s="639" t="s">
        <v>1210</v>
      </c>
      <c r="CA109" s="659" t="s">
        <v>1210</v>
      </c>
      <c r="CB109" s="638" t="s">
        <v>1240</v>
      </c>
      <c r="CC109" s="660" t="s">
        <v>2138</v>
      </c>
      <c r="CD109" s="661" t="s">
        <v>1240</v>
      </c>
      <c r="CE109" s="662" t="s">
        <v>1431</v>
      </c>
      <c r="CF109" s="663" t="s">
        <v>2139</v>
      </c>
      <c r="CG109" s="663"/>
      <c r="CH109" s="663"/>
      <c r="CI109" s="663"/>
      <c r="CJ109" s="664"/>
      <c r="CK109" s="661" t="s">
        <v>1240</v>
      </c>
      <c r="CL109" s="639" t="s">
        <v>2140</v>
      </c>
      <c r="CM109" s="647" t="s">
        <v>1217</v>
      </c>
      <c r="CN109" s="665"/>
      <c r="CO109" s="666">
        <v>0</v>
      </c>
      <c r="CP109" s="667"/>
      <c r="CQ109" s="666">
        <v>3</v>
      </c>
      <c r="CR109" s="667"/>
      <c r="CS109" s="666">
        <v>0</v>
      </c>
      <c r="CT109" s="667" t="s">
        <v>1210</v>
      </c>
      <c r="CU109" s="666">
        <v>3</v>
      </c>
      <c r="CV109" s="374" t="s">
        <v>1219</v>
      </c>
      <c r="CW109" s="375" t="s">
        <v>1223</v>
      </c>
      <c r="CX109" s="336"/>
      <c r="CY109" s="333" t="s">
        <v>1222</v>
      </c>
      <c r="CZ109" s="334" t="s">
        <v>1223</v>
      </c>
      <c r="DA109" s="336"/>
      <c r="DB109" s="333" t="s">
        <v>1222</v>
      </c>
      <c r="DC109" s="334" t="s">
        <v>1223</v>
      </c>
      <c r="DD109" s="336"/>
      <c r="DE109" s="333" t="s">
        <v>1222</v>
      </c>
      <c r="DF109" s="334" t="s">
        <v>1223</v>
      </c>
      <c r="DG109" s="336"/>
      <c r="DH109" s="333" t="s">
        <v>1222</v>
      </c>
      <c r="DI109" s="334" t="s">
        <v>1223</v>
      </c>
      <c r="DJ109" s="336"/>
      <c r="DK109" s="333" t="s">
        <v>1222</v>
      </c>
      <c r="DL109" s="334" t="s">
        <v>1223</v>
      </c>
      <c r="DM109" s="336"/>
      <c r="DN109" s="333" t="s">
        <v>1222</v>
      </c>
      <c r="DO109" s="334" t="s">
        <v>1223</v>
      </c>
      <c r="DP109" s="336"/>
      <c r="DQ109" s="333" t="s">
        <v>1222</v>
      </c>
      <c r="DR109" s="334" t="s">
        <v>1223</v>
      </c>
      <c r="DS109" s="336"/>
      <c r="DT109" s="333" t="s">
        <v>1222</v>
      </c>
      <c r="DU109" s="334" t="s">
        <v>1223</v>
      </c>
      <c r="DV109" s="336"/>
      <c r="DW109" s="333" t="s">
        <v>1224</v>
      </c>
      <c r="DX109" s="334" t="s">
        <v>1224</v>
      </c>
      <c r="DY109" s="336"/>
      <c r="DZ109" s="333" t="s">
        <v>1224</v>
      </c>
      <c r="EA109" s="334" t="s">
        <v>1224</v>
      </c>
      <c r="EB109" s="336"/>
      <c r="EC109" s="333" t="s">
        <v>1224</v>
      </c>
      <c r="ED109" s="334" t="s">
        <v>1224</v>
      </c>
      <c r="EE109" s="336"/>
      <c r="EF109" s="333" t="s">
        <v>1222</v>
      </c>
      <c r="EG109" s="334" t="s">
        <v>1223</v>
      </c>
      <c r="EH109" s="336"/>
      <c r="EI109" s="374" t="s">
        <v>1210</v>
      </c>
      <c r="EJ109" s="375" t="s">
        <v>1210</v>
      </c>
      <c r="EK109" s="336"/>
      <c r="EL109" s="333" t="s">
        <v>1210</v>
      </c>
      <c r="EM109" s="334" t="s">
        <v>1210</v>
      </c>
      <c r="EN109" s="336"/>
      <c r="EO109" s="333" t="s">
        <v>1210</v>
      </c>
      <c r="EP109" s="334" t="s">
        <v>1210</v>
      </c>
      <c r="EQ109" s="336"/>
      <c r="ER109" s="333" t="s">
        <v>1210</v>
      </c>
      <c r="ES109" s="334" t="s">
        <v>1210</v>
      </c>
      <c r="ET109" s="336"/>
      <c r="EU109" s="333" t="s">
        <v>1210</v>
      </c>
      <c r="EV109" s="334" t="s">
        <v>1210</v>
      </c>
      <c r="EW109" s="376"/>
      <c r="EY109" s="668" t="s">
        <v>522</v>
      </c>
      <c r="EZ109" s="639" t="s">
        <v>523</v>
      </c>
      <c r="FA109" s="265" t="s">
        <v>1231</v>
      </c>
      <c r="FB109" s="266">
        <v>44838</v>
      </c>
      <c r="FC109" s="669">
        <v>44855</v>
      </c>
      <c r="FD109" s="268" t="s">
        <v>1242</v>
      </c>
      <c r="FE109" s="326">
        <v>3</v>
      </c>
      <c r="FF109" s="270" t="s">
        <v>1242</v>
      </c>
      <c r="FG109" s="326">
        <v>3</v>
      </c>
      <c r="FH109" s="327" t="s">
        <v>1242</v>
      </c>
      <c r="FI109" s="328">
        <v>3</v>
      </c>
      <c r="FJ109" s="670" t="s">
        <v>1242</v>
      </c>
      <c r="FK109" s="671">
        <v>100</v>
      </c>
      <c r="FL109" s="672">
        <v>20</v>
      </c>
      <c r="FM109" s="673">
        <v>20</v>
      </c>
      <c r="FN109" s="268" t="s">
        <v>1210</v>
      </c>
      <c r="FO109" s="326" t="s">
        <v>1210</v>
      </c>
      <c r="FP109" s="270" t="s">
        <v>1210</v>
      </c>
      <c r="FQ109" s="326" t="s">
        <v>1210</v>
      </c>
      <c r="FR109" s="327" t="s">
        <v>1210</v>
      </c>
      <c r="FS109" s="328" t="s">
        <v>1210</v>
      </c>
      <c r="FT109" s="670" t="s">
        <v>1210</v>
      </c>
      <c r="FU109" s="671" t="s">
        <v>1210</v>
      </c>
      <c r="FV109" s="672" t="s">
        <v>1210</v>
      </c>
      <c r="FW109" s="673" t="s">
        <v>1210</v>
      </c>
      <c r="FY109" s="276" t="s">
        <v>1243</v>
      </c>
      <c r="FZ109" s="277" t="s">
        <v>1230</v>
      </c>
      <c r="GC109" s="229"/>
      <c r="GD109" s="229"/>
    </row>
    <row r="110" spans="2:186" ht="18.75" customHeight="1">
      <c r="B110" s="632" t="s">
        <v>524</v>
      </c>
      <c r="C110" s="231" t="s">
        <v>525</v>
      </c>
      <c r="D110" s="232">
        <v>2022</v>
      </c>
      <c r="E110" s="233" t="s">
        <v>1231</v>
      </c>
      <c r="F110" s="633">
        <v>1035137</v>
      </c>
      <c r="G110" s="634">
        <v>1035137</v>
      </c>
      <c r="H110" s="339">
        <v>44771</v>
      </c>
      <c r="I110" s="635" t="s">
        <v>2141</v>
      </c>
      <c r="J110" s="636" t="s">
        <v>525</v>
      </c>
      <c r="K110" s="637" t="s">
        <v>2142</v>
      </c>
      <c r="L110" s="638" t="s">
        <v>525</v>
      </c>
      <c r="M110" s="637" t="s">
        <v>2142</v>
      </c>
      <c r="N110" s="639" t="s">
        <v>2141</v>
      </c>
      <c r="O110" s="635" t="s">
        <v>51</v>
      </c>
      <c r="P110" s="639" t="s">
        <v>54</v>
      </c>
      <c r="Q110" s="640" t="s">
        <v>1234</v>
      </c>
      <c r="R110" s="641"/>
      <c r="S110" s="641"/>
      <c r="T110" s="642"/>
      <c r="U110" s="643">
        <v>5707.8960239999997</v>
      </c>
      <c r="V110" s="644">
        <v>6</v>
      </c>
      <c r="W110" s="644">
        <v>2</v>
      </c>
      <c r="X110" s="645" t="s">
        <v>1210</v>
      </c>
      <c r="Y110" s="352">
        <v>2022</v>
      </c>
      <c r="Z110" s="265">
        <v>2024</v>
      </c>
      <c r="AA110" s="646" t="s">
        <v>2143</v>
      </c>
      <c r="AB110" s="647"/>
      <c r="AC110" s="639" t="s">
        <v>1210</v>
      </c>
      <c r="AD110" s="648" t="s">
        <v>1211</v>
      </c>
      <c r="AE110" s="636" t="s">
        <v>525</v>
      </c>
      <c r="AF110" s="636" t="s">
        <v>2141</v>
      </c>
      <c r="AG110" s="639" t="s">
        <v>2144</v>
      </c>
      <c r="AH110" s="648"/>
      <c r="AI110" s="639" t="s">
        <v>1210</v>
      </c>
      <c r="AJ110" s="649">
        <v>2021</v>
      </c>
      <c r="AK110" s="644">
        <v>2591</v>
      </c>
      <c r="AL110" s="644">
        <v>2580</v>
      </c>
      <c r="AM110" s="650"/>
      <c r="AN110" s="651"/>
      <c r="AO110" s="652">
        <v>2024</v>
      </c>
      <c r="AP110" s="645">
        <v>2513</v>
      </c>
      <c r="AQ110" s="653">
        <v>3.01</v>
      </c>
      <c r="AR110" s="645">
        <v>2503</v>
      </c>
      <c r="AS110" s="653">
        <v>2.98</v>
      </c>
      <c r="AT110" s="654"/>
      <c r="AU110" s="651" t="s">
        <v>1210</v>
      </c>
      <c r="AV110" s="655" t="s">
        <v>1210</v>
      </c>
      <c r="AW110" s="656" t="s">
        <v>2145</v>
      </c>
      <c r="AX110" s="649">
        <v>2021</v>
      </c>
      <c r="AY110" s="644"/>
      <c r="AZ110" s="644" t="s">
        <v>1210</v>
      </c>
      <c r="BA110" s="650"/>
      <c r="BB110" s="657"/>
      <c r="BC110" s="652">
        <v>2024</v>
      </c>
      <c r="BD110" s="645"/>
      <c r="BE110" s="653" t="s">
        <v>1210</v>
      </c>
      <c r="BF110" s="645"/>
      <c r="BG110" s="653" t="s">
        <v>1210</v>
      </c>
      <c r="BH110" s="654"/>
      <c r="BI110" s="657" t="s">
        <v>1210</v>
      </c>
      <c r="BJ110" s="655" t="s">
        <v>1210</v>
      </c>
      <c r="BK110" s="656"/>
      <c r="BL110" s="635" t="s">
        <v>1210</v>
      </c>
      <c r="BM110" s="658" t="s">
        <v>1210</v>
      </c>
      <c r="BN110" s="639" t="s">
        <v>1210</v>
      </c>
      <c r="BO110" s="635" t="s">
        <v>1210</v>
      </c>
      <c r="BP110" s="658" t="s">
        <v>1210</v>
      </c>
      <c r="BQ110" s="639" t="s">
        <v>1210</v>
      </c>
      <c r="BR110" s="635" t="s">
        <v>1210</v>
      </c>
      <c r="BS110" s="658" t="s">
        <v>1210</v>
      </c>
      <c r="BT110" s="639" t="s">
        <v>1210</v>
      </c>
      <c r="BU110" s="635" t="s">
        <v>1210</v>
      </c>
      <c r="BV110" s="658" t="s">
        <v>1210</v>
      </c>
      <c r="BW110" s="639" t="s">
        <v>1210</v>
      </c>
      <c r="BX110" s="635" t="s">
        <v>1210</v>
      </c>
      <c r="BY110" s="658" t="s">
        <v>1210</v>
      </c>
      <c r="BZ110" s="639" t="s">
        <v>1210</v>
      </c>
      <c r="CA110" s="659" t="s">
        <v>1210</v>
      </c>
      <c r="CB110" s="638" t="s">
        <v>1240</v>
      </c>
      <c r="CC110" s="660" t="s">
        <v>2146</v>
      </c>
      <c r="CD110" s="661" t="s">
        <v>1217</v>
      </c>
      <c r="CE110" s="662"/>
      <c r="CF110" s="663"/>
      <c r="CG110" s="663"/>
      <c r="CH110" s="663"/>
      <c r="CI110" s="663"/>
      <c r="CJ110" s="664"/>
      <c r="CK110" s="661" t="s">
        <v>1217</v>
      </c>
      <c r="CL110" s="639"/>
      <c r="CM110" s="647" t="s">
        <v>1217</v>
      </c>
      <c r="CN110" s="665"/>
      <c r="CO110" s="666">
        <v>0</v>
      </c>
      <c r="CP110" s="667"/>
      <c r="CQ110" s="666">
        <v>0</v>
      </c>
      <c r="CR110" s="667"/>
      <c r="CS110" s="666">
        <v>0</v>
      </c>
      <c r="CT110" s="667" t="s">
        <v>1210</v>
      </c>
      <c r="CU110" s="666">
        <v>0</v>
      </c>
      <c r="CV110" s="374" t="s">
        <v>1219</v>
      </c>
      <c r="CW110" s="375" t="s">
        <v>1223</v>
      </c>
      <c r="CX110" s="336"/>
      <c r="CY110" s="333" t="s">
        <v>1222</v>
      </c>
      <c r="CZ110" s="334" t="s">
        <v>1223</v>
      </c>
      <c r="DA110" s="336"/>
      <c r="DB110" s="333" t="s">
        <v>1222</v>
      </c>
      <c r="DC110" s="334" t="s">
        <v>1223</v>
      </c>
      <c r="DD110" s="336"/>
      <c r="DE110" s="333" t="s">
        <v>1222</v>
      </c>
      <c r="DF110" s="334" t="s">
        <v>1223</v>
      </c>
      <c r="DG110" s="336"/>
      <c r="DH110" s="333" t="s">
        <v>1222</v>
      </c>
      <c r="DI110" s="334" t="s">
        <v>1223</v>
      </c>
      <c r="DJ110" s="336"/>
      <c r="DK110" s="333" t="s">
        <v>1222</v>
      </c>
      <c r="DL110" s="334" t="s">
        <v>1223</v>
      </c>
      <c r="DM110" s="336"/>
      <c r="DN110" s="333" t="s">
        <v>1222</v>
      </c>
      <c r="DO110" s="334" t="s">
        <v>1223</v>
      </c>
      <c r="DP110" s="336"/>
      <c r="DQ110" s="333" t="s">
        <v>1222</v>
      </c>
      <c r="DR110" s="334" t="s">
        <v>1223</v>
      </c>
      <c r="DS110" s="336"/>
      <c r="DT110" s="333" t="s">
        <v>1222</v>
      </c>
      <c r="DU110" s="334" t="s">
        <v>1223</v>
      </c>
      <c r="DV110" s="336"/>
      <c r="DW110" s="333" t="s">
        <v>1222</v>
      </c>
      <c r="DX110" s="334" t="s">
        <v>1223</v>
      </c>
      <c r="DY110" s="336"/>
      <c r="DZ110" s="333" t="s">
        <v>1222</v>
      </c>
      <c r="EA110" s="334" t="s">
        <v>1223</v>
      </c>
      <c r="EB110" s="336"/>
      <c r="EC110" s="333" t="s">
        <v>1224</v>
      </c>
      <c r="ED110" s="334" t="s">
        <v>1224</v>
      </c>
      <c r="EE110" s="336"/>
      <c r="EF110" s="333" t="s">
        <v>1222</v>
      </c>
      <c r="EG110" s="334" t="s">
        <v>1223</v>
      </c>
      <c r="EH110" s="336"/>
      <c r="EI110" s="374" t="s">
        <v>1210</v>
      </c>
      <c r="EJ110" s="375" t="s">
        <v>1210</v>
      </c>
      <c r="EK110" s="336"/>
      <c r="EL110" s="333" t="s">
        <v>1210</v>
      </c>
      <c r="EM110" s="334" t="s">
        <v>1210</v>
      </c>
      <c r="EN110" s="336"/>
      <c r="EO110" s="333" t="s">
        <v>1210</v>
      </c>
      <c r="EP110" s="334" t="s">
        <v>1210</v>
      </c>
      <c r="EQ110" s="336"/>
      <c r="ER110" s="333" t="s">
        <v>1210</v>
      </c>
      <c r="ES110" s="334" t="s">
        <v>1210</v>
      </c>
      <c r="ET110" s="336"/>
      <c r="EU110" s="333" t="s">
        <v>1210</v>
      </c>
      <c r="EV110" s="334" t="s">
        <v>1210</v>
      </c>
      <c r="EW110" s="376"/>
      <c r="EY110" s="668" t="s">
        <v>524</v>
      </c>
      <c r="EZ110" s="639" t="s">
        <v>525</v>
      </c>
      <c r="FA110" s="265" t="s">
        <v>1231</v>
      </c>
      <c r="FB110" s="266">
        <v>44865</v>
      </c>
      <c r="FC110" s="669">
        <v>44918</v>
      </c>
      <c r="FD110" s="268" t="s">
        <v>1242</v>
      </c>
      <c r="FE110" s="326">
        <v>3.01</v>
      </c>
      <c r="FF110" s="270" t="s">
        <v>1242</v>
      </c>
      <c r="FG110" s="326">
        <v>2.98</v>
      </c>
      <c r="FH110" s="327" t="s">
        <v>1210</v>
      </c>
      <c r="FI110" s="328" t="s">
        <v>1210</v>
      </c>
      <c r="FJ110" s="670" t="s">
        <v>1242</v>
      </c>
      <c r="FK110" s="671">
        <v>100</v>
      </c>
      <c r="FL110" s="672">
        <v>24</v>
      </c>
      <c r="FM110" s="673">
        <v>24</v>
      </c>
      <c r="FN110" s="268" t="s">
        <v>1210</v>
      </c>
      <c r="FO110" s="326" t="s">
        <v>1210</v>
      </c>
      <c r="FP110" s="270" t="s">
        <v>1210</v>
      </c>
      <c r="FQ110" s="326" t="s">
        <v>1210</v>
      </c>
      <c r="FR110" s="327" t="s">
        <v>1210</v>
      </c>
      <c r="FS110" s="328" t="s">
        <v>1210</v>
      </c>
      <c r="FT110" s="670" t="s">
        <v>1210</v>
      </c>
      <c r="FU110" s="671" t="s">
        <v>1210</v>
      </c>
      <c r="FV110" s="672" t="s">
        <v>1210</v>
      </c>
      <c r="FW110" s="673" t="s">
        <v>1210</v>
      </c>
      <c r="FY110" s="276" t="s">
        <v>1243</v>
      </c>
      <c r="FZ110" s="277" t="s">
        <v>1230</v>
      </c>
      <c r="GC110" s="229"/>
      <c r="GD110" s="229"/>
    </row>
    <row r="111" spans="2:186" ht="18.75" customHeight="1">
      <c r="B111" s="632" t="s">
        <v>526</v>
      </c>
      <c r="C111" s="231" t="s">
        <v>527</v>
      </c>
      <c r="D111" s="232">
        <v>2022</v>
      </c>
      <c r="E111" s="233" t="s">
        <v>1231</v>
      </c>
      <c r="F111" s="633">
        <v>1081139</v>
      </c>
      <c r="G111" s="634">
        <v>1081139</v>
      </c>
      <c r="H111" s="339">
        <v>44771</v>
      </c>
      <c r="I111" s="635" t="s">
        <v>2147</v>
      </c>
      <c r="J111" s="636" t="s">
        <v>527</v>
      </c>
      <c r="K111" s="637" t="s">
        <v>2148</v>
      </c>
      <c r="L111" s="638" t="s">
        <v>527</v>
      </c>
      <c r="M111" s="637" t="s">
        <v>2148</v>
      </c>
      <c r="N111" s="639" t="s">
        <v>2147</v>
      </c>
      <c r="O111" s="635" t="s">
        <v>125</v>
      </c>
      <c r="P111" s="639" t="s">
        <v>126</v>
      </c>
      <c r="Q111" s="640" t="s">
        <v>1234</v>
      </c>
      <c r="R111" s="641"/>
      <c r="S111" s="641"/>
      <c r="T111" s="642"/>
      <c r="U111" s="643">
        <v>3110.2227659999999</v>
      </c>
      <c r="V111" s="644">
        <v>1</v>
      </c>
      <c r="W111" s="644">
        <v>1</v>
      </c>
      <c r="X111" s="645" t="s">
        <v>1210</v>
      </c>
      <c r="Y111" s="352">
        <v>2022</v>
      </c>
      <c r="Z111" s="265">
        <v>2024</v>
      </c>
      <c r="AA111" s="646" t="s">
        <v>2149</v>
      </c>
      <c r="AB111" s="647"/>
      <c r="AC111" s="639" t="s">
        <v>1210</v>
      </c>
      <c r="AD111" s="648" t="s">
        <v>1211</v>
      </c>
      <c r="AE111" s="636" t="s">
        <v>2150</v>
      </c>
      <c r="AF111" s="636" t="s">
        <v>2151</v>
      </c>
      <c r="AG111" s="639" t="s">
        <v>2152</v>
      </c>
      <c r="AH111" s="648"/>
      <c r="AI111" s="639" t="s">
        <v>1210</v>
      </c>
      <c r="AJ111" s="649">
        <v>2021</v>
      </c>
      <c r="AK111" s="644">
        <v>5515</v>
      </c>
      <c r="AL111" s="644">
        <v>5571</v>
      </c>
      <c r="AM111" s="650"/>
      <c r="AN111" s="651"/>
      <c r="AO111" s="652">
        <v>2024</v>
      </c>
      <c r="AP111" s="645">
        <v>5460</v>
      </c>
      <c r="AQ111" s="653">
        <v>0.99</v>
      </c>
      <c r="AR111" s="645">
        <v>5515</v>
      </c>
      <c r="AS111" s="653">
        <v>1</v>
      </c>
      <c r="AT111" s="654"/>
      <c r="AU111" s="651" t="s">
        <v>1210</v>
      </c>
      <c r="AV111" s="655" t="s">
        <v>1210</v>
      </c>
      <c r="AW111" s="656" t="s">
        <v>2153</v>
      </c>
      <c r="AX111" s="649">
        <v>2021</v>
      </c>
      <c r="AY111" s="644"/>
      <c r="AZ111" s="644" t="s">
        <v>1210</v>
      </c>
      <c r="BA111" s="650"/>
      <c r="BB111" s="657"/>
      <c r="BC111" s="652">
        <v>2024</v>
      </c>
      <c r="BD111" s="645"/>
      <c r="BE111" s="653" t="s">
        <v>1210</v>
      </c>
      <c r="BF111" s="645"/>
      <c r="BG111" s="653" t="s">
        <v>1210</v>
      </c>
      <c r="BH111" s="654"/>
      <c r="BI111" s="657" t="s">
        <v>1210</v>
      </c>
      <c r="BJ111" s="655" t="s">
        <v>1210</v>
      </c>
      <c r="BK111" s="656"/>
      <c r="BL111" s="635" t="s">
        <v>1210</v>
      </c>
      <c r="BM111" s="658" t="s">
        <v>1210</v>
      </c>
      <c r="BN111" s="639" t="s">
        <v>1210</v>
      </c>
      <c r="BO111" s="635" t="s">
        <v>1210</v>
      </c>
      <c r="BP111" s="658" t="s">
        <v>1210</v>
      </c>
      <c r="BQ111" s="639" t="s">
        <v>1210</v>
      </c>
      <c r="BR111" s="635" t="s">
        <v>1210</v>
      </c>
      <c r="BS111" s="658" t="s">
        <v>1210</v>
      </c>
      <c r="BT111" s="639" t="s">
        <v>1210</v>
      </c>
      <c r="BU111" s="635" t="s">
        <v>1210</v>
      </c>
      <c r="BV111" s="658" t="s">
        <v>1210</v>
      </c>
      <c r="BW111" s="639" t="s">
        <v>1210</v>
      </c>
      <c r="BX111" s="635" t="s">
        <v>1210</v>
      </c>
      <c r="BY111" s="658" t="s">
        <v>1210</v>
      </c>
      <c r="BZ111" s="639" t="s">
        <v>1210</v>
      </c>
      <c r="CA111" s="659" t="s">
        <v>1210</v>
      </c>
      <c r="CB111" s="638" t="s">
        <v>1240</v>
      </c>
      <c r="CC111" s="660" t="s">
        <v>2154</v>
      </c>
      <c r="CD111" s="661" t="s">
        <v>1217</v>
      </c>
      <c r="CE111" s="662"/>
      <c r="CF111" s="663"/>
      <c r="CG111" s="663"/>
      <c r="CH111" s="663"/>
      <c r="CI111" s="663"/>
      <c r="CJ111" s="664"/>
      <c r="CK111" s="661" t="s">
        <v>1217</v>
      </c>
      <c r="CL111" s="639"/>
      <c r="CM111" s="647" t="s">
        <v>1217</v>
      </c>
      <c r="CN111" s="665"/>
      <c r="CO111" s="666">
        <v>0</v>
      </c>
      <c r="CP111" s="667"/>
      <c r="CQ111" s="666">
        <v>0</v>
      </c>
      <c r="CR111" s="667"/>
      <c r="CS111" s="666">
        <v>0</v>
      </c>
      <c r="CT111" s="667" t="s">
        <v>1210</v>
      </c>
      <c r="CU111" s="666">
        <v>0</v>
      </c>
      <c r="CV111" s="374" t="s">
        <v>1219</v>
      </c>
      <c r="CW111" s="375" t="s">
        <v>1223</v>
      </c>
      <c r="CX111" s="336"/>
      <c r="CY111" s="333" t="s">
        <v>1222</v>
      </c>
      <c r="CZ111" s="334" t="s">
        <v>1223</v>
      </c>
      <c r="DA111" s="336"/>
      <c r="DB111" s="333" t="s">
        <v>1222</v>
      </c>
      <c r="DC111" s="334" t="s">
        <v>1223</v>
      </c>
      <c r="DD111" s="336"/>
      <c r="DE111" s="333" t="s">
        <v>1222</v>
      </c>
      <c r="DF111" s="334" t="s">
        <v>1223</v>
      </c>
      <c r="DG111" s="336"/>
      <c r="DH111" s="333" t="s">
        <v>1222</v>
      </c>
      <c r="DI111" s="334" t="s">
        <v>1223</v>
      </c>
      <c r="DJ111" s="336"/>
      <c r="DK111" s="333" t="s">
        <v>1222</v>
      </c>
      <c r="DL111" s="334" t="s">
        <v>1223</v>
      </c>
      <c r="DM111" s="336"/>
      <c r="DN111" s="333" t="s">
        <v>1222</v>
      </c>
      <c r="DO111" s="334" t="s">
        <v>1223</v>
      </c>
      <c r="DP111" s="336"/>
      <c r="DQ111" s="333" t="s">
        <v>1222</v>
      </c>
      <c r="DR111" s="334" t="s">
        <v>1223</v>
      </c>
      <c r="DS111" s="336"/>
      <c r="DT111" s="333" t="s">
        <v>1222</v>
      </c>
      <c r="DU111" s="334" t="s">
        <v>1223</v>
      </c>
      <c r="DV111" s="336"/>
      <c r="DW111" s="333" t="s">
        <v>1222</v>
      </c>
      <c r="DX111" s="334" t="s">
        <v>1223</v>
      </c>
      <c r="DY111" s="336"/>
      <c r="DZ111" s="333" t="s">
        <v>1222</v>
      </c>
      <c r="EA111" s="334" t="s">
        <v>1223</v>
      </c>
      <c r="EB111" s="336"/>
      <c r="EC111" s="333" t="s">
        <v>1222</v>
      </c>
      <c r="ED111" s="334" t="s">
        <v>1223</v>
      </c>
      <c r="EE111" s="336"/>
      <c r="EF111" s="333" t="s">
        <v>1222</v>
      </c>
      <c r="EG111" s="334" t="s">
        <v>1223</v>
      </c>
      <c r="EH111" s="336"/>
      <c r="EI111" s="374" t="s">
        <v>1210</v>
      </c>
      <c r="EJ111" s="375" t="s">
        <v>1210</v>
      </c>
      <c r="EK111" s="336"/>
      <c r="EL111" s="333" t="s">
        <v>1210</v>
      </c>
      <c r="EM111" s="334" t="s">
        <v>1210</v>
      </c>
      <c r="EN111" s="336"/>
      <c r="EO111" s="333" t="s">
        <v>1210</v>
      </c>
      <c r="EP111" s="334" t="s">
        <v>1210</v>
      </c>
      <c r="EQ111" s="336"/>
      <c r="ER111" s="333" t="s">
        <v>1210</v>
      </c>
      <c r="ES111" s="334" t="s">
        <v>1210</v>
      </c>
      <c r="ET111" s="336"/>
      <c r="EU111" s="333" t="s">
        <v>1210</v>
      </c>
      <c r="EV111" s="334" t="s">
        <v>1210</v>
      </c>
      <c r="EW111" s="376"/>
      <c r="EY111" s="668" t="s">
        <v>526</v>
      </c>
      <c r="EZ111" s="639" t="s">
        <v>527</v>
      </c>
      <c r="FA111" s="265" t="s">
        <v>1231</v>
      </c>
      <c r="FB111" s="266">
        <v>44865</v>
      </c>
      <c r="FC111" s="669">
        <v>44879</v>
      </c>
      <c r="FD111" s="268" t="s">
        <v>1242</v>
      </c>
      <c r="FE111" s="326">
        <v>0.99</v>
      </c>
      <c r="FF111" s="270" t="s">
        <v>1242</v>
      </c>
      <c r="FG111" s="326">
        <v>1</v>
      </c>
      <c r="FH111" s="327" t="s">
        <v>1210</v>
      </c>
      <c r="FI111" s="328" t="s">
        <v>1210</v>
      </c>
      <c r="FJ111" s="670" t="s">
        <v>1242</v>
      </c>
      <c r="FK111" s="671">
        <v>100</v>
      </c>
      <c r="FL111" s="672">
        <v>26</v>
      </c>
      <c r="FM111" s="673">
        <v>26</v>
      </c>
      <c r="FN111" s="268" t="s">
        <v>1210</v>
      </c>
      <c r="FO111" s="326" t="s">
        <v>1210</v>
      </c>
      <c r="FP111" s="270" t="s">
        <v>1210</v>
      </c>
      <c r="FQ111" s="326" t="s">
        <v>1210</v>
      </c>
      <c r="FR111" s="327" t="s">
        <v>1210</v>
      </c>
      <c r="FS111" s="328" t="s">
        <v>1210</v>
      </c>
      <c r="FT111" s="670" t="s">
        <v>1210</v>
      </c>
      <c r="FU111" s="671" t="s">
        <v>1210</v>
      </c>
      <c r="FV111" s="672" t="s">
        <v>1210</v>
      </c>
      <c r="FW111" s="673" t="s">
        <v>1210</v>
      </c>
      <c r="FY111" s="276" t="s">
        <v>1243</v>
      </c>
      <c r="FZ111" s="277" t="s">
        <v>1230</v>
      </c>
      <c r="GC111" s="229"/>
      <c r="GD111" s="229"/>
    </row>
    <row r="112" spans="2:186" ht="18.75" customHeight="1">
      <c r="B112" s="632" t="s">
        <v>528</v>
      </c>
      <c r="C112" s="231" t="s">
        <v>529</v>
      </c>
      <c r="D112" s="232">
        <v>2022</v>
      </c>
      <c r="E112" s="233" t="s">
        <v>1231</v>
      </c>
      <c r="F112" s="633">
        <v>1081140</v>
      </c>
      <c r="G112" s="634">
        <v>1081140</v>
      </c>
      <c r="H112" s="339">
        <v>44764</v>
      </c>
      <c r="I112" s="635" t="s">
        <v>2155</v>
      </c>
      <c r="J112" s="636" t="s">
        <v>529</v>
      </c>
      <c r="K112" s="637" t="s">
        <v>2156</v>
      </c>
      <c r="L112" s="638" t="s">
        <v>529</v>
      </c>
      <c r="M112" s="637" t="s">
        <v>2156</v>
      </c>
      <c r="N112" s="639" t="s">
        <v>2155</v>
      </c>
      <c r="O112" s="635" t="s">
        <v>125</v>
      </c>
      <c r="P112" s="639" t="s">
        <v>126</v>
      </c>
      <c r="Q112" s="640" t="s">
        <v>1234</v>
      </c>
      <c r="R112" s="641"/>
      <c r="S112" s="641"/>
      <c r="T112" s="642"/>
      <c r="U112" s="643">
        <v>10626.207225696002</v>
      </c>
      <c r="V112" s="644">
        <v>13</v>
      </c>
      <c r="W112" s="644">
        <v>2</v>
      </c>
      <c r="X112" s="645" t="s">
        <v>1210</v>
      </c>
      <c r="Y112" s="352">
        <v>2022</v>
      </c>
      <c r="Z112" s="265">
        <v>2024</v>
      </c>
      <c r="AA112" s="646" t="s">
        <v>2157</v>
      </c>
      <c r="AB112" s="647"/>
      <c r="AC112" s="639" t="s">
        <v>1210</v>
      </c>
      <c r="AD112" s="648" t="s">
        <v>1211</v>
      </c>
      <c r="AE112" s="636" t="s">
        <v>2158</v>
      </c>
      <c r="AF112" s="636" t="s">
        <v>2159</v>
      </c>
      <c r="AG112" s="639" t="s">
        <v>2160</v>
      </c>
      <c r="AH112" s="648"/>
      <c r="AI112" s="639" t="s">
        <v>1210</v>
      </c>
      <c r="AJ112" s="649">
        <v>2021</v>
      </c>
      <c r="AK112" s="644">
        <v>19210</v>
      </c>
      <c r="AL112" s="644">
        <v>19017</v>
      </c>
      <c r="AM112" s="650"/>
      <c r="AN112" s="651"/>
      <c r="AO112" s="652">
        <v>2024</v>
      </c>
      <c r="AP112" s="645">
        <v>18634</v>
      </c>
      <c r="AQ112" s="653">
        <v>2.99</v>
      </c>
      <c r="AR112" s="645">
        <v>18446</v>
      </c>
      <c r="AS112" s="653">
        <v>3</v>
      </c>
      <c r="AT112" s="654"/>
      <c r="AU112" s="651" t="s">
        <v>1210</v>
      </c>
      <c r="AV112" s="655" t="s">
        <v>1210</v>
      </c>
      <c r="AW112" s="656" t="s">
        <v>2161</v>
      </c>
      <c r="AX112" s="649">
        <v>2021</v>
      </c>
      <c r="AY112" s="644"/>
      <c r="AZ112" s="644" t="s">
        <v>1210</v>
      </c>
      <c r="BA112" s="650"/>
      <c r="BB112" s="657"/>
      <c r="BC112" s="652">
        <v>2024</v>
      </c>
      <c r="BD112" s="645"/>
      <c r="BE112" s="653" t="s">
        <v>1210</v>
      </c>
      <c r="BF112" s="645"/>
      <c r="BG112" s="653" t="s">
        <v>1210</v>
      </c>
      <c r="BH112" s="654"/>
      <c r="BI112" s="657" t="s">
        <v>1210</v>
      </c>
      <c r="BJ112" s="655" t="s">
        <v>1210</v>
      </c>
      <c r="BK112" s="656"/>
      <c r="BL112" s="635" t="s">
        <v>1210</v>
      </c>
      <c r="BM112" s="658" t="s">
        <v>1210</v>
      </c>
      <c r="BN112" s="639" t="s">
        <v>1210</v>
      </c>
      <c r="BO112" s="635" t="s">
        <v>1210</v>
      </c>
      <c r="BP112" s="658" t="s">
        <v>1210</v>
      </c>
      <c r="BQ112" s="639" t="s">
        <v>1210</v>
      </c>
      <c r="BR112" s="635" t="s">
        <v>1210</v>
      </c>
      <c r="BS112" s="658" t="s">
        <v>1210</v>
      </c>
      <c r="BT112" s="639" t="s">
        <v>1210</v>
      </c>
      <c r="BU112" s="635" t="s">
        <v>1210</v>
      </c>
      <c r="BV112" s="658" t="s">
        <v>1210</v>
      </c>
      <c r="BW112" s="639" t="s">
        <v>1210</v>
      </c>
      <c r="BX112" s="635" t="s">
        <v>1210</v>
      </c>
      <c r="BY112" s="658" t="s">
        <v>1210</v>
      </c>
      <c r="BZ112" s="639" t="s">
        <v>1210</v>
      </c>
      <c r="CA112" s="659" t="s">
        <v>1210</v>
      </c>
      <c r="CB112" s="638" t="s">
        <v>1240</v>
      </c>
      <c r="CC112" s="660" t="s">
        <v>2162</v>
      </c>
      <c r="CD112" s="661" t="s">
        <v>1217</v>
      </c>
      <c r="CE112" s="662"/>
      <c r="CF112" s="663"/>
      <c r="CG112" s="663"/>
      <c r="CH112" s="663"/>
      <c r="CI112" s="663"/>
      <c r="CJ112" s="664"/>
      <c r="CK112" s="661" t="s">
        <v>1240</v>
      </c>
      <c r="CL112" s="639" t="s">
        <v>2163</v>
      </c>
      <c r="CM112" s="647" t="s">
        <v>1217</v>
      </c>
      <c r="CN112" s="665"/>
      <c r="CO112" s="666">
        <v>0</v>
      </c>
      <c r="CP112" s="667"/>
      <c r="CQ112" s="666">
        <v>0</v>
      </c>
      <c r="CR112" s="667"/>
      <c r="CS112" s="666">
        <v>0</v>
      </c>
      <c r="CT112" s="667" t="s">
        <v>1210</v>
      </c>
      <c r="CU112" s="666">
        <v>0</v>
      </c>
      <c r="CV112" s="374" t="s">
        <v>1219</v>
      </c>
      <c r="CW112" s="375" t="s">
        <v>1223</v>
      </c>
      <c r="CX112" s="336"/>
      <c r="CY112" s="333" t="s">
        <v>1222</v>
      </c>
      <c r="CZ112" s="334" t="s">
        <v>1223</v>
      </c>
      <c r="DA112" s="336"/>
      <c r="DB112" s="333" t="s">
        <v>1222</v>
      </c>
      <c r="DC112" s="334" t="s">
        <v>1223</v>
      </c>
      <c r="DD112" s="336"/>
      <c r="DE112" s="333" t="s">
        <v>1222</v>
      </c>
      <c r="DF112" s="334" t="s">
        <v>1223</v>
      </c>
      <c r="DG112" s="336"/>
      <c r="DH112" s="333" t="s">
        <v>1222</v>
      </c>
      <c r="DI112" s="334" t="s">
        <v>1223</v>
      </c>
      <c r="DJ112" s="336"/>
      <c r="DK112" s="333" t="s">
        <v>1222</v>
      </c>
      <c r="DL112" s="334" t="s">
        <v>1223</v>
      </c>
      <c r="DM112" s="336"/>
      <c r="DN112" s="333" t="s">
        <v>1222</v>
      </c>
      <c r="DO112" s="334" t="s">
        <v>1223</v>
      </c>
      <c r="DP112" s="336"/>
      <c r="DQ112" s="333" t="s">
        <v>1222</v>
      </c>
      <c r="DR112" s="334" t="s">
        <v>1223</v>
      </c>
      <c r="DS112" s="336"/>
      <c r="DT112" s="333" t="s">
        <v>1222</v>
      </c>
      <c r="DU112" s="334" t="s">
        <v>1223</v>
      </c>
      <c r="DV112" s="336"/>
      <c r="DW112" s="333" t="s">
        <v>1224</v>
      </c>
      <c r="DX112" s="334" t="s">
        <v>1224</v>
      </c>
      <c r="DY112" s="336"/>
      <c r="DZ112" s="333" t="s">
        <v>1224</v>
      </c>
      <c r="EA112" s="334" t="s">
        <v>1224</v>
      </c>
      <c r="EB112" s="336"/>
      <c r="EC112" s="333" t="s">
        <v>1224</v>
      </c>
      <c r="ED112" s="334" t="s">
        <v>1224</v>
      </c>
      <c r="EE112" s="336"/>
      <c r="EF112" s="333" t="s">
        <v>1222</v>
      </c>
      <c r="EG112" s="334" t="s">
        <v>1223</v>
      </c>
      <c r="EH112" s="336"/>
      <c r="EI112" s="374" t="s">
        <v>1210</v>
      </c>
      <c r="EJ112" s="375" t="s">
        <v>1210</v>
      </c>
      <c r="EK112" s="336"/>
      <c r="EL112" s="333" t="s">
        <v>1210</v>
      </c>
      <c r="EM112" s="334" t="s">
        <v>1210</v>
      </c>
      <c r="EN112" s="336"/>
      <c r="EO112" s="333" t="s">
        <v>1210</v>
      </c>
      <c r="EP112" s="334" t="s">
        <v>1210</v>
      </c>
      <c r="EQ112" s="336"/>
      <c r="ER112" s="333" t="s">
        <v>1210</v>
      </c>
      <c r="ES112" s="334" t="s">
        <v>1210</v>
      </c>
      <c r="ET112" s="336"/>
      <c r="EU112" s="333" t="s">
        <v>1210</v>
      </c>
      <c r="EV112" s="334" t="s">
        <v>1210</v>
      </c>
      <c r="EW112" s="376"/>
      <c r="EY112" s="668" t="s">
        <v>528</v>
      </c>
      <c r="EZ112" s="639" t="s">
        <v>529</v>
      </c>
      <c r="FA112" s="265" t="s">
        <v>1231</v>
      </c>
      <c r="FB112" s="266">
        <v>44900</v>
      </c>
      <c r="FC112" s="669">
        <v>44900</v>
      </c>
      <c r="FD112" s="268" t="s">
        <v>1242</v>
      </c>
      <c r="FE112" s="326">
        <v>2.99</v>
      </c>
      <c r="FF112" s="270" t="s">
        <v>1242</v>
      </c>
      <c r="FG112" s="326">
        <v>3</v>
      </c>
      <c r="FH112" s="327" t="s">
        <v>1210</v>
      </c>
      <c r="FI112" s="328" t="s">
        <v>1210</v>
      </c>
      <c r="FJ112" s="670" t="s">
        <v>1242</v>
      </c>
      <c r="FK112" s="671">
        <v>100</v>
      </c>
      <c r="FL112" s="672">
        <v>20</v>
      </c>
      <c r="FM112" s="673">
        <v>20</v>
      </c>
      <c r="FN112" s="268" t="s">
        <v>1210</v>
      </c>
      <c r="FO112" s="326" t="s">
        <v>1210</v>
      </c>
      <c r="FP112" s="270" t="s">
        <v>1210</v>
      </c>
      <c r="FQ112" s="326" t="s">
        <v>1210</v>
      </c>
      <c r="FR112" s="327" t="s">
        <v>1210</v>
      </c>
      <c r="FS112" s="328" t="s">
        <v>1210</v>
      </c>
      <c r="FT112" s="670" t="s">
        <v>1210</v>
      </c>
      <c r="FU112" s="671" t="s">
        <v>1210</v>
      </c>
      <c r="FV112" s="672" t="s">
        <v>1210</v>
      </c>
      <c r="FW112" s="673" t="s">
        <v>1210</v>
      </c>
      <c r="FY112" s="276" t="s">
        <v>1243</v>
      </c>
      <c r="FZ112" s="277" t="s">
        <v>1230</v>
      </c>
      <c r="GC112" s="229"/>
      <c r="GD112" s="229"/>
    </row>
    <row r="113" spans="2:186" ht="18.75" customHeight="1">
      <c r="B113" s="632" t="s">
        <v>530</v>
      </c>
      <c r="C113" s="231" t="s">
        <v>531</v>
      </c>
      <c r="D113" s="232">
        <v>2022</v>
      </c>
      <c r="E113" s="233" t="s">
        <v>1511</v>
      </c>
      <c r="F113" s="633">
        <v>1306141</v>
      </c>
      <c r="G113" s="634">
        <v>1306141</v>
      </c>
      <c r="H113" s="339">
        <v>44756</v>
      </c>
      <c r="I113" s="635" t="s">
        <v>2164</v>
      </c>
      <c r="J113" s="636" t="s">
        <v>531</v>
      </c>
      <c r="K113" s="637" t="s">
        <v>2165</v>
      </c>
      <c r="L113" s="638" t="s">
        <v>531</v>
      </c>
      <c r="M113" s="637" t="s">
        <v>2166</v>
      </c>
      <c r="N113" s="639" t="s">
        <v>2167</v>
      </c>
      <c r="O113" s="635" t="s">
        <v>25</v>
      </c>
      <c r="P113" s="639" t="s">
        <v>42</v>
      </c>
      <c r="Q113" s="640" t="s">
        <v>1234</v>
      </c>
      <c r="R113" s="641"/>
      <c r="S113" s="641" t="s">
        <v>1272</v>
      </c>
      <c r="T113" s="642"/>
      <c r="U113" s="643">
        <v>3664.7556808140002</v>
      </c>
      <c r="V113" s="644">
        <v>2</v>
      </c>
      <c r="W113" s="644">
        <v>1</v>
      </c>
      <c r="X113" s="645">
        <v>378</v>
      </c>
      <c r="Y113" s="352">
        <v>2022</v>
      </c>
      <c r="Z113" s="265">
        <v>2024</v>
      </c>
      <c r="AA113" s="646" t="s">
        <v>2168</v>
      </c>
      <c r="AB113" s="647"/>
      <c r="AC113" s="639" t="s">
        <v>1210</v>
      </c>
      <c r="AD113" s="648" t="s">
        <v>1211</v>
      </c>
      <c r="AE113" s="636" t="s">
        <v>2169</v>
      </c>
      <c r="AF113" s="636" t="s">
        <v>2164</v>
      </c>
      <c r="AG113" s="639" t="s">
        <v>2170</v>
      </c>
      <c r="AH113" s="648"/>
      <c r="AI113" s="639" t="s">
        <v>1210</v>
      </c>
      <c r="AJ113" s="649">
        <v>2021</v>
      </c>
      <c r="AK113" s="644">
        <v>3665</v>
      </c>
      <c r="AL113" s="644">
        <v>913</v>
      </c>
      <c r="AM113" s="650">
        <v>972.15</v>
      </c>
      <c r="AN113" s="651" t="s">
        <v>2171</v>
      </c>
      <c r="AO113" s="652">
        <v>2024</v>
      </c>
      <c r="AP113" s="645">
        <v>3555</v>
      </c>
      <c r="AQ113" s="653">
        <v>3</v>
      </c>
      <c r="AR113" s="645">
        <v>886</v>
      </c>
      <c r="AS113" s="653">
        <v>2.95</v>
      </c>
      <c r="AT113" s="654">
        <v>943</v>
      </c>
      <c r="AU113" s="651" t="s">
        <v>2171</v>
      </c>
      <c r="AV113" s="655">
        <v>2.99</v>
      </c>
      <c r="AW113" s="656" t="s">
        <v>2172</v>
      </c>
      <c r="AX113" s="649">
        <v>2021</v>
      </c>
      <c r="AY113" s="644">
        <v>682</v>
      </c>
      <c r="AZ113" s="644">
        <v>682</v>
      </c>
      <c r="BA113" s="650">
        <v>0.15</v>
      </c>
      <c r="BB113" s="657" t="s">
        <v>2173</v>
      </c>
      <c r="BC113" s="652">
        <v>2024</v>
      </c>
      <c r="BD113" s="645">
        <v>661.5</v>
      </c>
      <c r="BE113" s="653">
        <v>3</v>
      </c>
      <c r="BF113" s="645">
        <v>661.5</v>
      </c>
      <c r="BG113" s="653">
        <v>3</v>
      </c>
      <c r="BH113" s="654">
        <v>0.14549999999999999</v>
      </c>
      <c r="BI113" s="657" t="s">
        <v>2173</v>
      </c>
      <c r="BJ113" s="655">
        <v>3</v>
      </c>
      <c r="BK113" s="656" t="s">
        <v>2174</v>
      </c>
      <c r="BL113" s="635" t="s">
        <v>1210</v>
      </c>
      <c r="BM113" s="658" t="s">
        <v>1210</v>
      </c>
      <c r="BN113" s="639" t="s">
        <v>1210</v>
      </c>
      <c r="BO113" s="635" t="s">
        <v>1210</v>
      </c>
      <c r="BP113" s="658" t="s">
        <v>1210</v>
      </c>
      <c r="BQ113" s="639" t="s">
        <v>1210</v>
      </c>
      <c r="BR113" s="635" t="s">
        <v>1210</v>
      </c>
      <c r="BS113" s="658" t="s">
        <v>1210</v>
      </c>
      <c r="BT113" s="639" t="s">
        <v>1210</v>
      </c>
      <c r="BU113" s="635" t="s">
        <v>1210</v>
      </c>
      <c r="BV113" s="658" t="s">
        <v>1210</v>
      </c>
      <c r="BW113" s="639" t="s">
        <v>1210</v>
      </c>
      <c r="BX113" s="635" t="s">
        <v>1210</v>
      </c>
      <c r="BY113" s="658" t="s">
        <v>1210</v>
      </c>
      <c r="BZ113" s="639" t="s">
        <v>1210</v>
      </c>
      <c r="CA113" s="659" t="s">
        <v>1210</v>
      </c>
      <c r="CB113" s="638" t="s">
        <v>1240</v>
      </c>
      <c r="CC113" s="660" t="s">
        <v>2175</v>
      </c>
      <c r="CD113" s="661" t="s">
        <v>1217</v>
      </c>
      <c r="CE113" s="662"/>
      <c r="CF113" s="663"/>
      <c r="CG113" s="663"/>
      <c r="CH113" s="663"/>
      <c r="CI113" s="663"/>
      <c r="CJ113" s="664"/>
      <c r="CK113" s="661" t="s">
        <v>1217</v>
      </c>
      <c r="CL113" s="639"/>
      <c r="CM113" s="647" t="s">
        <v>1217</v>
      </c>
      <c r="CN113" s="665"/>
      <c r="CO113" s="666">
        <v>0</v>
      </c>
      <c r="CP113" s="667"/>
      <c r="CQ113" s="666">
        <v>0</v>
      </c>
      <c r="CR113" s="667"/>
      <c r="CS113" s="666">
        <v>0</v>
      </c>
      <c r="CT113" s="667" t="s">
        <v>1210</v>
      </c>
      <c r="CU113" s="666">
        <v>0</v>
      </c>
      <c r="CV113" s="374" t="s">
        <v>1219</v>
      </c>
      <c r="CW113" s="375" t="s">
        <v>1223</v>
      </c>
      <c r="CX113" s="336"/>
      <c r="CY113" s="333" t="s">
        <v>1222</v>
      </c>
      <c r="CZ113" s="334" t="s">
        <v>1223</v>
      </c>
      <c r="DA113" s="336"/>
      <c r="DB113" s="333" t="s">
        <v>1222</v>
      </c>
      <c r="DC113" s="334" t="s">
        <v>1223</v>
      </c>
      <c r="DD113" s="336"/>
      <c r="DE113" s="333" t="s">
        <v>1222</v>
      </c>
      <c r="DF113" s="334" t="s">
        <v>1223</v>
      </c>
      <c r="DG113" s="336"/>
      <c r="DH113" s="333" t="s">
        <v>1222</v>
      </c>
      <c r="DI113" s="334" t="s">
        <v>1223</v>
      </c>
      <c r="DJ113" s="336"/>
      <c r="DK113" s="333" t="s">
        <v>1222</v>
      </c>
      <c r="DL113" s="334" t="s">
        <v>1223</v>
      </c>
      <c r="DM113" s="336"/>
      <c r="DN113" s="333" t="s">
        <v>1222</v>
      </c>
      <c r="DO113" s="334" t="s">
        <v>1223</v>
      </c>
      <c r="DP113" s="336"/>
      <c r="DQ113" s="333" t="s">
        <v>1222</v>
      </c>
      <c r="DR113" s="334" t="s">
        <v>1223</v>
      </c>
      <c r="DS113" s="336"/>
      <c r="DT113" s="333" t="s">
        <v>1222</v>
      </c>
      <c r="DU113" s="334" t="s">
        <v>1223</v>
      </c>
      <c r="DV113" s="336"/>
      <c r="DW113" s="333" t="s">
        <v>1222</v>
      </c>
      <c r="DX113" s="334" t="s">
        <v>1223</v>
      </c>
      <c r="DY113" s="336"/>
      <c r="DZ113" s="333" t="s">
        <v>1222</v>
      </c>
      <c r="EA113" s="334" t="s">
        <v>1223</v>
      </c>
      <c r="EB113" s="336"/>
      <c r="EC113" s="333" t="s">
        <v>1222</v>
      </c>
      <c r="ED113" s="334" t="s">
        <v>1223</v>
      </c>
      <c r="EE113" s="336"/>
      <c r="EF113" s="333" t="s">
        <v>1222</v>
      </c>
      <c r="EG113" s="334" t="s">
        <v>1223</v>
      </c>
      <c r="EH113" s="336"/>
      <c r="EI113" s="374" t="s">
        <v>1219</v>
      </c>
      <c r="EJ113" s="375" t="s">
        <v>1223</v>
      </c>
      <c r="EK113" s="336"/>
      <c r="EL113" s="333" t="s">
        <v>1219</v>
      </c>
      <c r="EM113" s="334" t="s">
        <v>1223</v>
      </c>
      <c r="EN113" s="336"/>
      <c r="EO113" s="333" t="s">
        <v>1222</v>
      </c>
      <c r="EP113" s="334" t="s">
        <v>1223</v>
      </c>
      <c r="EQ113" s="336"/>
      <c r="ER113" s="333" t="s">
        <v>1222</v>
      </c>
      <c r="ES113" s="334" t="s">
        <v>1223</v>
      </c>
      <c r="ET113" s="336"/>
      <c r="EU113" s="333" t="s">
        <v>1222</v>
      </c>
      <c r="EV113" s="334" t="s">
        <v>1223</v>
      </c>
      <c r="EW113" s="376"/>
      <c r="EY113" s="668" t="s">
        <v>530</v>
      </c>
      <c r="EZ113" s="639" t="s">
        <v>531</v>
      </c>
      <c r="FA113" s="265" t="s">
        <v>1511</v>
      </c>
      <c r="FB113" s="266">
        <v>44869</v>
      </c>
      <c r="FC113" s="669">
        <v>44879</v>
      </c>
      <c r="FD113" s="268" t="s">
        <v>1242</v>
      </c>
      <c r="FE113" s="326">
        <v>3</v>
      </c>
      <c r="FF113" s="270" t="s">
        <v>1242</v>
      </c>
      <c r="FG113" s="326">
        <v>2.95</v>
      </c>
      <c r="FH113" s="327" t="s">
        <v>1242</v>
      </c>
      <c r="FI113" s="328">
        <v>2.99</v>
      </c>
      <c r="FJ113" s="670" t="s">
        <v>1242</v>
      </c>
      <c r="FK113" s="671">
        <v>100</v>
      </c>
      <c r="FL113" s="672">
        <v>26</v>
      </c>
      <c r="FM113" s="673">
        <v>26</v>
      </c>
      <c r="FN113" s="268" t="s">
        <v>1242</v>
      </c>
      <c r="FO113" s="326">
        <v>3</v>
      </c>
      <c r="FP113" s="270" t="s">
        <v>1242</v>
      </c>
      <c r="FQ113" s="326">
        <v>3</v>
      </c>
      <c r="FR113" s="327" t="s">
        <v>1242</v>
      </c>
      <c r="FS113" s="328">
        <v>3</v>
      </c>
      <c r="FT113" s="670" t="s">
        <v>1242</v>
      </c>
      <c r="FU113" s="671">
        <v>100</v>
      </c>
      <c r="FV113" s="672">
        <v>10</v>
      </c>
      <c r="FW113" s="673">
        <v>10</v>
      </c>
      <c r="FY113" s="276" t="s">
        <v>1243</v>
      </c>
      <c r="FZ113" s="277" t="s">
        <v>1243</v>
      </c>
      <c r="GC113" s="229"/>
      <c r="GD113" s="229"/>
    </row>
    <row r="114" spans="2:186" ht="18.75" customHeight="1">
      <c r="B114" s="632" t="s">
        <v>532</v>
      </c>
      <c r="C114" s="231" t="s">
        <v>533</v>
      </c>
      <c r="D114" s="232">
        <v>2022</v>
      </c>
      <c r="E114" s="233" t="s">
        <v>1231</v>
      </c>
      <c r="F114" s="633">
        <v>1075143</v>
      </c>
      <c r="G114" s="634">
        <v>1075143</v>
      </c>
      <c r="H114" s="339">
        <v>44773</v>
      </c>
      <c r="I114" s="635" t="s">
        <v>2176</v>
      </c>
      <c r="J114" s="636" t="s">
        <v>533</v>
      </c>
      <c r="K114" s="637" t="s">
        <v>2177</v>
      </c>
      <c r="L114" s="638" t="s">
        <v>533</v>
      </c>
      <c r="M114" s="637" t="s">
        <v>2177</v>
      </c>
      <c r="N114" s="639" t="s">
        <v>2178</v>
      </c>
      <c r="O114" s="635" t="s">
        <v>114</v>
      </c>
      <c r="P114" s="639" t="s">
        <v>115</v>
      </c>
      <c r="Q114" s="640" t="s">
        <v>1234</v>
      </c>
      <c r="R114" s="641"/>
      <c r="S114" s="641"/>
      <c r="T114" s="642"/>
      <c r="U114" s="643">
        <v>3141.6301380000004</v>
      </c>
      <c r="V114" s="644">
        <v>1</v>
      </c>
      <c r="W114" s="644">
        <v>1</v>
      </c>
      <c r="X114" s="645" t="s">
        <v>1210</v>
      </c>
      <c r="Y114" s="352">
        <v>2022</v>
      </c>
      <c r="Z114" s="265">
        <v>2024</v>
      </c>
      <c r="AA114" s="646" t="s">
        <v>2179</v>
      </c>
      <c r="AB114" s="647"/>
      <c r="AC114" s="639" t="s">
        <v>1210</v>
      </c>
      <c r="AD114" s="648" t="s">
        <v>1211</v>
      </c>
      <c r="AE114" s="636" t="s">
        <v>2180</v>
      </c>
      <c r="AF114" s="636" t="s">
        <v>2181</v>
      </c>
      <c r="AG114" s="639" t="s">
        <v>2182</v>
      </c>
      <c r="AH114" s="648"/>
      <c r="AI114" s="639" t="s">
        <v>1210</v>
      </c>
      <c r="AJ114" s="649">
        <v>2021</v>
      </c>
      <c r="AK114" s="644">
        <v>5559</v>
      </c>
      <c r="AL114" s="644">
        <v>5454</v>
      </c>
      <c r="AM114" s="650"/>
      <c r="AN114" s="651"/>
      <c r="AO114" s="652">
        <v>2024</v>
      </c>
      <c r="AP114" s="645">
        <v>6289.95</v>
      </c>
      <c r="AQ114" s="653">
        <v>-13.15</v>
      </c>
      <c r="AR114" s="645">
        <v>6134.15</v>
      </c>
      <c r="AS114" s="653">
        <v>-12.48</v>
      </c>
      <c r="AT114" s="654"/>
      <c r="AU114" s="651" t="s">
        <v>1210</v>
      </c>
      <c r="AV114" s="655" t="s">
        <v>1210</v>
      </c>
      <c r="AW114" s="656" t="s">
        <v>2183</v>
      </c>
      <c r="AX114" s="649">
        <v>2021</v>
      </c>
      <c r="AY114" s="644"/>
      <c r="AZ114" s="644" t="s">
        <v>1210</v>
      </c>
      <c r="BA114" s="650"/>
      <c r="BB114" s="657"/>
      <c r="BC114" s="652">
        <v>2024</v>
      </c>
      <c r="BD114" s="645"/>
      <c r="BE114" s="653" t="s">
        <v>1210</v>
      </c>
      <c r="BF114" s="645"/>
      <c r="BG114" s="653" t="s">
        <v>1210</v>
      </c>
      <c r="BH114" s="654"/>
      <c r="BI114" s="657" t="s">
        <v>1210</v>
      </c>
      <c r="BJ114" s="655" t="s">
        <v>1210</v>
      </c>
      <c r="BK114" s="656"/>
      <c r="BL114" s="635" t="s">
        <v>1210</v>
      </c>
      <c r="BM114" s="658" t="s">
        <v>1210</v>
      </c>
      <c r="BN114" s="639" t="s">
        <v>1210</v>
      </c>
      <c r="BO114" s="635" t="s">
        <v>1210</v>
      </c>
      <c r="BP114" s="658" t="s">
        <v>1210</v>
      </c>
      <c r="BQ114" s="639" t="s">
        <v>1210</v>
      </c>
      <c r="BR114" s="635" t="s">
        <v>1210</v>
      </c>
      <c r="BS114" s="658" t="s">
        <v>1210</v>
      </c>
      <c r="BT114" s="639" t="s">
        <v>1210</v>
      </c>
      <c r="BU114" s="635" t="s">
        <v>1210</v>
      </c>
      <c r="BV114" s="658" t="s">
        <v>1210</v>
      </c>
      <c r="BW114" s="639" t="s">
        <v>1210</v>
      </c>
      <c r="BX114" s="635" t="s">
        <v>1210</v>
      </c>
      <c r="BY114" s="658" t="s">
        <v>1210</v>
      </c>
      <c r="BZ114" s="639" t="s">
        <v>1210</v>
      </c>
      <c r="CA114" s="659" t="s">
        <v>1210</v>
      </c>
      <c r="CB114" s="638" t="s">
        <v>1240</v>
      </c>
      <c r="CC114" s="660" t="s">
        <v>2184</v>
      </c>
      <c r="CD114" s="661" t="s">
        <v>1217</v>
      </c>
      <c r="CE114" s="662"/>
      <c r="CF114" s="663"/>
      <c r="CG114" s="663"/>
      <c r="CH114" s="663"/>
      <c r="CI114" s="663"/>
      <c r="CJ114" s="664"/>
      <c r="CK114" s="661" t="s">
        <v>1217</v>
      </c>
      <c r="CL114" s="639"/>
      <c r="CM114" s="647" t="s">
        <v>1217</v>
      </c>
      <c r="CN114" s="665"/>
      <c r="CO114" s="666">
        <v>0</v>
      </c>
      <c r="CP114" s="667"/>
      <c r="CQ114" s="666">
        <v>0</v>
      </c>
      <c r="CR114" s="667"/>
      <c r="CS114" s="666">
        <v>0</v>
      </c>
      <c r="CT114" s="667" t="s">
        <v>1210</v>
      </c>
      <c r="CU114" s="666">
        <v>0</v>
      </c>
      <c r="CV114" s="374" t="s">
        <v>1219</v>
      </c>
      <c r="CW114" s="375" t="s">
        <v>1223</v>
      </c>
      <c r="CX114" s="336"/>
      <c r="CY114" s="333" t="s">
        <v>1222</v>
      </c>
      <c r="CZ114" s="334" t="s">
        <v>1223</v>
      </c>
      <c r="DA114" s="336"/>
      <c r="DB114" s="333" t="s">
        <v>1222</v>
      </c>
      <c r="DC114" s="334" t="s">
        <v>1223</v>
      </c>
      <c r="DD114" s="336"/>
      <c r="DE114" s="333" t="s">
        <v>1222</v>
      </c>
      <c r="DF114" s="334" t="s">
        <v>1223</v>
      </c>
      <c r="DG114" s="336"/>
      <c r="DH114" s="333" t="s">
        <v>1222</v>
      </c>
      <c r="DI114" s="334" t="s">
        <v>1223</v>
      </c>
      <c r="DJ114" s="336"/>
      <c r="DK114" s="333" t="s">
        <v>1222</v>
      </c>
      <c r="DL114" s="334" t="s">
        <v>1223</v>
      </c>
      <c r="DM114" s="336"/>
      <c r="DN114" s="333" t="s">
        <v>1224</v>
      </c>
      <c r="DO114" s="334" t="s">
        <v>1224</v>
      </c>
      <c r="DP114" s="336"/>
      <c r="DQ114" s="333" t="s">
        <v>1222</v>
      </c>
      <c r="DR114" s="334" t="s">
        <v>1223</v>
      </c>
      <c r="DS114" s="336"/>
      <c r="DT114" s="333" t="s">
        <v>1222</v>
      </c>
      <c r="DU114" s="334" t="s">
        <v>1223</v>
      </c>
      <c r="DV114" s="336"/>
      <c r="DW114" s="333" t="s">
        <v>1224</v>
      </c>
      <c r="DX114" s="334" t="s">
        <v>1224</v>
      </c>
      <c r="DY114" s="336"/>
      <c r="DZ114" s="333" t="s">
        <v>1224</v>
      </c>
      <c r="EA114" s="334" t="s">
        <v>1224</v>
      </c>
      <c r="EB114" s="336"/>
      <c r="EC114" s="333" t="s">
        <v>1224</v>
      </c>
      <c r="ED114" s="334" t="s">
        <v>1224</v>
      </c>
      <c r="EE114" s="336"/>
      <c r="EF114" s="333" t="s">
        <v>1222</v>
      </c>
      <c r="EG114" s="334" t="s">
        <v>1223</v>
      </c>
      <c r="EH114" s="336"/>
      <c r="EI114" s="374" t="s">
        <v>1210</v>
      </c>
      <c r="EJ114" s="375" t="s">
        <v>1210</v>
      </c>
      <c r="EK114" s="336"/>
      <c r="EL114" s="333" t="s">
        <v>1210</v>
      </c>
      <c r="EM114" s="334" t="s">
        <v>1210</v>
      </c>
      <c r="EN114" s="336"/>
      <c r="EO114" s="333" t="s">
        <v>1210</v>
      </c>
      <c r="EP114" s="334" t="s">
        <v>1210</v>
      </c>
      <c r="EQ114" s="336"/>
      <c r="ER114" s="333" t="s">
        <v>1210</v>
      </c>
      <c r="ES114" s="334" t="s">
        <v>1210</v>
      </c>
      <c r="ET114" s="336"/>
      <c r="EU114" s="333" t="s">
        <v>1210</v>
      </c>
      <c r="EV114" s="334" t="s">
        <v>1210</v>
      </c>
      <c r="EW114" s="376"/>
      <c r="EY114" s="668" t="s">
        <v>532</v>
      </c>
      <c r="EZ114" s="639" t="s">
        <v>533</v>
      </c>
      <c r="FA114" s="265" t="s">
        <v>1231</v>
      </c>
      <c r="FB114" s="266">
        <v>44838</v>
      </c>
      <c r="FC114" s="669">
        <v>44855</v>
      </c>
      <c r="FD114" s="268" t="s">
        <v>1228</v>
      </c>
      <c r="FE114" s="326">
        <v>-13.15</v>
      </c>
      <c r="FF114" s="270" t="s">
        <v>1228</v>
      </c>
      <c r="FG114" s="326">
        <v>-12.48</v>
      </c>
      <c r="FH114" s="327" t="s">
        <v>1210</v>
      </c>
      <c r="FI114" s="328" t="s">
        <v>1210</v>
      </c>
      <c r="FJ114" s="670" t="s">
        <v>1242</v>
      </c>
      <c r="FK114" s="671">
        <v>100</v>
      </c>
      <c r="FL114" s="672">
        <v>18</v>
      </c>
      <c r="FM114" s="673">
        <v>18</v>
      </c>
      <c r="FN114" s="268" t="s">
        <v>1210</v>
      </c>
      <c r="FO114" s="326" t="s">
        <v>1210</v>
      </c>
      <c r="FP114" s="270" t="s">
        <v>1210</v>
      </c>
      <c r="FQ114" s="326" t="s">
        <v>1210</v>
      </c>
      <c r="FR114" s="327" t="s">
        <v>1210</v>
      </c>
      <c r="FS114" s="328" t="s">
        <v>1210</v>
      </c>
      <c r="FT114" s="670" t="s">
        <v>1210</v>
      </c>
      <c r="FU114" s="671" t="s">
        <v>1210</v>
      </c>
      <c r="FV114" s="672" t="s">
        <v>1210</v>
      </c>
      <c r="FW114" s="673" t="s">
        <v>1210</v>
      </c>
      <c r="FY114" s="276" t="s">
        <v>1229</v>
      </c>
      <c r="FZ114" s="277" t="s">
        <v>1230</v>
      </c>
      <c r="GC114" s="229"/>
      <c r="GD114" s="229"/>
    </row>
    <row r="115" spans="2:186" ht="18.75" customHeight="1">
      <c r="B115" s="632" t="s">
        <v>534</v>
      </c>
      <c r="C115" s="231" t="s">
        <v>535</v>
      </c>
      <c r="D115" s="232">
        <v>2022</v>
      </c>
      <c r="E115" s="233" t="s">
        <v>1269</v>
      </c>
      <c r="F115" s="633">
        <v>3043144</v>
      </c>
      <c r="G115" s="634">
        <v>3043144</v>
      </c>
      <c r="H115" s="339">
        <v>44764</v>
      </c>
      <c r="I115" s="635" t="s">
        <v>2185</v>
      </c>
      <c r="J115" s="636" t="s">
        <v>535</v>
      </c>
      <c r="K115" s="637" t="s">
        <v>2186</v>
      </c>
      <c r="L115" s="638" t="s">
        <v>535</v>
      </c>
      <c r="M115" s="637" t="s">
        <v>2186</v>
      </c>
      <c r="N115" s="639" t="s">
        <v>2185</v>
      </c>
      <c r="O115" s="635" t="s">
        <v>67</v>
      </c>
      <c r="P115" s="639" t="s">
        <v>69</v>
      </c>
      <c r="Q115" s="640"/>
      <c r="R115" s="641"/>
      <c r="S115" s="641" t="s">
        <v>1272</v>
      </c>
      <c r="T115" s="642"/>
      <c r="U115" s="643" t="s">
        <v>1210</v>
      </c>
      <c r="V115" s="644" t="s">
        <v>1210</v>
      </c>
      <c r="W115" s="644" t="s">
        <v>1210</v>
      </c>
      <c r="X115" s="645">
        <v>287</v>
      </c>
      <c r="Y115" s="352">
        <v>2022</v>
      </c>
      <c r="Z115" s="265">
        <v>2024</v>
      </c>
      <c r="AA115" s="646" t="s">
        <v>2187</v>
      </c>
      <c r="AB115" s="647"/>
      <c r="AC115" s="639" t="s">
        <v>1210</v>
      </c>
      <c r="AD115" s="648" t="s">
        <v>1211</v>
      </c>
      <c r="AE115" s="636" t="s">
        <v>2188</v>
      </c>
      <c r="AF115" s="636" t="s">
        <v>2189</v>
      </c>
      <c r="AG115" s="639" t="s">
        <v>2190</v>
      </c>
      <c r="AH115" s="648"/>
      <c r="AI115" s="639" t="s">
        <v>1210</v>
      </c>
      <c r="AJ115" s="649">
        <v>2021</v>
      </c>
      <c r="AK115" s="644"/>
      <c r="AL115" s="644" t="s">
        <v>1210</v>
      </c>
      <c r="AM115" s="650"/>
      <c r="AN115" s="651"/>
      <c r="AO115" s="652">
        <v>2024</v>
      </c>
      <c r="AP115" s="645"/>
      <c r="AQ115" s="653" t="s">
        <v>1210</v>
      </c>
      <c r="AR115" s="645"/>
      <c r="AS115" s="653" t="s">
        <v>1210</v>
      </c>
      <c r="AT115" s="654"/>
      <c r="AU115" s="651" t="s">
        <v>1210</v>
      </c>
      <c r="AV115" s="655" t="s">
        <v>1210</v>
      </c>
      <c r="AW115" s="656"/>
      <c r="AX115" s="649">
        <v>2021</v>
      </c>
      <c r="AY115" s="644">
        <v>11141</v>
      </c>
      <c r="AZ115" s="644">
        <v>11141</v>
      </c>
      <c r="BA115" s="650"/>
      <c r="BB115" s="657"/>
      <c r="BC115" s="652">
        <v>2024</v>
      </c>
      <c r="BD115" s="645">
        <v>10974</v>
      </c>
      <c r="BE115" s="653">
        <v>1.49</v>
      </c>
      <c r="BF115" s="645">
        <v>10974</v>
      </c>
      <c r="BG115" s="653">
        <v>1.49</v>
      </c>
      <c r="BH115" s="654"/>
      <c r="BI115" s="657" t="s">
        <v>1210</v>
      </c>
      <c r="BJ115" s="655" t="s">
        <v>1210</v>
      </c>
      <c r="BK115" s="656" t="s">
        <v>2191</v>
      </c>
      <c r="BL115" s="635" t="s">
        <v>1210</v>
      </c>
      <c r="BM115" s="658" t="s">
        <v>1210</v>
      </c>
      <c r="BN115" s="639" t="s">
        <v>1210</v>
      </c>
      <c r="BO115" s="635" t="s">
        <v>1210</v>
      </c>
      <c r="BP115" s="658" t="s">
        <v>1210</v>
      </c>
      <c r="BQ115" s="639" t="s">
        <v>1210</v>
      </c>
      <c r="BR115" s="635" t="s">
        <v>1210</v>
      </c>
      <c r="BS115" s="658" t="s">
        <v>1210</v>
      </c>
      <c r="BT115" s="639" t="s">
        <v>1210</v>
      </c>
      <c r="BU115" s="635" t="s">
        <v>1210</v>
      </c>
      <c r="BV115" s="658" t="s">
        <v>1210</v>
      </c>
      <c r="BW115" s="639" t="s">
        <v>1210</v>
      </c>
      <c r="BX115" s="635" t="s">
        <v>1210</v>
      </c>
      <c r="BY115" s="658" t="s">
        <v>1210</v>
      </c>
      <c r="BZ115" s="639" t="s">
        <v>1210</v>
      </c>
      <c r="CA115" s="659" t="s">
        <v>1210</v>
      </c>
      <c r="CB115" s="638" t="s">
        <v>1240</v>
      </c>
      <c r="CC115" s="660" t="s">
        <v>2192</v>
      </c>
      <c r="CD115" s="661" t="s">
        <v>1217</v>
      </c>
      <c r="CE115" s="662"/>
      <c r="CF115" s="663"/>
      <c r="CG115" s="663"/>
      <c r="CH115" s="663"/>
      <c r="CI115" s="663"/>
      <c r="CJ115" s="664"/>
      <c r="CK115" s="661" t="s">
        <v>1217</v>
      </c>
      <c r="CL115" s="639"/>
      <c r="CM115" s="647" t="s">
        <v>1217</v>
      </c>
      <c r="CN115" s="665"/>
      <c r="CO115" s="666">
        <v>0</v>
      </c>
      <c r="CP115" s="667"/>
      <c r="CQ115" s="666">
        <v>0</v>
      </c>
      <c r="CR115" s="667"/>
      <c r="CS115" s="666">
        <v>0</v>
      </c>
      <c r="CT115" s="667" t="s">
        <v>1210</v>
      </c>
      <c r="CU115" s="666">
        <v>0</v>
      </c>
      <c r="CV115" s="374" t="s">
        <v>1210</v>
      </c>
      <c r="CW115" s="375" t="s">
        <v>1210</v>
      </c>
      <c r="CX115" s="336"/>
      <c r="CY115" s="333" t="s">
        <v>1210</v>
      </c>
      <c r="CZ115" s="334" t="s">
        <v>1210</v>
      </c>
      <c r="DA115" s="336"/>
      <c r="DB115" s="333" t="s">
        <v>1210</v>
      </c>
      <c r="DC115" s="334" t="s">
        <v>1210</v>
      </c>
      <c r="DD115" s="336"/>
      <c r="DE115" s="333" t="s">
        <v>1210</v>
      </c>
      <c r="DF115" s="334" t="s">
        <v>1210</v>
      </c>
      <c r="DG115" s="336"/>
      <c r="DH115" s="333" t="s">
        <v>1210</v>
      </c>
      <c r="DI115" s="334" t="s">
        <v>1210</v>
      </c>
      <c r="DJ115" s="336"/>
      <c r="DK115" s="333" t="s">
        <v>1210</v>
      </c>
      <c r="DL115" s="334" t="s">
        <v>1210</v>
      </c>
      <c r="DM115" s="336"/>
      <c r="DN115" s="333" t="s">
        <v>1210</v>
      </c>
      <c r="DO115" s="334" t="s">
        <v>1210</v>
      </c>
      <c r="DP115" s="336"/>
      <c r="DQ115" s="333" t="s">
        <v>1210</v>
      </c>
      <c r="DR115" s="334" t="s">
        <v>1210</v>
      </c>
      <c r="DS115" s="336"/>
      <c r="DT115" s="333" t="s">
        <v>1210</v>
      </c>
      <c r="DU115" s="334" t="s">
        <v>1210</v>
      </c>
      <c r="DV115" s="336"/>
      <c r="DW115" s="333" t="s">
        <v>1210</v>
      </c>
      <c r="DX115" s="334" t="s">
        <v>1210</v>
      </c>
      <c r="DY115" s="336"/>
      <c r="DZ115" s="333" t="s">
        <v>1210</v>
      </c>
      <c r="EA115" s="334" t="s">
        <v>1210</v>
      </c>
      <c r="EB115" s="336"/>
      <c r="EC115" s="333" t="s">
        <v>1210</v>
      </c>
      <c r="ED115" s="334" t="s">
        <v>1210</v>
      </c>
      <c r="EE115" s="336"/>
      <c r="EF115" s="333" t="s">
        <v>1210</v>
      </c>
      <c r="EG115" s="334" t="s">
        <v>1210</v>
      </c>
      <c r="EH115" s="336"/>
      <c r="EI115" s="374" t="s">
        <v>1219</v>
      </c>
      <c r="EJ115" s="375" t="s">
        <v>1223</v>
      </c>
      <c r="EK115" s="336"/>
      <c r="EL115" s="333" t="s">
        <v>1219</v>
      </c>
      <c r="EM115" s="334" t="s">
        <v>1223</v>
      </c>
      <c r="EN115" s="336"/>
      <c r="EO115" s="333" t="s">
        <v>1222</v>
      </c>
      <c r="EP115" s="334" t="s">
        <v>1223</v>
      </c>
      <c r="EQ115" s="336"/>
      <c r="ER115" s="333" t="s">
        <v>1222</v>
      </c>
      <c r="ES115" s="334" t="s">
        <v>1223</v>
      </c>
      <c r="ET115" s="336"/>
      <c r="EU115" s="333" t="s">
        <v>1222</v>
      </c>
      <c r="EV115" s="334" t="s">
        <v>1223</v>
      </c>
      <c r="EW115" s="376"/>
      <c r="EY115" s="668" t="s">
        <v>534</v>
      </c>
      <c r="EZ115" s="639" t="s">
        <v>535</v>
      </c>
      <c r="FA115" s="265" t="s">
        <v>1269</v>
      </c>
      <c r="FB115" s="266">
        <v>44952</v>
      </c>
      <c r="FC115" s="669">
        <v>44952</v>
      </c>
      <c r="FD115" s="268" t="s">
        <v>1210</v>
      </c>
      <c r="FE115" s="326" t="s">
        <v>1210</v>
      </c>
      <c r="FF115" s="270" t="s">
        <v>1210</v>
      </c>
      <c r="FG115" s="326" t="s">
        <v>1210</v>
      </c>
      <c r="FH115" s="327" t="s">
        <v>1210</v>
      </c>
      <c r="FI115" s="328" t="s">
        <v>1210</v>
      </c>
      <c r="FJ115" s="670" t="s">
        <v>1210</v>
      </c>
      <c r="FK115" s="671" t="s">
        <v>1210</v>
      </c>
      <c r="FL115" s="672" t="s">
        <v>1210</v>
      </c>
      <c r="FM115" s="673" t="s">
        <v>1210</v>
      </c>
      <c r="FN115" s="268" t="s">
        <v>1242</v>
      </c>
      <c r="FO115" s="326">
        <v>1.49</v>
      </c>
      <c r="FP115" s="270" t="s">
        <v>1276</v>
      </c>
      <c r="FQ115" s="326">
        <v>1.49</v>
      </c>
      <c r="FR115" s="327" t="s">
        <v>1210</v>
      </c>
      <c r="FS115" s="328" t="s">
        <v>1210</v>
      </c>
      <c r="FT115" s="670" t="s">
        <v>1242</v>
      </c>
      <c r="FU115" s="671">
        <v>100</v>
      </c>
      <c r="FV115" s="672">
        <v>10</v>
      </c>
      <c r="FW115" s="673">
        <v>10</v>
      </c>
      <c r="FY115" s="276" t="s">
        <v>1230</v>
      </c>
      <c r="FZ115" s="277" t="s">
        <v>1243</v>
      </c>
      <c r="GC115" s="229"/>
      <c r="GD115" s="229"/>
    </row>
    <row r="116" spans="2:186" ht="18.75" customHeight="1">
      <c r="B116" s="632" t="s">
        <v>536</v>
      </c>
      <c r="C116" s="231" t="s">
        <v>537</v>
      </c>
      <c r="D116" s="232">
        <v>2022</v>
      </c>
      <c r="E116" s="233" t="s">
        <v>1231</v>
      </c>
      <c r="F116" s="633">
        <v>1016147</v>
      </c>
      <c r="G116" s="634">
        <v>1016147</v>
      </c>
      <c r="H116" s="339">
        <v>44762</v>
      </c>
      <c r="I116" s="635" t="s">
        <v>2193</v>
      </c>
      <c r="J116" s="636" t="s">
        <v>537</v>
      </c>
      <c r="K116" s="637" t="s">
        <v>2194</v>
      </c>
      <c r="L116" s="638" t="s">
        <v>537</v>
      </c>
      <c r="M116" s="637" t="s">
        <v>2195</v>
      </c>
      <c r="N116" s="639" t="s">
        <v>2193</v>
      </c>
      <c r="O116" s="635" t="s">
        <v>25</v>
      </c>
      <c r="P116" s="639" t="s">
        <v>33</v>
      </c>
      <c r="Q116" s="640" t="s">
        <v>1234</v>
      </c>
      <c r="R116" s="641"/>
      <c r="S116" s="641"/>
      <c r="T116" s="642"/>
      <c r="U116" s="643">
        <v>15629.009186129999</v>
      </c>
      <c r="V116" s="644">
        <v>1</v>
      </c>
      <c r="W116" s="644">
        <v>1</v>
      </c>
      <c r="X116" s="645" t="s">
        <v>1210</v>
      </c>
      <c r="Y116" s="352">
        <v>2022</v>
      </c>
      <c r="Z116" s="265">
        <v>2024</v>
      </c>
      <c r="AA116" s="646" t="s">
        <v>2196</v>
      </c>
      <c r="AB116" s="647"/>
      <c r="AC116" s="639" t="s">
        <v>1210</v>
      </c>
      <c r="AD116" s="648" t="s">
        <v>1211</v>
      </c>
      <c r="AE116" s="636" t="s">
        <v>2197</v>
      </c>
      <c r="AF116" s="636" t="s">
        <v>2198</v>
      </c>
      <c r="AG116" s="639" t="s">
        <v>2199</v>
      </c>
      <c r="AH116" s="648"/>
      <c r="AI116" s="639" t="s">
        <v>1210</v>
      </c>
      <c r="AJ116" s="649">
        <v>2021</v>
      </c>
      <c r="AK116" s="644">
        <v>28141</v>
      </c>
      <c r="AL116" s="644">
        <v>27897</v>
      </c>
      <c r="AM116" s="650">
        <v>175.01</v>
      </c>
      <c r="AN116" s="651" t="s">
        <v>2200</v>
      </c>
      <c r="AO116" s="652">
        <v>2024</v>
      </c>
      <c r="AP116" s="645">
        <v>28057</v>
      </c>
      <c r="AQ116" s="653">
        <v>0.28999999999999998</v>
      </c>
      <c r="AR116" s="645">
        <v>27813</v>
      </c>
      <c r="AS116" s="653">
        <v>0.3</v>
      </c>
      <c r="AT116" s="654">
        <v>174.48</v>
      </c>
      <c r="AU116" s="651" t="s">
        <v>2200</v>
      </c>
      <c r="AV116" s="655">
        <v>0.3</v>
      </c>
      <c r="AW116" s="656" t="s">
        <v>2201</v>
      </c>
      <c r="AX116" s="649">
        <v>2021</v>
      </c>
      <c r="AY116" s="644"/>
      <c r="AZ116" s="644" t="s">
        <v>1210</v>
      </c>
      <c r="BA116" s="650"/>
      <c r="BB116" s="657"/>
      <c r="BC116" s="652">
        <v>2024</v>
      </c>
      <c r="BD116" s="645"/>
      <c r="BE116" s="653" t="s">
        <v>1210</v>
      </c>
      <c r="BF116" s="645"/>
      <c r="BG116" s="653" t="s">
        <v>1210</v>
      </c>
      <c r="BH116" s="654"/>
      <c r="BI116" s="657" t="s">
        <v>1210</v>
      </c>
      <c r="BJ116" s="655" t="s">
        <v>1210</v>
      </c>
      <c r="BK116" s="656"/>
      <c r="BL116" s="635" t="s">
        <v>1210</v>
      </c>
      <c r="BM116" s="658" t="s">
        <v>1210</v>
      </c>
      <c r="BN116" s="639" t="s">
        <v>1210</v>
      </c>
      <c r="BO116" s="635" t="s">
        <v>1210</v>
      </c>
      <c r="BP116" s="658" t="s">
        <v>1210</v>
      </c>
      <c r="BQ116" s="639" t="s">
        <v>1210</v>
      </c>
      <c r="BR116" s="635" t="s">
        <v>1210</v>
      </c>
      <c r="BS116" s="658" t="s">
        <v>1210</v>
      </c>
      <c r="BT116" s="639" t="s">
        <v>1210</v>
      </c>
      <c r="BU116" s="635" t="s">
        <v>1210</v>
      </c>
      <c r="BV116" s="658" t="s">
        <v>1210</v>
      </c>
      <c r="BW116" s="639" t="s">
        <v>1210</v>
      </c>
      <c r="BX116" s="635" t="s">
        <v>1210</v>
      </c>
      <c r="BY116" s="658" t="s">
        <v>1210</v>
      </c>
      <c r="BZ116" s="639" t="s">
        <v>1210</v>
      </c>
      <c r="CA116" s="659" t="s">
        <v>1210</v>
      </c>
      <c r="CB116" s="638" t="s">
        <v>1240</v>
      </c>
      <c r="CC116" s="660" t="s">
        <v>2202</v>
      </c>
      <c r="CD116" s="661" t="s">
        <v>1217</v>
      </c>
      <c r="CE116" s="662"/>
      <c r="CF116" s="663"/>
      <c r="CG116" s="663"/>
      <c r="CH116" s="663"/>
      <c r="CI116" s="663"/>
      <c r="CJ116" s="664"/>
      <c r="CK116" s="661" t="s">
        <v>1217</v>
      </c>
      <c r="CL116" s="639"/>
      <c r="CM116" s="647" t="s">
        <v>1217</v>
      </c>
      <c r="CN116" s="665"/>
      <c r="CO116" s="666">
        <v>0</v>
      </c>
      <c r="CP116" s="667"/>
      <c r="CQ116" s="666">
        <v>0</v>
      </c>
      <c r="CR116" s="667"/>
      <c r="CS116" s="666">
        <v>0</v>
      </c>
      <c r="CT116" s="667" t="s">
        <v>1210</v>
      </c>
      <c r="CU116" s="666">
        <v>0</v>
      </c>
      <c r="CV116" s="374" t="s">
        <v>1219</v>
      </c>
      <c r="CW116" s="375" t="s">
        <v>1223</v>
      </c>
      <c r="CX116" s="336"/>
      <c r="CY116" s="333" t="s">
        <v>1222</v>
      </c>
      <c r="CZ116" s="334" t="s">
        <v>1223</v>
      </c>
      <c r="DA116" s="336"/>
      <c r="DB116" s="333" t="s">
        <v>1222</v>
      </c>
      <c r="DC116" s="334" t="s">
        <v>1223</v>
      </c>
      <c r="DD116" s="336"/>
      <c r="DE116" s="333" t="s">
        <v>1222</v>
      </c>
      <c r="DF116" s="334" t="s">
        <v>1223</v>
      </c>
      <c r="DG116" s="336"/>
      <c r="DH116" s="333" t="s">
        <v>1222</v>
      </c>
      <c r="DI116" s="334" t="s">
        <v>1223</v>
      </c>
      <c r="DJ116" s="336"/>
      <c r="DK116" s="333" t="s">
        <v>1222</v>
      </c>
      <c r="DL116" s="334" t="s">
        <v>1223</v>
      </c>
      <c r="DM116" s="336"/>
      <c r="DN116" s="333" t="s">
        <v>1222</v>
      </c>
      <c r="DO116" s="334" t="s">
        <v>1223</v>
      </c>
      <c r="DP116" s="336"/>
      <c r="DQ116" s="333" t="s">
        <v>1224</v>
      </c>
      <c r="DR116" s="334" t="s">
        <v>1224</v>
      </c>
      <c r="DS116" s="336"/>
      <c r="DT116" s="333" t="s">
        <v>1222</v>
      </c>
      <c r="DU116" s="334" t="s">
        <v>1223</v>
      </c>
      <c r="DV116" s="336"/>
      <c r="DW116" s="333" t="s">
        <v>1224</v>
      </c>
      <c r="DX116" s="334" t="s">
        <v>1224</v>
      </c>
      <c r="DY116" s="336"/>
      <c r="DZ116" s="333" t="s">
        <v>1222</v>
      </c>
      <c r="EA116" s="334" t="s">
        <v>1223</v>
      </c>
      <c r="EB116" s="336"/>
      <c r="EC116" s="333" t="s">
        <v>1224</v>
      </c>
      <c r="ED116" s="334" t="s">
        <v>1224</v>
      </c>
      <c r="EE116" s="336"/>
      <c r="EF116" s="333" t="s">
        <v>1222</v>
      </c>
      <c r="EG116" s="334" t="s">
        <v>1223</v>
      </c>
      <c r="EH116" s="336"/>
      <c r="EI116" s="374" t="s">
        <v>1210</v>
      </c>
      <c r="EJ116" s="375" t="s">
        <v>1210</v>
      </c>
      <c r="EK116" s="336"/>
      <c r="EL116" s="333" t="s">
        <v>1210</v>
      </c>
      <c r="EM116" s="334" t="s">
        <v>1210</v>
      </c>
      <c r="EN116" s="336"/>
      <c r="EO116" s="333" t="s">
        <v>1210</v>
      </c>
      <c r="EP116" s="334" t="s">
        <v>1210</v>
      </c>
      <c r="EQ116" s="336"/>
      <c r="ER116" s="333" t="s">
        <v>1210</v>
      </c>
      <c r="ES116" s="334" t="s">
        <v>1210</v>
      </c>
      <c r="ET116" s="336"/>
      <c r="EU116" s="333" t="s">
        <v>1210</v>
      </c>
      <c r="EV116" s="334" t="s">
        <v>1210</v>
      </c>
      <c r="EW116" s="376"/>
      <c r="EY116" s="668" t="s">
        <v>536</v>
      </c>
      <c r="EZ116" s="639" t="s">
        <v>537</v>
      </c>
      <c r="FA116" s="265" t="s">
        <v>1231</v>
      </c>
      <c r="FB116" s="266">
        <v>44869</v>
      </c>
      <c r="FC116" s="669">
        <v>44916</v>
      </c>
      <c r="FD116" s="268" t="s">
        <v>1242</v>
      </c>
      <c r="FE116" s="326">
        <v>0.28999999999999998</v>
      </c>
      <c r="FF116" s="270" t="s">
        <v>1242</v>
      </c>
      <c r="FG116" s="326">
        <v>0.3</v>
      </c>
      <c r="FH116" s="327" t="s">
        <v>1242</v>
      </c>
      <c r="FI116" s="328">
        <v>0.3</v>
      </c>
      <c r="FJ116" s="670" t="s">
        <v>1242</v>
      </c>
      <c r="FK116" s="671">
        <v>100</v>
      </c>
      <c r="FL116" s="672">
        <v>20</v>
      </c>
      <c r="FM116" s="673">
        <v>20</v>
      </c>
      <c r="FN116" s="268" t="s">
        <v>1210</v>
      </c>
      <c r="FO116" s="326" t="s">
        <v>1210</v>
      </c>
      <c r="FP116" s="270" t="s">
        <v>1210</v>
      </c>
      <c r="FQ116" s="326" t="s">
        <v>1210</v>
      </c>
      <c r="FR116" s="327" t="s">
        <v>1210</v>
      </c>
      <c r="FS116" s="328" t="s">
        <v>1210</v>
      </c>
      <c r="FT116" s="670" t="s">
        <v>1210</v>
      </c>
      <c r="FU116" s="671" t="s">
        <v>1210</v>
      </c>
      <c r="FV116" s="672" t="s">
        <v>1210</v>
      </c>
      <c r="FW116" s="673" t="s">
        <v>1210</v>
      </c>
      <c r="FY116" s="276" t="s">
        <v>1243</v>
      </c>
      <c r="FZ116" s="277" t="s">
        <v>1230</v>
      </c>
      <c r="GC116" s="229"/>
      <c r="GD116" s="229"/>
    </row>
    <row r="117" spans="2:186" ht="18.75" customHeight="1">
      <c r="B117" s="632" t="s">
        <v>538</v>
      </c>
      <c r="C117" s="231" t="s">
        <v>539</v>
      </c>
      <c r="D117" s="232">
        <v>2022</v>
      </c>
      <c r="E117" s="233" t="s">
        <v>1231</v>
      </c>
      <c r="F117" s="633">
        <v>1006148</v>
      </c>
      <c r="G117" s="634">
        <v>1006148</v>
      </c>
      <c r="H117" s="339">
        <v>44771</v>
      </c>
      <c r="I117" s="635" t="s">
        <v>2203</v>
      </c>
      <c r="J117" s="636" t="s">
        <v>539</v>
      </c>
      <c r="K117" s="637" t="s">
        <v>2204</v>
      </c>
      <c r="L117" s="638" t="s">
        <v>539</v>
      </c>
      <c r="M117" s="637" t="s">
        <v>2204</v>
      </c>
      <c r="N117" s="639" t="s">
        <v>2205</v>
      </c>
      <c r="O117" s="635" t="s">
        <v>21</v>
      </c>
      <c r="P117" s="639" t="s">
        <v>22</v>
      </c>
      <c r="Q117" s="640" t="s">
        <v>1234</v>
      </c>
      <c r="R117" s="641"/>
      <c r="S117" s="641"/>
      <c r="T117" s="642"/>
      <c r="U117" s="643">
        <v>2398.9936499999999</v>
      </c>
      <c r="V117" s="644">
        <v>2</v>
      </c>
      <c r="W117" s="644">
        <v>1</v>
      </c>
      <c r="X117" s="645" t="s">
        <v>1210</v>
      </c>
      <c r="Y117" s="352">
        <v>2022</v>
      </c>
      <c r="Z117" s="265">
        <v>2024</v>
      </c>
      <c r="AA117" s="646" t="s">
        <v>2206</v>
      </c>
      <c r="AB117" s="647"/>
      <c r="AC117" s="639" t="s">
        <v>1210</v>
      </c>
      <c r="AD117" s="648" t="s">
        <v>1211</v>
      </c>
      <c r="AE117" s="636" t="s">
        <v>2207</v>
      </c>
      <c r="AF117" s="636" t="s">
        <v>2208</v>
      </c>
      <c r="AG117" s="639" t="s">
        <v>2209</v>
      </c>
      <c r="AH117" s="648"/>
      <c r="AI117" s="639" t="s">
        <v>1210</v>
      </c>
      <c r="AJ117" s="649">
        <v>2021</v>
      </c>
      <c r="AK117" s="644">
        <v>4058</v>
      </c>
      <c r="AL117" s="644">
        <v>4036</v>
      </c>
      <c r="AM117" s="650">
        <v>60.43</v>
      </c>
      <c r="AN117" s="651" t="s">
        <v>1283</v>
      </c>
      <c r="AO117" s="652">
        <v>2024</v>
      </c>
      <c r="AP117" s="645">
        <v>3936</v>
      </c>
      <c r="AQ117" s="653">
        <v>3</v>
      </c>
      <c r="AR117" s="645">
        <v>3915</v>
      </c>
      <c r="AS117" s="653">
        <v>2.99</v>
      </c>
      <c r="AT117" s="654">
        <v>58.62</v>
      </c>
      <c r="AU117" s="651" t="s">
        <v>1283</v>
      </c>
      <c r="AV117" s="655">
        <v>2.99</v>
      </c>
      <c r="AW117" s="656" t="s">
        <v>2210</v>
      </c>
      <c r="AX117" s="649">
        <v>2021</v>
      </c>
      <c r="AY117" s="644"/>
      <c r="AZ117" s="644" t="s">
        <v>1210</v>
      </c>
      <c r="BA117" s="650"/>
      <c r="BB117" s="657"/>
      <c r="BC117" s="652">
        <v>2024</v>
      </c>
      <c r="BD117" s="645"/>
      <c r="BE117" s="653" t="s">
        <v>1210</v>
      </c>
      <c r="BF117" s="645"/>
      <c r="BG117" s="653" t="s">
        <v>1210</v>
      </c>
      <c r="BH117" s="654"/>
      <c r="BI117" s="657" t="s">
        <v>1210</v>
      </c>
      <c r="BJ117" s="655" t="s">
        <v>1210</v>
      </c>
      <c r="BK117" s="656"/>
      <c r="BL117" s="635" t="s">
        <v>1210</v>
      </c>
      <c r="BM117" s="658" t="s">
        <v>1210</v>
      </c>
      <c r="BN117" s="639" t="s">
        <v>1210</v>
      </c>
      <c r="BO117" s="635" t="s">
        <v>1210</v>
      </c>
      <c r="BP117" s="658" t="s">
        <v>1210</v>
      </c>
      <c r="BQ117" s="639" t="s">
        <v>1210</v>
      </c>
      <c r="BR117" s="635" t="s">
        <v>1210</v>
      </c>
      <c r="BS117" s="658" t="s">
        <v>1210</v>
      </c>
      <c r="BT117" s="639" t="s">
        <v>1210</v>
      </c>
      <c r="BU117" s="635" t="s">
        <v>1210</v>
      </c>
      <c r="BV117" s="658" t="s">
        <v>1210</v>
      </c>
      <c r="BW117" s="639" t="s">
        <v>1210</v>
      </c>
      <c r="BX117" s="635" t="s">
        <v>1210</v>
      </c>
      <c r="BY117" s="658" t="s">
        <v>1210</v>
      </c>
      <c r="BZ117" s="639" t="s">
        <v>1210</v>
      </c>
      <c r="CA117" s="659" t="s">
        <v>1210</v>
      </c>
      <c r="CB117" s="638" t="s">
        <v>1240</v>
      </c>
      <c r="CC117" s="660" t="s">
        <v>2211</v>
      </c>
      <c r="CD117" s="661" t="s">
        <v>1217</v>
      </c>
      <c r="CE117" s="662"/>
      <c r="CF117" s="663"/>
      <c r="CG117" s="663"/>
      <c r="CH117" s="663"/>
      <c r="CI117" s="663"/>
      <c r="CJ117" s="664"/>
      <c r="CK117" s="661" t="s">
        <v>1240</v>
      </c>
      <c r="CL117" s="639" t="s">
        <v>2212</v>
      </c>
      <c r="CM117" s="647" t="s">
        <v>1217</v>
      </c>
      <c r="CN117" s="665"/>
      <c r="CO117" s="666">
        <v>0</v>
      </c>
      <c r="CP117" s="667"/>
      <c r="CQ117" s="666">
        <v>0</v>
      </c>
      <c r="CR117" s="667"/>
      <c r="CS117" s="666">
        <v>0</v>
      </c>
      <c r="CT117" s="667" t="s">
        <v>1210</v>
      </c>
      <c r="CU117" s="666">
        <v>0</v>
      </c>
      <c r="CV117" s="374" t="s">
        <v>1219</v>
      </c>
      <c r="CW117" s="375" t="s">
        <v>1223</v>
      </c>
      <c r="CX117" s="336"/>
      <c r="CY117" s="333" t="s">
        <v>1222</v>
      </c>
      <c r="CZ117" s="334" t="s">
        <v>1223</v>
      </c>
      <c r="DA117" s="336"/>
      <c r="DB117" s="333" t="s">
        <v>1222</v>
      </c>
      <c r="DC117" s="334" t="s">
        <v>1223</v>
      </c>
      <c r="DD117" s="336"/>
      <c r="DE117" s="333" t="s">
        <v>1224</v>
      </c>
      <c r="DF117" s="334" t="s">
        <v>1224</v>
      </c>
      <c r="DG117" s="336"/>
      <c r="DH117" s="333" t="s">
        <v>1222</v>
      </c>
      <c r="DI117" s="334" t="s">
        <v>1223</v>
      </c>
      <c r="DJ117" s="336"/>
      <c r="DK117" s="333" t="s">
        <v>1222</v>
      </c>
      <c r="DL117" s="334" t="s">
        <v>1223</v>
      </c>
      <c r="DM117" s="336"/>
      <c r="DN117" s="333" t="s">
        <v>1224</v>
      </c>
      <c r="DO117" s="334" t="s">
        <v>1224</v>
      </c>
      <c r="DP117" s="336"/>
      <c r="DQ117" s="333" t="s">
        <v>1222</v>
      </c>
      <c r="DR117" s="334" t="s">
        <v>1223</v>
      </c>
      <c r="DS117" s="336"/>
      <c r="DT117" s="333" t="s">
        <v>1222</v>
      </c>
      <c r="DU117" s="334" t="s">
        <v>1223</v>
      </c>
      <c r="DV117" s="336"/>
      <c r="DW117" s="333" t="s">
        <v>1224</v>
      </c>
      <c r="DX117" s="334" t="s">
        <v>1224</v>
      </c>
      <c r="DY117" s="336"/>
      <c r="DZ117" s="333" t="s">
        <v>1224</v>
      </c>
      <c r="EA117" s="334" t="s">
        <v>1224</v>
      </c>
      <c r="EB117" s="336"/>
      <c r="EC117" s="333" t="s">
        <v>1224</v>
      </c>
      <c r="ED117" s="334" t="s">
        <v>1224</v>
      </c>
      <c r="EE117" s="336"/>
      <c r="EF117" s="333" t="s">
        <v>1222</v>
      </c>
      <c r="EG117" s="334" t="s">
        <v>1223</v>
      </c>
      <c r="EH117" s="336"/>
      <c r="EI117" s="374" t="s">
        <v>1210</v>
      </c>
      <c r="EJ117" s="375" t="s">
        <v>1210</v>
      </c>
      <c r="EK117" s="336"/>
      <c r="EL117" s="333" t="s">
        <v>1210</v>
      </c>
      <c r="EM117" s="334" t="s">
        <v>1210</v>
      </c>
      <c r="EN117" s="336"/>
      <c r="EO117" s="333" t="s">
        <v>1210</v>
      </c>
      <c r="EP117" s="334" t="s">
        <v>1210</v>
      </c>
      <c r="EQ117" s="336"/>
      <c r="ER117" s="333" t="s">
        <v>1210</v>
      </c>
      <c r="ES117" s="334" t="s">
        <v>1210</v>
      </c>
      <c r="ET117" s="336"/>
      <c r="EU117" s="333" t="s">
        <v>1210</v>
      </c>
      <c r="EV117" s="334" t="s">
        <v>1210</v>
      </c>
      <c r="EW117" s="376"/>
      <c r="EY117" s="668" t="s">
        <v>538</v>
      </c>
      <c r="EZ117" s="639" t="s">
        <v>539</v>
      </c>
      <c r="FA117" s="265" t="s">
        <v>1231</v>
      </c>
      <c r="FB117" s="266">
        <v>44958</v>
      </c>
      <c r="FC117" s="669">
        <v>44958</v>
      </c>
      <c r="FD117" s="268" t="s">
        <v>1242</v>
      </c>
      <c r="FE117" s="326">
        <v>3</v>
      </c>
      <c r="FF117" s="270" t="s">
        <v>1242</v>
      </c>
      <c r="FG117" s="326">
        <v>2.99</v>
      </c>
      <c r="FH117" s="327" t="s">
        <v>1242</v>
      </c>
      <c r="FI117" s="328">
        <v>2.99</v>
      </c>
      <c r="FJ117" s="670" t="s">
        <v>1242</v>
      </c>
      <c r="FK117" s="671">
        <v>100</v>
      </c>
      <c r="FL117" s="672">
        <v>16</v>
      </c>
      <c r="FM117" s="673">
        <v>16</v>
      </c>
      <c r="FN117" s="268" t="s">
        <v>1210</v>
      </c>
      <c r="FO117" s="326" t="s">
        <v>1210</v>
      </c>
      <c r="FP117" s="270" t="s">
        <v>1210</v>
      </c>
      <c r="FQ117" s="326" t="s">
        <v>1210</v>
      </c>
      <c r="FR117" s="327" t="s">
        <v>1210</v>
      </c>
      <c r="FS117" s="328" t="s">
        <v>1210</v>
      </c>
      <c r="FT117" s="670" t="s">
        <v>1210</v>
      </c>
      <c r="FU117" s="671" t="s">
        <v>1210</v>
      </c>
      <c r="FV117" s="672" t="s">
        <v>1210</v>
      </c>
      <c r="FW117" s="673" t="s">
        <v>1210</v>
      </c>
      <c r="FY117" s="276" t="s">
        <v>1243</v>
      </c>
      <c r="FZ117" s="277" t="s">
        <v>1230</v>
      </c>
      <c r="GC117" s="229"/>
      <c r="GD117" s="229"/>
    </row>
    <row r="118" spans="2:186" ht="18.75" customHeight="1">
      <c r="B118" s="632" t="s">
        <v>540</v>
      </c>
      <c r="C118" s="231" t="s">
        <v>541</v>
      </c>
      <c r="D118" s="232">
        <v>2022</v>
      </c>
      <c r="E118" s="233" t="s">
        <v>1231</v>
      </c>
      <c r="F118" s="633">
        <v>1069149</v>
      </c>
      <c r="G118" s="634">
        <v>1069149</v>
      </c>
      <c r="H118" s="339">
        <v>44773</v>
      </c>
      <c r="I118" s="635" t="s">
        <v>2213</v>
      </c>
      <c r="J118" s="636" t="s">
        <v>541</v>
      </c>
      <c r="K118" s="637" t="s">
        <v>2214</v>
      </c>
      <c r="L118" s="638" t="s">
        <v>541</v>
      </c>
      <c r="M118" s="637" t="s">
        <v>2214</v>
      </c>
      <c r="N118" s="639" t="s">
        <v>2213</v>
      </c>
      <c r="O118" s="635" t="s">
        <v>100</v>
      </c>
      <c r="P118" s="639" t="s">
        <v>102</v>
      </c>
      <c r="Q118" s="640" t="s">
        <v>1234</v>
      </c>
      <c r="R118" s="641"/>
      <c r="S118" s="641"/>
      <c r="T118" s="642"/>
      <c r="U118" s="643">
        <v>2665.9289639999997</v>
      </c>
      <c r="V118" s="644">
        <v>1</v>
      </c>
      <c r="W118" s="644">
        <v>1</v>
      </c>
      <c r="X118" s="645"/>
      <c r="Y118" s="352">
        <v>2022</v>
      </c>
      <c r="Z118" s="265">
        <v>2024</v>
      </c>
      <c r="AA118" s="646" t="s">
        <v>2215</v>
      </c>
      <c r="AB118" s="647"/>
      <c r="AC118" s="639" t="s">
        <v>1210</v>
      </c>
      <c r="AD118" s="648" t="s">
        <v>1211</v>
      </c>
      <c r="AE118" s="636" t="s">
        <v>2216</v>
      </c>
      <c r="AF118" s="636" t="s">
        <v>2217</v>
      </c>
      <c r="AG118" s="639" t="s">
        <v>2218</v>
      </c>
      <c r="AH118" s="648"/>
      <c r="AI118" s="639" t="s">
        <v>1210</v>
      </c>
      <c r="AJ118" s="649">
        <v>2021</v>
      </c>
      <c r="AK118" s="644">
        <v>4741</v>
      </c>
      <c r="AL118" s="644">
        <v>4699</v>
      </c>
      <c r="AM118" s="650"/>
      <c r="AN118" s="651"/>
      <c r="AO118" s="652">
        <v>2024</v>
      </c>
      <c r="AP118" s="645">
        <v>4613</v>
      </c>
      <c r="AQ118" s="653">
        <v>2.69</v>
      </c>
      <c r="AR118" s="645">
        <v>4572.1269999999995</v>
      </c>
      <c r="AS118" s="653">
        <v>2.7</v>
      </c>
      <c r="AT118" s="654"/>
      <c r="AU118" s="651" t="s">
        <v>1210</v>
      </c>
      <c r="AV118" s="655" t="s">
        <v>1210</v>
      </c>
      <c r="AW118" s="656" t="s">
        <v>2219</v>
      </c>
      <c r="AX118" s="649">
        <v>2021</v>
      </c>
      <c r="AY118" s="644"/>
      <c r="AZ118" s="644" t="s">
        <v>1210</v>
      </c>
      <c r="BA118" s="650"/>
      <c r="BB118" s="657"/>
      <c r="BC118" s="652">
        <v>2024</v>
      </c>
      <c r="BD118" s="645"/>
      <c r="BE118" s="653" t="s">
        <v>1210</v>
      </c>
      <c r="BF118" s="645"/>
      <c r="BG118" s="653" t="s">
        <v>1210</v>
      </c>
      <c r="BH118" s="654"/>
      <c r="BI118" s="657" t="s">
        <v>1210</v>
      </c>
      <c r="BJ118" s="655" t="s">
        <v>1210</v>
      </c>
      <c r="BK118" s="656"/>
      <c r="BL118" s="635" t="s">
        <v>1210</v>
      </c>
      <c r="BM118" s="658" t="s">
        <v>1210</v>
      </c>
      <c r="BN118" s="639" t="s">
        <v>1210</v>
      </c>
      <c r="BO118" s="635" t="s">
        <v>1210</v>
      </c>
      <c r="BP118" s="658" t="s">
        <v>1210</v>
      </c>
      <c r="BQ118" s="639" t="s">
        <v>1210</v>
      </c>
      <c r="BR118" s="635" t="s">
        <v>1210</v>
      </c>
      <c r="BS118" s="658" t="s">
        <v>1210</v>
      </c>
      <c r="BT118" s="639" t="s">
        <v>1210</v>
      </c>
      <c r="BU118" s="635" t="s">
        <v>1210</v>
      </c>
      <c r="BV118" s="658" t="s">
        <v>1210</v>
      </c>
      <c r="BW118" s="639" t="s">
        <v>1210</v>
      </c>
      <c r="BX118" s="635" t="s">
        <v>1210</v>
      </c>
      <c r="BY118" s="658" t="s">
        <v>1210</v>
      </c>
      <c r="BZ118" s="639" t="s">
        <v>1210</v>
      </c>
      <c r="CA118" s="659" t="s">
        <v>1210</v>
      </c>
      <c r="CB118" s="638" t="s">
        <v>1240</v>
      </c>
      <c r="CC118" s="660" t="s">
        <v>2220</v>
      </c>
      <c r="CD118" s="661" t="s">
        <v>1217</v>
      </c>
      <c r="CE118" s="662"/>
      <c r="CF118" s="663"/>
      <c r="CG118" s="663"/>
      <c r="CH118" s="663"/>
      <c r="CI118" s="663"/>
      <c r="CJ118" s="664"/>
      <c r="CK118" s="661" t="s">
        <v>1240</v>
      </c>
      <c r="CL118" s="639" t="s">
        <v>2221</v>
      </c>
      <c r="CM118" s="647" t="s">
        <v>1217</v>
      </c>
      <c r="CN118" s="665"/>
      <c r="CO118" s="666">
        <v>0</v>
      </c>
      <c r="CP118" s="667"/>
      <c r="CQ118" s="666">
        <v>1</v>
      </c>
      <c r="CR118" s="667"/>
      <c r="CS118" s="666">
        <v>0</v>
      </c>
      <c r="CT118" s="667" t="s">
        <v>1210</v>
      </c>
      <c r="CU118" s="666">
        <v>1</v>
      </c>
      <c r="CV118" s="374" t="s">
        <v>1219</v>
      </c>
      <c r="CW118" s="375" t="s">
        <v>1223</v>
      </c>
      <c r="CX118" s="336"/>
      <c r="CY118" s="333" t="s">
        <v>1222</v>
      </c>
      <c r="CZ118" s="334" t="s">
        <v>1223</v>
      </c>
      <c r="DA118" s="336" t="s">
        <v>2222</v>
      </c>
      <c r="DB118" s="333" t="s">
        <v>1222</v>
      </c>
      <c r="DC118" s="334" t="s">
        <v>1223</v>
      </c>
      <c r="DD118" s="336"/>
      <c r="DE118" s="333" t="s">
        <v>1222</v>
      </c>
      <c r="DF118" s="334" t="s">
        <v>1223</v>
      </c>
      <c r="DG118" s="336" t="s">
        <v>2222</v>
      </c>
      <c r="DH118" s="333" t="s">
        <v>1222</v>
      </c>
      <c r="DI118" s="334" t="s">
        <v>1223</v>
      </c>
      <c r="DJ118" s="336"/>
      <c r="DK118" s="333" t="s">
        <v>1222</v>
      </c>
      <c r="DL118" s="334" t="s">
        <v>1223</v>
      </c>
      <c r="DM118" s="336" t="s">
        <v>2222</v>
      </c>
      <c r="DN118" s="333" t="s">
        <v>1224</v>
      </c>
      <c r="DO118" s="334" t="s">
        <v>1224</v>
      </c>
      <c r="DP118" s="336"/>
      <c r="DQ118" s="333" t="s">
        <v>1222</v>
      </c>
      <c r="DR118" s="334" t="s">
        <v>1223</v>
      </c>
      <c r="DS118" s="336"/>
      <c r="DT118" s="333" t="s">
        <v>1222</v>
      </c>
      <c r="DU118" s="334" t="s">
        <v>1223</v>
      </c>
      <c r="DV118" s="336" t="s">
        <v>2223</v>
      </c>
      <c r="DW118" s="333" t="s">
        <v>1224</v>
      </c>
      <c r="DX118" s="334" t="s">
        <v>1224</v>
      </c>
      <c r="DY118" s="336"/>
      <c r="DZ118" s="333" t="s">
        <v>1224</v>
      </c>
      <c r="EA118" s="334" t="s">
        <v>1224</v>
      </c>
      <c r="EB118" s="336"/>
      <c r="EC118" s="333" t="s">
        <v>1224</v>
      </c>
      <c r="ED118" s="334" t="s">
        <v>1224</v>
      </c>
      <c r="EE118" s="336"/>
      <c r="EF118" s="333" t="s">
        <v>1224</v>
      </c>
      <c r="EG118" s="334" t="s">
        <v>1224</v>
      </c>
      <c r="EH118" s="336"/>
      <c r="EI118" s="374" t="s">
        <v>1210</v>
      </c>
      <c r="EJ118" s="375" t="s">
        <v>1210</v>
      </c>
      <c r="EK118" s="336"/>
      <c r="EL118" s="333" t="s">
        <v>1210</v>
      </c>
      <c r="EM118" s="334" t="s">
        <v>1210</v>
      </c>
      <c r="EN118" s="336"/>
      <c r="EO118" s="333" t="s">
        <v>1210</v>
      </c>
      <c r="EP118" s="334" t="s">
        <v>1210</v>
      </c>
      <c r="EQ118" s="336"/>
      <c r="ER118" s="333" t="s">
        <v>1210</v>
      </c>
      <c r="ES118" s="334" t="s">
        <v>1210</v>
      </c>
      <c r="ET118" s="336"/>
      <c r="EU118" s="333" t="s">
        <v>1210</v>
      </c>
      <c r="EV118" s="334" t="s">
        <v>1210</v>
      </c>
      <c r="EW118" s="376"/>
      <c r="EY118" s="668" t="s">
        <v>540</v>
      </c>
      <c r="EZ118" s="639" t="s">
        <v>541</v>
      </c>
      <c r="FA118" s="265" t="s">
        <v>1231</v>
      </c>
      <c r="FB118" s="266">
        <v>44971</v>
      </c>
      <c r="FC118" s="669">
        <v>44972</v>
      </c>
      <c r="FD118" s="268" t="s">
        <v>1242</v>
      </c>
      <c r="FE118" s="326">
        <v>2.69</v>
      </c>
      <c r="FF118" s="270" t="s">
        <v>1242</v>
      </c>
      <c r="FG118" s="326">
        <v>2.7</v>
      </c>
      <c r="FH118" s="327" t="s">
        <v>1210</v>
      </c>
      <c r="FI118" s="328" t="s">
        <v>1210</v>
      </c>
      <c r="FJ118" s="670" t="s">
        <v>1242</v>
      </c>
      <c r="FK118" s="671">
        <v>100</v>
      </c>
      <c r="FL118" s="672">
        <v>16</v>
      </c>
      <c r="FM118" s="673">
        <v>16</v>
      </c>
      <c r="FN118" s="268" t="s">
        <v>1210</v>
      </c>
      <c r="FO118" s="326" t="s">
        <v>1210</v>
      </c>
      <c r="FP118" s="270" t="s">
        <v>1210</v>
      </c>
      <c r="FQ118" s="326" t="s">
        <v>1210</v>
      </c>
      <c r="FR118" s="327" t="s">
        <v>1210</v>
      </c>
      <c r="FS118" s="328" t="s">
        <v>1210</v>
      </c>
      <c r="FT118" s="670" t="s">
        <v>1210</v>
      </c>
      <c r="FU118" s="671" t="s">
        <v>1210</v>
      </c>
      <c r="FV118" s="672" t="s">
        <v>1210</v>
      </c>
      <c r="FW118" s="673" t="s">
        <v>1210</v>
      </c>
      <c r="FY118" s="276" t="s">
        <v>1243</v>
      </c>
      <c r="FZ118" s="277" t="s">
        <v>1230</v>
      </c>
      <c r="GC118" s="229"/>
      <c r="GD118" s="229"/>
    </row>
    <row r="119" spans="2:186" ht="18.75" customHeight="1">
      <c r="B119" s="632" t="s">
        <v>542</v>
      </c>
      <c r="C119" s="231" t="s">
        <v>543</v>
      </c>
      <c r="D119" s="232">
        <v>2022</v>
      </c>
      <c r="E119" s="233" t="s">
        <v>1511</v>
      </c>
      <c r="F119" s="633">
        <v>1334150</v>
      </c>
      <c r="G119" s="634">
        <v>1334150</v>
      </c>
      <c r="H119" s="339">
        <v>44773</v>
      </c>
      <c r="I119" s="635" t="s">
        <v>2224</v>
      </c>
      <c r="J119" s="636" t="s">
        <v>543</v>
      </c>
      <c r="K119" s="637" t="s">
        <v>2225</v>
      </c>
      <c r="L119" s="638" t="s">
        <v>543</v>
      </c>
      <c r="M119" s="637" t="s">
        <v>2225</v>
      </c>
      <c r="N119" s="639" t="s">
        <v>2224</v>
      </c>
      <c r="O119" s="635" t="s">
        <v>51</v>
      </c>
      <c r="P119" s="639" t="s">
        <v>53</v>
      </c>
      <c r="Q119" s="640" t="s">
        <v>1234</v>
      </c>
      <c r="R119" s="641"/>
      <c r="S119" s="641" t="s">
        <v>1272</v>
      </c>
      <c r="T119" s="642"/>
      <c r="U119" s="643">
        <v>41441.121295391837</v>
      </c>
      <c r="V119" s="644">
        <v>47</v>
      </c>
      <c r="W119" s="644">
        <v>4</v>
      </c>
      <c r="X119" s="645">
        <v>105</v>
      </c>
      <c r="Y119" s="352">
        <v>2022</v>
      </c>
      <c r="Z119" s="265">
        <v>2024</v>
      </c>
      <c r="AA119" s="646" t="s">
        <v>2226</v>
      </c>
      <c r="AB119" s="647" t="s">
        <v>1211</v>
      </c>
      <c r="AC119" s="639" t="s">
        <v>2227</v>
      </c>
      <c r="AD119" s="648"/>
      <c r="AE119" s="636" t="s">
        <v>1210</v>
      </c>
      <c r="AF119" s="636" t="s">
        <v>1210</v>
      </c>
      <c r="AG119" s="639" t="s">
        <v>1210</v>
      </c>
      <c r="AH119" s="648"/>
      <c r="AI119" s="639" t="s">
        <v>1210</v>
      </c>
      <c r="AJ119" s="649">
        <v>2021</v>
      </c>
      <c r="AK119" s="644">
        <v>65476</v>
      </c>
      <c r="AL119" s="644">
        <v>65592</v>
      </c>
      <c r="AM119" s="650">
        <v>7.13</v>
      </c>
      <c r="AN119" s="651" t="s">
        <v>2228</v>
      </c>
      <c r="AO119" s="652">
        <v>2024</v>
      </c>
      <c r="AP119" s="645">
        <v>63563</v>
      </c>
      <c r="AQ119" s="653">
        <v>2.92</v>
      </c>
      <c r="AR119" s="645">
        <v>63668</v>
      </c>
      <c r="AS119" s="653">
        <v>2.93</v>
      </c>
      <c r="AT119" s="654">
        <v>7.39</v>
      </c>
      <c r="AU119" s="651" t="s">
        <v>2228</v>
      </c>
      <c r="AV119" s="655">
        <v>-3.65</v>
      </c>
      <c r="AW119" s="656" t="s">
        <v>2229</v>
      </c>
      <c r="AX119" s="649">
        <v>2021</v>
      </c>
      <c r="AY119" s="644">
        <v>155</v>
      </c>
      <c r="AZ119" s="644">
        <v>155</v>
      </c>
      <c r="BA119" s="650"/>
      <c r="BB119" s="657"/>
      <c r="BC119" s="652">
        <v>2024</v>
      </c>
      <c r="BD119" s="645">
        <v>149.80000000000001</v>
      </c>
      <c r="BE119" s="653">
        <v>3.35</v>
      </c>
      <c r="BF119" s="645">
        <v>149.80000000000001</v>
      </c>
      <c r="BG119" s="653">
        <v>3.35</v>
      </c>
      <c r="BH119" s="654"/>
      <c r="BI119" s="657" t="s">
        <v>1210</v>
      </c>
      <c r="BJ119" s="655" t="s">
        <v>1210</v>
      </c>
      <c r="BK119" s="656" t="s">
        <v>2230</v>
      </c>
      <c r="BL119" s="635" t="s">
        <v>1210</v>
      </c>
      <c r="BM119" s="658" t="s">
        <v>1210</v>
      </c>
      <c r="BN119" s="639" t="s">
        <v>1210</v>
      </c>
      <c r="BO119" s="635" t="s">
        <v>1210</v>
      </c>
      <c r="BP119" s="658" t="s">
        <v>1210</v>
      </c>
      <c r="BQ119" s="639" t="s">
        <v>1210</v>
      </c>
      <c r="BR119" s="635" t="s">
        <v>1210</v>
      </c>
      <c r="BS119" s="658" t="s">
        <v>1210</v>
      </c>
      <c r="BT119" s="639" t="s">
        <v>1210</v>
      </c>
      <c r="BU119" s="635" t="s">
        <v>1210</v>
      </c>
      <c r="BV119" s="658" t="s">
        <v>1210</v>
      </c>
      <c r="BW119" s="639" t="s">
        <v>1210</v>
      </c>
      <c r="BX119" s="635" t="s">
        <v>1210</v>
      </c>
      <c r="BY119" s="658" t="s">
        <v>1210</v>
      </c>
      <c r="BZ119" s="639" t="s">
        <v>1210</v>
      </c>
      <c r="CA119" s="659" t="s">
        <v>1210</v>
      </c>
      <c r="CB119" s="638" t="s">
        <v>1240</v>
      </c>
      <c r="CC119" s="660" t="s">
        <v>2231</v>
      </c>
      <c r="CD119" s="661" t="s">
        <v>1217</v>
      </c>
      <c r="CE119" s="662"/>
      <c r="CF119" s="663"/>
      <c r="CG119" s="663"/>
      <c r="CH119" s="663"/>
      <c r="CI119" s="663"/>
      <c r="CJ119" s="664"/>
      <c r="CK119" s="661" t="s">
        <v>1240</v>
      </c>
      <c r="CL119" s="639" t="s">
        <v>2232</v>
      </c>
      <c r="CM119" s="647" t="s">
        <v>1240</v>
      </c>
      <c r="CN119" s="665">
        <v>0</v>
      </c>
      <c r="CO119" s="666">
        <v>1</v>
      </c>
      <c r="CP119" s="667">
        <v>0</v>
      </c>
      <c r="CQ119" s="666">
        <v>0</v>
      </c>
      <c r="CR119" s="667">
        <v>4</v>
      </c>
      <c r="CS119" s="666">
        <v>8</v>
      </c>
      <c r="CT119" s="667">
        <v>4</v>
      </c>
      <c r="CU119" s="666">
        <v>9</v>
      </c>
      <c r="CV119" s="374" t="s">
        <v>1219</v>
      </c>
      <c r="CW119" s="375" t="s">
        <v>1223</v>
      </c>
      <c r="CX119" s="336"/>
      <c r="CY119" s="333" t="s">
        <v>1222</v>
      </c>
      <c r="CZ119" s="334" t="s">
        <v>1223</v>
      </c>
      <c r="DA119" s="336"/>
      <c r="DB119" s="333" t="s">
        <v>1222</v>
      </c>
      <c r="DC119" s="334" t="s">
        <v>1223</v>
      </c>
      <c r="DD119" s="336"/>
      <c r="DE119" s="333" t="s">
        <v>1222</v>
      </c>
      <c r="DF119" s="334" t="s">
        <v>1223</v>
      </c>
      <c r="DG119" s="336"/>
      <c r="DH119" s="333" t="s">
        <v>1222</v>
      </c>
      <c r="DI119" s="334" t="s">
        <v>1223</v>
      </c>
      <c r="DJ119" s="336"/>
      <c r="DK119" s="333" t="s">
        <v>1222</v>
      </c>
      <c r="DL119" s="334" t="s">
        <v>1223</v>
      </c>
      <c r="DM119" s="336"/>
      <c r="DN119" s="333" t="s">
        <v>1222</v>
      </c>
      <c r="DO119" s="334" t="s">
        <v>1223</v>
      </c>
      <c r="DP119" s="336"/>
      <c r="DQ119" s="333" t="s">
        <v>1222</v>
      </c>
      <c r="DR119" s="334" t="s">
        <v>1223</v>
      </c>
      <c r="DS119" s="336"/>
      <c r="DT119" s="333" t="s">
        <v>1222</v>
      </c>
      <c r="DU119" s="334" t="s">
        <v>1223</v>
      </c>
      <c r="DV119" s="336"/>
      <c r="DW119" s="333" t="s">
        <v>1222</v>
      </c>
      <c r="DX119" s="334" t="s">
        <v>1223</v>
      </c>
      <c r="DY119" s="336"/>
      <c r="DZ119" s="333" t="s">
        <v>1222</v>
      </c>
      <c r="EA119" s="334" t="s">
        <v>1223</v>
      </c>
      <c r="EB119" s="336"/>
      <c r="EC119" s="333" t="s">
        <v>1222</v>
      </c>
      <c r="ED119" s="334" t="s">
        <v>1223</v>
      </c>
      <c r="EE119" s="336"/>
      <c r="EF119" s="333" t="s">
        <v>1222</v>
      </c>
      <c r="EG119" s="334" t="s">
        <v>1223</v>
      </c>
      <c r="EH119" s="336"/>
      <c r="EI119" s="374" t="s">
        <v>1219</v>
      </c>
      <c r="EJ119" s="375" t="s">
        <v>1223</v>
      </c>
      <c r="EK119" s="336"/>
      <c r="EL119" s="333" t="s">
        <v>1219</v>
      </c>
      <c r="EM119" s="334" t="s">
        <v>1223</v>
      </c>
      <c r="EN119" s="336"/>
      <c r="EO119" s="333" t="s">
        <v>1222</v>
      </c>
      <c r="EP119" s="334" t="s">
        <v>1223</v>
      </c>
      <c r="EQ119" s="336"/>
      <c r="ER119" s="333" t="s">
        <v>1222</v>
      </c>
      <c r="ES119" s="334" t="s">
        <v>1223</v>
      </c>
      <c r="ET119" s="336"/>
      <c r="EU119" s="333" t="s">
        <v>1222</v>
      </c>
      <c r="EV119" s="334" t="s">
        <v>1223</v>
      </c>
      <c r="EW119" s="376"/>
      <c r="EY119" s="668" t="s">
        <v>542</v>
      </c>
      <c r="EZ119" s="639" t="s">
        <v>543</v>
      </c>
      <c r="FA119" s="265" t="s">
        <v>1511</v>
      </c>
      <c r="FB119" s="266">
        <v>44959</v>
      </c>
      <c r="FC119" s="669">
        <v>44972</v>
      </c>
      <c r="FD119" s="268" t="s">
        <v>1242</v>
      </c>
      <c r="FE119" s="326">
        <v>2.92</v>
      </c>
      <c r="FF119" s="270" t="s">
        <v>1242</v>
      </c>
      <c r="FG119" s="326">
        <v>2.93</v>
      </c>
      <c r="FH119" s="327" t="s">
        <v>1228</v>
      </c>
      <c r="FI119" s="328">
        <v>-3.65</v>
      </c>
      <c r="FJ119" s="670" t="s">
        <v>1242</v>
      </c>
      <c r="FK119" s="671">
        <v>100</v>
      </c>
      <c r="FL119" s="672">
        <v>26</v>
      </c>
      <c r="FM119" s="673">
        <v>26</v>
      </c>
      <c r="FN119" s="268" t="s">
        <v>1242</v>
      </c>
      <c r="FO119" s="326">
        <v>3.35</v>
      </c>
      <c r="FP119" s="270" t="s">
        <v>1242</v>
      </c>
      <c r="FQ119" s="326">
        <v>3.35</v>
      </c>
      <c r="FR119" s="327" t="s">
        <v>1210</v>
      </c>
      <c r="FS119" s="328" t="s">
        <v>1210</v>
      </c>
      <c r="FT119" s="670" t="s">
        <v>1242</v>
      </c>
      <c r="FU119" s="671">
        <v>100</v>
      </c>
      <c r="FV119" s="672">
        <v>10</v>
      </c>
      <c r="FW119" s="673">
        <v>10</v>
      </c>
      <c r="FY119" s="276" t="s">
        <v>1243</v>
      </c>
      <c r="FZ119" s="277" t="s">
        <v>1243</v>
      </c>
      <c r="GC119" s="229"/>
      <c r="GD119" s="229"/>
    </row>
    <row r="120" spans="2:186" ht="18.75" customHeight="1">
      <c r="B120" s="632" t="s">
        <v>544</v>
      </c>
      <c r="C120" s="231" t="s">
        <v>545</v>
      </c>
      <c r="D120" s="232">
        <v>2022</v>
      </c>
      <c r="E120" s="233" t="s">
        <v>1231</v>
      </c>
      <c r="F120" s="633">
        <v>1038151</v>
      </c>
      <c r="G120" s="634">
        <v>1038151</v>
      </c>
      <c r="H120" s="339">
        <v>44742</v>
      </c>
      <c r="I120" s="635" t="s">
        <v>2233</v>
      </c>
      <c r="J120" s="636" t="s">
        <v>545</v>
      </c>
      <c r="K120" s="637" t="s">
        <v>2234</v>
      </c>
      <c r="L120" s="638" t="s">
        <v>545</v>
      </c>
      <c r="M120" s="637" t="s">
        <v>2234</v>
      </c>
      <c r="N120" s="639" t="s">
        <v>2235</v>
      </c>
      <c r="O120" s="635" t="s">
        <v>59</v>
      </c>
      <c r="P120" s="639" t="s">
        <v>61</v>
      </c>
      <c r="Q120" s="640" t="s">
        <v>1234</v>
      </c>
      <c r="R120" s="641"/>
      <c r="S120" s="641"/>
      <c r="T120" s="642"/>
      <c r="U120" s="643">
        <v>1600.1776620000003</v>
      </c>
      <c r="V120" s="644">
        <v>6</v>
      </c>
      <c r="W120" s="644">
        <v>1</v>
      </c>
      <c r="X120" s="645" t="s">
        <v>1210</v>
      </c>
      <c r="Y120" s="352">
        <v>2022</v>
      </c>
      <c r="Z120" s="265">
        <v>2024</v>
      </c>
      <c r="AA120" s="646" t="s">
        <v>2236</v>
      </c>
      <c r="AB120" s="647"/>
      <c r="AC120" s="639" t="s">
        <v>1210</v>
      </c>
      <c r="AD120" s="648" t="s">
        <v>1211</v>
      </c>
      <c r="AE120" s="636" t="s">
        <v>2237</v>
      </c>
      <c r="AF120" s="636" t="s">
        <v>2238</v>
      </c>
      <c r="AG120" s="639" t="s">
        <v>2239</v>
      </c>
      <c r="AH120" s="648"/>
      <c r="AI120" s="639" t="s">
        <v>1210</v>
      </c>
      <c r="AJ120" s="649">
        <v>2021</v>
      </c>
      <c r="AK120" s="644">
        <v>3118</v>
      </c>
      <c r="AL120" s="644">
        <v>2842</v>
      </c>
      <c r="AM120" s="650">
        <v>4.1900000000000004</v>
      </c>
      <c r="AN120" s="651" t="s">
        <v>2240</v>
      </c>
      <c r="AO120" s="652">
        <v>2024</v>
      </c>
      <c r="AP120" s="645">
        <v>3024</v>
      </c>
      <c r="AQ120" s="653">
        <v>3.01</v>
      </c>
      <c r="AR120" s="645">
        <v>2756</v>
      </c>
      <c r="AS120" s="653">
        <v>3.02</v>
      </c>
      <c r="AT120" s="654">
        <v>4.1900000000000004</v>
      </c>
      <c r="AU120" s="651" t="s">
        <v>2240</v>
      </c>
      <c r="AV120" s="655">
        <v>0</v>
      </c>
      <c r="AW120" s="656" t="s">
        <v>2241</v>
      </c>
      <c r="AX120" s="649">
        <v>2021</v>
      </c>
      <c r="AY120" s="644"/>
      <c r="AZ120" s="644" t="s">
        <v>1210</v>
      </c>
      <c r="BA120" s="650"/>
      <c r="BB120" s="657"/>
      <c r="BC120" s="652">
        <v>2024</v>
      </c>
      <c r="BD120" s="645"/>
      <c r="BE120" s="653" t="s">
        <v>1210</v>
      </c>
      <c r="BF120" s="645"/>
      <c r="BG120" s="653" t="s">
        <v>1210</v>
      </c>
      <c r="BH120" s="654"/>
      <c r="BI120" s="657" t="s">
        <v>1210</v>
      </c>
      <c r="BJ120" s="655" t="s">
        <v>1210</v>
      </c>
      <c r="BK120" s="656"/>
      <c r="BL120" s="635" t="s">
        <v>1210</v>
      </c>
      <c r="BM120" s="658" t="s">
        <v>1210</v>
      </c>
      <c r="BN120" s="639" t="s">
        <v>1210</v>
      </c>
      <c r="BO120" s="635" t="s">
        <v>1210</v>
      </c>
      <c r="BP120" s="658" t="s">
        <v>1210</v>
      </c>
      <c r="BQ120" s="639" t="s">
        <v>1210</v>
      </c>
      <c r="BR120" s="635" t="s">
        <v>1210</v>
      </c>
      <c r="BS120" s="658" t="s">
        <v>1210</v>
      </c>
      <c r="BT120" s="639" t="s">
        <v>1210</v>
      </c>
      <c r="BU120" s="635" t="s">
        <v>1210</v>
      </c>
      <c r="BV120" s="658" t="s">
        <v>1210</v>
      </c>
      <c r="BW120" s="639" t="s">
        <v>1210</v>
      </c>
      <c r="BX120" s="635" t="s">
        <v>1210</v>
      </c>
      <c r="BY120" s="658" t="s">
        <v>1210</v>
      </c>
      <c r="BZ120" s="639" t="s">
        <v>1210</v>
      </c>
      <c r="CA120" s="659" t="s">
        <v>1210</v>
      </c>
      <c r="CB120" s="638" t="s">
        <v>1240</v>
      </c>
      <c r="CC120" s="660" t="s">
        <v>2242</v>
      </c>
      <c r="CD120" s="661" t="s">
        <v>1217</v>
      </c>
      <c r="CE120" s="662"/>
      <c r="CF120" s="663"/>
      <c r="CG120" s="663"/>
      <c r="CH120" s="663"/>
      <c r="CI120" s="663"/>
      <c r="CJ120" s="664"/>
      <c r="CK120" s="661" t="s">
        <v>1217</v>
      </c>
      <c r="CL120" s="639"/>
      <c r="CM120" s="647" t="s">
        <v>1217</v>
      </c>
      <c r="CN120" s="665"/>
      <c r="CO120" s="666">
        <v>0</v>
      </c>
      <c r="CP120" s="667"/>
      <c r="CQ120" s="666">
        <v>0</v>
      </c>
      <c r="CR120" s="667"/>
      <c r="CS120" s="666">
        <v>0</v>
      </c>
      <c r="CT120" s="667" t="s">
        <v>1210</v>
      </c>
      <c r="CU120" s="666">
        <v>0</v>
      </c>
      <c r="CV120" s="374" t="s">
        <v>1219</v>
      </c>
      <c r="CW120" s="375" t="s">
        <v>1223</v>
      </c>
      <c r="CX120" s="336"/>
      <c r="CY120" s="333" t="s">
        <v>1220</v>
      </c>
      <c r="CZ120" s="334" t="s">
        <v>1220</v>
      </c>
      <c r="DA120" s="336"/>
      <c r="DB120" s="333" t="s">
        <v>1220</v>
      </c>
      <c r="DC120" s="334" t="s">
        <v>1220</v>
      </c>
      <c r="DD120" s="336"/>
      <c r="DE120" s="333" t="s">
        <v>1226</v>
      </c>
      <c r="DF120" s="334" t="s">
        <v>1226</v>
      </c>
      <c r="DG120" s="336"/>
      <c r="DH120" s="333" t="s">
        <v>1220</v>
      </c>
      <c r="DI120" s="334" t="s">
        <v>1220</v>
      </c>
      <c r="DJ120" s="336"/>
      <c r="DK120" s="333" t="s">
        <v>1226</v>
      </c>
      <c r="DL120" s="334" t="s">
        <v>1226</v>
      </c>
      <c r="DM120" s="336"/>
      <c r="DN120" s="333" t="s">
        <v>1226</v>
      </c>
      <c r="DO120" s="334" t="s">
        <v>1226</v>
      </c>
      <c r="DP120" s="336"/>
      <c r="DQ120" s="333" t="s">
        <v>1226</v>
      </c>
      <c r="DR120" s="334" t="s">
        <v>1226</v>
      </c>
      <c r="DS120" s="336"/>
      <c r="DT120" s="333" t="s">
        <v>1226</v>
      </c>
      <c r="DU120" s="334" t="s">
        <v>1226</v>
      </c>
      <c r="DV120" s="336"/>
      <c r="DW120" s="333" t="s">
        <v>1224</v>
      </c>
      <c r="DX120" s="334" t="s">
        <v>1224</v>
      </c>
      <c r="DY120" s="336"/>
      <c r="DZ120" s="333" t="s">
        <v>1224</v>
      </c>
      <c r="EA120" s="334" t="s">
        <v>1224</v>
      </c>
      <c r="EB120" s="336"/>
      <c r="EC120" s="333" t="s">
        <v>1224</v>
      </c>
      <c r="ED120" s="334" t="s">
        <v>1224</v>
      </c>
      <c r="EE120" s="336"/>
      <c r="EF120" s="333" t="s">
        <v>1224</v>
      </c>
      <c r="EG120" s="334" t="s">
        <v>1224</v>
      </c>
      <c r="EH120" s="336"/>
      <c r="EI120" s="374" t="s">
        <v>1210</v>
      </c>
      <c r="EJ120" s="375" t="s">
        <v>1210</v>
      </c>
      <c r="EK120" s="336"/>
      <c r="EL120" s="333" t="s">
        <v>1210</v>
      </c>
      <c r="EM120" s="334" t="s">
        <v>1210</v>
      </c>
      <c r="EN120" s="336"/>
      <c r="EO120" s="333" t="s">
        <v>1210</v>
      </c>
      <c r="EP120" s="334" t="s">
        <v>1210</v>
      </c>
      <c r="EQ120" s="336"/>
      <c r="ER120" s="333" t="s">
        <v>1210</v>
      </c>
      <c r="ES120" s="334" t="s">
        <v>1210</v>
      </c>
      <c r="ET120" s="336"/>
      <c r="EU120" s="333" t="s">
        <v>1210</v>
      </c>
      <c r="EV120" s="334" t="s">
        <v>1210</v>
      </c>
      <c r="EW120" s="376"/>
      <c r="EY120" s="668" t="s">
        <v>544</v>
      </c>
      <c r="EZ120" s="639" t="s">
        <v>545</v>
      </c>
      <c r="FA120" s="265" t="s">
        <v>1231</v>
      </c>
      <c r="FB120" s="266">
        <v>44869</v>
      </c>
      <c r="FC120" s="669">
        <v>44881</v>
      </c>
      <c r="FD120" s="268" t="s">
        <v>1242</v>
      </c>
      <c r="FE120" s="326">
        <v>3.01</v>
      </c>
      <c r="FF120" s="270" t="s">
        <v>1242</v>
      </c>
      <c r="FG120" s="326">
        <v>3.02</v>
      </c>
      <c r="FH120" s="327" t="s">
        <v>1228</v>
      </c>
      <c r="FI120" s="328">
        <v>0</v>
      </c>
      <c r="FJ120" s="670" t="s">
        <v>1228</v>
      </c>
      <c r="FK120" s="671">
        <v>44.444444444444443</v>
      </c>
      <c r="FL120" s="672">
        <v>8</v>
      </c>
      <c r="FM120" s="673">
        <v>18</v>
      </c>
      <c r="FN120" s="268" t="s">
        <v>1210</v>
      </c>
      <c r="FO120" s="326" t="s">
        <v>1210</v>
      </c>
      <c r="FP120" s="270" t="s">
        <v>1210</v>
      </c>
      <c r="FQ120" s="326" t="s">
        <v>1210</v>
      </c>
      <c r="FR120" s="327" t="s">
        <v>1210</v>
      </c>
      <c r="FS120" s="328" t="s">
        <v>1210</v>
      </c>
      <c r="FT120" s="670" t="s">
        <v>1210</v>
      </c>
      <c r="FU120" s="671" t="s">
        <v>1210</v>
      </c>
      <c r="FV120" s="672" t="s">
        <v>1210</v>
      </c>
      <c r="FW120" s="673" t="s">
        <v>1210</v>
      </c>
      <c r="FY120" s="276" t="s">
        <v>1243</v>
      </c>
      <c r="FZ120" s="277" t="s">
        <v>1230</v>
      </c>
      <c r="GC120" s="229"/>
      <c r="GD120" s="229"/>
    </row>
    <row r="121" spans="2:186" ht="18.75" customHeight="1">
      <c r="B121" s="632" t="s">
        <v>546</v>
      </c>
      <c r="C121" s="231" t="s">
        <v>547</v>
      </c>
      <c r="D121" s="232">
        <v>2022</v>
      </c>
      <c r="E121" s="233" t="s">
        <v>1231</v>
      </c>
      <c r="F121" s="633">
        <v>1069153</v>
      </c>
      <c r="G121" s="634">
        <v>1069153</v>
      </c>
      <c r="H121" s="339">
        <v>44769</v>
      </c>
      <c r="I121" s="635" t="s">
        <v>2243</v>
      </c>
      <c r="J121" s="636" t="s">
        <v>547</v>
      </c>
      <c r="K121" s="637" t="s">
        <v>2244</v>
      </c>
      <c r="L121" s="638" t="s">
        <v>547</v>
      </c>
      <c r="M121" s="637" t="s">
        <v>2244</v>
      </c>
      <c r="N121" s="639" t="s">
        <v>2243</v>
      </c>
      <c r="O121" s="635" t="s">
        <v>100</v>
      </c>
      <c r="P121" s="639" t="s">
        <v>102</v>
      </c>
      <c r="Q121" s="640" t="s">
        <v>1234</v>
      </c>
      <c r="R121" s="641"/>
      <c r="S121" s="641"/>
      <c r="T121" s="642"/>
      <c r="U121" s="643">
        <v>5227.7226780000001</v>
      </c>
      <c r="V121" s="644">
        <v>4</v>
      </c>
      <c r="W121" s="644">
        <v>2</v>
      </c>
      <c r="X121" s="645" t="s">
        <v>1210</v>
      </c>
      <c r="Y121" s="352">
        <v>2022</v>
      </c>
      <c r="Z121" s="265">
        <v>2024</v>
      </c>
      <c r="AA121" s="646" t="s">
        <v>2245</v>
      </c>
      <c r="AB121" s="647"/>
      <c r="AC121" s="639" t="s">
        <v>1210</v>
      </c>
      <c r="AD121" s="648" t="s">
        <v>1211</v>
      </c>
      <c r="AE121" s="636" t="s">
        <v>2246</v>
      </c>
      <c r="AF121" s="636" t="s">
        <v>2243</v>
      </c>
      <c r="AG121" s="639" t="s">
        <v>2247</v>
      </c>
      <c r="AH121" s="648"/>
      <c r="AI121" s="639" t="s">
        <v>1210</v>
      </c>
      <c r="AJ121" s="649">
        <v>2021</v>
      </c>
      <c r="AK121" s="644">
        <v>9273</v>
      </c>
      <c r="AL121" s="644">
        <v>9205</v>
      </c>
      <c r="AM121" s="650"/>
      <c r="AN121" s="651"/>
      <c r="AO121" s="652">
        <v>2024</v>
      </c>
      <c r="AP121" s="645">
        <v>8994.81</v>
      </c>
      <c r="AQ121" s="653">
        <v>3</v>
      </c>
      <c r="AR121" s="645">
        <v>8928.85</v>
      </c>
      <c r="AS121" s="653">
        <v>3</v>
      </c>
      <c r="AT121" s="654"/>
      <c r="AU121" s="651" t="s">
        <v>1210</v>
      </c>
      <c r="AV121" s="655" t="s">
        <v>1210</v>
      </c>
      <c r="AW121" s="656" t="s">
        <v>2248</v>
      </c>
      <c r="AX121" s="649">
        <v>2021</v>
      </c>
      <c r="AY121" s="644"/>
      <c r="AZ121" s="644" t="s">
        <v>1210</v>
      </c>
      <c r="BA121" s="650"/>
      <c r="BB121" s="657"/>
      <c r="BC121" s="652">
        <v>2024</v>
      </c>
      <c r="BD121" s="645"/>
      <c r="BE121" s="653" t="s">
        <v>1210</v>
      </c>
      <c r="BF121" s="645"/>
      <c r="BG121" s="653" t="s">
        <v>1210</v>
      </c>
      <c r="BH121" s="654"/>
      <c r="BI121" s="657" t="s">
        <v>1210</v>
      </c>
      <c r="BJ121" s="655" t="s">
        <v>1210</v>
      </c>
      <c r="BK121" s="656"/>
      <c r="BL121" s="635" t="s">
        <v>1210</v>
      </c>
      <c r="BM121" s="658" t="s">
        <v>1210</v>
      </c>
      <c r="BN121" s="639" t="s">
        <v>1210</v>
      </c>
      <c r="BO121" s="635" t="s">
        <v>1210</v>
      </c>
      <c r="BP121" s="658" t="s">
        <v>1210</v>
      </c>
      <c r="BQ121" s="639" t="s">
        <v>1210</v>
      </c>
      <c r="BR121" s="635" t="s">
        <v>1210</v>
      </c>
      <c r="BS121" s="658" t="s">
        <v>1210</v>
      </c>
      <c r="BT121" s="639" t="s">
        <v>1210</v>
      </c>
      <c r="BU121" s="635" t="s">
        <v>1210</v>
      </c>
      <c r="BV121" s="658" t="s">
        <v>1210</v>
      </c>
      <c r="BW121" s="639" t="s">
        <v>1210</v>
      </c>
      <c r="BX121" s="635" t="s">
        <v>1210</v>
      </c>
      <c r="BY121" s="658" t="s">
        <v>1210</v>
      </c>
      <c r="BZ121" s="639" t="s">
        <v>1210</v>
      </c>
      <c r="CA121" s="659" t="s">
        <v>1210</v>
      </c>
      <c r="CB121" s="638" t="s">
        <v>1217</v>
      </c>
      <c r="CC121" s="660"/>
      <c r="CD121" s="661" t="s">
        <v>1217</v>
      </c>
      <c r="CE121" s="662"/>
      <c r="CF121" s="663"/>
      <c r="CG121" s="663"/>
      <c r="CH121" s="663"/>
      <c r="CI121" s="663"/>
      <c r="CJ121" s="664"/>
      <c r="CK121" s="661" t="s">
        <v>1240</v>
      </c>
      <c r="CL121" s="639" t="s">
        <v>2249</v>
      </c>
      <c r="CM121" s="647" t="s">
        <v>1217</v>
      </c>
      <c r="CN121" s="665"/>
      <c r="CO121" s="666">
        <v>0</v>
      </c>
      <c r="CP121" s="667"/>
      <c r="CQ121" s="666">
        <v>0</v>
      </c>
      <c r="CR121" s="667"/>
      <c r="CS121" s="666">
        <v>0</v>
      </c>
      <c r="CT121" s="667" t="s">
        <v>1210</v>
      </c>
      <c r="CU121" s="666">
        <v>0</v>
      </c>
      <c r="CV121" s="374" t="s">
        <v>1219</v>
      </c>
      <c r="CW121" s="375" t="s">
        <v>1223</v>
      </c>
      <c r="CX121" s="336"/>
      <c r="CY121" s="333" t="s">
        <v>1222</v>
      </c>
      <c r="CZ121" s="334" t="s">
        <v>1223</v>
      </c>
      <c r="DA121" s="336"/>
      <c r="DB121" s="333" t="s">
        <v>1222</v>
      </c>
      <c r="DC121" s="334" t="s">
        <v>1223</v>
      </c>
      <c r="DD121" s="336"/>
      <c r="DE121" s="333" t="s">
        <v>1222</v>
      </c>
      <c r="DF121" s="334" t="s">
        <v>1223</v>
      </c>
      <c r="DG121" s="336"/>
      <c r="DH121" s="333" t="s">
        <v>1222</v>
      </c>
      <c r="DI121" s="334" t="s">
        <v>1223</v>
      </c>
      <c r="DJ121" s="336"/>
      <c r="DK121" s="333" t="s">
        <v>1222</v>
      </c>
      <c r="DL121" s="334" t="s">
        <v>1223</v>
      </c>
      <c r="DM121" s="336"/>
      <c r="DN121" s="333" t="s">
        <v>1222</v>
      </c>
      <c r="DO121" s="334" t="s">
        <v>1223</v>
      </c>
      <c r="DP121" s="336"/>
      <c r="DQ121" s="333" t="s">
        <v>1222</v>
      </c>
      <c r="DR121" s="334" t="s">
        <v>1223</v>
      </c>
      <c r="DS121" s="336"/>
      <c r="DT121" s="333" t="s">
        <v>1222</v>
      </c>
      <c r="DU121" s="334" t="s">
        <v>1223</v>
      </c>
      <c r="DV121" s="336"/>
      <c r="DW121" s="333" t="s">
        <v>1224</v>
      </c>
      <c r="DX121" s="334" t="s">
        <v>1224</v>
      </c>
      <c r="DY121" s="336"/>
      <c r="DZ121" s="333" t="s">
        <v>1224</v>
      </c>
      <c r="EA121" s="334" t="s">
        <v>1224</v>
      </c>
      <c r="EB121" s="336"/>
      <c r="EC121" s="333" t="s">
        <v>1224</v>
      </c>
      <c r="ED121" s="334" t="s">
        <v>1224</v>
      </c>
      <c r="EE121" s="336"/>
      <c r="EF121" s="333" t="s">
        <v>1222</v>
      </c>
      <c r="EG121" s="334" t="s">
        <v>1223</v>
      </c>
      <c r="EH121" s="336"/>
      <c r="EI121" s="374" t="s">
        <v>1210</v>
      </c>
      <c r="EJ121" s="375" t="s">
        <v>1210</v>
      </c>
      <c r="EK121" s="336"/>
      <c r="EL121" s="333" t="s">
        <v>1210</v>
      </c>
      <c r="EM121" s="334" t="s">
        <v>1210</v>
      </c>
      <c r="EN121" s="336"/>
      <c r="EO121" s="333" t="s">
        <v>1210</v>
      </c>
      <c r="EP121" s="334" t="s">
        <v>1210</v>
      </c>
      <c r="EQ121" s="336"/>
      <c r="ER121" s="333" t="s">
        <v>1210</v>
      </c>
      <c r="ES121" s="334" t="s">
        <v>1210</v>
      </c>
      <c r="ET121" s="336"/>
      <c r="EU121" s="333" t="s">
        <v>1210</v>
      </c>
      <c r="EV121" s="334" t="s">
        <v>1210</v>
      </c>
      <c r="EW121" s="376"/>
      <c r="EY121" s="668" t="s">
        <v>546</v>
      </c>
      <c r="EZ121" s="639" t="s">
        <v>547</v>
      </c>
      <c r="FA121" s="265" t="s">
        <v>1231</v>
      </c>
      <c r="FB121" s="266">
        <v>44869</v>
      </c>
      <c r="FC121" s="669">
        <v>44880</v>
      </c>
      <c r="FD121" s="268" t="s">
        <v>1242</v>
      </c>
      <c r="FE121" s="326">
        <v>3</v>
      </c>
      <c r="FF121" s="270" t="s">
        <v>1242</v>
      </c>
      <c r="FG121" s="326">
        <v>3</v>
      </c>
      <c r="FH121" s="327" t="s">
        <v>1210</v>
      </c>
      <c r="FI121" s="328" t="s">
        <v>1210</v>
      </c>
      <c r="FJ121" s="670" t="s">
        <v>1242</v>
      </c>
      <c r="FK121" s="671">
        <v>100</v>
      </c>
      <c r="FL121" s="672">
        <v>20</v>
      </c>
      <c r="FM121" s="673">
        <v>20</v>
      </c>
      <c r="FN121" s="268" t="s">
        <v>1210</v>
      </c>
      <c r="FO121" s="326" t="s">
        <v>1210</v>
      </c>
      <c r="FP121" s="270" t="s">
        <v>1210</v>
      </c>
      <c r="FQ121" s="326" t="s">
        <v>1210</v>
      </c>
      <c r="FR121" s="327" t="s">
        <v>1210</v>
      </c>
      <c r="FS121" s="328" t="s">
        <v>1210</v>
      </c>
      <c r="FT121" s="670" t="s">
        <v>1210</v>
      </c>
      <c r="FU121" s="671" t="s">
        <v>1210</v>
      </c>
      <c r="FV121" s="672" t="s">
        <v>1210</v>
      </c>
      <c r="FW121" s="673" t="s">
        <v>1210</v>
      </c>
      <c r="FY121" s="276" t="s">
        <v>1243</v>
      </c>
      <c r="FZ121" s="277" t="s">
        <v>1230</v>
      </c>
      <c r="GC121" s="229"/>
      <c r="GD121" s="229"/>
    </row>
    <row r="122" spans="2:186" ht="18.75" customHeight="1">
      <c r="B122" s="632" t="s">
        <v>548</v>
      </c>
      <c r="C122" s="231" t="s">
        <v>549</v>
      </c>
      <c r="D122" s="232">
        <v>2022</v>
      </c>
      <c r="E122" s="233" t="s">
        <v>1231</v>
      </c>
      <c r="F122" s="633">
        <v>1047155</v>
      </c>
      <c r="G122" s="634">
        <v>1047155</v>
      </c>
      <c r="H122" s="339">
        <v>44771</v>
      </c>
      <c r="I122" s="635" t="s">
        <v>2250</v>
      </c>
      <c r="J122" s="636" t="s">
        <v>549</v>
      </c>
      <c r="K122" s="637" t="s">
        <v>2251</v>
      </c>
      <c r="L122" s="638" t="s">
        <v>549</v>
      </c>
      <c r="M122" s="637" t="s">
        <v>2251</v>
      </c>
      <c r="N122" s="639" t="s">
        <v>2250</v>
      </c>
      <c r="O122" s="635" t="s">
        <v>67</v>
      </c>
      <c r="P122" s="639" t="s">
        <v>73</v>
      </c>
      <c r="Q122" s="640" t="s">
        <v>1234</v>
      </c>
      <c r="R122" s="641"/>
      <c r="S122" s="641"/>
      <c r="T122" s="642"/>
      <c r="U122" s="643">
        <v>3372.7490258939997</v>
      </c>
      <c r="V122" s="644">
        <v>9</v>
      </c>
      <c r="W122" s="644">
        <v>1</v>
      </c>
      <c r="X122" s="645" t="s">
        <v>1210</v>
      </c>
      <c r="Y122" s="352">
        <v>2022</v>
      </c>
      <c r="Z122" s="265">
        <v>2024</v>
      </c>
      <c r="AA122" s="646" t="s">
        <v>2252</v>
      </c>
      <c r="AB122" s="647"/>
      <c r="AC122" s="639" t="s">
        <v>1210</v>
      </c>
      <c r="AD122" s="648" t="s">
        <v>1211</v>
      </c>
      <c r="AE122" s="636" t="s">
        <v>2253</v>
      </c>
      <c r="AF122" s="636" t="s">
        <v>2254</v>
      </c>
      <c r="AG122" s="639" t="s">
        <v>2255</v>
      </c>
      <c r="AH122" s="648"/>
      <c r="AI122" s="639" t="s">
        <v>1210</v>
      </c>
      <c r="AJ122" s="649">
        <v>2021</v>
      </c>
      <c r="AK122" s="644">
        <v>7038</v>
      </c>
      <c r="AL122" s="644">
        <v>7016</v>
      </c>
      <c r="AM122" s="650"/>
      <c r="AN122" s="651"/>
      <c r="AO122" s="652">
        <v>2024</v>
      </c>
      <c r="AP122" s="645">
        <v>6967.62</v>
      </c>
      <c r="AQ122" s="653">
        <v>1</v>
      </c>
      <c r="AR122" s="645">
        <v>6945.84</v>
      </c>
      <c r="AS122" s="653">
        <v>0.99</v>
      </c>
      <c r="AT122" s="654"/>
      <c r="AU122" s="651" t="s">
        <v>1210</v>
      </c>
      <c r="AV122" s="655" t="s">
        <v>1210</v>
      </c>
      <c r="AW122" s="656" t="s">
        <v>2256</v>
      </c>
      <c r="AX122" s="649">
        <v>2021</v>
      </c>
      <c r="AY122" s="644"/>
      <c r="AZ122" s="644" t="s">
        <v>1210</v>
      </c>
      <c r="BA122" s="650"/>
      <c r="BB122" s="657"/>
      <c r="BC122" s="652">
        <v>2024</v>
      </c>
      <c r="BD122" s="645"/>
      <c r="BE122" s="653" t="s">
        <v>1210</v>
      </c>
      <c r="BF122" s="645"/>
      <c r="BG122" s="653" t="s">
        <v>1210</v>
      </c>
      <c r="BH122" s="654"/>
      <c r="BI122" s="657" t="s">
        <v>1210</v>
      </c>
      <c r="BJ122" s="655" t="s">
        <v>1210</v>
      </c>
      <c r="BK122" s="656"/>
      <c r="BL122" s="635" t="s">
        <v>1210</v>
      </c>
      <c r="BM122" s="658" t="s">
        <v>1210</v>
      </c>
      <c r="BN122" s="639" t="s">
        <v>1210</v>
      </c>
      <c r="BO122" s="635" t="s">
        <v>1210</v>
      </c>
      <c r="BP122" s="658" t="s">
        <v>1210</v>
      </c>
      <c r="BQ122" s="639" t="s">
        <v>1210</v>
      </c>
      <c r="BR122" s="635" t="s">
        <v>1210</v>
      </c>
      <c r="BS122" s="658" t="s">
        <v>1210</v>
      </c>
      <c r="BT122" s="639" t="s">
        <v>1210</v>
      </c>
      <c r="BU122" s="635" t="s">
        <v>1210</v>
      </c>
      <c r="BV122" s="658" t="s">
        <v>1210</v>
      </c>
      <c r="BW122" s="639" t="s">
        <v>1210</v>
      </c>
      <c r="BX122" s="635" t="s">
        <v>1210</v>
      </c>
      <c r="BY122" s="658" t="s">
        <v>1210</v>
      </c>
      <c r="BZ122" s="639" t="s">
        <v>1210</v>
      </c>
      <c r="CA122" s="659" t="s">
        <v>1210</v>
      </c>
      <c r="CB122" s="638" t="s">
        <v>1217</v>
      </c>
      <c r="CC122" s="660"/>
      <c r="CD122" s="661" t="s">
        <v>1217</v>
      </c>
      <c r="CE122" s="662"/>
      <c r="CF122" s="663"/>
      <c r="CG122" s="663"/>
      <c r="CH122" s="663"/>
      <c r="CI122" s="663"/>
      <c r="CJ122" s="664"/>
      <c r="CK122" s="661" t="s">
        <v>1240</v>
      </c>
      <c r="CL122" s="639" t="s">
        <v>2257</v>
      </c>
      <c r="CM122" s="647" t="s">
        <v>1217</v>
      </c>
      <c r="CN122" s="665"/>
      <c r="CO122" s="666">
        <v>1</v>
      </c>
      <c r="CP122" s="667"/>
      <c r="CQ122" s="666">
        <v>0</v>
      </c>
      <c r="CR122" s="667"/>
      <c r="CS122" s="666">
        <v>0</v>
      </c>
      <c r="CT122" s="667" t="s">
        <v>1210</v>
      </c>
      <c r="CU122" s="666">
        <v>1</v>
      </c>
      <c r="CV122" s="374" t="s">
        <v>1219</v>
      </c>
      <c r="CW122" s="375" t="s">
        <v>1223</v>
      </c>
      <c r="CX122" s="336"/>
      <c r="CY122" s="333" t="s">
        <v>1222</v>
      </c>
      <c r="CZ122" s="334" t="s">
        <v>1223</v>
      </c>
      <c r="DA122" s="336"/>
      <c r="DB122" s="333" t="s">
        <v>1222</v>
      </c>
      <c r="DC122" s="334" t="s">
        <v>1223</v>
      </c>
      <c r="DD122" s="336"/>
      <c r="DE122" s="333" t="s">
        <v>1224</v>
      </c>
      <c r="DF122" s="334" t="s">
        <v>1224</v>
      </c>
      <c r="DG122" s="336" t="s">
        <v>2258</v>
      </c>
      <c r="DH122" s="333" t="s">
        <v>1220</v>
      </c>
      <c r="DI122" s="334" t="s">
        <v>1220</v>
      </c>
      <c r="DJ122" s="336" t="s">
        <v>2259</v>
      </c>
      <c r="DK122" s="333" t="s">
        <v>1220</v>
      </c>
      <c r="DL122" s="334" t="s">
        <v>1220</v>
      </c>
      <c r="DM122" s="336" t="s">
        <v>2260</v>
      </c>
      <c r="DN122" s="333" t="s">
        <v>1224</v>
      </c>
      <c r="DO122" s="334" t="s">
        <v>1224</v>
      </c>
      <c r="DP122" s="336" t="s">
        <v>2261</v>
      </c>
      <c r="DQ122" s="333" t="s">
        <v>1224</v>
      </c>
      <c r="DR122" s="334" t="s">
        <v>1224</v>
      </c>
      <c r="DS122" s="336" t="s">
        <v>2261</v>
      </c>
      <c r="DT122" s="333" t="s">
        <v>1222</v>
      </c>
      <c r="DU122" s="334" t="s">
        <v>1223</v>
      </c>
      <c r="DV122" s="336"/>
      <c r="DW122" s="333" t="s">
        <v>1220</v>
      </c>
      <c r="DX122" s="334" t="s">
        <v>1220</v>
      </c>
      <c r="DY122" s="336" t="s">
        <v>2262</v>
      </c>
      <c r="DZ122" s="333" t="s">
        <v>1222</v>
      </c>
      <c r="EA122" s="334" t="s">
        <v>1223</v>
      </c>
      <c r="EB122" s="336" t="s">
        <v>2263</v>
      </c>
      <c r="EC122" s="333" t="s">
        <v>1222</v>
      </c>
      <c r="ED122" s="334" t="s">
        <v>1223</v>
      </c>
      <c r="EE122" s="336" t="s">
        <v>2264</v>
      </c>
      <c r="EF122" s="333" t="s">
        <v>1224</v>
      </c>
      <c r="EG122" s="334" t="s">
        <v>1224</v>
      </c>
      <c r="EH122" s="336" t="s">
        <v>2265</v>
      </c>
      <c r="EI122" s="374" t="s">
        <v>1210</v>
      </c>
      <c r="EJ122" s="375" t="s">
        <v>1210</v>
      </c>
      <c r="EK122" s="336"/>
      <c r="EL122" s="333" t="s">
        <v>1210</v>
      </c>
      <c r="EM122" s="334" t="s">
        <v>1210</v>
      </c>
      <c r="EN122" s="336"/>
      <c r="EO122" s="333" t="s">
        <v>1210</v>
      </c>
      <c r="EP122" s="334" t="s">
        <v>1210</v>
      </c>
      <c r="EQ122" s="336"/>
      <c r="ER122" s="333" t="s">
        <v>1210</v>
      </c>
      <c r="ES122" s="334" t="s">
        <v>1210</v>
      </c>
      <c r="ET122" s="336"/>
      <c r="EU122" s="333" t="s">
        <v>1210</v>
      </c>
      <c r="EV122" s="334" t="s">
        <v>1210</v>
      </c>
      <c r="EW122" s="376"/>
      <c r="EY122" s="668" t="s">
        <v>548</v>
      </c>
      <c r="EZ122" s="639" t="s">
        <v>549</v>
      </c>
      <c r="FA122" s="265" t="s">
        <v>1231</v>
      </c>
      <c r="FB122" s="266">
        <v>44916</v>
      </c>
      <c r="FC122" s="669">
        <v>44917</v>
      </c>
      <c r="FD122" s="268" t="s">
        <v>1242</v>
      </c>
      <c r="FE122" s="326">
        <v>1</v>
      </c>
      <c r="FF122" s="270" t="s">
        <v>1242</v>
      </c>
      <c r="FG122" s="326">
        <v>0.99</v>
      </c>
      <c r="FH122" s="327" t="s">
        <v>1210</v>
      </c>
      <c r="FI122" s="328" t="s">
        <v>1210</v>
      </c>
      <c r="FJ122" s="670" t="s">
        <v>1242</v>
      </c>
      <c r="FK122" s="671">
        <v>100</v>
      </c>
      <c r="FL122" s="672">
        <v>18</v>
      </c>
      <c r="FM122" s="673">
        <v>18</v>
      </c>
      <c r="FN122" s="268" t="s">
        <v>1210</v>
      </c>
      <c r="FO122" s="326" t="s">
        <v>1210</v>
      </c>
      <c r="FP122" s="270" t="s">
        <v>1210</v>
      </c>
      <c r="FQ122" s="326" t="s">
        <v>1210</v>
      </c>
      <c r="FR122" s="327" t="s">
        <v>1210</v>
      </c>
      <c r="FS122" s="328" t="s">
        <v>1210</v>
      </c>
      <c r="FT122" s="670" t="s">
        <v>1210</v>
      </c>
      <c r="FU122" s="671" t="s">
        <v>1210</v>
      </c>
      <c r="FV122" s="672" t="s">
        <v>1210</v>
      </c>
      <c r="FW122" s="673" t="s">
        <v>1210</v>
      </c>
      <c r="FY122" s="276" t="s">
        <v>1243</v>
      </c>
      <c r="FZ122" s="277" t="s">
        <v>1230</v>
      </c>
      <c r="GC122" s="229"/>
      <c r="GD122" s="229"/>
    </row>
    <row r="123" spans="2:186" ht="18.75" customHeight="1">
      <c r="B123" s="632" t="s">
        <v>550</v>
      </c>
      <c r="C123" s="231" t="s">
        <v>551</v>
      </c>
      <c r="D123" s="232">
        <v>2022</v>
      </c>
      <c r="E123" s="233" t="s">
        <v>1231</v>
      </c>
      <c r="F123" s="633">
        <v>1081157</v>
      </c>
      <c r="G123" s="634">
        <v>1081157</v>
      </c>
      <c r="H123" s="339">
        <v>44755</v>
      </c>
      <c r="I123" s="635" t="s">
        <v>2266</v>
      </c>
      <c r="J123" s="636" t="s">
        <v>551</v>
      </c>
      <c r="K123" s="637" t="s">
        <v>2267</v>
      </c>
      <c r="L123" s="638" t="s">
        <v>551</v>
      </c>
      <c r="M123" s="637" t="s">
        <v>2267</v>
      </c>
      <c r="N123" s="639" t="s">
        <v>2266</v>
      </c>
      <c r="O123" s="635" t="s">
        <v>125</v>
      </c>
      <c r="P123" s="639" t="s">
        <v>126</v>
      </c>
      <c r="Q123" s="640" t="s">
        <v>1234</v>
      </c>
      <c r="R123" s="641"/>
      <c r="S123" s="641"/>
      <c r="T123" s="642"/>
      <c r="U123" s="643">
        <v>4283.5267859999994</v>
      </c>
      <c r="V123" s="644">
        <v>3</v>
      </c>
      <c r="W123" s="644">
        <v>1</v>
      </c>
      <c r="X123" s="645" t="s">
        <v>1210</v>
      </c>
      <c r="Y123" s="352">
        <v>2022</v>
      </c>
      <c r="Z123" s="265">
        <v>2024</v>
      </c>
      <c r="AA123" s="646" t="s">
        <v>2268</v>
      </c>
      <c r="AB123" s="647" t="s">
        <v>1211</v>
      </c>
      <c r="AC123" s="639" t="s">
        <v>2269</v>
      </c>
      <c r="AD123" s="648"/>
      <c r="AE123" s="636" t="s">
        <v>1210</v>
      </c>
      <c r="AF123" s="636" t="s">
        <v>1210</v>
      </c>
      <c r="AG123" s="639" t="s">
        <v>1210</v>
      </c>
      <c r="AH123" s="648"/>
      <c r="AI123" s="639" t="s">
        <v>1210</v>
      </c>
      <c r="AJ123" s="649">
        <v>2021</v>
      </c>
      <c r="AK123" s="644">
        <v>7667</v>
      </c>
      <c r="AL123" s="644">
        <v>7606</v>
      </c>
      <c r="AM123" s="650">
        <v>36.68</v>
      </c>
      <c r="AN123" s="651" t="s">
        <v>1992</v>
      </c>
      <c r="AO123" s="652">
        <v>2024</v>
      </c>
      <c r="AP123" s="645">
        <v>7644</v>
      </c>
      <c r="AQ123" s="653">
        <v>0.28999999999999998</v>
      </c>
      <c r="AR123" s="645">
        <v>7583</v>
      </c>
      <c r="AS123" s="653">
        <v>0.3</v>
      </c>
      <c r="AT123" s="654">
        <v>36.57</v>
      </c>
      <c r="AU123" s="651" t="s">
        <v>1992</v>
      </c>
      <c r="AV123" s="655">
        <v>0.28999999999999998</v>
      </c>
      <c r="AW123" s="656" t="s">
        <v>2270</v>
      </c>
      <c r="AX123" s="649">
        <v>2021</v>
      </c>
      <c r="AY123" s="644"/>
      <c r="AZ123" s="644" t="s">
        <v>1210</v>
      </c>
      <c r="BA123" s="650"/>
      <c r="BB123" s="657"/>
      <c r="BC123" s="652">
        <v>2024</v>
      </c>
      <c r="BD123" s="645"/>
      <c r="BE123" s="653" t="s">
        <v>1210</v>
      </c>
      <c r="BF123" s="645"/>
      <c r="BG123" s="653" t="s">
        <v>1210</v>
      </c>
      <c r="BH123" s="654"/>
      <c r="BI123" s="657" t="s">
        <v>1210</v>
      </c>
      <c r="BJ123" s="655" t="s">
        <v>1210</v>
      </c>
      <c r="BK123" s="656"/>
      <c r="BL123" s="635" t="s">
        <v>1210</v>
      </c>
      <c r="BM123" s="658" t="s">
        <v>1210</v>
      </c>
      <c r="BN123" s="639" t="s">
        <v>1210</v>
      </c>
      <c r="BO123" s="635" t="s">
        <v>1210</v>
      </c>
      <c r="BP123" s="658" t="s">
        <v>1210</v>
      </c>
      <c r="BQ123" s="639" t="s">
        <v>1210</v>
      </c>
      <c r="BR123" s="635" t="s">
        <v>1210</v>
      </c>
      <c r="BS123" s="658" t="s">
        <v>1210</v>
      </c>
      <c r="BT123" s="639" t="s">
        <v>1210</v>
      </c>
      <c r="BU123" s="635" t="s">
        <v>1210</v>
      </c>
      <c r="BV123" s="658" t="s">
        <v>1210</v>
      </c>
      <c r="BW123" s="639" t="s">
        <v>1210</v>
      </c>
      <c r="BX123" s="635" t="s">
        <v>1210</v>
      </c>
      <c r="BY123" s="658" t="s">
        <v>1210</v>
      </c>
      <c r="BZ123" s="639" t="s">
        <v>1210</v>
      </c>
      <c r="CA123" s="659" t="s">
        <v>1210</v>
      </c>
      <c r="CB123" s="638" t="s">
        <v>1240</v>
      </c>
      <c r="CC123" s="660" t="s">
        <v>2271</v>
      </c>
      <c r="CD123" s="661" t="s">
        <v>1217</v>
      </c>
      <c r="CE123" s="662"/>
      <c r="CF123" s="663"/>
      <c r="CG123" s="663"/>
      <c r="CH123" s="663"/>
      <c r="CI123" s="663"/>
      <c r="CJ123" s="664"/>
      <c r="CK123" s="661" t="s">
        <v>1240</v>
      </c>
      <c r="CL123" s="639" t="s">
        <v>2272</v>
      </c>
      <c r="CM123" s="647" t="s">
        <v>1217</v>
      </c>
      <c r="CN123" s="665"/>
      <c r="CO123" s="666">
        <v>0</v>
      </c>
      <c r="CP123" s="667"/>
      <c r="CQ123" s="666">
        <v>0</v>
      </c>
      <c r="CR123" s="667"/>
      <c r="CS123" s="666">
        <v>1</v>
      </c>
      <c r="CT123" s="667" t="s">
        <v>1210</v>
      </c>
      <c r="CU123" s="666">
        <v>1</v>
      </c>
      <c r="CV123" s="374" t="s">
        <v>1219</v>
      </c>
      <c r="CW123" s="375" t="s">
        <v>1223</v>
      </c>
      <c r="CX123" s="336"/>
      <c r="CY123" s="333" t="s">
        <v>1222</v>
      </c>
      <c r="CZ123" s="334" t="s">
        <v>1220</v>
      </c>
      <c r="DA123" s="336"/>
      <c r="DB123" s="333" t="s">
        <v>1222</v>
      </c>
      <c r="DC123" s="334" t="s">
        <v>1223</v>
      </c>
      <c r="DD123" s="336"/>
      <c r="DE123" s="333" t="s">
        <v>1222</v>
      </c>
      <c r="DF123" s="334" t="s">
        <v>1220</v>
      </c>
      <c r="DG123" s="336"/>
      <c r="DH123" s="333" t="s">
        <v>1222</v>
      </c>
      <c r="DI123" s="334" t="s">
        <v>1220</v>
      </c>
      <c r="DJ123" s="336"/>
      <c r="DK123" s="333" t="s">
        <v>1222</v>
      </c>
      <c r="DL123" s="334" t="s">
        <v>1220</v>
      </c>
      <c r="DM123" s="336"/>
      <c r="DN123" s="333" t="s">
        <v>1224</v>
      </c>
      <c r="DO123" s="334" t="s">
        <v>1224</v>
      </c>
      <c r="DP123" s="336"/>
      <c r="DQ123" s="333" t="s">
        <v>1222</v>
      </c>
      <c r="DR123" s="334" t="s">
        <v>1223</v>
      </c>
      <c r="DS123" s="336"/>
      <c r="DT123" s="333" t="s">
        <v>1222</v>
      </c>
      <c r="DU123" s="334" t="s">
        <v>1220</v>
      </c>
      <c r="DV123" s="336"/>
      <c r="DW123" s="333" t="s">
        <v>1224</v>
      </c>
      <c r="DX123" s="334" t="s">
        <v>1224</v>
      </c>
      <c r="DY123" s="336"/>
      <c r="DZ123" s="333" t="s">
        <v>1224</v>
      </c>
      <c r="EA123" s="334" t="s">
        <v>1224</v>
      </c>
      <c r="EB123" s="336"/>
      <c r="EC123" s="333" t="s">
        <v>1224</v>
      </c>
      <c r="ED123" s="334" t="s">
        <v>1224</v>
      </c>
      <c r="EE123" s="336"/>
      <c r="EF123" s="333" t="s">
        <v>1222</v>
      </c>
      <c r="EG123" s="334" t="s">
        <v>1223</v>
      </c>
      <c r="EH123" s="336"/>
      <c r="EI123" s="374" t="s">
        <v>1210</v>
      </c>
      <c r="EJ123" s="375" t="s">
        <v>1210</v>
      </c>
      <c r="EK123" s="336"/>
      <c r="EL123" s="333" t="s">
        <v>1210</v>
      </c>
      <c r="EM123" s="334" t="s">
        <v>1210</v>
      </c>
      <c r="EN123" s="336"/>
      <c r="EO123" s="333" t="s">
        <v>1210</v>
      </c>
      <c r="EP123" s="334" t="s">
        <v>1210</v>
      </c>
      <c r="EQ123" s="336"/>
      <c r="ER123" s="333" t="s">
        <v>1210</v>
      </c>
      <c r="ES123" s="334" t="s">
        <v>1210</v>
      </c>
      <c r="ET123" s="336"/>
      <c r="EU123" s="333" t="s">
        <v>1210</v>
      </c>
      <c r="EV123" s="334" t="s">
        <v>1210</v>
      </c>
      <c r="EW123" s="376"/>
      <c r="EY123" s="668" t="s">
        <v>550</v>
      </c>
      <c r="EZ123" s="639" t="s">
        <v>551</v>
      </c>
      <c r="FA123" s="265" t="s">
        <v>1231</v>
      </c>
      <c r="FB123" s="266">
        <v>44889</v>
      </c>
      <c r="FC123" s="669">
        <v>44890</v>
      </c>
      <c r="FD123" s="268" t="s">
        <v>1242</v>
      </c>
      <c r="FE123" s="326">
        <v>0.28999999999999998</v>
      </c>
      <c r="FF123" s="270" t="s">
        <v>1242</v>
      </c>
      <c r="FG123" s="326">
        <v>0.3</v>
      </c>
      <c r="FH123" s="327" t="s">
        <v>1242</v>
      </c>
      <c r="FI123" s="328">
        <v>0.28999999999999998</v>
      </c>
      <c r="FJ123" s="670" t="s">
        <v>1242</v>
      </c>
      <c r="FK123" s="671">
        <v>100</v>
      </c>
      <c r="FL123" s="672">
        <v>18</v>
      </c>
      <c r="FM123" s="673">
        <v>18</v>
      </c>
      <c r="FN123" s="268" t="s">
        <v>1210</v>
      </c>
      <c r="FO123" s="326" t="s">
        <v>1210</v>
      </c>
      <c r="FP123" s="270" t="s">
        <v>1210</v>
      </c>
      <c r="FQ123" s="326" t="s">
        <v>1210</v>
      </c>
      <c r="FR123" s="327" t="s">
        <v>1210</v>
      </c>
      <c r="FS123" s="328" t="s">
        <v>1210</v>
      </c>
      <c r="FT123" s="670" t="s">
        <v>1210</v>
      </c>
      <c r="FU123" s="671" t="s">
        <v>1210</v>
      </c>
      <c r="FV123" s="672" t="s">
        <v>1210</v>
      </c>
      <c r="FW123" s="673" t="s">
        <v>1210</v>
      </c>
      <c r="FY123" s="276" t="s">
        <v>1243</v>
      </c>
      <c r="FZ123" s="277" t="s">
        <v>1230</v>
      </c>
      <c r="GC123" s="229"/>
      <c r="GD123" s="229"/>
    </row>
    <row r="124" spans="2:186" ht="18.75" customHeight="1">
      <c r="B124" s="632" t="s">
        <v>552</v>
      </c>
      <c r="C124" s="231" t="s">
        <v>553</v>
      </c>
      <c r="D124" s="232">
        <v>2022</v>
      </c>
      <c r="E124" s="233" t="s">
        <v>1231</v>
      </c>
      <c r="F124" s="633">
        <v>1069159</v>
      </c>
      <c r="G124" s="634">
        <v>1069159</v>
      </c>
      <c r="H124" s="339">
        <v>44773</v>
      </c>
      <c r="I124" s="635" t="s">
        <v>2273</v>
      </c>
      <c r="J124" s="636" t="s">
        <v>553</v>
      </c>
      <c r="K124" s="637" t="s">
        <v>2274</v>
      </c>
      <c r="L124" s="638" t="s">
        <v>553</v>
      </c>
      <c r="M124" s="637" t="s">
        <v>2274</v>
      </c>
      <c r="N124" s="639" t="s">
        <v>2275</v>
      </c>
      <c r="O124" s="635" t="s">
        <v>100</v>
      </c>
      <c r="P124" s="639" t="s">
        <v>102</v>
      </c>
      <c r="Q124" s="640" t="s">
        <v>1234</v>
      </c>
      <c r="R124" s="641"/>
      <c r="S124" s="641"/>
      <c r="T124" s="642"/>
      <c r="U124" s="643">
        <v>2151.8861520000005</v>
      </c>
      <c r="V124" s="644">
        <v>2</v>
      </c>
      <c r="W124" s="644">
        <v>1</v>
      </c>
      <c r="X124" s="645" t="s">
        <v>1210</v>
      </c>
      <c r="Y124" s="352">
        <v>2022</v>
      </c>
      <c r="Z124" s="265">
        <v>2024</v>
      </c>
      <c r="AA124" s="646" t="s">
        <v>2276</v>
      </c>
      <c r="AB124" s="647"/>
      <c r="AC124" s="639" t="s">
        <v>1210</v>
      </c>
      <c r="AD124" s="648" t="s">
        <v>1211</v>
      </c>
      <c r="AE124" s="636" t="s">
        <v>2277</v>
      </c>
      <c r="AF124" s="636" t="s">
        <v>2278</v>
      </c>
      <c r="AG124" s="639" t="s">
        <v>2279</v>
      </c>
      <c r="AH124" s="648"/>
      <c r="AI124" s="639" t="s">
        <v>1210</v>
      </c>
      <c r="AJ124" s="649">
        <v>2021</v>
      </c>
      <c r="AK124" s="644">
        <v>3913</v>
      </c>
      <c r="AL124" s="644">
        <v>3883</v>
      </c>
      <c r="AM124" s="650"/>
      <c r="AN124" s="651"/>
      <c r="AO124" s="652">
        <v>2024</v>
      </c>
      <c r="AP124" s="645">
        <v>3900</v>
      </c>
      <c r="AQ124" s="653">
        <v>0.33</v>
      </c>
      <c r="AR124" s="645">
        <v>3800</v>
      </c>
      <c r="AS124" s="653">
        <v>2.13</v>
      </c>
      <c r="AT124" s="654"/>
      <c r="AU124" s="651" t="s">
        <v>1210</v>
      </c>
      <c r="AV124" s="655" t="s">
        <v>1210</v>
      </c>
      <c r="AW124" s="656" t="s">
        <v>2276</v>
      </c>
      <c r="AX124" s="649">
        <v>2021</v>
      </c>
      <c r="AY124" s="644"/>
      <c r="AZ124" s="644" t="s">
        <v>1210</v>
      </c>
      <c r="BA124" s="650"/>
      <c r="BB124" s="657"/>
      <c r="BC124" s="652">
        <v>2024</v>
      </c>
      <c r="BD124" s="645"/>
      <c r="BE124" s="653" t="s">
        <v>1210</v>
      </c>
      <c r="BF124" s="645"/>
      <c r="BG124" s="653" t="s">
        <v>1210</v>
      </c>
      <c r="BH124" s="654"/>
      <c r="BI124" s="657" t="s">
        <v>1210</v>
      </c>
      <c r="BJ124" s="655" t="s">
        <v>1210</v>
      </c>
      <c r="BK124" s="656"/>
      <c r="BL124" s="635" t="s">
        <v>1210</v>
      </c>
      <c r="BM124" s="658" t="s">
        <v>1210</v>
      </c>
      <c r="BN124" s="639" t="s">
        <v>1210</v>
      </c>
      <c r="BO124" s="635" t="s">
        <v>1210</v>
      </c>
      <c r="BP124" s="658" t="s">
        <v>1210</v>
      </c>
      <c r="BQ124" s="639" t="s">
        <v>1210</v>
      </c>
      <c r="BR124" s="635" t="s">
        <v>1210</v>
      </c>
      <c r="BS124" s="658" t="s">
        <v>1210</v>
      </c>
      <c r="BT124" s="639" t="s">
        <v>1210</v>
      </c>
      <c r="BU124" s="635" t="s">
        <v>1210</v>
      </c>
      <c r="BV124" s="658" t="s">
        <v>1210</v>
      </c>
      <c r="BW124" s="639" t="s">
        <v>1210</v>
      </c>
      <c r="BX124" s="635" t="s">
        <v>1210</v>
      </c>
      <c r="BY124" s="658" t="s">
        <v>1210</v>
      </c>
      <c r="BZ124" s="639" t="s">
        <v>1210</v>
      </c>
      <c r="CA124" s="659" t="s">
        <v>1210</v>
      </c>
      <c r="CB124" s="638" t="s">
        <v>1240</v>
      </c>
      <c r="CC124" s="660" t="s">
        <v>2280</v>
      </c>
      <c r="CD124" s="661" t="s">
        <v>1217</v>
      </c>
      <c r="CE124" s="662"/>
      <c r="CF124" s="663"/>
      <c r="CG124" s="663"/>
      <c r="CH124" s="663"/>
      <c r="CI124" s="663"/>
      <c r="CJ124" s="664"/>
      <c r="CK124" s="661" t="s">
        <v>1217</v>
      </c>
      <c r="CL124" s="639"/>
      <c r="CM124" s="647" t="s">
        <v>1217</v>
      </c>
      <c r="CN124" s="665"/>
      <c r="CO124" s="666">
        <v>0</v>
      </c>
      <c r="CP124" s="667"/>
      <c r="CQ124" s="666">
        <v>0</v>
      </c>
      <c r="CR124" s="667"/>
      <c r="CS124" s="666">
        <v>0</v>
      </c>
      <c r="CT124" s="667" t="s">
        <v>1210</v>
      </c>
      <c r="CU124" s="666">
        <v>0</v>
      </c>
      <c r="CV124" s="374" t="s">
        <v>1219</v>
      </c>
      <c r="CW124" s="375" t="s">
        <v>1223</v>
      </c>
      <c r="CX124" s="336"/>
      <c r="CY124" s="333" t="s">
        <v>1222</v>
      </c>
      <c r="CZ124" s="334" t="s">
        <v>1223</v>
      </c>
      <c r="DA124" s="336"/>
      <c r="DB124" s="333" t="s">
        <v>1222</v>
      </c>
      <c r="DC124" s="334" t="s">
        <v>1223</v>
      </c>
      <c r="DD124" s="336"/>
      <c r="DE124" s="333" t="s">
        <v>1222</v>
      </c>
      <c r="DF124" s="334" t="s">
        <v>1223</v>
      </c>
      <c r="DG124" s="336"/>
      <c r="DH124" s="333" t="s">
        <v>1222</v>
      </c>
      <c r="DI124" s="334" t="s">
        <v>1223</v>
      </c>
      <c r="DJ124" s="336"/>
      <c r="DK124" s="333" t="s">
        <v>1222</v>
      </c>
      <c r="DL124" s="334" t="s">
        <v>1223</v>
      </c>
      <c r="DM124" s="336"/>
      <c r="DN124" s="333" t="s">
        <v>1222</v>
      </c>
      <c r="DO124" s="334" t="s">
        <v>1223</v>
      </c>
      <c r="DP124" s="336"/>
      <c r="DQ124" s="333" t="s">
        <v>1222</v>
      </c>
      <c r="DR124" s="334" t="s">
        <v>1223</v>
      </c>
      <c r="DS124" s="336"/>
      <c r="DT124" s="333" t="s">
        <v>1222</v>
      </c>
      <c r="DU124" s="334" t="s">
        <v>1223</v>
      </c>
      <c r="DV124" s="336"/>
      <c r="DW124" s="333" t="s">
        <v>1222</v>
      </c>
      <c r="DX124" s="334" t="s">
        <v>1223</v>
      </c>
      <c r="DY124" s="336"/>
      <c r="DZ124" s="333" t="s">
        <v>1222</v>
      </c>
      <c r="EA124" s="334" t="s">
        <v>1223</v>
      </c>
      <c r="EB124" s="336"/>
      <c r="EC124" s="333" t="s">
        <v>1222</v>
      </c>
      <c r="ED124" s="334" t="s">
        <v>1223</v>
      </c>
      <c r="EE124" s="336"/>
      <c r="EF124" s="333" t="s">
        <v>1222</v>
      </c>
      <c r="EG124" s="334" t="s">
        <v>1223</v>
      </c>
      <c r="EH124" s="336"/>
      <c r="EI124" s="374" t="s">
        <v>1210</v>
      </c>
      <c r="EJ124" s="375" t="s">
        <v>1210</v>
      </c>
      <c r="EK124" s="336"/>
      <c r="EL124" s="333" t="s">
        <v>1210</v>
      </c>
      <c r="EM124" s="334" t="s">
        <v>1210</v>
      </c>
      <c r="EN124" s="336"/>
      <c r="EO124" s="333" t="s">
        <v>1210</v>
      </c>
      <c r="EP124" s="334" t="s">
        <v>1210</v>
      </c>
      <c r="EQ124" s="336"/>
      <c r="ER124" s="333" t="s">
        <v>1210</v>
      </c>
      <c r="ES124" s="334" t="s">
        <v>1210</v>
      </c>
      <c r="ET124" s="336"/>
      <c r="EU124" s="333" t="s">
        <v>1210</v>
      </c>
      <c r="EV124" s="334" t="s">
        <v>1210</v>
      </c>
      <c r="EW124" s="376"/>
      <c r="EY124" s="668" t="s">
        <v>552</v>
      </c>
      <c r="EZ124" s="639" t="s">
        <v>553</v>
      </c>
      <c r="FA124" s="265" t="s">
        <v>1231</v>
      </c>
      <c r="FB124" s="266">
        <v>44916</v>
      </c>
      <c r="FC124" s="669">
        <v>44917</v>
      </c>
      <c r="FD124" s="268" t="s">
        <v>1242</v>
      </c>
      <c r="FE124" s="326">
        <v>0.33</v>
      </c>
      <c r="FF124" s="270" t="s">
        <v>1242</v>
      </c>
      <c r="FG124" s="326">
        <v>2.13</v>
      </c>
      <c r="FH124" s="327" t="s">
        <v>1210</v>
      </c>
      <c r="FI124" s="328" t="s">
        <v>1210</v>
      </c>
      <c r="FJ124" s="670" t="s">
        <v>1242</v>
      </c>
      <c r="FK124" s="671">
        <v>100</v>
      </c>
      <c r="FL124" s="672">
        <v>26</v>
      </c>
      <c r="FM124" s="673">
        <v>26</v>
      </c>
      <c r="FN124" s="268" t="s">
        <v>1210</v>
      </c>
      <c r="FO124" s="326" t="s">
        <v>1210</v>
      </c>
      <c r="FP124" s="270" t="s">
        <v>1210</v>
      </c>
      <c r="FQ124" s="326" t="s">
        <v>1210</v>
      </c>
      <c r="FR124" s="327" t="s">
        <v>1210</v>
      </c>
      <c r="FS124" s="328" t="s">
        <v>1210</v>
      </c>
      <c r="FT124" s="670" t="s">
        <v>1210</v>
      </c>
      <c r="FU124" s="671" t="s">
        <v>1210</v>
      </c>
      <c r="FV124" s="672" t="s">
        <v>1210</v>
      </c>
      <c r="FW124" s="673" t="s">
        <v>1210</v>
      </c>
      <c r="FY124" s="276" t="s">
        <v>1243</v>
      </c>
      <c r="FZ124" s="277" t="s">
        <v>1230</v>
      </c>
      <c r="GC124" s="229"/>
      <c r="GD124" s="229"/>
    </row>
    <row r="125" spans="2:186" ht="18.75" customHeight="1">
      <c r="B125" s="632" t="s">
        <v>554</v>
      </c>
      <c r="C125" s="231" t="s">
        <v>555</v>
      </c>
      <c r="D125" s="232">
        <v>2022</v>
      </c>
      <c r="E125" s="233" t="s">
        <v>1231</v>
      </c>
      <c r="F125" s="633">
        <v>1039160</v>
      </c>
      <c r="G125" s="634">
        <v>1039160</v>
      </c>
      <c r="H125" s="339">
        <v>44773</v>
      </c>
      <c r="I125" s="635" t="s">
        <v>2281</v>
      </c>
      <c r="J125" s="636" t="s">
        <v>555</v>
      </c>
      <c r="K125" s="637" t="s">
        <v>2282</v>
      </c>
      <c r="L125" s="638" t="s">
        <v>555</v>
      </c>
      <c r="M125" s="637" t="s">
        <v>2282</v>
      </c>
      <c r="N125" s="639" t="s">
        <v>2281</v>
      </c>
      <c r="O125" s="635" t="s">
        <v>59</v>
      </c>
      <c r="P125" s="639" t="s">
        <v>62</v>
      </c>
      <c r="Q125" s="640" t="s">
        <v>1234</v>
      </c>
      <c r="R125" s="641"/>
      <c r="S125" s="641"/>
      <c r="T125" s="642"/>
      <c r="U125" s="643">
        <v>3871.0454160000004</v>
      </c>
      <c r="V125" s="644">
        <v>2</v>
      </c>
      <c r="W125" s="644">
        <v>1</v>
      </c>
      <c r="X125" s="645" t="s">
        <v>1210</v>
      </c>
      <c r="Y125" s="352">
        <v>2022</v>
      </c>
      <c r="Z125" s="265">
        <v>2024</v>
      </c>
      <c r="AA125" s="646" t="s">
        <v>2283</v>
      </c>
      <c r="AB125" s="647"/>
      <c r="AC125" s="639" t="s">
        <v>1210</v>
      </c>
      <c r="AD125" s="648" t="s">
        <v>1211</v>
      </c>
      <c r="AE125" s="636" t="s">
        <v>2277</v>
      </c>
      <c r="AF125" s="636" t="s">
        <v>2278</v>
      </c>
      <c r="AG125" s="639" t="s">
        <v>2284</v>
      </c>
      <c r="AH125" s="648"/>
      <c r="AI125" s="639" t="s">
        <v>1210</v>
      </c>
      <c r="AJ125" s="649">
        <v>2021</v>
      </c>
      <c r="AK125" s="644">
        <v>7012</v>
      </c>
      <c r="AL125" s="644">
        <v>6952</v>
      </c>
      <c r="AM125" s="650"/>
      <c r="AN125" s="651"/>
      <c r="AO125" s="652">
        <v>2024</v>
      </c>
      <c r="AP125" s="645">
        <v>6500</v>
      </c>
      <c r="AQ125" s="653">
        <v>7.3</v>
      </c>
      <c r="AR125" s="645">
        <v>6500</v>
      </c>
      <c r="AS125" s="653">
        <v>6.5</v>
      </c>
      <c r="AT125" s="654"/>
      <c r="AU125" s="651" t="s">
        <v>1210</v>
      </c>
      <c r="AV125" s="655" t="s">
        <v>1210</v>
      </c>
      <c r="AW125" s="656" t="s">
        <v>2285</v>
      </c>
      <c r="AX125" s="649">
        <v>2021</v>
      </c>
      <c r="AY125" s="644"/>
      <c r="AZ125" s="644" t="s">
        <v>1210</v>
      </c>
      <c r="BA125" s="650"/>
      <c r="BB125" s="657"/>
      <c r="BC125" s="652">
        <v>2024</v>
      </c>
      <c r="BD125" s="645"/>
      <c r="BE125" s="653" t="s">
        <v>1210</v>
      </c>
      <c r="BF125" s="645"/>
      <c r="BG125" s="653" t="s">
        <v>1210</v>
      </c>
      <c r="BH125" s="654"/>
      <c r="BI125" s="657" t="s">
        <v>1210</v>
      </c>
      <c r="BJ125" s="655" t="s">
        <v>1210</v>
      </c>
      <c r="BK125" s="656"/>
      <c r="BL125" s="635" t="s">
        <v>1210</v>
      </c>
      <c r="BM125" s="658" t="s">
        <v>1210</v>
      </c>
      <c r="BN125" s="639" t="s">
        <v>1210</v>
      </c>
      <c r="BO125" s="635" t="s">
        <v>1210</v>
      </c>
      <c r="BP125" s="658" t="s">
        <v>1210</v>
      </c>
      <c r="BQ125" s="639" t="s">
        <v>1210</v>
      </c>
      <c r="BR125" s="635" t="s">
        <v>1210</v>
      </c>
      <c r="BS125" s="658" t="s">
        <v>1210</v>
      </c>
      <c r="BT125" s="639" t="s">
        <v>1210</v>
      </c>
      <c r="BU125" s="635" t="s">
        <v>1210</v>
      </c>
      <c r="BV125" s="658" t="s">
        <v>1210</v>
      </c>
      <c r="BW125" s="639" t="s">
        <v>1210</v>
      </c>
      <c r="BX125" s="635" t="s">
        <v>1210</v>
      </c>
      <c r="BY125" s="658" t="s">
        <v>1210</v>
      </c>
      <c r="BZ125" s="639" t="s">
        <v>1210</v>
      </c>
      <c r="CA125" s="659" t="s">
        <v>1210</v>
      </c>
      <c r="CB125" s="638" t="s">
        <v>1240</v>
      </c>
      <c r="CC125" s="660" t="s">
        <v>2286</v>
      </c>
      <c r="CD125" s="661" t="s">
        <v>1217</v>
      </c>
      <c r="CE125" s="662"/>
      <c r="CF125" s="663"/>
      <c r="CG125" s="663"/>
      <c r="CH125" s="663"/>
      <c r="CI125" s="663"/>
      <c r="CJ125" s="664"/>
      <c r="CK125" s="661" t="s">
        <v>1217</v>
      </c>
      <c r="CL125" s="639"/>
      <c r="CM125" s="647" t="s">
        <v>1217</v>
      </c>
      <c r="CN125" s="665"/>
      <c r="CO125" s="666">
        <v>0</v>
      </c>
      <c r="CP125" s="667"/>
      <c r="CQ125" s="666">
        <v>0</v>
      </c>
      <c r="CR125" s="667"/>
      <c r="CS125" s="666">
        <v>0</v>
      </c>
      <c r="CT125" s="667" t="s">
        <v>1210</v>
      </c>
      <c r="CU125" s="666">
        <v>0</v>
      </c>
      <c r="CV125" s="374" t="s">
        <v>1219</v>
      </c>
      <c r="CW125" s="375" t="s">
        <v>1223</v>
      </c>
      <c r="CX125" s="336"/>
      <c r="CY125" s="333" t="s">
        <v>1222</v>
      </c>
      <c r="CZ125" s="334" t="s">
        <v>1223</v>
      </c>
      <c r="DA125" s="336"/>
      <c r="DB125" s="333" t="s">
        <v>1222</v>
      </c>
      <c r="DC125" s="334" t="s">
        <v>1223</v>
      </c>
      <c r="DD125" s="336"/>
      <c r="DE125" s="333" t="s">
        <v>1222</v>
      </c>
      <c r="DF125" s="334" t="s">
        <v>1223</v>
      </c>
      <c r="DG125" s="336"/>
      <c r="DH125" s="333" t="s">
        <v>1222</v>
      </c>
      <c r="DI125" s="334" t="s">
        <v>1223</v>
      </c>
      <c r="DJ125" s="336"/>
      <c r="DK125" s="333" t="s">
        <v>1222</v>
      </c>
      <c r="DL125" s="334" t="s">
        <v>1223</v>
      </c>
      <c r="DM125" s="336"/>
      <c r="DN125" s="333" t="s">
        <v>1222</v>
      </c>
      <c r="DO125" s="334" t="s">
        <v>1223</v>
      </c>
      <c r="DP125" s="336"/>
      <c r="DQ125" s="333" t="s">
        <v>1222</v>
      </c>
      <c r="DR125" s="334" t="s">
        <v>1223</v>
      </c>
      <c r="DS125" s="336"/>
      <c r="DT125" s="333" t="s">
        <v>1222</v>
      </c>
      <c r="DU125" s="334" t="s">
        <v>1223</v>
      </c>
      <c r="DV125" s="336"/>
      <c r="DW125" s="333" t="s">
        <v>1222</v>
      </c>
      <c r="DX125" s="334" t="s">
        <v>1223</v>
      </c>
      <c r="DY125" s="336"/>
      <c r="DZ125" s="333" t="s">
        <v>1222</v>
      </c>
      <c r="EA125" s="334" t="s">
        <v>1223</v>
      </c>
      <c r="EB125" s="336"/>
      <c r="EC125" s="333" t="s">
        <v>1222</v>
      </c>
      <c r="ED125" s="334" t="s">
        <v>1223</v>
      </c>
      <c r="EE125" s="336"/>
      <c r="EF125" s="333" t="s">
        <v>1222</v>
      </c>
      <c r="EG125" s="334" t="s">
        <v>1223</v>
      </c>
      <c r="EH125" s="336"/>
      <c r="EI125" s="374" t="s">
        <v>1210</v>
      </c>
      <c r="EJ125" s="375" t="s">
        <v>1210</v>
      </c>
      <c r="EK125" s="336"/>
      <c r="EL125" s="333" t="s">
        <v>1210</v>
      </c>
      <c r="EM125" s="334" t="s">
        <v>1210</v>
      </c>
      <c r="EN125" s="336"/>
      <c r="EO125" s="333" t="s">
        <v>1210</v>
      </c>
      <c r="EP125" s="334" t="s">
        <v>1210</v>
      </c>
      <c r="EQ125" s="336"/>
      <c r="ER125" s="333" t="s">
        <v>1210</v>
      </c>
      <c r="ES125" s="334" t="s">
        <v>1210</v>
      </c>
      <c r="ET125" s="336"/>
      <c r="EU125" s="333" t="s">
        <v>1210</v>
      </c>
      <c r="EV125" s="334" t="s">
        <v>1210</v>
      </c>
      <c r="EW125" s="376"/>
      <c r="EY125" s="668" t="s">
        <v>554</v>
      </c>
      <c r="EZ125" s="639" t="s">
        <v>555</v>
      </c>
      <c r="FA125" s="265" t="s">
        <v>1231</v>
      </c>
      <c r="FB125" s="266">
        <v>44971</v>
      </c>
      <c r="FC125" s="669">
        <v>44972</v>
      </c>
      <c r="FD125" s="268" t="s">
        <v>1242</v>
      </c>
      <c r="FE125" s="326">
        <v>7.3</v>
      </c>
      <c r="FF125" s="270" t="s">
        <v>1242</v>
      </c>
      <c r="FG125" s="326">
        <v>6.5</v>
      </c>
      <c r="FH125" s="327" t="s">
        <v>1210</v>
      </c>
      <c r="FI125" s="328" t="s">
        <v>1210</v>
      </c>
      <c r="FJ125" s="670" t="s">
        <v>1242</v>
      </c>
      <c r="FK125" s="671">
        <v>100</v>
      </c>
      <c r="FL125" s="672">
        <v>26</v>
      </c>
      <c r="FM125" s="673">
        <v>26</v>
      </c>
      <c r="FN125" s="268" t="s">
        <v>1210</v>
      </c>
      <c r="FO125" s="326" t="s">
        <v>1210</v>
      </c>
      <c r="FP125" s="270" t="s">
        <v>1210</v>
      </c>
      <c r="FQ125" s="326" t="s">
        <v>1210</v>
      </c>
      <c r="FR125" s="327" t="s">
        <v>1210</v>
      </c>
      <c r="FS125" s="328" t="s">
        <v>1210</v>
      </c>
      <c r="FT125" s="670" t="s">
        <v>1210</v>
      </c>
      <c r="FU125" s="671" t="s">
        <v>1210</v>
      </c>
      <c r="FV125" s="672" t="s">
        <v>1210</v>
      </c>
      <c r="FW125" s="673" t="s">
        <v>1210</v>
      </c>
      <c r="FY125" s="276" t="s">
        <v>1243</v>
      </c>
      <c r="FZ125" s="277" t="s">
        <v>1230</v>
      </c>
      <c r="GC125" s="229"/>
      <c r="GD125" s="229"/>
    </row>
    <row r="126" spans="2:186" ht="18.75" customHeight="1">
      <c r="B126" s="632" t="s">
        <v>556</v>
      </c>
      <c r="C126" s="231" t="s">
        <v>557</v>
      </c>
      <c r="D126" s="232">
        <v>2022</v>
      </c>
      <c r="E126" s="233" t="s">
        <v>2287</v>
      </c>
      <c r="F126" s="633">
        <v>2050161</v>
      </c>
      <c r="G126" s="634">
        <v>2050161</v>
      </c>
      <c r="H126" s="339">
        <v>44771</v>
      </c>
      <c r="I126" s="635" t="s">
        <v>2288</v>
      </c>
      <c r="J126" s="636" t="s">
        <v>557</v>
      </c>
      <c r="K126" s="637" t="s">
        <v>2289</v>
      </c>
      <c r="L126" s="638" t="s">
        <v>557</v>
      </c>
      <c r="M126" s="637" t="s">
        <v>2289</v>
      </c>
      <c r="N126" s="639" t="s">
        <v>2290</v>
      </c>
      <c r="O126" s="635" t="s">
        <v>78</v>
      </c>
      <c r="P126" s="639" t="s">
        <v>85</v>
      </c>
      <c r="Q126" s="640"/>
      <c r="R126" s="641" t="s">
        <v>1208</v>
      </c>
      <c r="S126" s="641" t="s">
        <v>1272</v>
      </c>
      <c r="T126" s="642"/>
      <c r="U126" s="643">
        <v>5913.547488600002</v>
      </c>
      <c r="V126" s="644">
        <v>59</v>
      </c>
      <c r="W126" s="644">
        <v>0</v>
      </c>
      <c r="X126" s="645">
        <v>129</v>
      </c>
      <c r="Y126" s="352">
        <v>2022</v>
      </c>
      <c r="Z126" s="265">
        <v>2024</v>
      </c>
      <c r="AA126" s="646" t="s">
        <v>2291</v>
      </c>
      <c r="AB126" s="647"/>
      <c r="AC126" s="639" t="s">
        <v>1210</v>
      </c>
      <c r="AD126" s="648" t="s">
        <v>1211</v>
      </c>
      <c r="AE126" s="636" t="s">
        <v>2292</v>
      </c>
      <c r="AF126" s="636" t="s">
        <v>2290</v>
      </c>
      <c r="AG126" s="639" t="s">
        <v>2293</v>
      </c>
      <c r="AH126" s="648"/>
      <c r="AI126" s="639" t="s">
        <v>1210</v>
      </c>
      <c r="AJ126" s="649">
        <v>2021</v>
      </c>
      <c r="AK126" s="644">
        <v>10220</v>
      </c>
      <c r="AL126" s="644">
        <v>10041</v>
      </c>
      <c r="AM126" s="650">
        <v>134.19999999999999</v>
      </c>
      <c r="AN126" s="651" t="s">
        <v>1283</v>
      </c>
      <c r="AO126" s="652">
        <v>2024</v>
      </c>
      <c r="AP126" s="645">
        <v>9913</v>
      </c>
      <c r="AQ126" s="653">
        <v>3</v>
      </c>
      <c r="AR126" s="645">
        <v>9739</v>
      </c>
      <c r="AS126" s="653">
        <v>3</v>
      </c>
      <c r="AT126" s="654">
        <v>130.16999999999999</v>
      </c>
      <c r="AU126" s="651" t="s">
        <v>1283</v>
      </c>
      <c r="AV126" s="655">
        <v>3</v>
      </c>
      <c r="AW126" s="656" t="s">
        <v>2294</v>
      </c>
      <c r="AX126" s="649">
        <v>2021</v>
      </c>
      <c r="AY126" s="644">
        <v>349</v>
      </c>
      <c r="AZ126" s="644">
        <v>349</v>
      </c>
      <c r="BA126" s="650">
        <v>0.36</v>
      </c>
      <c r="BB126" s="657" t="s">
        <v>2295</v>
      </c>
      <c r="BC126" s="652">
        <v>2024</v>
      </c>
      <c r="BD126" s="645">
        <v>346</v>
      </c>
      <c r="BE126" s="653">
        <v>0.85</v>
      </c>
      <c r="BF126" s="645">
        <v>346</v>
      </c>
      <c r="BG126" s="653">
        <v>0.85</v>
      </c>
      <c r="BH126" s="654">
        <v>0.35699999999999998</v>
      </c>
      <c r="BI126" s="657" t="s">
        <v>2295</v>
      </c>
      <c r="BJ126" s="655">
        <v>0.83</v>
      </c>
      <c r="BK126" s="656" t="s">
        <v>2296</v>
      </c>
      <c r="BL126" s="635" t="s">
        <v>1210</v>
      </c>
      <c r="BM126" s="658" t="s">
        <v>1210</v>
      </c>
      <c r="BN126" s="639" t="s">
        <v>1210</v>
      </c>
      <c r="BO126" s="635" t="s">
        <v>1210</v>
      </c>
      <c r="BP126" s="658" t="s">
        <v>1210</v>
      </c>
      <c r="BQ126" s="639" t="s">
        <v>1210</v>
      </c>
      <c r="BR126" s="635" t="s">
        <v>1210</v>
      </c>
      <c r="BS126" s="658" t="s">
        <v>1210</v>
      </c>
      <c r="BT126" s="639" t="s">
        <v>1210</v>
      </c>
      <c r="BU126" s="635" t="s">
        <v>1210</v>
      </c>
      <c r="BV126" s="658" t="s">
        <v>1210</v>
      </c>
      <c r="BW126" s="639" t="s">
        <v>1210</v>
      </c>
      <c r="BX126" s="635" t="s">
        <v>1210</v>
      </c>
      <c r="BY126" s="658" t="s">
        <v>1210</v>
      </c>
      <c r="BZ126" s="639" t="s">
        <v>1210</v>
      </c>
      <c r="CA126" s="659" t="s">
        <v>1210</v>
      </c>
      <c r="CB126" s="638" t="s">
        <v>1240</v>
      </c>
      <c r="CC126" s="660" t="s">
        <v>2297</v>
      </c>
      <c r="CD126" s="661" t="s">
        <v>1217</v>
      </c>
      <c r="CE126" s="662"/>
      <c r="CF126" s="663"/>
      <c r="CG126" s="663"/>
      <c r="CH126" s="663"/>
      <c r="CI126" s="663"/>
      <c r="CJ126" s="664"/>
      <c r="CK126" s="661" t="s">
        <v>1240</v>
      </c>
      <c r="CL126" s="639" t="s">
        <v>2298</v>
      </c>
      <c r="CM126" s="647" t="s">
        <v>1217</v>
      </c>
      <c r="CN126" s="665">
        <v>0</v>
      </c>
      <c r="CO126" s="666">
        <v>14</v>
      </c>
      <c r="CP126" s="667">
        <v>0</v>
      </c>
      <c r="CQ126" s="666">
        <v>0</v>
      </c>
      <c r="CR126" s="667">
        <v>0</v>
      </c>
      <c r="CS126" s="666">
        <v>0</v>
      </c>
      <c r="CT126" s="667">
        <v>0</v>
      </c>
      <c r="CU126" s="666">
        <v>14</v>
      </c>
      <c r="CV126" s="374" t="s">
        <v>1219</v>
      </c>
      <c r="CW126" s="375" t="s">
        <v>1223</v>
      </c>
      <c r="CX126" s="336"/>
      <c r="CY126" s="333" t="s">
        <v>1222</v>
      </c>
      <c r="CZ126" s="334" t="s">
        <v>1223</v>
      </c>
      <c r="DA126" s="336"/>
      <c r="DB126" s="333" t="s">
        <v>1222</v>
      </c>
      <c r="DC126" s="334" t="s">
        <v>1223</v>
      </c>
      <c r="DD126" s="336"/>
      <c r="DE126" s="333" t="s">
        <v>1222</v>
      </c>
      <c r="DF126" s="334" t="s">
        <v>1223</v>
      </c>
      <c r="DG126" s="336"/>
      <c r="DH126" s="333" t="s">
        <v>1222</v>
      </c>
      <c r="DI126" s="334" t="s">
        <v>1223</v>
      </c>
      <c r="DJ126" s="336"/>
      <c r="DK126" s="333" t="s">
        <v>1222</v>
      </c>
      <c r="DL126" s="334" t="s">
        <v>1223</v>
      </c>
      <c r="DM126" s="336"/>
      <c r="DN126" s="333" t="s">
        <v>1224</v>
      </c>
      <c r="DO126" s="334" t="s">
        <v>1224</v>
      </c>
      <c r="DP126" s="336"/>
      <c r="DQ126" s="333" t="s">
        <v>1222</v>
      </c>
      <c r="DR126" s="334" t="s">
        <v>1223</v>
      </c>
      <c r="DS126" s="336"/>
      <c r="DT126" s="333" t="s">
        <v>1222</v>
      </c>
      <c r="DU126" s="334" t="s">
        <v>1223</v>
      </c>
      <c r="DV126" s="336"/>
      <c r="DW126" s="333" t="s">
        <v>1224</v>
      </c>
      <c r="DX126" s="334" t="s">
        <v>1224</v>
      </c>
      <c r="DY126" s="336"/>
      <c r="DZ126" s="333" t="s">
        <v>1224</v>
      </c>
      <c r="EA126" s="334" t="s">
        <v>1224</v>
      </c>
      <c r="EB126" s="336"/>
      <c r="EC126" s="333" t="s">
        <v>1224</v>
      </c>
      <c r="ED126" s="334" t="s">
        <v>1224</v>
      </c>
      <c r="EE126" s="336"/>
      <c r="EF126" s="333" t="s">
        <v>1224</v>
      </c>
      <c r="EG126" s="334" t="s">
        <v>1224</v>
      </c>
      <c r="EH126" s="336"/>
      <c r="EI126" s="374" t="s">
        <v>1219</v>
      </c>
      <c r="EJ126" s="375" t="s">
        <v>1223</v>
      </c>
      <c r="EK126" s="336"/>
      <c r="EL126" s="333" t="s">
        <v>1219</v>
      </c>
      <c r="EM126" s="334" t="s">
        <v>1223</v>
      </c>
      <c r="EN126" s="336"/>
      <c r="EO126" s="333" t="s">
        <v>1222</v>
      </c>
      <c r="EP126" s="334" t="s">
        <v>1223</v>
      </c>
      <c r="EQ126" s="336"/>
      <c r="ER126" s="333" t="s">
        <v>1222</v>
      </c>
      <c r="ES126" s="334" t="s">
        <v>1223</v>
      </c>
      <c r="ET126" s="336"/>
      <c r="EU126" s="333" t="s">
        <v>1222</v>
      </c>
      <c r="EV126" s="334" t="s">
        <v>1223</v>
      </c>
      <c r="EW126" s="376"/>
      <c r="EY126" s="668" t="s">
        <v>556</v>
      </c>
      <c r="EZ126" s="639" t="s">
        <v>557</v>
      </c>
      <c r="FA126" s="265" t="s">
        <v>2287</v>
      </c>
      <c r="FB126" s="266">
        <v>44939</v>
      </c>
      <c r="FC126" s="669">
        <v>44939</v>
      </c>
      <c r="FD126" s="268" t="s">
        <v>1242</v>
      </c>
      <c r="FE126" s="326">
        <v>3</v>
      </c>
      <c r="FF126" s="270" t="s">
        <v>1242</v>
      </c>
      <c r="FG126" s="326">
        <v>3</v>
      </c>
      <c r="FH126" s="327" t="s">
        <v>1242</v>
      </c>
      <c r="FI126" s="328">
        <v>3</v>
      </c>
      <c r="FJ126" s="670" t="s">
        <v>1242</v>
      </c>
      <c r="FK126" s="671">
        <v>100</v>
      </c>
      <c r="FL126" s="672">
        <v>16</v>
      </c>
      <c r="FM126" s="673">
        <v>16</v>
      </c>
      <c r="FN126" s="268" t="s">
        <v>1242</v>
      </c>
      <c r="FO126" s="326">
        <v>0.85</v>
      </c>
      <c r="FP126" s="270" t="s">
        <v>1242</v>
      </c>
      <c r="FQ126" s="326">
        <v>0.85</v>
      </c>
      <c r="FR126" s="327" t="s">
        <v>1242</v>
      </c>
      <c r="FS126" s="328">
        <v>0.83</v>
      </c>
      <c r="FT126" s="670" t="s">
        <v>1242</v>
      </c>
      <c r="FU126" s="671">
        <v>100</v>
      </c>
      <c r="FV126" s="672">
        <v>10</v>
      </c>
      <c r="FW126" s="673">
        <v>10</v>
      </c>
      <c r="FY126" s="276" t="s">
        <v>1243</v>
      </c>
      <c r="FZ126" s="277" t="s">
        <v>1243</v>
      </c>
      <c r="GC126" s="229"/>
      <c r="GD126" s="229"/>
    </row>
    <row r="127" spans="2:186" ht="18.75" customHeight="1">
      <c r="B127" s="632" t="s">
        <v>558</v>
      </c>
      <c r="C127" s="231" t="s">
        <v>559</v>
      </c>
      <c r="D127" s="232">
        <v>2022</v>
      </c>
      <c r="E127" s="233" t="s">
        <v>1511</v>
      </c>
      <c r="F127" s="633">
        <v>1343163</v>
      </c>
      <c r="G127" s="634">
        <v>1343163</v>
      </c>
      <c r="H127" s="339">
        <v>44771</v>
      </c>
      <c r="I127" s="635" t="s">
        <v>2299</v>
      </c>
      <c r="J127" s="636" t="s">
        <v>559</v>
      </c>
      <c r="K127" s="637" t="s">
        <v>2300</v>
      </c>
      <c r="L127" s="638" t="s">
        <v>559</v>
      </c>
      <c r="M127" s="637" t="s">
        <v>2301</v>
      </c>
      <c r="N127" s="639" t="s">
        <v>2299</v>
      </c>
      <c r="O127" s="635" t="s">
        <v>67</v>
      </c>
      <c r="P127" s="639" t="s">
        <v>69</v>
      </c>
      <c r="Q127" s="640" t="s">
        <v>1234</v>
      </c>
      <c r="R127" s="641"/>
      <c r="S127" s="641" t="s">
        <v>1272</v>
      </c>
      <c r="T127" s="642"/>
      <c r="U127" s="643">
        <v>1495.7974594315199</v>
      </c>
      <c r="V127" s="644">
        <v>30</v>
      </c>
      <c r="W127" s="644">
        <v>0</v>
      </c>
      <c r="X127" s="645">
        <v>862</v>
      </c>
      <c r="Y127" s="352">
        <v>2022</v>
      </c>
      <c r="Z127" s="265">
        <v>2024</v>
      </c>
      <c r="AA127" s="646" t="s">
        <v>2302</v>
      </c>
      <c r="AB127" s="647" t="s">
        <v>1211</v>
      </c>
      <c r="AC127" s="639" t="s">
        <v>2303</v>
      </c>
      <c r="AD127" s="648"/>
      <c r="AE127" s="636" t="s">
        <v>1210</v>
      </c>
      <c r="AF127" s="636" t="s">
        <v>1210</v>
      </c>
      <c r="AG127" s="639" t="s">
        <v>1210</v>
      </c>
      <c r="AH127" s="648"/>
      <c r="AI127" s="639" t="s">
        <v>1210</v>
      </c>
      <c r="AJ127" s="649">
        <v>2021</v>
      </c>
      <c r="AK127" s="644">
        <v>2503.5879780599998</v>
      </c>
      <c r="AL127" s="644">
        <v>2999.5934191400011</v>
      </c>
      <c r="AM127" s="650"/>
      <c r="AN127" s="651"/>
      <c r="AO127" s="652">
        <v>2024</v>
      </c>
      <c r="AP127" s="645">
        <v>2430</v>
      </c>
      <c r="AQ127" s="653">
        <v>2.93</v>
      </c>
      <c r="AR127" s="645">
        <v>2913</v>
      </c>
      <c r="AS127" s="653">
        <v>2.88</v>
      </c>
      <c r="AT127" s="654"/>
      <c r="AU127" s="651" t="s">
        <v>1210</v>
      </c>
      <c r="AV127" s="655" t="s">
        <v>1210</v>
      </c>
      <c r="AW127" s="656" t="s">
        <v>2304</v>
      </c>
      <c r="AX127" s="649">
        <v>2021</v>
      </c>
      <c r="AY127" s="644">
        <v>26805</v>
      </c>
      <c r="AZ127" s="644">
        <v>26805</v>
      </c>
      <c r="BA127" s="650"/>
      <c r="BB127" s="657"/>
      <c r="BC127" s="652">
        <v>2024</v>
      </c>
      <c r="BD127" s="645">
        <v>26009</v>
      </c>
      <c r="BE127" s="653">
        <v>2.96</v>
      </c>
      <c r="BF127" s="645">
        <v>26000</v>
      </c>
      <c r="BG127" s="653">
        <v>3</v>
      </c>
      <c r="BH127" s="654"/>
      <c r="BI127" s="657" t="s">
        <v>1210</v>
      </c>
      <c r="BJ127" s="655" t="s">
        <v>1210</v>
      </c>
      <c r="BK127" s="656" t="s">
        <v>2305</v>
      </c>
      <c r="BL127" s="635" t="s">
        <v>1210</v>
      </c>
      <c r="BM127" s="658" t="s">
        <v>1210</v>
      </c>
      <c r="BN127" s="639" t="s">
        <v>1210</v>
      </c>
      <c r="BO127" s="635" t="s">
        <v>1210</v>
      </c>
      <c r="BP127" s="658" t="s">
        <v>1210</v>
      </c>
      <c r="BQ127" s="639" t="s">
        <v>1210</v>
      </c>
      <c r="BR127" s="635" t="s">
        <v>1210</v>
      </c>
      <c r="BS127" s="658" t="s">
        <v>1210</v>
      </c>
      <c r="BT127" s="639" t="s">
        <v>1210</v>
      </c>
      <c r="BU127" s="635" t="s">
        <v>1210</v>
      </c>
      <c r="BV127" s="658" t="s">
        <v>1210</v>
      </c>
      <c r="BW127" s="639" t="s">
        <v>1210</v>
      </c>
      <c r="BX127" s="635" t="s">
        <v>1210</v>
      </c>
      <c r="BY127" s="658" t="s">
        <v>1210</v>
      </c>
      <c r="BZ127" s="639" t="s">
        <v>1210</v>
      </c>
      <c r="CA127" s="659" t="s">
        <v>1210</v>
      </c>
      <c r="CB127" s="638" t="s">
        <v>1240</v>
      </c>
      <c r="CC127" s="660" t="s">
        <v>2306</v>
      </c>
      <c r="CD127" s="661" t="s">
        <v>1217</v>
      </c>
      <c r="CE127" s="662"/>
      <c r="CF127" s="663"/>
      <c r="CG127" s="663"/>
      <c r="CH127" s="663"/>
      <c r="CI127" s="663"/>
      <c r="CJ127" s="664"/>
      <c r="CK127" s="661" t="s">
        <v>1217</v>
      </c>
      <c r="CL127" s="639"/>
      <c r="CM127" s="647" t="s">
        <v>1217</v>
      </c>
      <c r="CN127" s="665"/>
      <c r="CO127" s="666">
        <v>1</v>
      </c>
      <c r="CP127" s="667"/>
      <c r="CQ127" s="666">
        <v>0</v>
      </c>
      <c r="CR127" s="667"/>
      <c r="CS127" s="666">
        <v>1</v>
      </c>
      <c r="CT127" s="667" t="s">
        <v>1210</v>
      </c>
      <c r="CU127" s="666">
        <v>2</v>
      </c>
      <c r="CV127" s="374" t="s">
        <v>1219</v>
      </c>
      <c r="CW127" s="375" t="s">
        <v>1223</v>
      </c>
      <c r="CX127" s="336"/>
      <c r="CY127" s="333" t="s">
        <v>1222</v>
      </c>
      <c r="CZ127" s="334" t="s">
        <v>1223</v>
      </c>
      <c r="DA127" s="336"/>
      <c r="DB127" s="333" t="s">
        <v>1222</v>
      </c>
      <c r="DC127" s="334" t="s">
        <v>1223</v>
      </c>
      <c r="DD127" s="336"/>
      <c r="DE127" s="333" t="s">
        <v>1222</v>
      </c>
      <c r="DF127" s="334" t="s">
        <v>1223</v>
      </c>
      <c r="DG127" s="336"/>
      <c r="DH127" s="333" t="s">
        <v>1222</v>
      </c>
      <c r="DI127" s="334" t="s">
        <v>1223</v>
      </c>
      <c r="DJ127" s="336"/>
      <c r="DK127" s="333" t="s">
        <v>1222</v>
      </c>
      <c r="DL127" s="334" t="s">
        <v>1223</v>
      </c>
      <c r="DM127" s="336"/>
      <c r="DN127" s="333" t="s">
        <v>1222</v>
      </c>
      <c r="DO127" s="334" t="s">
        <v>1223</v>
      </c>
      <c r="DP127" s="336"/>
      <c r="DQ127" s="333" t="s">
        <v>1222</v>
      </c>
      <c r="DR127" s="334" t="s">
        <v>1223</v>
      </c>
      <c r="DS127" s="336"/>
      <c r="DT127" s="333" t="s">
        <v>1222</v>
      </c>
      <c r="DU127" s="334" t="s">
        <v>1223</v>
      </c>
      <c r="DV127" s="336"/>
      <c r="DW127" s="333" t="s">
        <v>1222</v>
      </c>
      <c r="DX127" s="334" t="s">
        <v>1223</v>
      </c>
      <c r="DY127" s="336"/>
      <c r="DZ127" s="333" t="s">
        <v>1222</v>
      </c>
      <c r="EA127" s="334" t="s">
        <v>1223</v>
      </c>
      <c r="EB127" s="336"/>
      <c r="EC127" s="333" t="s">
        <v>1222</v>
      </c>
      <c r="ED127" s="334" t="s">
        <v>1223</v>
      </c>
      <c r="EE127" s="336"/>
      <c r="EF127" s="333" t="s">
        <v>1222</v>
      </c>
      <c r="EG127" s="334" t="s">
        <v>1223</v>
      </c>
      <c r="EH127" s="336"/>
      <c r="EI127" s="374" t="s">
        <v>1219</v>
      </c>
      <c r="EJ127" s="375" t="s">
        <v>1223</v>
      </c>
      <c r="EK127" s="336"/>
      <c r="EL127" s="333" t="s">
        <v>1219</v>
      </c>
      <c r="EM127" s="334" t="s">
        <v>1223</v>
      </c>
      <c r="EN127" s="336"/>
      <c r="EO127" s="333" t="s">
        <v>1222</v>
      </c>
      <c r="EP127" s="334" t="s">
        <v>1223</v>
      </c>
      <c r="EQ127" s="336"/>
      <c r="ER127" s="333" t="s">
        <v>1222</v>
      </c>
      <c r="ES127" s="334" t="s">
        <v>1223</v>
      </c>
      <c r="ET127" s="336"/>
      <c r="EU127" s="333" t="s">
        <v>1222</v>
      </c>
      <c r="EV127" s="334" t="s">
        <v>1223</v>
      </c>
      <c r="EW127" s="376"/>
      <c r="EY127" s="668" t="s">
        <v>558</v>
      </c>
      <c r="EZ127" s="639" t="s">
        <v>559</v>
      </c>
      <c r="FA127" s="265" t="s">
        <v>1511</v>
      </c>
      <c r="FB127" s="266">
        <v>44916</v>
      </c>
      <c r="FC127" s="669">
        <v>44917</v>
      </c>
      <c r="FD127" s="268" t="s">
        <v>1242</v>
      </c>
      <c r="FE127" s="326">
        <v>2.93</v>
      </c>
      <c r="FF127" s="270" t="s">
        <v>1242</v>
      </c>
      <c r="FG127" s="326">
        <v>2.88</v>
      </c>
      <c r="FH127" s="327" t="s">
        <v>1210</v>
      </c>
      <c r="FI127" s="328" t="s">
        <v>1210</v>
      </c>
      <c r="FJ127" s="670" t="s">
        <v>1242</v>
      </c>
      <c r="FK127" s="671">
        <v>100</v>
      </c>
      <c r="FL127" s="672">
        <v>26</v>
      </c>
      <c r="FM127" s="673">
        <v>26</v>
      </c>
      <c r="FN127" s="268" t="s">
        <v>1242</v>
      </c>
      <c r="FO127" s="326">
        <v>2.96</v>
      </c>
      <c r="FP127" s="270" t="s">
        <v>1242</v>
      </c>
      <c r="FQ127" s="326">
        <v>3</v>
      </c>
      <c r="FR127" s="327" t="s">
        <v>1210</v>
      </c>
      <c r="FS127" s="328" t="s">
        <v>1210</v>
      </c>
      <c r="FT127" s="670" t="s">
        <v>1242</v>
      </c>
      <c r="FU127" s="671">
        <v>100</v>
      </c>
      <c r="FV127" s="672">
        <v>10</v>
      </c>
      <c r="FW127" s="673">
        <v>10</v>
      </c>
      <c r="FY127" s="276" t="s">
        <v>1243</v>
      </c>
      <c r="FZ127" s="277" t="s">
        <v>1243</v>
      </c>
      <c r="GC127" s="229"/>
      <c r="GD127" s="229"/>
    </row>
    <row r="128" spans="2:186" ht="18.75" customHeight="1">
      <c r="B128" s="632" t="s">
        <v>560</v>
      </c>
      <c r="C128" s="231" t="s">
        <v>561</v>
      </c>
      <c r="D128" s="232">
        <v>2022</v>
      </c>
      <c r="E128" s="233" t="s">
        <v>1231</v>
      </c>
      <c r="F128" s="633">
        <v>1056164</v>
      </c>
      <c r="G128" s="634">
        <v>1056164</v>
      </c>
      <c r="H128" s="339">
        <v>44771</v>
      </c>
      <c r="I128" s="635" t="s">
        <v>2307</v>
      </c>
      <c r="J128" s="636" t="s">
        <v>561</v>
      </c>
      <c r="K128" s="637" t="s">
        <v>2308</v>
      </c>
      <c r="L128" s="638" t="s">
        <v>561</v>
      </c>
      <c r="M128" s="637" t="s">
        <v>2308</v>
      </c>
      <c r="N128" s="639" t="s">
        <v>2309</v>
      </c>
      <c r="O128" s="635" t="s">
        <v>100</v>
      </c>
      <c r="P128" s="639" t="s">
        <v>102</v>
      </c>
      <c r="Q128" s="640" t="s">
        <v>1234</v>
      </c>
      <c r="R128" s="641"/>
      <c r="S128" s="641"/>
      <c r="T128" s="642"/>
      <c r="U128" s="643">
        <v>2067.4272720000004</v>
      </c>
      <c r="V128" s="644">
        <v>1</v>
      </c>
      <c r="W128" s="644">
        <v>1</v>
      </c>
      <c r="X128" s="645" t="s">
        <v>1210</v>
      </c>
      <c r="Y128" s="352">
        <v>2022</v>
      </c>
      <c r="Z128" s="265">
        <v>2024</v>
      </c>
      <c r="AA128" s="646" t="s">
        <v>2310</v>
      </c>
      <c r="AB128" s="647"/>
      <c r="AC128" s="639" t="s">
        <v>1210</v>
      </c>
      <c r="AD128" s="648" t="s">
        <v>1211</v>
      </c>
      <c r="AE128" s="636" t="s">
        <v>2311</v>
      </c>
      <c r="AF128" s="636" t="s">
        <v>2312</v>
      </c>
      <c r="AG128" s="639" t="s">
        <v>1920</v>
      </c>
      <c r="AH128" s="648"/>
      <c r="AI128" s="639" t="s">
        <v>1210</v>
      </c>
      <c r="AJ128" s="649">
        <v>2021</v>
      </c>
      <c r="AK128" s="644">
        <v>4078</v>
      </c>
      <c r="AL128" s="644">
        <v>3718</v>
      </c>
      <c r="AM128" s="650">
        <v>28.9</v>
      </c>
      <c r="AN128" s="651" t="s">
        <v>1283</v>
      </c>
      <c r="AO128" s="652">
        <v>2024</v>
      </c>
      <c r="AP128" s="645">
        <v>3955</v>
      </c>
      <c r="AQ128" s="653">
        <v>3.01</v>
      </c>
      <c r="AR128" s="645">
        <v>3606</v>
      </c>
      <c r="AS128" s="653">
        <v>3.01</v>
      </c>
      <c r="AT128" s="654">
        <v>28.02</v>
      </c>
      <c r="AU128" s="651" t="s">
        <v>1283</v>
      </c>
      <c r="AV128" s="655">
        <v>3.04</v>
      </c>
      <c r="AW128" s="656" t="s">
        <v>2313</v>
      </c>
      <c r="AX128" s="649">
        <v>2021</v>
      </c>
      <c r="AY128" s="644"/>
      <c r="AZ128" s="644" t="s">
        <v>1210</v>
      </c>
      <c r="BA128" s="650"/>
      <c r="BB128" s="657"/>
      <c r="BC128" s="652">
        <v>2024</v>
      </c>
      <c r="BD128" s="645"/>
      <c r="BE128" s="653" t="s">
        <v>1210</v>
      </c>
      <c r="BF128" s="645"/>
      <c r="BG128" s="653" t="s">
        <v>1210</v>
      </c>
      <c r="BH128" s="654"/>
      <c r="BI128" s="657" t="s">
        <v>1210</v>
      </c>
      <c r="BJ128" s="655" t="s">
        <v>1210</v>
      </c>
      <c r="BK128" s="656"/>
      <c r="BL128" s="635" t="s">
        <v>1210</v>
      </c>
      <c r="BM128" s="658" t="s">
        <v>1210</v>
      </c>
      <c r="BN128" s="639" t="s">
        <v>1210</v>
      </c>
      <c r="BO128" s="635" t="s">
        <v>1210</v>
      </c>
      <c r="BP128" s="658" t="s">
        <v>1210</v>
      </c>
      <c r="BQ128" s="639" t="s">
        <v>1210</v>
      </c>
      <c r="BR128" s="635" t="s">
        <v>1210</v>
      </c>
      <c r="BS128" s="658" t="s">
        <v>1210</v>
      </c>
      <c r="BT128" s="639" t="s">
        <v>1210</v>
      </c>
      <c r="BU128" s="635" t="s">
        <v>1210</v>
      </c>
      <c r="BV128" s="658" t="s">
        <v>1210</v>
      </c>
      <c r="BW128" s="639" t="s">
        <v>1210</v>
      </c>
      <c r="BX128" s="635" t="s">
        <v>1210</v>
      </c>
      <c r="BY128" s="658" t="s">
        <v>1210</v>
      </c>
      <c r="BZ128" s="639" t="s">
        <v>1210</v>
      </c>
      <c r="CA128" s="659" t="s">
        <v>1210</v>
      </c>
      <c r="CB128" s="638" t="s">
        <v>1217</v>
      </c>
      <c r="CC128" s="660"/>
      <c r="CD128" s="661" t="s">
        <v>1217</v>
      </c>
      <c r="CE128" s="662"/>
      <c r="CF128" s="663"/>
      <c r="CG128" s="663"/>
      <c r="CH128" s="663"/>
      <c r="CI128" s="663"/>
      <c r="CJ128" s="664"/>
      <c r="CK128" s="661" t="s">
        <v>1217</v>
      </c>
      <c r="CL128" s="639"/>
      <c r="CM128" s="647" t="s">
        <v>1217</v>
      </c>
      <c r="CN128" s="665"/>
      <c r="CO128" s="666">
        <v>0</v>
      </c>
      <c r="CP128" s="667"/>
      <c r="CQ128" s="666">
        <v>0</v>
      </c>
      <c r="CR128" s="667"/>
      <c r="CS128" s="666">
        <v>0</v>
      </c>
      <c r="CT128" s="667" t="s">
        <v>1210</v>
      </c>
      <c r="CU128" s="666">
        <v>0</v>
      </c>
      <c r="CV128" s="374" t="s">
        <v>1219</v>
      </c>
      <c r="CW128" s="375" t="s">
        <v>1223</v>
      </c>
      <c r="CX128" s="336"/>
      <c r="CY128" s="333" t="s">
        <v>1222</v>
      </c>
      <c r="CZ128" s="334" t="s">
        <v>1223</v>
      </c>
      <c r="DA128" s="336"/>
      <c r="DB128" s="333" t="s">
        <v>1222</v>
      </c>
      <c r="DC128" s="334" t="s">
        <v>1223</v>
      </c>
      <c r="DD128" s="336"/>
      <c r="DE128" s="333" t="s">
        <v>1222</v>
      </c>
      <c r="DF128" s="334" t="s">
        <v>1223</v>
      </c>
      <c r="DG128" s="336"/>
      <c r="DH128" s="333" t="s">
        <v>1222</v>
      </c>
      <c r="DI128" s="334" t="s">
        <v>1223</v>
      </c>
      <c r="DJ128" s="336"/>
      <c r="DK128" s="333" t="s">
        <v>1222</v>
      </c>
      <c r="DL128" s="334" t="s">
        <v>1223</v>
      </c>
      <c r="DM128" s="336"/>
      <c r="DN128" s="333" t="s">
        <v>1222</v>
      </c>
      <c r="DO128" s="334" t="s">
        <v>1223</v>
      </c>
      <c r="DP128" s="336"/>
      <c r="DQ128" s="333" t="s">
        <v>1222</v>
      </c>
      <c r="DR128" s="334" t="s">
        <v>1223</v>
      </c>
      <c r="DS128" s="336"/>
      <c r="DT128" s="333" t="s">
        <v>1222</v>
      </c>
      <c r="DU128" s="334" t="s">
        <v>1223</v>
      </c>
      <c r="DV128" s="336"/>
      <c r="DW128" s="333" t="s">
        <v>1224</v>
      </c>
      <c r="DX128" s="334" t="s">
        <v>1224</v>
      </c>
      <c r="DY128" s="336"/>
      <c r="DZ128" s="333" t="s">
        <v>1224</v>
      </c>
      <c r="EA128" s="334" t="s">
        <v>1224</v>
      </c>
      <c r="EB128" s="336"/>
      <c r="EC128" s="333" t="s">
        <v>1224</v>
      </c>
      <c r="ED128" s="334" t="s">
        <v>1224</v>
      </c>
      <c r="EE128" s="336"/>
      <c r="EF128" s="333" t="s">
        <v>1222</v>
      </c>
      <c r="EG128" s="334" t="s">
        <v>1223</v>
      </c>
      <c r="EH128" s="336"/>
      <c r="EI128" s="374" t="s">
        <v>1210</v>
      </c>
      <c r="EJ128" s="375" t="s">
        <v>1210</v>
      </c>
      <c r="EK128" s="336"/>
      <c r="EL128" s="333" t="s">
        <v>1210</v>
      </c>
      <c r="EM128" s="334" t="s">
        <v>1210</v>
      </c>
      <c r="EN128" s="336"/>
      <c r="EO128" s="333" t="s">
        <v>1210</v>
      </c>
      <c r="EP128" s="334" t="s">
        <v>1210</v>
      </c>
      <c r="EQ128" s="336"/>
      <c r="ER128" s="333" t="s">
        <v>1210</v>
      </c>
      <c r="ES128" s="334" t="s">
        <v>1210</v>
      </c>
      <c r="ET128" s="336"/>
      <c r="EU128" s="333" t="s">
        <v>1210</v>
      </c>
      <c r="EV128" s="334" t="s">
        <v>1210</v>
      </c>
      <c r="EW128" s="376"/>
      <c r="EY128" s="668" t="s">
        <v>560</v>
      </c>
      <c r="EZ128" s="639" t="s">
        <v>561</v>
      </c>
      <c r="FA128" s="265" t="s">
        <v>1231</v>
      </c>
      <c r="FB128" s="266">
        <v>44826</v>
      </c>
      <c r="FC128" s="669">
        <v>44917</v>
      </c>
      <c r="FD128" s="268" t="s">
        <v>1242</v>
      </c>
      <c r="FE128" s="326">
        <v>3.01</v>
      </c>
      <c r="FF128" s="270" t="s">
        <v>1242</v>
      </c>
      <c r="FG128" s="326">
        <v>3.01</v>
      </c>
      <c r="FH128" s="327" t="s">
        <v>1242</v>
      </c>
      <c r="FI128" s="328">
        <v>3.04</v>
      </c>
      <c r="FJ128" s="670" t="s">
        <v>1242</v>
      </c>
      <c r="FK128" s="671">
        <v>100</v>
      </c>
      <c r="FL128" s="672">
        <v>20</v>
      </c>
      <c r="FM128" s="673">
        <v>20</v>
      </c>
      <c r="FN128" s="268" t="s">
        <v>1210</v>
      </c>
      <c r="FO128" s="326" t="s">
        <v>1210</v>
      </c>
      <c r="FP128" s="270" t="s">
        <v>1210</v>
      </c>
      <c r="FQ128" s="326" t="s">
        <v>1210</v>
      </c>
      <c r="FR128" s="327" t="s">
        <v>1210</v>
      </c>
      <c r="FS128" s="328" t="s">
        <v>1210</v>
      </c>
      <c r="FT128" s="670" t="s">
        <v>1210</v>
      </c>
      <c r="FU128" s="671" t="s">
        <v>1210</v>
      </c>
      <c r="FV128" s="672" t="s">
        <v>1210</v>
      </c>
      <c r="FW128" s="673" t="s">
        <v>1210</v>
      </c>
      <c r="FY128" s="276" t="s">
        <v>1243</v>
      </c>
      <c r="FZ128" s="277" t="s">
        <v>1230</v>
      </c>
      <c r="GC128" s="229"/>
      <c r="GD128" s="229"/>
    </row>
    <row r="129" spans="2:186" ht="18.75" customHeight="1">
      <c r="B129" s="632" t="s">
        <v>562</v>
      </c>
      <c r="C129" s="231" t="s">
        <v>563</v>
      </c>
      <c r="D129" s="232">
        <v>2022</v>
      </c>
      <c r="E129" s="233" t="s">
        <v>1231</v>
      </c>
      <c r="F129" s="633">
        <v>1056165</v>
      </c>
      <c r="G129" s="634">
        <v>1056165</v>
      </c>
      <c r="H129" s="339">
        <v>44770</v>
      </c>
      <c r="I129" s="635" t="s">
        <v>2314</v>
      </c>
      <c r="J129" s="636" t="s">
        <v>563</v>
      </c>
      <c r="K129" s="637" t="s">
        <v>2315</v>
      </c>
      <c r="L129" s="638" t="s">
        <v>563</v>
      </c>
      <c r="M129" s="637" t="s">
        <v>2315</v>
      </c>
      <c r="N129" s="639" t="s">
        <v>2314</v>
      </c>
      <c r="O129" s="635" t="s">
        <v>78</v>
      </c>
      <c r="P129" s="639" t="s">
        <v>85</v>
      </c>
      <c r="Q129" s="640" t="s">
        <v>1234</v>
      </c>
      <c r="R129" s="641"/>
      <c r="S129" s="641"/>
      <c r="T129" s="642"/>
      <c r="U129" s="643">
        <v>3678.3238019999999</v>
      </c>
      <c r="V129" s="644">
        <v>5</v>
      </c>
      <c r="W129" s="644">
        <v>4</v>
      </c>
      <c r="X129" s="645" t="s">
        <v>1210</v>
      </c>
      <c r="Y129" s="352">
        <v>2022</v>
      </c>
      <c r="Z129" s="265">
        <v>2024</v>
      </c>
      <c r="AA129" s="646" t="s">
        <v>2316</v>
      </c>
      <c r="AB129" s="647"/>
      <c r="AC129" s="639" t="s">
        <v>1210</v>
      </c>
      <c r="AD129" s="648" t="s">
        <v>1211</v>
      </c>
      <c r="AE129" s="636" t="s">
        <v>2317</v>
      </c>
      <c r="AF129" s="636" t="s">
        <v>2318</v>
      </c>
      <c r="AG129" s="639" t="s">
        <v>2319</v>
      </c>
      <c r="AH129" s="648"/>
      <c r="AI129" s="639" t="s">
        <v>1210</v>
      </c>
      <c r="AJ129" s="649">
        <v>2021</v>
      </c>
      <c r="AK129" s="644">
        <v>6366</v>
      </c>
      <c r="AL129" s="644">
        <v>6105</v>
      </c>
      <c r="AM129" s="650"/>
      <c r="AN129" s="651"/>
      <c r="AO129" s="652">
        <v>2024</v>
      </c>
      <c r="AP129" s="645">
        <v>6302</v>
      </c>
      <c r="AQ129" s="653">
        <v>1</v>
      </c>
      <c r="AR129" s="645">
        <v>6044</v>
      </c>
      <c r="AS129" s="653">
        <v>0.99</v>
      </c>
      <c r="AT129" s="654"/>
      <c r="AU129" s="651" t="s">
        <v>1210</v>
      </c>
      <c r="AV129" s="655" t="s">
        <v>1210</v>
      </c>
      <c r="AW129" s="656" t="s">
        <v>2320</v>
      </c>
      <c r="AX129" s="649">
        <v>2021</v>
      </c>
      <c r="AY129" s="644"/>
      <c r="AZ129" s="644" t="s">
        <v>1210</v>
      </c>
      <c r="BA129" s="650"/>
      <c r="BB129" s="657"/>
      <c r="BC129" s="652">
        <v>2024</v>
      </c>
      <c r="BD129" s="645"/>
      <c r="BE129" s="653" t="s">
        <v>1210</v>
      </c>
      <c r="BF129" s="645"/>
      <c r="BG129" s="653" t="s">
        <v>1210</v>
      </c>
      <c r="BH129" s="654"/>
      <c r="BI129" s="657" t="s">
        <v>1210</v>
      </c>
      <c r="BJ129" s="655" t="s">
        <v>1210</v>
      </c>
      <c r="BK129" s="656"/>
      <c r="BL129" s="635" t="s">
        <v>1210</v>
      </c>
      <c r="BM129" s="658" t="s">
        <v>1210</v>
      </c>
      <c r="BN129" s="639" t="s">
        <v>1210</v>
      </c>
      <c r="BO129" s="635" t="s">
        <v>1210</v>
      </c>
      <c r="BP129" s="658" t="s">
        <v>1210</v>
      </c>
      <c r="BQ129" s="639" t="s">
        <v>1210</v>
      </c>
      <c r="BR129" s="635" t="s">
        <v>1210</v>
      </c>
      <c r="BS129" s="658" t="s">
        <v>1210</v>
      </c>
      <c r="BT129" s="639" t="s">
        <v>1210</v>
      </c>
      <c r="BU129" s="635" t="s">
        <v>1210</v>
      </c>
      <c r="BV129" s="658" t="s">
        <v>1210</v>
      </c>
      <c r="BW129" s="639" t="s">
        <v>1210</v>
      </c>
      <c r="BX129" s="635" t="s">
        <v>1210</v>
      </c>
      <c r="BY129" s="658" t="s">
        <v>1210</v>
      </c>
      <c r="BZ129" s="639" t="s">
        <v>1210</v>
      </c>
      <c r="CA129" s="659" t="s">
        <v>1210</v>
      </c>
      <c r="CB129" s="638" t="s">
        <v>1217</v>
      </c>
      <c r="CC129" s="660"/>
      <c r="CD129" s="661" t="s">
        <v>1217</v>
      </c>
      <c r="CE129" s="662"/>
      <c r="CF129" s="663"/>
      <c r="CG129" s="663"/>
      <c r="CH129" s="663"/>
      <c r="CI129" s="663"/>
      <c r="CJ129" s="664"/>
      <c r="CK129" s="661" t="s">
        <v>1217</v>
      </c>
      <c r="CL129" s="639"/>
      <c r="CM129" s="647" t="s">
        <v>1217</v>
      </c>
      <c r="CN129" s="665">
        <v>0</v>
      </c>
      <c r="CO129" s="666">
        <v>0</v>
      </c>
      <c r="CP129" s="667">
        <v>0</v>
      </c>
      <c r="CQ129" s="666">
        <v>0</v>
      </c>
      <c r="CR129" s="667">
        <v>0</v>
      </c>
      <c r="CS129" s="666">
        <v>0</v>
      </c>
      <c r="CT129" s="667">
        <v>0</v>
      </c>
      <c r="CU129" s="666">
        <v>0</v>
      </c>
      <c r="CV129" s="374" t="s">
        <v>1219</v>
      </c>
      <c r="CW129" s="375" t="s">
        <v>1223</v>
      </c>
      <c r="CX129" s="336"/>
      <c r="CY129" s="333" t="s">
        <v>1222</v>
      </c>
      <c r="CZ129" s="334" t="s">
        <v>1223</v>
      </c>
      <c r="DA129" s="336"/>
      <c r="DB129" s="333" t="s">
        <v>1222</v>
      </c>
      <c r="DC129" s="334" t="s">
        <v>1223</v>
      </c>
      <c r="DD129" s="336"/>
      <c r="DE129" s="333" t="s">
        <v>1222</v>
      </c>
      <c r="DF129" s="334" t="s">
        <v>1223</v>
      </c>
      <c r="DG129" s="336"/>
      <c r="DH129" s="333" t="s">
        <v>1222</v>
      </c>
      <c r="DI129" s="334" t="s">
        <v>1223</v>
      </c>
      <c r="DJ129" s="336"/>
      <c r="DK129" s="333" t="s">
        <v>1222</v>
      </c>
      <c r="DL129" s="334" t="s">
        <v>1223</v>
      </c>
      <c r="DM129" s="336"/>
      <c r="DN129" s="333" t="s">
        <v>1222</v>
      </c>
      <c r="DO129" s="334" t="s">
        <v>1223</v>
      </c>
      <c r="DP129" s="336"/>
      <c r="DQ129" s="333" t="s">
        <v>1226</v>
      </c>
      <c r="DR129" s="334" t="s">
        <v>1226</v>
      </c>
      <c r="DS129" s="336"/>
      <c r="DT129" s="333" t="s">
        <v>1222</v>
      </c>
      <c r="DU129" s="334" t="s">
        <v>1223</v>
      </c>
      <c r="DV129" s="336"/>
      <c r="DW129" s="333" t="s">
        <v>1224</v>
      </c>
      <c r="DX129" s="334" t="s">
        <v>1224</v>
      </c>
      <c r="DY129" s="336"/>
      <c r="DZ129" s="333" t="s">
        <v>1224</v>
      </c>
      <c r="EA129" s="334" t="s">
        <v>1224</v>
      </c>
      <c r="EB129" s="336"/>
      <c r="EC129" s="333" t="s">
        <v>1224</v>
      </c>
      <c r="ED129" s="334" t="s">
        <v>1224</v>
      </c>
      <c r="EE129" s="336"/>
      <c r="EF129" s="333" t="s">
        <v>1222</v>
      </c>
      <c r="EG129" s="334" t="s">
        <v>1223</v>
      </c>
      <c r="EH129" s="336"/>
      <c r="EI129" s="374" t="s">
        <v>1210</v>
      </c>
      <c r="EJ129" s="375" t="s">
        <v>1210</v>
      </c>
      <c r="EK129" s="336"/>
      <c r="EL129" s="333" t="s">
        <v>1210</v>
      </c>
      <c r="EM129" s="334" t="s">
        <v>1210</v>
      </c>
      <c r="EN129" s="336"/>
      <c r="EO129" s="333" t="s">
        <v>1210</v>
      </c>
      <c r="EP129" s="334" t="s">
        <v>1210</v>
      </c>
      <c r="EQ129" s="336"/>
      <c r="ER129" s="333" t="s">
        <v>1210</v>
      </c>
      <c r="ES129" s="334" t="s">
        <v>1210</v>
      </c>
      <c r="ET129" s="336"/>
      <c r="EU129" s="333" t="s">
        <v>1210</v>
      </c>
      <c r="EV129" s="334" t="s">
        <v>1210</v>
      </c>
      <c r="EW129" s="376"/>
      <c r="EY129" s="668" t="s">
        <v>562</v>
      </c>
      <c r="EZ129" s="639" t="s">
        <v>563</v>
      </c>
      <c r="FA129" s="265" t="s">
        <v>1231</v>
      </c>
      <c r="FB129" s="266">
        <v>44838</v>
      </c>
      <c r="FC129" s="669">
        <v>44883</v>
      </c>
      <c r="FD129" s="268" t="s">
        <v>1242</v>
      </c>
      <c r="FE129" s="326">
        <v>1</v>
      </c>
      <c r="FF129" s="270" t="s">
        <v>1242</v>
      </c>
      <c r="FG129" s="326">
        <v>0.99</v>
      </c>
      <c r="FH129" s="327" t="s">
        <v>1210</v>
      </c>
      <c r="FI129" s="328" t="s">
        <v>1210</v>
      </c>
      <c r="FJ129" s="670" t="s">
        <v>1228</v>
      </c>
      <c r="FK129" s="671">
        <v>90</v>
      </c>
      <c r="FL129" s="672">
        <v>18</v>
      </c>
      <c r="FM129" s="673">
        <v>20</v>
      </c>
      <c r="FN129" s="268" t="s">
        <v>1210</v>
      </c>
      <c r="FO129" s="326" t="s">
        <v>1210</v>
      </c>
      <c r="FP129" s="270" t="s">
        <v>1210</v>
      </c>
      <c r="FQ129" s="326" t="s">
        <v>1210</v>
      </c>
      <c r="FR129" s="327" t="s">
        <v>1210</v>
      </c>
      <c r="FS129" s="328" t="s">
        <v>1210</v>
      </c>
      <c r="FT129" s="670" t="s">
        <v>1210</v>
      </c>
      <c r="FU129" s="671" t="s">
        <v>1210</v>
      </c>
      <c r="FV129" s="672" t="s">
        <v>1210</v>
      </c>
      <c r="FW129" s="673" t="s">
        <v>1210</v>
      </c>
      <c r="FY129" s="276" t="s">
        <v>1243</v>
      </c>
      <c r="FZ129" s="277" t="s">
        <v>1230</v>
      </c>
      <c r="GC129" s="229"/>
      <c r="GD129" s="229"/>
    </row>
    <row r="130" spans="2:186" ht="18.75" customHeight="1">
      <c r="B130" s="632" t="s">
        <v>564</v>
      </c>
      <c r="C130" s="231" t="s">
        <v>565</v>
      </c>
      <c r="D130" s="232">
        <v>2022</v>
      </c>
      <c r="E130" s="233" t="s">
        <v>1231</v>
      </c>
      <c r="F130" s="633">
        <v>1031166</v>
      </c>
      <c r="G130" s="634">
        <v>1031166</v>
      </c>
      <c r="H130" s="339">
        <v>44770</v>
      </c>
      <c r="I130" s="635" t="s">
        <v>2321</v>
      </c>
      <c r="J130" s="636" t="s">
        <v>565</v>
      </c>
      <c r="K130" s="637" t="s">
        <v>2322</v>
      </c>
      <c r="L130" s="638" t="s">
        <v>565</v>
      </c>
      <c r="M130" s="637" t="s">
        <v>2322</v>
      </c>
      <c r="N130" s="639" t="s">
        <v>2323</v>
      </c>
      <c r="O130" s="635" t="s">
        <v>25</v>
      </c>
      <c r="P130" s="639" t="s">
        <v>48</v>
      </c>
      <c r="Q130" s="640" t="s">
        <v>1234</v>
      </c>
      <c r="R130" s="641"/>
      <c r="S130" s="641"/>
      <c r="T130" s="642"/>
      <c r="U130" s="643">
        <v>4307.0296530719997</v>
      </c>
      <c r="V130" s="644">
        <v>2</v>
      </c>
      <c r="W130" s="644">
        <v>2</v>
      </c>
      <c r="X130" s="645" t="s">
        <v>1210</v>
      </c>
      <c r="Y130" s="352">
        <v>2022</v>
      </c>
      <c r="Z130" s="265">
        <v>2024</v>
      </c>
      <c r="AA130" s="646" t="s">
        <v>2324</v>
      </c>
      <c r="AB130" s="647" t="s">
        <v>1211</v>
      </c>
      <c r="AC130" s="639" t="s">
        <v>2325</v>
      </c>
      <c r="AD130" s="648"/>
      <c r="AE130" s="636" t="s">
        <v>1210</v>
      </c>
      <c r="AF130" s="636" t="s">
        <v>1210</v>
      </c>
      <c r="AG130" s="639" t="s">
        <v>1210</v>
      </c>
      <c r="AH130" s="648"/>
      <c r="AI130" s="639" t="s">
        <v>1210</v>
      </c>
      <c r="AJ130" s="649">
        <v>2021</v>
      </c>
      <c r="AK130" s="644">
        <v>7933</v>
      </c>
      <c r="AL130" s="644">
        <v>7889</v>
      </c>
      <c r="AM130" s="650"/>
      <c r="AN130" s="651"/>
      <c r="AO130" s="652">
        <v>2024</v>
      </c>
      <c r="AP130" s="645">
        <v>7695.01</v>
      </c>
      <c r="AQ130" s="653">
        <v>3</v>
      </c>
      <c r="AR130" s="645">
        <v>7652.33</v>
      </c>
      <c r="AS130" s="653">
        <v>3</v>
      </c>
      <c r="AT130" s="654"/>
      <c r="AU130" s="651" t="s">
        <v>1210</v>
      </c>
      <c r="AV130" s="655">
        <v>3</v>
      </c>
      <c r="AW130" s="656" t="s">
        <v>2326</v>
      </c>
      <c r="AX130" s="649">
        <v>2021</v>
      </c>
      <c r="AY130" s="644"/>
      <c r="AZ130" s="644" t="s">
        <v>1210</v>
      </c>
      <c r="BA130" s="650"/>
      <c r="BB130" s="657"/>
      <c r="BC130" s="652">
        <v>2024</v>
      </c>
      <c r="BD130" s="645"/>
      <c r="BE130" s="653" t="s">
        <v>1210</v>
      </c>
      <c r="BF130" s="645"/>
      <c r="BG130" s="653" t="s">
        <v>1210</v>
      </c>
      <c r="BH130" s="654"/>
      <c r="BI130" s="657" t="s">
        <v>1210</v>
      </c>
      <c r="BJ130" s="655" t="s">
        <v>1210</v>
      </c>
      <c r="BK130" s="656"/>
      <c r="BL130" s="635" t="s">
        <v>1210</v>
      </c>
      <c r="BM130" s="658" t="s">
        <v>1210</v>
      </c>
      <c r="BN130" s="639" t="s">
        <v>1210</v>
      </c>
      <c r="BO130" s="635" t="s">
        <v>1210</v>
      </c>
      <c r="BP130" s="658" t="s">
        <v>1210</v>
      </c>
      <c r="BQ130" s="639" t="s">
        <v>1210</v>
      </c>
      <c r="BR130" s="635" t="s">
        <v>1210</v>
      </c>
      <c r="BS130" s="658" t="s">
        <v>1210</v>
      </c>
      <c r="BT130" s="639" t="s">
        <v>1210</v>
      </c>
      <c r="BU130" s="635" t="s">
        <v>1210</v>
      </c>
      <c r="BV130" s="658" t="s">
        <v>1210</v>
      </c>
      <c r="BW130" s="639" t="s">
        <v>1210</v>
      </c>
      <c r="BX130" s="635" t="s">
        <v>1210</v>
      </c>
      <c r="BY130" s="658" t="s">
        <v>1210</v>
      </c>
      <c r="BZ130" s="639" t="s">
        <v>1210</v>
      </c>
      <c r="CA130" s="659" t="s">
        <v>1210</v>
      </c>
      <c r="CB130" s="638" t="s">
        <v>1240</v>
      </c>
      <c r="CC130" s="660" t="s">
        <v>2327</v>
      </c>
      <c r="CD130" s="661" t="s">
        <v>1217</v>
      </c>
      <c r="CE130" s="662"/>
      <c r="CF130" s="663"/>
      <c r="CG130" s="663"/>
      <c r="CH130" s="663"/>
      <c r="CI130" s="663"/>
      <c r="CJ130" s="664"/>
      <c r="CK130" s="661" t="s">
        <v>1240</v>
      </c>
      <c r="CL130" s="639" t="s">
        <v>2328</v>
      </c>
      <c r="CM130" s="647" t="s">
        <v>1217</v>
      </c>
      <c r="CN130" s="665"/>
      <c r="CO130" s="666">
        <v>1</v>
      </c>
      <c r="CP130" s="667"/>
      <c r="CQ130" s="666">
        <v>0</v>
      </c>
      <c r="CR130" s="667"/>
      <c r="CS130" s="666">
        <v>0</v>
      </c>
      <c r="CT130" s="667" t="s">
        <v>1210</v>
      </c>
      <c r="CU130" s="666">
        <v>1</v>
      </c>
      <c r="CV130" s="374" t="s">
        <v>1219</v>
      </c>
      <c r="CW130" s="375" t="s">
        <v>1223</v>
      </c>
      <c r="CX130" s="336"/>
      <c r="CY130" s="333" t="s">
        <v>1222</v>
      </c>
      <c r="CZ130" s="334" t="s">
        <v>1223</v>
      </c>
      <c r="DA130" s="336"/>
      <c r="DB130" s="333" t="s">
        <v>1222</v>
      </c>
      <c r="DC130" s="334" t="s">
        <v>1223</v>
      </c>
      <c r="DD130" s="336"/>
      <c r="DE130" s="333" t="s">
        <v>1222</v>
      </c>
      <c r="DF130" s="334" t="s">
        <v>1223</v>
      </c>
      <c r="DG130" s="336"/>
      <c r="DH130" s="333" t="s">
        <v>1222</v>
      </c>
      <c r="DI130" s="334" t="s">
        <v>1223</v>
      </c>
      <c r="DJ130" s="336"/>
      <c r="DK130" s="333" t="s">
        <v>1222</v>
      </c>
      <c r="DL130" s="334" t="s">
        <v>1223</v>
      </c>
      <c r="DM130" s="336"/>
      <c r="DN130" s="333" t="s">
        <v>1222</v>
      </c>
      <c r="DO130" s="334" t="s">
        <v>1223</v>
      </c>
      <c r="DP130" s="336"/>
      <c r="DQ130" s="333" t="s">
        <v>1224</v>
      </c>
      <c r="DR130" s="334" t="s">
        <v>1224</v>
      </c>
      <c r="DS130" s="336"/>
      <c r="DT130" s="333" t="s">
        <v>1222</v>
      </c>
      <c r="DU130" s="334" t="s">
        <v>1223</v>
      </c>
      <c r="DV130" s="336"/>
      <c r="DW130" s="333" t="s">
        <v>1222</v>
      </c>
      <c r="DX130" s="334" t="s">
        <v>1223</v>
      </c>
      <c r="DY130" s="336"/>
      <c r="DZ130" s="333" t="s">
        <v>1222</v>
      </c>
      <c r="EA130" s="334" t="s">
        <v>1223</v>
      </c>
      <c r="EB130" s="336"/>
      <c r="EC130" s="333" t="s">
        <v>1222</v>
      </c>
      <c r="ED130" s="334" t="s">
        <v>1223</v>
      </c>
      <c r="EE130" s="336"/>
      <c r="EF130" s="333" t="s">
        <v>1222</v>
      </c>
      <c r="EG130" s="334" t="s">
        <v>1223</v>
      </c>
      <c r="EH130" s="336"/>
      <c r="EI130" s="374" t="s">
        <v>1210</v>
      </c>
      <c r="EJ130" s="375" t="s">
        <v>1210</v>
      </c>
      <c r="EK130" s="336"/>
      <c r="EL130" s="333" t="s">
        <v>1210</v>
      </c>
      <c r="EM130" s="334" t="s">
        <v>1210</v>
      </c>
      <c r="EN130" s="336"/>
      <c r="EO130" s="333" t="s">
        <v>1210</v>
      </c>
      <c r="EP130" s="334" t="s">
        <v>1210</v>
      </c>
      <c r="EQ130" s="336"/>
      <c r="ER130" s="333" t="s">
        <v>1210</v>
      </c>
      <c r="ES130" s="334" t="s">
        <v>1210</v>
      </c>
      <c r="ET130" s="336"/>
      <c r="EU130" s="333" t="s">
        <v>1210</v>
      </c>
      <c r="EV130" s="334" t="s">
        <v>1210</v>
      </c>
      <c r="EW130" s="376"/>
      <c r="EY130" s="668" t="s">
        <v>564</v>
      </c>
      <c r="EZ130" s="639" t="s">
        <v>565</v>
      </c>
      <c r="FA130" s="265" t="s">
        <v>1231</v>
      </c>
      <c r="FB130" s="266">
        <v>44900</v>
      </c>
      <c r="FC130" s="669">
        <v>44901</v>
      </c>
      <c r="FD130" s="268" t="s">
        <v>1242</v>
      </c>
      <c r="FE130" s="326">
        <v>3</v>
      </c>
      <c r="FF130" s="270" t="s">
        <v>1242</v>
      </c>
      <c r="FG130" s="326">
        <v>3</v>
      </c>
      <c r="FH130" s="327" t="s">
        <v>1242</v>
      </c>
      <c r="FI130" s="328">
        <v>3</v>
      </c>
      <c r="FJ130" s="670" t="s">
        <v>1242</v>
      </c>
      <c r="FK130" s="671">
        <v>100</v>
      </c>
      <c r="FL130" s="672">
        <v>24</v>
      </c>
      <c r="FM130" s="673">
        <v>24</v>
      </c>
      <c r="FN130" s="268" t="s">
        <v>1210</v>
      </c>
      <c r="FO130" s="326" t="s">
        <v>1210</v>
      </c>
      <c r="FP130" s="270" t="s">
        <v>1210</v>
      </c>
      <c r="FQ130" s="326" t="s">
        <v>1210</v>
      </c>
      <c r="FR130" s="327" t="s">
        <v>1210</v>
      </c>
      <c r="FS130" s="328" t="s">
        <v>1210</v>
      </c>
      <c r="FT130" s="670" t="s">
        <v>1210</v>
      </c>
      <c r="FU130" s="671" t="s">
        <v>1210</v>
      </c>
      <c r="FV130" s="672" t="s">
        <v>1210</v>
      </c>
      <c r="FW130" s="673" t="s">
        <v>1210</v>
      </c>
      <c r="FY130" s="276" t="s">
        <v>1243</v>
      </c>
      <c r="FZ130" s="277" t="s">
        <v>1230</v>
      </c>
      <c r="GC130" s="229"/>
      <c r="GD130" s="229"/>
    </row>
    <row r="131" spans="2:186" ht="18.75" customHeight="1">
      <c r="B131" s="632" t="s">
        <v>566</v>
      </c>
      <c r="C131" s="231" t="s">
        <v>567</v>
      </c>
      <c r="D131" s="232">
        <v>2022</v>
      </c>
      <c r="E131" s="233" t="s">
        <v>1231</v>
      </c>
      <c r="F131" s="633">
        <v>1080167</v>
      </c>
      <c r="G131" s="634">
        <v>1080167</v>
      </c>
      <c r="H131" s="339"/>
      <c r="I131" s="635" t="s">
        <v>2329</v>
      </c>
      <c r="J131" s="636" t="s">
        <v>567</v>
      </c>
      <c r="K131" s="637" t="s">
        <v>2330</v>
      </c>
      <c r="L131" s="638" t="s">
        <v>567</v>
      </c>
      <c r="M131" s="637" t="s">
        <v>2330</v>
      </c>
      <c r="N131" s="639" t="s">
        <v>2329</v>
      </c>
      <c r="O131" s="635" t="s">
        <v>119</v>
      </c>
      <c r="P131" s="639" t="s">
        <v>122</v>
      </c>
      <c r="Q131" s="640" t="s">
        <v>1234</v>
      </c>
      <c r="R131" s="641"/>
      <c r="S131" s="641"/>
      <c r="T131" s="642"/>
      <c r="U131" s="643">
        <v>1441.7085495204001</v>
      </c>
      <c r="V131" s="644">
        <v>12</v>
      </c>
      <c r="W131" s="644">
        <v>1</v>
      </c>
      <c r="X131" s="645" t="s">
        <v>1210</v>
      </c>
      <c r="Y131" s="352">
        <v>2022</v>
      </c>
      <c r="Z131" s="265">
        <v>2024</v>
      </c>
      <c r="AA131" s="646" t="s">
        <v>2331</v>
      </c>
      <c r="AB131" s="647" t="s">
        <v>1211</v>
      </c>
      <c r="AC131" s="639" t="s">
        <v>2332</v>
      </c>
      <c r="AD131" s="648"/>
      <c r="AE131" s="636" t="s">
        <v>1210</v>
      </c>
      <c r="AF131" s="636" t="s">
        <v>1210</v>
      </c>
      <c r="AG131" s="639" t="s">
        <v>1210</v>
      </c>
      <c r="AH131" s="648"/>
      <c r="AI131" s="639" t="s">
        <v>1210</v>
      </c>
      <c r="AJ131" s="649">
        <v>2021</v>
      </c>
      <c r="AK131" s="644">
        <v>2622</v>
      </c>
      <c r="AL131" s="644">
        <v>2610</v>
      </c>
      <c r="AM131" s="650"/>
      <c r="AN131" s="651"/>
      <c r="AO131" s="652">
        <v>2024</v>
      </c>
      <c r="AP131" s="645">
        <v>2543</v>
      </c>
      <c r="AQ131" s="653">
        <v>3.01</v>
      </c>
      <c r="AR131" s="645">
        <v>2531</v>
      </c>
      <c r="AS131" s="653">
        <v>3.02</v>
      </c>
      <c r="AT131" s="654"/>
      <c r="AU131" s="651" t="s">
        <v>1210</v>
      </c>
      <c r="AV131" s="655" t="s">
        <v>1210</v>
      </c>
      <c r="AW131" s="656" t="s">
        <v>2333</v>
      </c>
      <c r="AX131" s="649">
        <v>2021</v>
      </c>
      <c r="AY131" s="644"/>
      <c r="AZ131" s="644" t="s">
        <v>1210</v>
      </c>
      <c r="BA131" s="650"/>
      <c r="BB131" s="657"/>
      <c r="BC131" s="652">
        <v>2024</v>
      </c>
      <c r="BD131" s="645"/>
      <c r="BE131" s="653" t="s">
        <v>1210</v>
      </c>
      <c r="BF131" s="645"/>
      <c r="BG131" s="653" t="s">
        <v>1210</v>
      </c>
      <c r="BH131" s="654"/>
      <c r="BI131" s="657" t="s">
        <v>1210</v>
      </c>
      <c r="BJ131" s="655" t="s">
        <v>1210</v>
      </c>
      <c r="BK131" s="656"/>
      <c r="BL131" s="635" t="s">
        <v>1210</v>
      </c>
      <c r="BM131" s="658" t="s">
        <v>1210</v>
      </c>
      <c r="BN131" s="639" t="s">
        <v>1210</v>
      </c>
      <c r="BO131" s="635" t="s">
        <v>1210</v>
      </c>
      <c r="BP131" s="658" t="s">
        <v>1210</v>
      </c>
      <c r="BQ131" s="639" t="s">
        <v>1210</v>
      </c>
      <c r="BR131" s="635" t="s">
        <v>1210</v>
      </c>
      <c r="BS131" s="658" t="s">
        <v>1210</v>
      </c>
      <c r="BT131" s="639" t="s">
        <v>1210</v>
      </c>
      <c r="BU131" s="635" t="s">
        <v>1210</v>
      </c>
      <c r="BV131" s="658" t="s">
        <v>1210</v>
      </c>
      <c r="BW131" s="639" t="s">
        <v>1210</v>
      </c>
      <c r="BX131" s="635" t="s">
        <v>1210</v>
      </c>
      <c r="BY131" s="658" t="s">
        <v>1210</v>
      </c>
      <c r="BZ131" s="639" t="s">
        <v>1210</v>
      </c>
      <c r="CA131" s="659" t="s">
        <v>1210</v>
      </c>
      <c r="CB131" s="638" t="s">
        <v>1240</v>
      </c>
      <c r="CC131" s="660" t="s">
        <v>2334</v>
      </c>
      <c r="CD131" s="661" t="s">
        <v>1217</v>
      </c>
      <c r="CE131" s="662"/>
      <c r="CF131" s="663"/>
      <c r="CG131" s="663"/>
      <c r="CH131" s="663"/>
      <c r="CI131" s="663"/>
      <c r="CJ131" s="664"/>
      <c r="CK131" s="661" t="s">
        <v>1240</v>
      </c>
      <c r="CL131" s="639" t="s">
        <v>2335</v>
      </c>
      <c r="CM131" s="647" t="s">
        <v>1217</v>
      </c>
      <c r="CN131" s="665"/>
      <c r="CO131" s="666">
        <v>0</v>
      </c>
      <c r="CP131" s="667"/>
      <c r="CQ131" s="666">
        <v>0</v>
      </c>
      <c r="CR131" s="667"/>
      <c r="CS131" s="666">
        <v>0</v>
      </c>
      <c r="CT131" s="667" t="s">
        <v>1210</v>
      </c>
      <c r="CU131" s="666">
        <v>0</v>
      </c>
      <c r="CV131" s="374" t="s">
        <v>1219</v>
      </c>
      <c r="CW131" s="375" t="s">
        <v>1223</v>
      </c>
      <c r="CX131" s="336"/>
      <c r="CY131" s="333" t="s">
        <v>1222</v>
      </c>
      <c r="CZ131" s="334" t="s">
        <v>1223</v>
      </c>
      <c r="DA131" s="336"/>
      <c r="DB131" s="333" t="s">
        <v>1222</v>
      </c>
      <c r="DC131" s="334" t="s">
        <v>1223</v>
      </c>
      <c r="DD131" s="336"/>
      <c r="DE131" s="333" t="s">
        <v>1222</v>
      </c>
      <c r="DF131" s="334" t="s">
        <v>1223</v>
      </c>
      <c r="DG131" s="336"/>
      <c r="DH131" s="333" t="s">
        <v>1222</v>
      </c>
      <c r="DI131" s="334" t="s">
        <v>1223</v>
      </c>
      <c r="DJ131" s="336"/>
      <c r="DK131" s="333" t="s">
        <v>1222</v>
      </c>
      <c r="DL131" s="334" t="s">
        <v>1223</v>
      </c>
      <c r="DM131" s="336"/>
      <c r="DN131" s="333" t="s">
        <v>1224</v>
      </c>
      <c r="DO131" s="334" t="s">
        <v>1224</v>
      </c>
      <c r="DP131" s="336"/>
      <c r="DQ131" s="333" t="s">
        <v>1222</v>
      </c>
      <c r="DR131" s="334" t="s">
        <v>1223</v>
      </c>
      <c r="DS131" s="336"/>
      <c r="DT131" s="333" t="s">
        <v>1222</v>
      </c>
      <c r="DU131" s="334" t="s">
        <v>1223</v>
      </c>
      <c r="DV131" s="336"/>
      <c r="DW131" s="333" t="s">
        <v>1224</v>
      </c>
      <c r="DX131" s="334" t="s">
        <v>1224</v>
      </c>
      <c r="DY131" s="336"/>
      <c r="DZ131" s="333" t="s">
        <v>1224</v>
      </c>
      <c r="EA131" s="334" t="s">
        <v>1224</v>
      </c>
      <c r="EB131" s="336"/>
      <c r="EC131" s="333" t="s">
        <v>1224</v>
      </c>
      <c r="ED131" s="334" t="s">
        <v>1224</v>
      </c>
      <c r="EE131" s="336"/>
      <c r="EF131" s="333" t="s">
        <v>1222</v>
      </c>
      <c r="EG131" s="334" t="s">
        <v>1223</v>
      </c>
      <c r="EH131" s="336"/>
      <c r="EI131" s="374" t="s">
        <v>1210</v>
      </c>
      <c r="EJ131" s="375" t="s">
        <v>1210</v>
      </c>
      <c r="EK131" s="336"/>
      <c r="EL131" s="333" t="s">
        <v>1210</v>
      </c>
      <c r="EM131" s="334" t="s">
        <v>1210</v>
      </c>
      <c r="EN131" s="336"/>
      <c r="EO131" s="333" t="s">
        <v>1210</v>
      </c>
      <c r="EP131" s="334" t="s">
        <v>1210</v>
      </c>
      <c r="EQ131" s="336"/>
      <c r="ER131" s="333" t="s">
        <v>1210</v>
      </c>
      <c r="ES131" s="334" t="s">
        <v>1210</v>
      </c>
      <c r="ET131" s="336"/>
      <c r="EU131" s="333" t="s">
        <v>1210</v>
      </c>
      <c r="EV131" s="334" t="s">
        <v>1210</v>
      </c>
      <c r="EW131" s="376"/>
      <c r="EY131" s="668" t="s">
        <v>566</v>
      </c>
      <c r="EZ131" s="639" t="s">
        <v>567</v>
      </c>
      <c r="FA131" s="265" t="s">
        <v>1231</v>
      </c>
      <c r="FB131" s="266">
        <v>44869</v>
      </c>
      <c r="FC131" s="669">
        <v>44883</v>
      </c>
      <c r="FD131" s="268" t="s">
        <v>1242</v>
      </c>
      <c r="FE131" s="326">
        <v>3.01</v>
      </c>
      <c r="FF131" s="270" t="s">
        <v>1242</v>
      </c>
      <c r="FG131" s="326">
        <v>3.02</v>
      </c>
      <c r="FH131" s="327" t="s">
        <v>1210</v>
      </c>
      <c r="FI131" s="328" t="s">
        <v>1210</v>
      </c>
      <c r="FJ131" s="670" t="s">
        <v>1242</v>
      </c>
      <c r="FK131" s="671">
        <v>100</v>
      </c>
      <c r="FL131" s="672">
        <v>18</v>
      </c>
      <c r="FM131" s="673">
        <v>18</v>
      </c>
      <c r="FN131" s="268" t="s">
        <v>1210</v>
      </c>
      <c r="FO131" s="326" t="s">
        <v>1210</v>
      </c>
      <c r="FP131" s="270" t="s">
        <v>1210</v>
      </c>
      <c r="FQ131" s="326" t="s">
        <v>1210</v>
      </c>
      <c r="FR131" s="327" t="s">
        <v>1210</v>
      </c>
      <c r="FS131" s="328" t="s">
        <v>1210</v>
      </c>
      <c r="FT131" s="670" t="s">
        <v>1210</v>
      </c>
      <c r="FU131" s="671" t="s">
        <v>1210</v>
      </c>
      <c r="FV131" s="672" t="s">
        <v>1210</v>
      </c>
      <c r="FW131" s="673" t="s">
        <v>1210</v>
      </c>
      <c r="FY131" s="276" t="s">
        <v>1243</v>
      </c>
      <c r="FZ131" s="277" t="s">
        <v>1230</v>
      </c>
      <c r="GC131" s="229"/>
      <c r="GD131" s="229"/>
    </row>
    <row r="132" spans="2:186" ht="18.75" customHeight="1">
      <c r="B132" s="632" t="s">
        <v>568</v>
      </c>
      <c r="C132" s="231" t="s">
        <v>569</v>
      </c>
      <c r="D132" s="232">
        <v>2022</v>
      </c>
      <c r="E132" s="233" t="s">
        <v>1231</v>
      </c>
      <c r="F132" s="633">
        <v>1039168</v>
      </c>
      <c r="G132" s="634">
        <v>1039168</v>
      </c>
      <c r="H132" s="339">
        <v>44770</v>
      </c>
      <c r="I132" s="635" t="s">
        <v>2336</v>
      </c>
      <c r="J132" s="636" t="s">
        <v>569</v>
      </c>
      <c r="K132" s="637" t="s">
        <v>2337</v>
      </c>
      <c r="L132" s="638" t="s">
        <v>569</v>
      </c>
      <c r="M132" s="637" t="s">
        <v>2338</v>
      </c>
      <c r="N132" s="639" t="s">
        <v>2336</v>
      </c>
      <c r="O132" s="635" t="s">
        <v>59</v>
      </c>
      <c r="P132" s="639" t="s">
        <v>62</v>
      </c>
      <c r="Q132" s="640" t="s">
        <v>1234</v>
      </c>
      <c r="R132" s="641"/>
      <c r="S132" s="641"/>
      <c r="T132" s="642"/>
      <c r="U132" s="643">
        <v>2080.3089764460001</v>
      </c>
      <c r="V132" s="644">
        <v>4</v>
      </c>
      <c r="W132" s="644">
        <v>1</v>
      </c>
      <c r="X132" s="645" t="s">
        <v>1210</v>
      </c>
      <c r="Y132" s="352">
        <v>2022</v>
      </c>
      <c r="Z132" s="265">
        <v>2024</v>
      </c>
      <c r="AA132" s="646" t="s">
        <v>2339</v>
      </c>
      <c r="AB132" s="647"/>
      <c r="AC132" s="639" t="s">
        <v>1210</v>
      </c>
      <c r="AD132" s="648" t="s">
        <v>1211</v>
      </c>
      <c r="AE132" s="636" t="s">
        <v>2340</v>
      </c>
      <c r="AF132" s="636" t="s">
        <v>2336</v>
      </c>
      <c r="AG132" s="639" t="s">
        <v>2341</v>
      </c>
      <c r="AH132" s="648"/>
      <c r="AI132" s="639" t="s">
        <v>1210</v>
      </c>
      <c r="AJ132" s="649">
        <v>2021</v>
      </c>
      <c r="AK132" s="644">
        <v>3696</v>
      </c>
      <c r="AL132" s="644">
        <v>3592</v>
      </c>
      <c r="AM132" s="650">
        <v>106.65</v>
      </c>
      <c r="AN132" s="651" t="s">
        <v>2342</v>
      </c>
      <c r="AO132" s="652">
        <v>2024</v>
      </c>
      <c r="AP132" s="645">
        <v>3845</v>
      </c>
      <c r="AQ132" s="653">
        <v>-4.04</v>
      </c>
      <c r="AR132" s="645">
        <v>3735</v>
      </c>
      <c r="AS132" s="653">
        <v>-3.99</v>
      </c>
      <c r="AT132" s="654">
        <v>110.89</v>
      </c>
      <c r="AU132" s="651" t="s">
        <v>2342</v>
      </c>
      <c r="AV132" s="655">
        <v>-3.98</v>
      </c>
      <c r="AW132" s="656" t="s">
        <v>2343</v>
      </c>
      <c r="AX132" s="649">
        <v>2021</v>
      </c>
      <c r="AY132" s="644"/>
      <c r="AZ132" s="644" t="s">
        <v>1210</v>
      </c>
      <c r="BA132" s="650"/>
      <c r="BB132" s="657"/>
      <c r="BC132" s="652">
        <v>2024</v>
      </c>
      <c r="BD132" s="645"/>
      <c r="BE132" s="653" t="s">
        <v>1210</v>
      </c>
      <c r="BF132" s="645"/>
      <c r="BG132" s="653" t="s">
        <v>1210</v>
      </c>
      <c r="BH132" s="654"/>
      <c r="BI132" s="657" t="s">
        <v>1210</v>
      </c>
      <c r="BJ132" s="655" t="s">
        <v>1210</v>
      </c>
      <c r="BK132" s="656"/>
      <c r="BL132" s="635" t="s">
        <v>1210</v>
      </c>
      <c r="BM132" s="658" t="s">
        <v>1210</v>
      </c>
      <c r="BN132" s="639" t="s">
        <v>1210</v>
      </c>
      <c r="BO132" s="635" t="s">
        <v>1210</v>
      </c>
      <c r="BP132" s="658" t="s">
        <v>1210</v>
      </c>
      <c r="BQ132" s="639" t="s">
        <v>1210</v>
      </c>
      <c r="BR132" s="635" t="s">
        <v>1210</v>
      </c>
      <c r="BS132" s="658" t="s">
        <v>1210</v>
      </c>
      <c r="BT132" s="639" t="s">
        <v>1210</v>
      </c>
      <c r="BU132" s="635" t="s">
        <v>1210</v>
      </c>
      <c r="BV132" s="658" t="s">
        <v>1210</v>
      </c>
      <c r="BW132" s="639" t="s">
        <v>1210</v>
      </c>
      <c r="BX132" s="635" t="s">
        <v>1210</v>
      </c>
      <c r="BY132" s="658" t="s">
        <v>1210</v>
      </c>
      <c r="BZ132" s="639" t="s">
        <v>1210</v>
      </c>
      <c r="CA132" s="659" t="s">
        <v>1210</v>
      </c>
      <c r="CB132" s="638" t="s">
        <v>1217</v>
      </c>
      <c r="CC132" s="660"/>
      <c r="CD132" s="661" t="s">
        <v>1217</v>
      </c>
      <c r="CE132" s="662"/>
      <c r="CF132" s="663"/>
      <c r="CG132" s="663"/>
      <c r="CH132" s="663"/>
      <c r="CI132" s="663"/>
      <c r="CJ132" s="664"/>
      <c r="CK132" s="661" t="s">
        <v>1240</v>
      </c>
      <c r="CL132" s="639" t="s">
        <v>2344</v>
      </c>
      <c r="CM132" s="647" t="s">
        <v>1217</v>
      </c>
      <c r="CN132" s="665"/>
      <c r="CO132" s="666">
        <v>0</v>
      </c>
      <c r="CP132" s="667"/>
      <c r="CQ132" s="666">
        <v>0</v>
      </c>
      <c r="CR132" s="667"/>
      <c r="CS132" s="666">
        <v>0</v>
      </c>
      <c r="CT132" s="667" t="s">
        <v>1210</v>
      </c>
      <c r="CU132" s="666">
        <v>0</v>
      </c>
      <c r="CV132" s="374" t="s">
        <v>1219</v>
      </c>
      <c r="CW132" s="375" t="s">
        <v>1223</v>
      </c>
      <c r="CX132" s="336"/>
      <c r="CY132" s="333" t="s">
        <v>1222</v>
      </c>
      <c r="CZ132" s="334" t="s">
        <v>1223</v>
      </c>
      <c r="DA132" s="336"/>
      <c r="DB132" s="333" t="s">
        <v>1222</v>
      </c>
      <c r="DC132" s="334" t="s">
        <v>1223</v>
      </c>
      <c r="DD132" s="336"/>
      <c r="DE132" s="333" t="s">
        <v>1222</v>
      </c>
      <c r="DF132" s="334" t="s">
        <v>1223</v>
      </c>
      <c r="DG132" s="336"/>
      <c r="DH132" s="333" t="s">
        <v>1222</v>
      </c>
      <c r="DI132" s="334" t="s">
        <v>1223</v>
      </c>
      <c r="DJ132" s="336"/>
      <c r="DK132" s="333" t="s">
        <v>1222</v>
      </c>
      <c r="DL132" s="334" t="s">
        <v>1223</v>
      </c>
      <c r="DM132" s="336"/>
      <c r="DN132" s="333" t="s">
        <v>1224</v>
      </c>
      <c r="DO132" s="334" t="s">
        <v>1224</v>
      </c>
      <c r="DP132" s="336"/>
      <c r="DQ132" s="333" t="s">
        <v>1222</v>
      </c>
      <c r="DR132" s="334" t="s">
        <v>1223</v>
      </c>
      <c r="DS132" s="336"/>
      <c r="DT132" s="333" t="s">
        <v>1222</v>
      </c>
      <c r="DU132" s="334" t="s">
        <v>1223</v>
      </c>
      <c r="DV132" s="336"/>
      <c r="DW132" s="333" t="s">
        <v>1224</v>
      </c>
      <c r="DX132" s="334" t="s">
        <v>1224</v>
      </c>
      <c r="DY132" s="336"/>
      <c r="DZ132" s="333" t="s">
        <v>1224</v>
      </c>
      <c r="EA132" s="334" t="s">
        <v>1224</v>
      </c>
      <c r="EB132" s="336"/>
      <c r="EC132" s="333" t="s">
        <v>1224</v>
      </c>
      <c r="ED132" s="334" t="s">
        <v>1224</v>
      </c>
      <c r="EE132" s="336"/>
      <c r="EF132" s="333" t="s">
        <v>1222</v>
      </c>
      <c r="EG132" s="334" t="s">
        <v>1223</v>
      </c>
      <c r="EH132" s="336"/>
      <c r="EI132" s="374" t="s">
        <v>1210</v>
      </c>
      <c r="EJ132" s="375" t="s">
        <v>1210</v>
      </c>
      <c r="EK132" s="336"/>
      <c r="EL132" s="333" t="s">
        <v>1210</v>
      </c>
      <c r="EM132" s="334" t="s">
        <v>1210</v>
      </c>
      <c r="EN132" s="336"/>
      <c r="EO132" s="333" t="s">
        <v>1210</v>
      </c>
      <c r="EP132" s="334" t="s">
        <v>1210</v>
      </c>
      <c r="EQ132" s="336"/>
      <c r="ER132" s="333" t="s">
        <v>1210</v>
      </c>
      <c r="ES132" s="334" t="s">
        <v>1210</v>
      </c>
      <c r="ET132" s="336"/>
      <c r="EU132" s="333" t="s">
        <v>1210</v>
      </c>
      <c r="EV132" s="334" t="s">
        <v>1210</v>
      </c>
      <c r="EW132" s="376"/>
      <c r="EY132" s="668" t="s">
        <v>568</v>
      </c>
      <c r="EZ132" s="639" t="s">
        <v>569</v>
      </c>
      <c r="FA132" s="265" t="s">
        <v>1231</v>
      </c>
      <c r="FB132" s="266">
        <v>44893</v>
      </c>
      <c r="FC132" s="669">
        <v>44894</v>
      </c>
      <c r="FD132" s="268" t="s">
        <v>1228</v>
      </c>
      <c r="FE132" s="326">
        <v>-4.04</v>
      </c>
      <c r="FF132" s="270" t="s">
        <v>1228</v>
      </c>
      <c r="FG132" s="326">
        <v>-3.99</v>
      </c>
      <c r="FH132" s="327" t="s">
        <v>1228</v>
      </c>
      <c r="FI132" s="328">
        <v>-3.98</v>
      </c>
      <c r="FJ132" s="670" t="s">
        <v>1242</v>
      </c>
      <c r="FK132" s="671">
        <v>100</v>
      </c>
      <c r="FL132" s="672">
        <v>18</v>
      </c>
      <c r="FM132" s="673">
        <v>18</v>
      </c>
      <c r="FN132" s="268" t="s">
        <v>1210</v>
      </c>
      <c r="FO132" s="326" t="s">
        <v>1210</v>
      </c>
      <c r="FP132" s="270" t="s">
        <v>1210</v>
      </c>
      <c r="FQ132" s="326" t="s">
        <v>1210</v>
      </c>
      <c r="FR132" s="327" t="s">
        <v>1210</v>
      </c>
      <c r="FS132" s="328" t="s">
        <v>1210</v>
      </c>
      <c r="FT132" s="670" t="s">
        <v>1210</v>
      </c>
      <c r="FU132" s="671" t="s">
        <v>1210</v>
      </c>
      <c r="FV132" s="672" t="s">
        <v>1210</v>
      </c>
      <c r="FW132" s="673" t="s">
        <v>1210</v>
      </c>
      <c r="FY132" s="276" t="s">
        <v>1229</v>
      </c>
      <c r="FZ132" s="277" t="s">
        <v>1230</v>
      </c>
      <c r="GC132" s="229"/>
      <c r="GD132" s="229"/>
    </row>
    <row r="133" spans="2:186" ht="18.75" customHeight="1">
      <c r="B133" s="632" t="s">
        <v>570</v>
      </c>
      <c r="C133" s="231" t="s">
        <v>571</v>
      </c>
      <c r="D133" s="232">
        <v>2022</v>
      </c>
      <c r="E133" s="233" t="s">
        <v>1231</v>
      </c>
      <c r="F133" s="633">
        <v>1039169</v>
      </c>
      <c r="G133" s="634">
        <v>1039169</v>
      </c>
      <c r="H133" s="339">
        <v>44768</v>
      </c>
      <c r="I133" s="635" t="s">
        <v>2345</v>
      </c>
      <c r="J133" s="636" t="s">
        <v>571</v>
      </c>
      <c r="K133" s="637" t="s">
        <v>2346</v>
      </c>
      <c r="L133" s="638" t="s">
        <v>571</v>
      </c>
      <c r="M133" s="637" t="s">
        <v>2346</v>
      </c>
      <c r="N133" s="639" t="s">
        <v>2347</v>
      </c>
      <c r="O133" s="635" t="s">
        <v>59</v>
      </c>
      <c r="P133" s="639" t="s">
        <v>62</v>
      </c>
      <c r="Q133" s="640" t="s">
        <v>1234</v>
      </c>
      <c r="R133" s="641"/>
      <c r="S133" s="641"/>
      <c r="T133" s="642"/>
      <c r="U133" s="643">
        <v>17255.136182400001</v>
      </c>
      <c r="V133" s="644">
        <v>3</v>
      </c>
      <c r="W133" s="644">
        <v>2</v>
      </c>
      <c r="X133" s="645" t="s">
        <v>1210</v>
      </c>
      <c r="Y133" s="352">
        <v>2022</v>
      </c>
      <c r="Z133" s="265">
        <v>2024</v>
      </c>
      <c r="AA133" s="646" t="s">
        <v>2348</v>
      </c>
      <c r="AB133" s="647"/>
      <c r="AC133" s="639" t="s">
        <v>1210</v>
      </c>
      <c r="AD133" s="648" t="s">
        <v>1211</v>
      </c>
      <c r="AE133" s="636" t="s">
        <v>2349</v>
      </c>
      <c r="AF133" s="636" t="s">
        <v>2347</v>
      </c>
      <c r="AG133" s="639" t="s">
        <v>2350</v>
      </c>
      <c r="AH133" s="648"/>
      <c r="AI133" s="639" t="s">
        <v>1210</v>
      </c>
      <c r="AJ133" s="649">
        <v>2021</v>
      </c>
      <c r="AK133" s="644">
        <v>31004</v>
      </c>
      <c r="AL133" s="644">
        <v>30750</v>
      </c>
      <c r="AM133" s="650"/>
      <c r="AN133" s="651"/>
      <c r="AO133" s="652">
        <v>2024</v>
      </c>
      <c r="AP133" s="645">
        <v>32554.2</v>
      </c>
      <c r="AQ133" s="653">
        <v>-5</v>
      </c>
      <c r="AR133" s="645">
        <v>32287.5</v>
      </c>
      <c r="AS133" s="653">
        <v>-5</v>
      </c>
      <c r="AT133" s="654"/>
      <c r="AU133" s="651" t="s">
        <v>1210</v>
      </c>
      <c r="AV133" s="655">
        <v>4.5</v>
      </c>
      <c r="AW133" s="656" t="s">
        <v>2351</v>
      </c>
      <c r="AX133" s="649">
        <v>2021</v>
      </c>
      <c r="AY133" s="644"/>
      <c r="AZ133" s="644" t="s">
        <v>1210</v>
      </c>
      <c r="BA133" s="650"/>
      <c r="BB133" s="657"/>
      <c r="BC133" s="652">
        <v>2024</v>
      </c>
      <c r="BD133" s="645"/>
      <c r="BE133" s="653" t="s">
        <v>1210</v>
      </c>
      <c r="BF133" s="645"/>
      <c r="BG133" s="653" t="s">
        <v>1210</v>
      </c>
      <c r="BH133" s="654"/>
      <c r="BI133" s="657" t="s">
        <v>1210</v>
      </c>
      <c r="BJ133" s="655" t="s">
        <v>1210</v>
      </c>
      <c r="BK133" s="656"/>
      <c r="BL133" s="635" t="s">
        <v>1210</v>
      </c>
      <c r="BM133" s="658" t="s">
        <v>1210</v>
      </c>
      <c r="BN133" s="639" t="s">
        <v>1210</v>
      </c>
      <c r="BO133" s="635" t="s">
        <v>1210</v>
      </c>
      <c r="BP133" s="658" t="s">
        <v>1210</v>
      </c>
      <c r="BQ133" s="639" t="s">
        <v>1210</v>
      </c>
      <c r="BR133" s="635" t="s">
        <v>1210</v>
      </c>
      <c r="BS133" s="658" t="s">
        <v>1210</v>
      </c>
      <c r="BT133" s="639" t="s">
        <v>1210</v>
      </c>
      <c r="BU133" s="635" t="s">
        <v>1210</v>
      </c>
      <c r="BV133" s="658" t="s">
        <v>1210</v>
      </c>
      <c r="BW133" s="639" t="s">
        <v>1210</v>
      </c>
      <c r="BX133" s="635" t="s">
        <v>1210</v>
      </c>
      <c r="BY133" s="658" t="s">
        <v>1210</v>
      </c>
      <c r="BZ133" s="639" t="s">
        <v>1210</v>
      </c>
      <c r="CA133" s="659" t="s">
        <v>1210</v>
      </c>
      <c r="CB133" s="638" t="s">
        <v>1240</v>
      </c>
      <c r="CC133" s="660" t="s">
        <v>2352</v>
      </c>
      <c r="CD133" s="661" t="s">
        <v>1217</v>
      </c>
      <c r="CE133" s="662"/>
      <c r="CF133" s="663"/>
      <c r="CG133" s="663"/>
      <c r="CH133" s="663"/>
      <c r="CI133" s="663"/>
      <c r="CJ133" s="664"/>
      <c r="CK133" s="661" t="s">
        <v>1240</v>
      </c>
      <c r="CL133" s="639" t="s">
        <v>2353</v>
      </c>
      <c r="CM133" s="647" t="s">
        <v>1217</v>
      </c>
      <c r="CN133" s="665"/>
      <c r="CO133" s="666">
        <v>0</v>
      </c>
      <c r="CP133" s="667"/>
      <c r="CQ133" s="666">
        <v>0</v>
      </c>
      <c r="CR133" s="667"/>
      <c r="CS133" s="666">
        <v>0</v>
      </c>
      <c r="CT133" s="667" t="s">
        <v>1210</v>
      </c>
      <c r="CU133" s="666">
        <v>0</v>
      </c>
      <c r="CV133" s="374" t="s">
        <v>1219</v>
      </c>
      <c r="CW133" s="375" t="s">
        <v>1223</v>
      </c>
      <c r="CX133" s="336"/>
      <c r="CY133" s="333" t="s">
        <v>1222</v>
      </c>
      <c r="CZ133" s="334" t="s">
        <v>1223</v>
      </c>
      <c r="DA133" s="336"/>
      <c r="DB133" s="333" t="s">
        <v>1222</v>
      </c>
      <c r="DC133" s="334" t="s">
        <v>1223</v>
      </c>
      <c r="DD133" s="336"/>
      <c r="DE133" s="333" t="s">
        <v>1222</v>
      </c>
      <c r="DF133" s="334" t="s">
        <v>1223</v>
      </c>
      <c r="DG133" s="336"/>
      <c r="DH133" s="333" t="s">
        <v>1222</v>
      </c>
      <c r="DI133" s="334" t="s">
        <v>1223</v>
      </c>
      <c r="DJ133" s="336"/>
      <c r="DK133" s="333" t="s">
        <v>1222</v>
      </c>
      <c r="DL133" s="334" t="s">
        <v>1223</v>
      </c>
      <c r="DM133" s="336"/>
      <c r="DN133" s="333" t="s">
        <v>1224</v>
      </c>
      <c r="DO133" s="334" t="s">
        <v>1224</v>
      </c>
      <c r="DP133" s="336"/>
      <c r="DQ133" s="333" t="s">
        <v>1222</v>
      </c>
      <c r="DR133" s="334" t="s">
        <v>1223</v>
      </c>
      <c r="DS133" s="336"/>
      <c r="DT133" s="333" t="s">
        <v>1222</v>
      </c>
      <c r="DU133" s="334" t="s">
        <v>1223</v>
      </c>
      <c r="DV133" s="336"/>
      <c r="DW133" s="333" t="s">
        <v>1224</v>
      </c>
      <c r="DX133" s="334" t="s">
        <v>1224</v>
      </c>
      <c r="DY133" s="336"/>
      <c r="DZ133" s="333" t="s">
        <v>1224</v>
      </c>
      <c r="EA133" s="334" t="s">
        <v>1224</v>
      </c>
      <c r="EB133" s="336"/>
      <c r="EC133" s="333" t="s">
        <v>1224</v>
      </c>
      <c r="ED133" s="334" t="s">
        <v>1224</v>
      </c>
      <c r="EE133" s="336"/>
      <c r="EF133" s="333" t="s">
        <v>1224</v>
      </c>
      <c r="EG133" s="334" t="s">
        <v>1224</v>
      </c>
      <c r="EH133" s="336"/>
      <c r="EI133" s="374" t="s">
        <v>1210</v>
      </c>
      <c r="EJ133" s="375" t="s">
        <v>1210</v>
      </c>
      <c r="EK133" s="336"/>
      <c r="EL133" s="333" t="s">
        <v>1210</v>
      </c>
      <c r="EM133" s="334" t="s">
        <v>1210</v>
      </c>
      <c r="EN133" s="336"/>
      <c r="EO133" s="333" t="s">
        <v>1210</v>
      </c>
      <c r="EP133" s="334" t="s">
        <v>1210</v>
      </c>
      <c r="EQ133" s="336"/>
      <c r="ER133" s="333" t="s">
        <v>1210</v>
      </c>
      <c r="ES133" s="334" t="s">
        <v>1210</v>
      </c>
      <c r="ET133" s="336"/>
      <c r="EU133" s="333" t="s">
        <v>1210</v>
      </c>
      <c r="EV133" s="334" t="s">
        <v>1210</v>
      </c>
      <c r="EW133" s="376"/>
      <c r="EY133" s="668" t="s">
        <v>570</v>
      </c>
      <c r="EZ133" s="639" t="s">
        <v>571</v>
      </c>
      <c r="FA133" s="265" t="s">
        <v>1231</v>
      </c>
      <c r="FB133" s="266">
        <v>44958</v>
      </c>
      <c r="FC133" s="669">
        <v>44958</v>
      </c>
      <c r="FD133" s="268" t="s">
        <v>1228</v>
      </c>
      <c r="FE133" s="326">
        <v>-5</v>
      </c>
      <c r="FF133" s="270" t="s">
        <v>1228</v>
      </c>
      <c r="FG133" s="326">
        <v>-5</v>
      </c>
      <c r="FH133" s="327" t="s">
        <v>1242</v>
      </c>
      <c r="FI133" s="328">
        <v>4.5</v>
      </c>
      <c r="FJ133" s="670" t="s">
        <v>1242</v>
      </c>
      <c r="FK133" s="671">
        <v>100</v>
      </c>
      <c r="FL133" s="672">
        <v>16</v>
      </c>
      <c r="FM133" s="673">
        <v>16</v>
      </c>
      <c r="FN133" s="268" t="s">
        <v>1210</v>
      </c>
      <c r="FO133" s="326" t="s">
        <v>1210</v>
      </c>
      <c r="FP133" s="270" t="s">
        <v>1210</v>
      </c>
      <c r="FQ133" s="326" t="s">
        <v>1210</v>
      </c>
      <c r="FR133" s="327" t="s">
        <v>1210</v>
      </c>
      <c r="FS133" s="328" t="s">
        <v>1210</v>
      </c>
      <c r="FT133" s="670" t="s">
        <v>1210</v>
      </c>
      <c r="FU133" s="671" t="s">
        <v>1210</v>
      </c>
      <c r="FV133" s="672" t="s">
        <v>1210</v>
      </c>
      <c r="FW133" s="673" t="s">
        <v>1210</v>
      </c>
      <c r="FY133" s="276" t="s">
        <v>1229</v>
      </c>
      <c r="FZ133" s="277" t="s">
        <v>1230</v>
      </c>
      <c r="GC133" s="229"/>
      <c r="GD133" s="229"/>
    </row>
    <row r="134" spans="2:186" ht="18.75" customHeight="1">
      <c r="B134" s="632" t="s">
        <v>572</v>
      </c>
      <c r="C134" s="231" t="s">
        <v>573</v>
      </c>
      <c r="D134" s="232">
        <v>2022</v>
      </c>
      <c r="E134" s="233" t="s">
        <v>1231</v>
      </c>
      <c r="F134" s="633">
        <v>1022170</v>
      </c>
      <c r="G134" s="634">
        <v>1022170</v>
      </c>
      <c r="H134" s="339">
        <v>44771</v>
      </c>
      <c r="I134" s="635" t="s">
        <v>2354</v>
      </c>
      <c r="J134" s="636" t="s">
        <v>573</v>
      </c>
      <c r="K134" s="637" t="s">
        <v>2355</v>
      </c>
      <c r="L134" s="638" t="s">
        <v>573</v>
      </c>
      <c r="M134" s="637" t="s">
        <v>2356</v>
      </c>
      <c r="N134" s="639" t="s">
        <v>2357</v>
      </c>
      <c r="O134" s="635" t="s">
        <v>25</v>
      </c>
      <c r="P134" s="639" t="s">
        <v>39</v>
      </c>
      <c r="Q134" s="640" t="s">
        <v>1234</v>
      </c>
      <c r="R134" s="641"/>
      <c r="S134" s="641"/>
      <c r="T134" s="642"/>
      <c r="U134" s="643">
        <v>2043.2101019999998</v>
      </c>
      <c r="V134" s="644">
        <v>2</v>
      </c>
      <c r="W134" s="644">
        <v>1</v>
      </c>
      <c r="X134" s="645" t="s">
        <v>1210</v>
      </c>
      <c r="Y134" s="352">
        <v>2022</v>
      </c>
      <c r="Z134" s="265">
        <v>2024</v>
      </c>
      <c r="AA134" s="646" t="s">
        <v>2358</v>
      </c>
      <c r="AB134" s="647"/>
      <c r="AC134" s="639" t="s">
        <v>1210</v>
      </c>
      <c r="AD134" s="648" t="s">
        <v>1211</v>
      </c>
      <c r="AE134" s="636" t="s">
        <v>2359</v>
      </c>
      <c r="AF134" s="636" t="s">
        <v>2360</v>
      </c>
      <c r="AG134" s="639" t="s">
        <v>2361</v>
      </c>
      <c r="AH134" s="648"/>
      <c r="AI134" s="639" t="s">
        <v>1210</v>
      </c>
      <c r="AJ134" s="649">
        <v>2021</v>
      </c>
      <c r="AK134" s="644">
        <v>3148</v>
      </c>
      <c r="AL134" s="644">
        <v>2485</v>
      </c>
      <c r="AM134" s="650"/>
      <c r="AN134" s="651"/>
      <c r="AO134" s="652">
        <v>2024</v>
      </c>
      <c r="AP134" s="645">
        <v>3080</v>
      </c>
      <c r="AQ134" s="653">
        <v>2.16</v>
      </c>
      <c r="AR134" s="645">
        <v>2400</v>
      </c>
      <c r="AS134" s="653">
        <v>3.42</v>
      </c>
      <c r="AT134" s="654"/>
      <c r="AU134" s="651" t="s">
        <v>1210</v>
      </c>
      <c r="AV134" s="655" t="s">
        <v>1210</v>
      </c>
      <c r="AW134" s="656" t="s">
        <v>2362</v>
      </c>
      <c r="AX134" s="649">
        <v>2021</v>
      </c>
      <c r="AY134" s="644"/>
      <c r="AZ134" s="644" t="s">
        <v>1210</v>
      </c>
      <c r="BA134" s="650"/>
      <c r="BB134" s="657"/>
      <c r="BC134" s="652">
        <v>2024</v>
      </c>
      <c r="BD134" s="645"/>
      <c r="BE134" s="653" t="s">
        <v>1210</v>
      </c>
      <c r="BF134" s="645"/>
      <c r="BG134" s="653" t="s">
        <v>1210</v>
      </c>
      <c r="BH134" s="654"/>
      <c r="BI134" s="657" t="s">
        <v>1210</v>
      </c>
      <c r="BJ134" s="655" t="s">
        <v>1210</v>
      </c>
      <c r="BK134" s="656"/>
      <c r="BL134" s="635" t="s">
        <v>1210</v>
      </c>
      <c r="BM134" s="658" t="s">
        <v>1210</v>
      </c>
      <c r="BN134" s="639" t="s">
        <v>1210</v>
      </c>
      <c r="BO134" s="635" t="s">
        <v>1210</v>
      </c>
      <c r="BP134" s="658" t="s">
        <v>1210</v>
      </c>
      <c r="BQ134" s="639" t="s">
        <v>1210</v>
      </c>
      <c r="BR134" s="635" t="s">
        <v>1210</v>
      </c>
      <c r="BS134" s="658" t="s">
        <v>1210</v>
      </c>
      <c r="BT134" s="639" t="s">
        <v>1210</v>
      </c>
      <c r="BU134" s="635" t="s">
        <v>1210</v>
      </c>
      <c r="BV134" s="658" t="s">
        <v>1210</v>
      </c>
      <c r="BW134" s="639" t="s">
        <v>1210</v>
      </c>
      <c r="BX134" s="635" t="s">
        <v>1210</v>
      </c>
      <c r="BY134" s="658" t="s">
        <v>1210</v>
      </c>
      <c r="BZ134" s="639" t="s">
        <v>1210</v>
      </c>
      <c r="CA134" s="659" t="s">
        <v>1210</v>
      </c>
      <c r="CB134" s="638" t="s">
        <v>1217</v>
      </c>
      <c r="CC134" s="660"/>
      <c r="CD134" s="661" t="s">
        <v>1217</v>
      </c>
      <c r="CE134" s="662"/>
      <c r="CF134" s="663"/>
      <c r="CG134" s="663"/>
      <c r="CH134" s="663"/>
      <c r="CI134" s="663"/>
      <c r="CJ134" s="664"/>
      <c r="CK134" s="661" t="s">
        <v>1217</v>
      </c>
      <c r="CL134" s="639"/>
      <c r="CM134" s="647" t="s">
        <v>1217</v>
      </c>
      <c r="CN134" s="665"/>
      <c r="CO134" s="666">
        <v>0</v>
      </c>
      <c r="CP134" s="667"/>
      <c r="CQ134" s="666">
        <v>0</v>
      </c>
      <c r="CR134" s="667"/>
      <c r="CS134" s="666">
        <v>0</v>
      </c>
      <c r="CT134" s="667" t="s">
        <v>1210</v>
      </c>
      <c r="CU134" s="666">
        <v>0</v>
      </c>
      <c r="CV134" s="374" t="s">
        <v>1219</v>
      </c>
      <c r="CW134" s="375" t="s">
        <v>1223</v>
      </c>
      <c r="CX134" s="336"/>
      <c r="CY134" s="333" t="s">
        <v>1222</v>
      </c>
      <c r="CZ134" s="334" t="s">
        <v>1223</v>
      </c>
      <c r="DA134" s="336"/>
      <c r="DB134" s="333" t="s">
        <v>1222</v>
      </c>
      <c r="DC134" s="334" t="s">
        <v>1223</v>
      </c>
      <c r="DD134" s="336"/>
      <c r="DE134" s="333" t="s">
        <v>1222</v>
      </c>
      <c r="DF134" s="334" t="s">
        <v>1223</v>
      </c>
      <c r="DG134" s="336"/>
      <c r="DH134" s="333" t="s">
        <v>1222</v>
      </c>
      <c r="DI134" s="334" t="s">
        <v>1223</v>
      </c>
      <c r="DJ134" s="336"/>
      <c r="DK134" s="333" t="s">
        <v>1222</v>
      </c>
      <c r="DL134" s="334" t="s">
        <v>1223</v>
      </c>
      <c r="DM134" s="336"/>
      <c r="DN134" s="333" t="s">
        <v>1222</v>
      </c>
      <c r="DO134" s="334" t="s">
        <v>1223</v>
      </c>
      <c r="DP134" s="336"/>
      <c r="DQ134" s="333" t="s">
        <v>1222</v>
      </c>
      <c r="DR134" s="334" t="s">
        <v>1223</v>
      </c>
      <c r="DS134" s="336"/>
      <c r="DT134" s="333" t="s">
        <v>1222</v>
      </c>
      <c r="DU134" s="334" t="s">
        <v>1223</v>
      </c>
      <c r="DV134" s="336"/>
      <c r="DW134" s="333" t="s">
        <v>1222</v>
      </c>
      <c r="DX134" s="334" t="s">
        <v>1223</v>
      </c>
      <c r="DY134" s="336"/>
      <c r="DZ134" s="333" t="s">
        <v>1222</v>
      </c>
      <c r="EA134" s="334" t="s">
        <v>1223</v>
      </c>
      <c r="EB134" s="336"/>
      <c r="EC134" s="333" t="s">
        <v>1222</v>
      </c>
      <c r="ED134" s="334" t="s">
        <v>1223</v>
      </c>
      <c r="EE134" s="336"/>
      <c r="EF134" s="333" t="s">
        <v>1222</v>
      </c>
      <c r="EG134" s="334" t="s">
        <v>1223</v>
      </c>
      <c r="EH134" s="336"/>
      <c r="EI134" s="374" t="s">
        <v>1210</v>
      </c>
      <c r="EJ134" s="375" t="s">
        <v>1210</v>
      </c>
      <c r="EK134" s="336"/>
      <c r="EL134" s="333" t="s">
        <v>1210</v>
      </c>
      <c r="EM134" s="334" t="s">
        <v>1210</v>
      </c>
      <c r="EN134" s="336"/>
      <c r="EO134" s="333" t="s">
        <v>1210</v>
      </c>
      <c r="EP134" s="334" t="s">
        <v>1210</v>
      </c>
      <c r="EQ134" s="336"/>
      <c r="ER134" s="333" t="s">
        <v>1210</v>
      </c>
      <c r="ES134" s="334" t="s">
        <v>1210</v>
      </c>
      <c r="ET134" s="336"/>
      <c r="EU134" s="333" t="s">
        <v>1210</v>
      </c>
      <c r="EV134" s="334" t="s">
        <v>1210</v>
      </c>
      <c r="EW134" s="376"/>
      <c r="EY134" s="668" t="s">
        <v>572</v>
      </c>
      <c r="EZ134" s="639" t="s">
        <v>573</v>
      </c>
      <c r="FA134" s="265" t="s">
        <v>1231</v>
      </c>
      <c r="FB134" s="266">
        <v>44893</v>
      </c>
      <c r="FC134" s="669">
        <v>44894</v>
      </c>
      <c r="FD134" s="268" t="s">
        <v>1242</v>
      </c>
      <c r="FE134" s="326">
        <v>2.16</v>
      </c>
      <c r="FF134" s="270" t="s">
        <v>1242</v>
      </c>
      <c r="FG134" s="326">
        <v>3.42</v>
      </c>
      <c r="FH134" s="327" t="s">
        <v>1210</v>
      </c>
      <c r="FI134" s="328" t="s">
        <v>1210</v>
      </c>
      <c r="FJ134" s="670" t="s">
        <v>1242</v>
      </c>
      <c r="FK134" s="671">
        <v>100</v>
      </c>
      <c r="FL134" s="672">
        <v>26</v>
      </c>
      <c r="FM134" s="673">
        <v>26</v>
      </c>
      <c r="FN134" s="268" t="s">
        <v>1210</v>
      </c>
      <c r="FO134" s="326" t="s">
        <v>1210</v>
      </c>
      <c r="FP134" s="270" t="s">
        <v>1210</v>
      </c>
      <c r="FQ134" s="326" t="s">
        <v>1210</v>
      </c>
      <c r="FR134" s="327" t="s">
        <v>1210</v>
      </c>
      <c r="FS134" s="328" t="s">
        <v>1210</v>
      </c>
      <c r="FT134" s="670" t="s">
        <v>1210</v>
      </c>
      <c r="FU134" s="671" t="s">
        <v>1210</v>
      </c>
      <c r="FV134" s="672" t="s">
        <v>1210</v>
      </c>
      <c r="FW134" s="673" t="s">
        <v>1210</v>
      </c>
      <c r="FY134" s="276" t="s">
        <v>1243</v>
      </c>
      <c r="FZ134" s="277" t="s">
        <v>1230</v>
      </c>
      <c r="GC134" s="229"/>
      <c r="GD134" s="229"/>
    </row>
    <row r="135" spans="2:186" ht="18.75" customHeight="1">
      <c r="B135" s="632" t="s">
        <v>574</v>
      </c>
      <c r="C135" s="231" t="s">
        <v>3484</v>
      </c>
      <c r="D135" s="232">
        <v>2022</v>
      </c>
      <c r="E135" s="233" t="s">
        <v>1231</v>
      </c>
      <c r="F135" s="633">
        <v>1075171</v>
      </c>
      <c r="G135" s="634">
        <v>1075171</v>
      </c>
      <c r="H135" s="339">
        <v>44771</v>
      </c>
      <c r="I135" s="635" t="s">
        <v>2363</v>
      </c>
      <c r="J135" s="636" t="s">
        <v>2364</v>
      </c>
      <c r="K135" s="637" t="s">
        <v>2365</v>
      </c>
      <c r="L135" s="638" t="s">
        <v>3484</v>
      </c>
      <c r="M135" s="637" t="s">
        <v>2365</v>
      </c>
      <c r="N135" s="639" t="s">
        <v>2363</v>
      </c>
      <c r="O135" s="635" t="s">
        <v>100</v>
      </c>
      <c r="P135" s="639" t="s">
        <v>102</v>
      </c>
      <c r="Q135" s="640" t="s">
        <v>1234</v>
      </c>
      <c r="R135" s="641"/>
      <c r="S135" s="641"/>
      <c r="T135" s="642"/>
      <c r="U135" s="643">
        <v>8360</v>
      </c>
      <c r="V135" s="644">
        <v>2</v>
      </c>
      <c r="W135" s="644">
        <v>2</v>
      </c>
      <c r="X135" s="645"/>
      <c r="Y135" s="352">
        <v>2022</v>
      </c>
      <c r="Z135" s="265">
        <v>2024</v>
      </c>
      <c r="AA135" s="646" t="s">
        <v>2366</v>
      </c>
      <c r="AB135" s="647"/>
      <c r="AC135" s="639"/>
      <c r="AD135" s="648" t="s">
        <v>1211</v>
      </c>
      <c r="AE135" s="636" t="s">
        <v>2367</v>
      </c>
      <c r="AF135" s="636" t="s">
        <v>2368</v>
      </c>
      <c r="AG135" s="639" t="s">
        <v>1865</v>
      </c>
      <c r="AH135" s="648"/>
      <c r="AI135" s="639"/>
      <c r="AJ135" s="649">
        <v>2021</v>
      </c>
      <c r="AK135" s="644">
        <v>15110</v>
      </c>
      <c r="AL135" s="644">
        <v>15012</v>
      </c>
      <c r="AM135" s="650"/>
      <c r="AN135" s="651"/>
      <c r="AO135" s="652">
        <v>2024</v>
      </c>
      <c r="AP135" s="645">
        <v>14656.699999999999</v>
      </c>
      <c r="AQ135" s="653">
        <v>3</v>
      </c>
      <c r="AR135" s="645">
        <v>14561.64</v>
      </c>
      <c r="AS135" s="653">
        <v>3</v>
      </c>
      <c r="AT135" s="654"/>
      <c r="AU135" s="651" t="s">
        <v>1210</v>
      </c>
      <c r="AV135" s="655" t="s">
        <v>1210</v>
      </c>
      <c r="AW135" s="656" t="s">
        <v>2369</v>
      </c>
      <c r="AX135" s="649">
        <v>2021</v>
      </c>
      <c r="AY135" s="644"/>
      <c r="AZ135" s="644" t="s">
        <v>1210</v>
      </c>
      <c r="BA135" s="650" t="s">
        <v>1210</v>
      </c>
      <c r="BB135" s="657"/>
      <c r="BC135" s="652">
        <v>2024</v>
      </c>
      <c r="BD135" s="645"/>
      <c r="BE135" s="653" t="s">
        <v>1210</v>
      </c>
      <c r="BF135" s="645"/>
      <c r="BG135" s="653" t="s">
        <v>1210</v>
      </c>
      <c r="BH135" s="654"/>
      <c r="BI135" s="657" t="s">
        <v>1210</v>
      </c>
      <c r="BJ135" s="655" t="s">
        <v>1210</v>
      </c>
      <c r="BK135" s="656"/>
      <c r="BL135" s="635"/>
      <c r="BM135" s="658"/>
      <c r="BN135" s="639"/>
      <c r="BO135" s="635"/>
      <c r="BP135" s="658"/>
      <c r="BQ135" s="639"/>
      <c r="BR135" s="635"/>
      <c r="BS135" s="658"/>
      <c r="BT135" s="639"/>
      <c r="BU135" s="635"/>
      <c r="BV135" s="658"/>
      <c r="BW135" s="639"/>
      <c r="BX135" s="635"/>
      <c r="BY135" s="658"/>
      <c r="BZ135" s="639"/>
      <c r="CA135" s="659" t="s">
        <v>1210</v>
      </c>
      <c r="CB135" s="638" t="s">
        <v>1240</v>
      </c>
      <c r="CC135" s="660" t="s">
        <v>2370</v>
      </c>
      <c r="CD135" s="661" t="s">
        <v>1217</v>
      </c>
      <c r="CE135" s="662"/>
      <c r="CF135" s="663"/>
      <c r="CG135" s="663"/>
      <c r="CH135" s="663"/>
      <c r="CI135" s="663"/>
      <c r="CJ135" s="664"/>
      <c r="CK135" s="661" t="s">
        <v>1240</v>
      </c>
      <c r="CL135" s="639" t="s">
        <v>2371</v>
      </c>
      <c r="CM135" s="647" t="s">
        <v>1217</v>
      </c>
      <c r="CN135" s="665"/>
      <c r="CO135" s="666">
        <v>0</v>
      </c>
      <c r="CP135" s="667"/>
      <c r="CQ135" s="666">
        <v>0</v>
      </c>
      <c r="CR135" s="667"/>
      <c r="CS135" s="666">
        <v>0</v>
      </c>
      <c r="CT135" s="667" t="s">
        <v>1210</v>
      </c>
      <c r="CU135" s="666">
        <v>0</v>
      </c>
      <c r="CV135" s="374" t="s">
        <v>1219</v>
      </c>
      <c r="CW135" s="375" t="s">
        <v>1223</v>
      </c>
      <c r="CX135" s="336"/>
      <c r="CY135" s="333" t="s">
        <v>1222</v>
      </c>
      <c r="CZ135" s="334" t="s">
        <v>1223</v>
      </c>
      <c r="DA135" s="336"/>
      <c r="DB135" s="333" t="s">
        <v>1222</v>
      </c>
      <c r="DC135" s="334" t="s">
        <v>1223</v>
      </c>
      <c r="DD135" s="336"/>
      <c r="DE135" s="333" t="s">
        <v>1222</v>
      </c>
      <c r="DF135" s="334" t="s">
        <v>1223</v>
      </c>
      <c r="DG135" s="336"/>
      <c r="DH135" s="333" t="s">
        <v>1222</v>
      </c>
      <c r="DI135" s="334" t="s">
        <v>1223</v>
      </c>
      <c r="DJ135" s="336"/>
      <c r="DK135" s="333" t="s">
        <v>1222</v>
      </c>
      <c r="DL135" s="334" t="s">
        <v>1223</v>
      </c>
      <c r="DM135" s="336"/>
      <c r="DN135" s="333" t="s">
        <v>1222</v>
      </c>
      <c r="DO135" s="334" t="s">
        <v>1223</v>
      </c>
      <c r="DP135" s="336"/>
      <c r="DQ135" s="333" t="s">
        <v>1222</v>
      </c>
      <c r="DR135" s="334" t="s">
        <v>1223</v>
      </c>
      <c r="DS135" s="336"/>
      <c r="DT135" s="333" t="s">
        <v>1222</v>
      </c>
      <c r="DU135" s="334" t="s">
        <v>1223</v>
      </c>
      <c r="DV135" s="336"/>
      <c r="DW135" s="333" t="s">
        <v>1222</v>
      </c>
      <c r="DX135" s="334" t="s">
        <v>1223</v>
      </c>
      <c r="DY135" s="336"/>
      <c r="DZ135" s="333" t="s">
        <v>1222</v>
      </c>
      <c r="EA135" s="334" t="s">
        <v>1223</v>
      </c>
      <c r="EB135" s="336"/>
      <c r="EC135" s="333" t="s">
        <v>1222</v>
      </c>
      <c r="ED135" s="334" t="s">
        <v>1223</v>
      </c>
      <c r="EE135" s="336"/>
      <c r="EF135" s="333" t="s">
        <v>1222</v>
      </c>
      <c r="EG135" s="334" t="s">
        <v>1223</v>
      </c>
      <c r="EH135" s="336"/>
      <c r="EI135" s="374" t="s">
        <v>1210</v>
      </c>
      <c r="EJ135" s="375" t="s">
        <v>1210</v>
      </c>
      <c r="EK135" s="336"/>
      <c r="EL135" s="333" t="s">
        <v>1210</v>
      </c>
      <c r="EM135" s="334" t="s">
        <v>1210</v>
      </c>
      <c r="EN135" s="336"/>
      <c r="EO135" s="333" t="s">
        <v>1210</v>
      </c>
      <c r="EP135" s="334" t="s">
        <v>1210</v>
      </c>
      <c r="EQ135" s="336"/>
      <c r="ER135" s="333" t="s">
        <v>1210</v>
      </c>
      <c r="ES135" s="334" t="s">
        <v>1210</v>
      </c>
      <c r="ET135" s="336"/>
      <c r="EU135" s="333" t="s">
        <v>1210</v>
      </c>
      <c r="EV135" s="334" t="s">
        <v>1210</v>
      </c>
      <c r="EW135" s="376"/>
      <c r="EY135" s="668" t="s">
        <v>574</v>
      </c>
      <c r="EZ135" s="639" t="s">
        <v>575</v>
      </c>
      <c r="FA135" s="265" t="s">
        <v>1231</v>
      </c>
      <c r="FB135" s="266">
        <v>44946</v>
      </c>
      <c r="FC135" s="669">
        <v>44946</v>
      </c>
      <c r="FD135" s="268" t="s">
        <v>1242</v>
      </c>
      <c r="FE135" s="326">
        <v>3</v>
      </c>
      <c r="FF135" s="270" t="s">
        <v>1242</v>
      </c>
      <c r="FG135" s="326">
        <v>3</v>
      </c>
      <c r="FH135" s="327" t="s">
        <v>1210</v>
      </c>
      <c r="FI135" s="328" t="s">
        <v>1210</v>
      </c>
      <c r="FJ135" s="670" t="s">
        <v>1242</v>
      </c>
      <c r="FK135" s="671">
        <v>100</v>
      </c>
      <c r="FL135" s="672">
        <v>26</v>
      </c>
      <c r="FM135" s="673">
        <v>26</v>
      </c>
      <c r="FN135" s="268" t="s">
        <v>1210</v>
      </c>
      <c r="FO135" s="326" t="s">
        <v>1210</v>
      </c>
      <c r="FP135" s="270" t="s">
        <v>1210</v>
      </c>
      <c r="FQ135" s="326" t="s">
        <v>1210</v>
      </c>
      <c r="FR135" s="327" t="s">
        <v>1210</v>
      </c>
      <c r="FS135" s="328" t="s">
        <v>1210</v>
      </c>
      <c r="FT135" s="670" t="s">
        <v>1210</v>
      </c>
      <c r="FU135" s="671" t="s">
        <v>1210</v>
      </c>
      <c r="FV135" s="672" t="s">
        <v>1210</v>
      </c>
      <c r="FW135" s="673" t="s">
        <v>1210</v>
      </c>
      <c r="FY135" s="276" t="s">
        <v>1243</v>
      </c>
      <c r="FZ135" s="277" t="s">
        <v>1230</v>
      </c>
      <c r="GC135" s="229"/>
      <c r="GD135" s="229"/>
    </row>
    <row r="136" spans="2:186" ht="18.75" customHeight="1">
      <c r="B136" s="632" t="s">
        <v>576</v>
      </c>
      <c r="C136" s="231" t="s">
        <v>577</v>
      </c>
      <c r="D136" s="232">
        <v>2022</v>
      </c>
      <c r="E136" s="233" t="s">
        <v>1231</v>
      </c>
      <c r="F136" s="633">
        <v>1080174</v>
      </c>
      <c r="G136" s="634">
        <v>1080174</v>
      </c>
      <c r="H136" s="339">
        <v>44765</v>
      </c>
      <c r="I136" s="635" t="s">
        <v>2372</v>
      </c>
      <c r="J136" s="636" t="s">
        <v>577</v>
      </c>
      <c r="K136" s="637" t="s">
        <v>2373</v>
      </c>
      <c r="L136" s="638" t="s">
        <v>577</v>
      </c>
      <c r="M136" s="637" t="s">
        <v>2373</v>
      </c>
      <c r="N136" s="639" t="s">
        <v>2372</v>
      </c>
      <c r="O136" s="635" t="s">
        <v>119</v>
      </c>
      <c r="P136" s="639" t="s">
        <v>122</v>
      </c>
      <c r="Q136" s="640" t="s">
        <v>1234</v>
      </c>
      <c r="R136" s="641"/>
      <c r="S136" s="641"/>
      <c r="T136" s="642"/>
      <c r="U136" s="643">
        <v>5004.621564</v>
      </c>
      <c r="V136" s="644">
        <v>1</v>
      </c>
      <c r="W136" s="644">
        <v>1</v>
      </c>
      <c r="X136" s="645" t="s">
        <v>1210</v>
      </c>
      <c r="Y136" s="352">
        <v>2022</v>
      </c>
      <c r="Z136" s="265">
        <v>2024</v>
      </c>
      <c r="AA136" s="646" t="s">
        <v>2374</v>
      </c>
      <c r="AB136" s="647"/>
      <c r="AC136" s="639" t="s">
        <v>1210</v>
      </c>
      <c r="AD136" s="648" t="s">
        <v>1211</v>
      </c>
      <c r="AE136" s="636" t="s">
        <v>2375</v>
      </c>
      <c r="AF136" s="636" t="s">
        <v>2372</v>
      </c>
      <c r="AG136" s="639" t="s">
        <v>2376</v>
      </c>
      <c r="AH136" s="648"/>
      <c r="AI136" s="639" t="s">
        <v>1210</v>
      </c>
      <c r="AJ136" s="649">
        <v>2021</v>
      </c>
      <c r="AK136" s="644">
        <v>8888</v>
      </c>
      <c r="AL136" s="644">
        <v>8813</v>
      </c>
      <c r="AM136" s="650">
        <v>0.21</v>
      </c>
      <c r="AN136" s="651" t="s">
        <v>1992</v>
      </c>
      <c r="AO136" s="652">
        <v>2024</v>
      </c>
      <c r="AP136" s="645">
        <v>8622</v>
      </c>
      <c r="AQ136" s="653">
        <v>2.99</v>
      </c>
      <c r="AR136" s="645">
        <v>8549</v>
      </c>
      <c r="AS136" s="653">
        <v>2.99</v>
      </c>
      <c r="AT136" s="654">
        <v>0.21</v>
      </c>
      <c r="AU136" s="651" t="s">
        <v>1992</v>
      </c>
      <c r="AV136" s="655">
        <v>0</v>
      </c>
      <c r="AW136" s="656" t="s">
        <v>2377</v>
      </c>
      <c r="AX136" s="649">
        <v>2021</v>
      </c>
      <c r="AY136" s="644"/>
      <c r="AZ136" s="644" t="s">
        <v>1210</v>
      </c>
      <c r="BA136" s="650"/>
      <c r="BB136" s="657"/>
      <c r="BC136" s="652">
        <v>2024</v>
      </c>
      <c r="BD136" s="645"/>
      <c r="BE136" s="653" t="s">
        <v>1210</v>
      </c>
      <c r="BF136" s="645"/>
      <c r="BG136" s="653" t="s">
        <v>1210</v>
      </c>
      <c r="BH136" s="654"/>
      <c r="BI136" s="657" t="s">
        <v>1210</v>
      </c>
      <c r="BJ136" s="655" t="s">
        <v>1210</v>
      </c>
      <c r="BK136" s="656"/>
      <c r="BL136" s="635" t="s">
        <v>1210</v>
      </c>
      <c r="BM136" s="658" t="s">
        <v>1210</v>
      </c>
      <c r="BN136" s="639" t="s">
        <v>1210</v>
      </c>
      <c r="BO136" s="635" t="s">
        <v>1210</v>
      </c>
      <c r="BP136" s="658" t="s">
        <v>1210</v>
      </c>
      <c r="BQ136" s="639" t="s">
        <v>1210</v>
      </c>
      <c r="BR136" s="635" t="s">
        <v>1210</v>
      </c>
      <c r="BS136" s="658" t="s">
        <v>1210</v>
      </c>
      <c r="BT136" s="639" t="s">
        <v>1210</v>
      </c>
      <c r="BU136" s="635" t="s">
        <v>1210</v>
      </c>
      <c r="BV136" s="658" t="s">
        <v>1210</v>
      </c>
      <c r="BW136" s="639" t="s">
        <v>1210</v>
      </c>
      <c r="BX136" s="635" t="s">
        <v>1210</v>
      </c>
      <c r="BY136" s="658" t="s">
        <v>1210</v>
      </c>
      <c r="BZ136" s="639" t="s">
        <v>1210</v>
      </c>
      <c r="CA136" s="659" t="s">
        <v>1210</v>
      </c>
      <c r="CB136" s="638" t="s">
        <v>1217</v>
      </c>
      <c r="CC136" s="660"/>
      <c r="CD136" s="661" t="s">
        <v>1217</v>
      </c>
      <c r="CE136" s="662"/>
      <c r="CF136" s="663"/>
      <c r="CG136" s="663"/>
      <c r="CH136" s="663"/>
      <c r="CI136" s="663"/>
      <c r="CJ136" s="664"/>
      <c r="CK136" s="661" t="s">
        <v>1240</v>
      </c>
      <c r="CL136" s="639" t="s">
        <v>2377</v>
      </c>
      <c r="CM136" s="647" t="s">
        <v>1217</v>
      </c>
      <c r="CN136" s="665"/>
      <c r="CO136" s="666">
        <v>0</v>
      </c>
      <c r="CP136" s="667"/>
      <c r="CQ136" s="666">
        <v>0</v>
      </c>
      <c r="CR136" s="667"/>
      <c r="CS136" s="666">
        <v>0</v>
      </c>
      <c r="CT136" s="667" t="s">
        <v>1210</v>
      </c>
      <c r="CU136" s="666">
        <v>0</v>
      </c>
      <c r="CV136" s="374" t="s">
        <v>1219</v>
      </c>
      <c r="CW136" s="375" t="s">
        <v>1223</v>
      </c>
      <c r="CX136" s="336"/>
      <c r="CY136" s="333" t="s">
        <v>1222</v>
      </c>
      <c r="CZ136" s="334" t="s">
        <v>1223</v>
      </c>
      <c r="DA136" s="336"/>
      <c r="DB136" s="333" t="s">
        <v>1222</v>
      </c>
      <c r="DC136" s="334" t="s">
        <v>1223</v>
      </c>
      <c r="DD136" s="336"/>
      <c r="DE136" s="333" t="s">
        <v>1222</v>
      </c>
      <c r="DF136" s="334" t="s">
        <v>1223</v>
      </c>
      <c r="DG136" s="336"/>
      <c r="DH136" s="333" t="s">
        <v>1222</v>
      </c>
      <c r="DI136" s="334" t="s">
        <v>1223</v>
      </c>
      <c r="DJ136" s="336"/>
      <c r="DK136" s="333" t="s">
        <v>1222</v>
      </c>
      <c r="DL136" s="334" t="s">
        <v>1223</v>
      </c>
      <c r="DM136" s="336"/>
      <c r="DN136" s="333" t="s">
        <v>1222</v>
      </c>
      <c r="DO136" s="334" t="s">
        <v>1223</v>
      </c>
      <c r="DP136" s="336"/>
      <c r="DQ136" s="333" t="s">
        <v>1222</v>
      </c>
      <c r="DR136" s="334" t="s">
        <v>1223</v>
      </c>
      <c r="DS136" s="336"/>
      <c r="DT136" s="333" t="s">
        <v>1222</v>
      </c>
      <c r="DU136" s="334" t="s">
        <v>1223</v>
      </c>
      <c r="DV136" s="336"/>
      <c r="DW136" s="333" t="s">
        <v>1224</v>
      </c>
      <c r="DX136" s="334" t="s">
        <v>1224</v>
      </c>
      <c r="DY136" s="336"/>
      <c r="DZ136" s="333" t="s">
        <v>1224</v>
      </c>
      <c r="EA136" s="334" t="s">
        <v>1224</v>
      </c>
      <c r="EB136" s="336"/>
      <c r="EC136" s="333" t="s">
        <v>1224</v>
      </c>
      <c r="ED136" s="334" t="s">
        <v>1224</v>
      </c>
      <c r="EE136" s="336"/>
      <c r="EF136" s="333" t="s">
        <v>1222</v>
      </c>
      <c r="EG136" s="334" t="s">
        <v>1223</v>
      </c>
      <c r="EH136" s="336"/>
      <c r="EI136" s="374" t="s">
        <v>1210</v>
      </c>
      <c r="EJ136" s="375" t="s">
        <v>1210</v>
      </c>
      <c r="EK136" s="336"/>
      <c r="EL136" s="333" t="s">
        <v>1210</v>
      </c>
      <c r="EM136" s="334" t="s">
        <v>1210</v>
      </c>
      <c r="EN136" s="336"/>
      <c r="EO136" s="333" t="s">
        <v>1210</v>
      </c>
      <c r="EP136" s="334" t="s">
        <v>1210</v>
      </c>
      <c r="EQ136" s="336"/>
      <c r="ER136" s="333" t="s">
        <v>1210</v>
      </c>
      <c r="ES136" s="334" t="s">
        <v>1210</v>
      </c>
      <c r="ET136" s="336"/>
      <c r="EU136" s="333" t="s">
        <v>1210</v>
      </c>
      <c r="EV136" s="334" t="s">
        <v>1210</v>
      </c>
      <c r="EW136" s="376"/>
      <c r="EY136" s="668" t="s">
        <v>576</v>
      </c>
      <c r="EZ136" s="639" t="s">
        <v>577</v>
      </c>
      <c r="FA136" s="265" t="s">
        <v>1231</v>
      </c>
      <c r="FB136" s="266">
        <v>44893</v>
      </c>
      <c r="FC136" s="669">
        <v>44894</v>
      </c>
      <c r="FD136" s="268" t="s">
        <v>1242</v>
      </c>
      <c r="FE136" s="326">
        <v>2.99</v>
      </c>
      <c r="FF136" s="270" t="s">
        <v>1242</v>
      </c>
      <c r="FG136" s="326">
        <v>2.99</v>
      </c>
      <c r="FH136" s="327" t="s">
        <v>1228</v>
      </c>
      <c r="FI136" s="328">
        <v>0</v>
      </c>
      <c r="FJ136" s="670" t="s">
        <v>1242</v>
      </c>
      <c r="FK136" s="671">
        <v>100</v>
      </c>
      <c r="FL136" s="672">
        <v>20</v>
      </c>
      <c r="FM136" s="673">
        <v>20</v>
      </c>
      <c r="FN136" s="268" t="s">
        <v>1210</v>
      </c>
      <c r="FO136" s="326" t="s">
        <v>1210</v>
      </c>
      <c r="FP136" s="270" t="s">
        <v>1210</v>
      </c>
      <c r="FQ136" s="326" t="s">
        <v>1210</v>
      </c>
      <c r="FR136" s="327" t="s">
        <v>1210</v>
      </c>
      <c r="FS136" s="328" t="s">
        <v>1210</v>
      </c>
      <c r="FT136" s="670" t="s">
        <v>1210</v>
      </c>
      <c r="FU136" s="671" t="s">
        <v>1210</v>
      </c>
      <c r="FV136" s="672" t="s">
        <v>1210</v>
      </c>
      <c r="FW136" s="673" t="s">
        <v>1210</v>
      </c>
      <c r="FY136" s="276" t="s">
        <v>1243</v>
      </c>
      <c r="FZ136" s="277" t="s">
        <v>1230</v>
      </c>
      <c r="GC136" s="229"/>
      <c r="GD136" s="229"/>
    </row>
    <row r="137" spans="2:186" ht="18.75" customHeight="1">
      <c r="B137" s="632" t="s">
        <v>578</v>
      </c>
      <c r="C137" s="231" t="s">
        <v>579</v>
      </c>
      <c r="D137" s="232">
        <v>2022</v>
      </c>
      <c r="E137" s="233" t="s">
        <v>1231</v>
      </c>
      <c r="F137" s="633">
        <v>1029175</v>
      </c>
      <c r="G137" s="634">
        <v>1029175</v>
      </c>
      <c r="H137" s="339">
        <v>44769</v>
      </c>
      <c r="I137" s="635" t="s">
        <v>2378</v>
      </c>
      <c r="J137" s="636" t="s">
        <v>579</v>
      </c>
      <c r="K137" s="637" t="s">
        <v>2379</v>
      </c>
      <c r="L137" s="638" t="s">
        <v>579</v>
      </c>
      <c r="M137" s="637" t="s">
        <v>2379</v>
      </c>
      <c r="N137" s="639" t="s">
        <v>2378</v>
      </c>
      <c r="O137" s="635" t="s">
        <v>25</v>
      </c>
      <c r="P137" s="639" t="s">
        <v>46</v>
      </c>
      <c r="Q137" s="640" t="s">
        <v>1234</v>
      </c>
      <c r="R137" s="641"/>
      <c r="S137" s="641"/>
      <c r="T137" s="642"/>
      <c r="U137" s="643">
        <v>26653.209870000002</v>
      </c>
      <c r="V137" s="644">
        <v>9</v>
      </c>
      <c r="W137" s="644">
        <v>5</v>
      </c>
      <c r="X137" s="645" t="s">
        <v>1210</v>
      </c>
      <c r="Y137" s="352">
        <v>2022</v>
      </c>
      <c r="Z137" s="265">
        <v>2024</v>
      </c>
      <c r="AA137" s="646" t="s">
        <v>2380</v>
      </c>
      <c r="AB137" s="647"/>
      <c r="AC137" s="639" t="s">
        <v>1210</v>
      </c>
      <c r="AD137" s="648" t="s">
        <v>1211</v>
      </c>
      <c r="AE137" s="636" t="s">
        <v>2381</v>
      </c>
      <c r="AF137" s="636" t="s">
        <v>2378</v>
      </c>
      <c r="AG137" s="639" t="s">
        <v>2382</v>
      </c>
      <c r="AH137" s="648"/>
      <c r="AI137" s="639" t="s">
        <v>1210</v>
      </c>
      <c r="AJ137" s="649">
        <v>2021</v>
      </c>
      <c r="AK137" s="644">
        <v>47243</v>
      </c>
      <c r="AL137" s="644">
        <v>46823</v>
      </c>
      <c r="AM137" s="650"/>
      <c r="AN137" s="651"/>
      <c r="AO137" s="652">
        <v>2024</v>
      </c>
      <c r="AP137" s="645">
        <v>45826</v>
      </c>
      <c r="AQ137" s="653">
        <v>2.99</v>
      </c>
      <c r="AR137" s="645">
        <v>32562</v>
      </c>
      <c r="AS137" s="653">
        <v>30.45</v>
      </c>
      <c r="AT137" s="654"/>
      <c r="AU137" s="651" t="s">
        <v>1210</v>
      </c>
      <c r="AV137" s="655" t="s">
        <v>1210</v>
      </c>
      <c r="AW137" s="656" t="s">
        <v>2383</v>
      </c>
      <c r="AX137" s="649">
        <v>2021</v>
      </c>
      <c r="AY137" s="644"/>
      <c r="AZ137" s="644" t="s">
        <v>1210</v>
      </c>
      <c r="BA137" s="650"/>
      <c r="BB137" s="657"/>
      <c r="BC137" s="652">
        <v>2024</v>
      </c>
      <c r="BD137" s="645"/>
      <c r="BE137" s="653" t="s">
        <v>1210</v>
      </c>
      <c r="BF137" s="645"/>
      <c r="BG137" s="653" t="s">
        <v>1210</v>
      </c>
      <c r="BH137" s="654"/>
      <c r="BI137" s="657" t="s">
        <v>1210</v>
      </c>
      <c r="BJ137" s="655" t="s">
        <v>1210</v>
      </c>
      <c r="BK137" s="656"/>
      <c r="BL137" s="635" t="s">
        <v>2384</v>
      </c>
      <c r="BM137" s="658">
        <v>13253.996999999999</v>
      </c>
      <c r="BN137" s="639" t="s">
        <v>2385</v>
      </c>
      <c r="BO137" s="635"/>
      <c r="BP137" s="658"/>
      <c r="BQ137" s="639"/>
      <c r="BR137" s="635"/>
      <c r="BS137" s="658"/>
      <c r="BT137" s="639"/>
      <c r="BU137" s="635"/>
      <c r="BV137" s="658" t="s">
        <v>1210</v>
      </c>
      <c r="BW137" s="639" t="s">
        <v>1210</v>
      </c>
      <c r="BX137" s="635" t="s">
        <v>1210</v>
      </c>
      <c r="BY137" s="658" t="s">
        <v>1210</v>
      </c>
      <c r="BZ137" s="639" t="s">
        <v>1210</v>
      </c>
      <c r="CA137" s="659">
        <v>13253.996999999999</v>
      </c>
      <c r="CB137" s="638" t="s">
        <v>1240</v>
      </c>
      <c r="CC137" s="660" t="s">
        <v>2386</v>
      </c>
      <c r="CD137" s="661" t="s">
        <v>1240</v>
      </c>
      <c r="CE137" s="662" t="s">
        <v>1880</v>
      </c>
      <c r="CF137" s="663" t="s">
        <v>2387</v>
      </c>
      <c r="CG137" s="663"/>
      <c r="CH137" s="663"/>
      <c r="CI137" s="663"/>
      <c r="CJ137" s="664"/>
      <c r="CK137" s="661" t="s">
        <v>1240</v>
      </c>
      <c r="CL137" s="639" t="s">
        <v>2388</v>
      </c>
      <c r="CM137" s="647" t="s">
        <v>1217</v>
      </c>
      <c r="CN137" s="665"/>
      <c r="CO137" s="666">
        <v>0</v>
      </c>
      <c r="CP137" s="667"/>
      <c r="CQ137" s="666">
        <v>0</v>
      </c>
      <c r="CR137" s="667"/>
      <c r="CS137" s="666">
        <v>0</v>
      </c>
      <c r="CT137" s="667" t="s">
        <v>1210</v>
      </c>
      <c r="CU137" s="666">
        <v>0</v>
      </c>
      <c r="CV137" s="374" t="s">
        <v>1219</v>
      </c>
      <c r="CW137" s="375" t="s">
        <v>1223</v>
      </c>
      <c r="CX137" s="336"/>
      <c r="CY137" s="333" t="s">
        <v>1222</v>
      </c>
      <c r="CZ137" s="334" t="s">
        <v>1223</v>
      </c>
      <c r="DA137" s="336"/>
      <c r="DB137" s="333" t="s">
        <v>1222</v>
      </c>
      <c r="DC137" s="334" t="s">
        <v>1223</v>
      </c>
      <c r="DD137" s="336"/>
      <c r="DE137" s="333" t="s">
        <v>1222</v>
      </c>
      <c r="DF137" s="334" t="s">
        <v>1223</v>
      </c>
      <c r="DG137" s="336"/>
      <c r="DH137" s="333" t="s">
        <v>1222</v>
      </c>
      <c r="DI137" s="334" t="s">
        <v>1223</v>
      </c>
      <c r="DJ137" s="336"/>
      <c r="DK137" s="333" t="s">
        <v>1222</v>
      </c>
      <c r="DL137" s="334" t="s">
        <v>1223</v>
      </c>
      <c r="DM137" s="336"/>
      <c r="DN137" s="333" t="s">
        <v>1222</v>
      </c>
      <c r="DO137" s="334" t="s">
        <v>1223</v>
      </c>
      <c r="DP137" s="336"/>
      <c r="DQ137" s="333" t="s">
        <v>1222</v>
      </c>
      <c r="DR137" s="334" t="s">
        <v>1223</v>
      </c>
      <c r="DS137" s="336"/>
      <c r="DT137" s="333" t="s">
        <v>1222</v>
      </c>
      <c r="DU137" s="334" t="s">
        <v>1223</v>
      </c>
      <c r="DV137" s="336"/>
      <c r="DW137" s="333" t="s">
        <v>1222</v>
      </c>
      <c r="DX137" s="334" t="s">
        <v>1223</v>
      </c>
      <c r="DY137" s="336"/>
      <c r="DZ137" s="333" t="s">
        <v>1222</v>
      </c>
      <c r="EA137" s="334" t="s">
        <v>1223</v>
      </c>
      <c r="EB137" s="336"/>
      <c r="EC137" s="333" t="s">
        <v>1222</v>
      </c>
      <c r="ED137" s="334" t="s">
        <v>1223</v>
      </c>
      <c r="EE137" s="336"/>
      <c r="EF137" s="333" t="s">
        <v>1222</v>
      </c>
      <c r="EG137" s="334" t="s">
        <v>1223</v>
      </c>
      <c r="EH137" s="336"/>
      <c r="EI137" s="374" t="s">
        <v>1210</v>
      </c>
      <c r="EJ137" s="375" t="s">
        <v>1210</v>
      </c>
      <c r="EK137" s="336"/>
      <c r="EL137" s="333" t="s">
        <v>1210</v>
      </c>
      <c r="EM137" s="334" t="s">
        <v>1210</v>
      </c>
      <c r="EN137" s="336"/>
      <c r="EO137" s="333" t="s">
        <v>1210</v>
      </c>
      <c r="EP137" s="334" t="s">
        <v>1210</v>
      </c>
      <c r="EQ137" s="336"/>
      <c r="ER137" s="333" t="s">
        <v>1210</v>
      </c>
      <c r="ES137" s="334" t="s">
        <v>1210</v>
      </c>
      <c r="ET137" s="336"/>
      <c r="EU137" s="333" t="s">
        <v>1210</v>
      </c>
      <c r="EV137" s="334" t="s">
        <v>1210</v>
      </c>
      <c r="EW137" s="376"/>
      <c r="EY137" s="668" t="s">
        <v>578</v>
      </c>
      <c r="EZ137" s="639" t="s">
        <v>579</v>
      </c>
      <c r="FA137" s="265" t="s">
        <v>1231</v>
      </c>
      <c r="FB137" s="266">
        <v>44918</v>
      </c>
      <c r="FC137" s="669">
        <v>44918</v>
      </c>
      <c r="FD137" s="268" t="s">
        <v>1242</v>
      </c>
      <c r="FE137" s="326">
        <v>2.99</v>
      </c>
      <c r="FF137" s="270" t="s">
        <v>1276</v>
      </c>
      <c r="FG137" s="326">
        <v>30.45</v>
      </c>
      <c r="FH137" s="327" t="s">
        <v>1210</v>
      </c>
      <c r="FI137" s="328" t="s">
        <v>1210</v>
      </c>
      <c r="FJ137" s="670" t="s">
        <v>1242</v>
      </c>
      <c r="FK137" s="671">
        <v>100</v>
      </c>
      <c r="FL137" s="672">
        <v>26</v>
      </c>
      <c r="FM137" s="673">
        <v>26</v>
      </c>
      <c r="FN137" s="268" t="s">
        <v>1210</v>
      </c>
      <c r="FO137" s="326" t="s">
        <v>1210</v>
      </c>
      <c r="FP137" s="270" t="s">
        <v>1210</v>
      </c>
      <c r="FQ137" s="326" t="s">
        <v>1210</v>
      </c>
      <c r="FR137" s="327" t="s">
        <v>1210</v>
      </c>
      <c r="FS137" s="328" t="s">
        <v>1210</v>
      </c>
      <c r="FT137" s="670" t="s">
        <v>1210</v>
      </c>
      <c r="FU137" s="671" t="s">
        <v>1210</v>
      </c>
      <c r="FV137" s="672" t="s">
        <v>1210</v>
      </c>
      <c r="FW137" s="673" t="s">
        <v>1210</v>
      </c>
      <c r="FY137" s="276" t="s">
        <v>1243</v>
      </c>
      <c r="FZ137" s="277" t="s">
        <v>1230</v>
      </c>
      <c r="GC137" s="229"/>
      <c r="GD137" s="229"/>
    </row>
    <row r="138" spans="2:186" ht="18.75" customHeight="1">
      <c r="B138" s="632" t="s">
        <v>580</v>
      </c>
      <c r="C138" s="231" t="s">
        <v>581</v>
      </c>
      <c r="D138" s="232">
        <v>2022</v>
      </c>
      <c r="E138" s="233" t="s">
        <v>1231</v>
      </c>
      <c r="F138" s="633">
        <v>1067176</v>
      </c>
      <c r="G138" s="634">
        <v>1067176</v>
      </c>
      <c r="H138" s="339">
        <v>44771</v>
      </c>
      <c r="I138" s="635" t="s">
        <v>2389</v>
      </c>
      <c r="J138" s="636" t="s">
        <v>581</v>
      </c>
      <c r="K138" s="637" t="s">
        <v>2390</v>
      </c>
      <c r="L138" s="638" t="s">
        <v>581</v>
      </c>
      <c r="M138" s="637" t="s">
        <v>2390</v>
      </c>
      <c r="N138" s="639" t="s">
        <v>2389</v>
      </c>
      <c r="O138" s="635" t="s">
        <v>92</v>
      </c>
      <c r="P138" s="639" t="s">
        <v>98</v>
      </c>
      <c r="Q138" s="640" t="s">
        <v>1234</v>
      </c>
      <c r="R138" s="641"/>
      <c r="S138" s="641"/>
      <c r="T138" s="642"/>
      <c r="U138" s="643">
        <v>2266.8731369040006</v>
      </c>
      <c r="V138" s="644">
        <v>25</v>
      </c>
      <c r="W138" s="644">
        <v>1</v>
      </c>
      <c r="X138" s="645" t="s">
        <v>1210</v>
      </c>
      <c r="Y138" s="352">
        <v>2022</v>
      </c>
      <c r="Z138" s="265">
        <v>2024</v>
      </c>
      <c r="AA138" s="646" t="s">
        <v>2391</v>
      </c>
      <c r="AB138" s="647"/>
      <c r="AC138" s="639" t="s">
        <v>1210</v>
      </c>
      <c r="AD138" s="648" t="s">
        <v>1211</v>
      </c>
      <c r="AE138" s="636" t="s">
        <v>2392</v>
      </c>
      <c r="AF138" s="636" t="s">
        <v>2393</v>
      </c>
      <c r="AG138" s="639" t="s">
        <v>2394</v>
      </c>
      <c r="AH138" s="648"/>
      <c r="AI138" s="639" t="s">
        <v>1210</v>
      </c>
      <c r="AJ138" s="649">
        <v>2021</v>
      </c>
      <c r="AK138" s="644">
        <v>4020</v>
      </c>
      <c r="AL138" s="644">
        <v>3989</v>
      </c>
      <c r="AM138" s="650">
        <v>52.05</v>
      </c>
      <c r="AN138" s="651" t="s">
        <v>1283</v>
      </c>
      <c r="AO138" s="652">
        <v>2024</v>
      </c>
      <c r="AP138" s="645">
        <v>3901</v>
      </c>
      <c r="AQ138" s="653">
        <v>2.96</v>
      </c>
      <c r="AR138" s="645">
        <v>3871</v>
      </c>
      <c r="AS138" s="653">
        <v>2.95</v>
      </c>
      <c r="AT138" s="654">
        <v>50.5</v>
      </c>
      <c r="AU138" s="651" t="s">
        <v>1283</v>
      </c>
      <c r="AV138" s="655">
        <v>2.97</v>
      </c>
      <c r="AW138" s="656" t="s">
        <v>2395</v>
      </c>
      <c r="AX138" s="649">
        <v>2021</v>
      </c>
      <c r="AY138" s="644"/>
      <c r="AZ138" s="644" t="s">
        <v>1210</v>
      </c>
      <c r="BA138" s="650"/>
      <c r="BB138" s="657"/>
      <c r="BC138" s="652">
        <v>2024</v>
      </c>
      <c r="BD138" s="645"/>
      <c r="BE138" s="653" t="s">
        <v>1210</v>
      </c>
      <c r="BF138" s="645"/>
      <c r="BG138" s="653" t="s">
        <v>1210</v>
      </c>
      <c r="BH138" s="654"/>
      <c r="BI138" s="657" t="s">
        <v>1210</v>
      </c>
      <c r="BJ138" s="655" t="s">
        <v>1210</v>
      </c>
      <c r="BK138" s="656"/>
      <c r="BL138" s="635" t="s">
        <v>1210</v>
      </c>
      <c r="BM138" s="658" t="s">
        <v>1210</v>
      </c>
      <c r="BN138" s="639" t="s">
        <v>1210</v>
      </c>
      <c r="BO138" s="635" t="s">
        <v>1210</v>
      </c>
      <c r="BP138" s="658" t="s">
        <v>1210</v>
      </c>
      <c r="BQ138" s="639" t="s">
        <v>1210</v>
      </c>
      <c r="BR138" s="635" t="s">
        <v>1210</v>
      </c>
      <c r="BS138" s="658" t="s">
        <v>1210</v>
      </c>
      <c r="BT138" s="639" t="s">
        <v>1210</v>
      </c>
      <c r="BU138" s="635" t="s">
        <v>1210</v>
      </c>
      <c r="BV138" s="658" t="s">
        <v>1210</v>
      </c>
      <c r="BW138" s="639" t="s">
        <v>1210</v>
      </c>
      <c r="BX138" s="635" t="s">
        <v>1210</v>
      </c>
      <c r="BY138" s="658" t="s">
        <v>1210</v>
      </c>
      <c r="BZ138" s="639" t="s">
        <v>1210</v>
      </c>
      <c r="CA138" s="659" t="s">
        <v>1210</v>
      </c>
      <c r="CB138" s="638" t="s">
        <v>1240</v>
      </c>
      <c r="CC138" s="660" t="s">
        <v>2396</v>
      </c>
      <c r="CD138" s="661" t="s">
        <v>1217</v>
      </c>
      <c r="CE138" s="662"/>
      <c r="CF138" s="663"/>
      <c r="CG138" s="663"/>
      <c r="CH138" s="663"/>
      <c r="CI138" s="663"/>
      <c r="CJ138" s="664"/>
      <c r="CK138" s="661" t="s">
        <v>1240</v>
      </c>
      <c r="CL138" s="639" t="s">
        <v>2397</v>
      </c>
      <c r="CM138" s="647" t="s">
        <v>1217</v>
      </c>
      <c r="CN138" s="665"/>
      <c r="CO138" s="666">
        <v>2</v>
      </c>
      <c r="CP138" s="667"/>
      <c r="CQ138" s="666">
        <v>0</v>
      </c>
      <c r="CR138" s="667"/>
      <c r="CS138" s="666">
        <v>0</v>
      </c>
      <c r="CT138" s="667" t="s">
        <v>1210</v>
      </c>
      <c r="CU138" s="666">
        <v>2</v>
      </c>
      <c r="CV138" s="374" t="s">
        <v>1219</v>
      </c>
      <c r="CW138" s="375" t="s">
        <v>1223</v>
      </c>
      <c r="CX138" s="336"/>
      <c r="CY138" s="333" t="s">
        <v>1222</v>
      </c>
      <c r="CZ138" s="334" t="s">
        <v>1223</v>
      </c>
      <c r="DA138" s="336"/>
      <c r="DB138" s="333" t="s">
        <v>1222</v>
      </c>
      <c r="DC138" s="334" t="s">
        <v>1223</v>
      </c>
      <c r="DD138" s="336"/>
      <c r="DE138" s="333" t="s">
        <v>1222</v>
      </c>
      <c r="DF138" s="334" t="s">
        <v>1223</v>
      </c>
      <c r="DG138" s="336"/>
      <c r="DH138" s="333" t="s">
        <v>1222</v>
      </c>
      <c r="DI138" s="334" t="s">
        <v>1223</v>
      </c>
      <c r="DJ138" s="336"/>
      <c r="DK138" s="333" t="s">
        <v>1222</v>
      </c>
      <c r="DL138" s="334" t="s">
        <v>1223</v>
      </c>
      <c r="DM138" s="336"/>
      <c r="DN138" s="333" t="s">
        <v>1222</v>
      </c>
      <c r="DO138" s="334" t="s">
        <v>1223</v>
      </c>
      <c r="DP138" s="336"/>
      <c r="DQ138" s="333" t="s">
        <v>1222</v>
      </c>
      <c r="DR138" s="334" t="s">
        <v>1223</v>
      </c>
      <c r="DS138" s="336"/>
      <c r="DT138" s="333" t="s">
        <v>1222</v>
      </c>
      <c r="DU138" s="334" t="s">
        <v>1223</v>
      </c>
      <c r="DV138" s="336"/>
      <c r="DW138" s="333" t="s">
        <v>1224</v>
      </c>
      <c r="DX138" s="334" t="s">
        <v>1224</v>
      </c>
      <c r="DY138" s="336"/>
      <c r="DZ138" s="333" t="s">
        <v>1224</v>
      </c>
      <c r="EA138" s="334" t="s">
        <v>1224</v>
      </c>
      <c r="EB138" s="336"/>
      <c r="EC138" s="333" t="s">
        <v>1224</v>
      </c>
      <c r="ED138" s="334" t="s">
        <v>1224</v>
      </c>
      <c r="EE138" s="336"/>
      <c r="EF138" s="333" t="s">
        <v>1222</v>
      </c>
      <c r="EG138" s="334" t="s">
        <v>1223</v>
      </c>
      <c r="EH138" s="336"/>
      <c r="EI138" s="374" t="s">
        <v>1210</v>
      </c>
      <c r="EJ138" s="375" t="s">
        <v>1210</v>
      </c>
      <c r="EK138" s="336"/>
      <c r="EL138" s="333" t="s">
        <v>1210</v>
      </c>
      <c r="EM138" s="334" t="s">
        <v>1210</v>
      </c>
      <c r="EN138" s="336"/>
      <c r="EO138" s="333" t="s">
        <v>1210</v>
      </c>
      <c r="EP138" s="334" t="s">
        <v>1210</v>
      </c>
      <c r="EQ138" s="336"/>
      <c r="ER138" s="333" t="s">
        <v>1210</v>
      </c>
      <c r="ES138" s="334" t="s">
        <v>1210</v>
      </c>
      <c r="ET138" s="336"/>
      <c r="EU138" s="333" t="s">
        <v>1210</v>
      </c>
      <c r="EV138" s="334" t="s">
        <v>1210</v>
      </c>
      <c r="EW138" s="376"/>
      <c r="EY138" s="668" t="s">
        <v>580</v>
      </c>
      <c r="EZ138" s="639" t="s">
        <v>581</v>
      </c>
      <c r="FA138" s="265" t="s">
        <v>1231</v>
      </c>
      <c r="FB138" s="266">
        <v>44845</v>
      </c>
      <c r="FC138" s="669">
        <v>44877</v>
      </c>
      <c r="FD138" s="268" t="s">
        <v>1242</v>
      </c>
      <c r="FE138" s="326">
        <v>2.96</v>
      </c>
      <c r="FF138" s="270" t="s">
        <v>1242</v>
      </c>
      <c r="FG138" s="326">
        <v>2.95</v>
      </c>
      <c r="FH138" s="327" t="s">
        <v>1242</v>
      </c>
      <c r="FI138" s="328">
        <v>2.97</v>
      </c>
      <c r="FJ138" s="670" t="s">
        <v>1242</v>
      </c>
      <c r="FK138" s="671">
        <v>100</v>
      </c>
      <c r="FL138" s="672">
        <v>20</v>
      </c>
      <c r="FM138" s="673">
        <v>20</v>
      </c>
      <c r="FN138" s="268" t="s">
        <v>1210</v>
      </c>
      <c r="FO138" s="326" t="s">
        <v>1210</v>
      </c>
      <c r="FP138" s="270" t="s">
        <v>1210</v>
      </c>
      <c r="FQ138" s="326" t="s">
        <v>1210</v>
      </c>
      <c r="FR138" s="327" t="s">
        <v>1210</v>
      </c>
      <c r="FS138" s="328" t="s">
        <v>1210</v>
      </c>
      <c r="FT138" s="670" t="s">
        <v>1210</v>
      </c>
      <c r="FU138" s="671" t="s">
        <v>1210</v>
      </c>
      <c r="FV138" s="672" t="s">
        <v>1210</v>
      </c>
      <c r="FW138" s="673" t="s">
        <v>1210</v>
      </c>
      <c r="FY138" s="276" t="s">
        <v>1243</v>
      </c>
      <c r="FZ138" s="277" t="s">
        <v>1230</v>
      </c>
      <c r="GC138" s="229"/>
      <c r="GD138" s="229"/>
    </row>
    <row r="139" spans="2:186" ht="18.75" customHeight="1">
      <c r="B139" s="632" t="s">
        <v>582</v>
      </c>
      <c r="C139" s="231" t="s">
        <v>583</v>
      </c>
      <c r="D139" s="232">
        <v>2022</v>
      </c>
      <c r="E139" s="233" t="s">
        <v>1269</v>
      </c>
      <c r="F139" s="633">
        <v>3043177</v>
      </c>
      <c r="G139" s="634">
        <v>3043177</v>
      </c>
      <c r="H139" s="339"/>
      <c r="I139" s="635" t="s">
        <v>2398</v>
      </c>
      <c r="J139" s="636" t="s">
        <v>583</v>
      </c>
      <c r="K139" s="637" t="s">
        <v>2399</v>
      </c>
      <c r="L139" s="638" t="s">
        <v>583</v>
      </c>
      <c r="M139" s="637" t="s">
        <v>2399</v>
      </c>
      <c r="N139" s="639" t="s">
        <v>2398</v>
      </c>
      <c r="O139" s="635" t="s">
        <v>67</v>
      </c>
      <c r="P139" s="639" t="s">
        <v>69</v>
      </c>
      <c r="Q139" s="640"/>
      <c r="R139" s="641"/>
      <c r="S139" s="641" t="s">
        <v>1272</v>
      </c>
      <c r="T139" s="642"/>
      <c r="U139" s="643" t="s">
        <v>1210</v>
      </c>
      <c r="V139" s="644" t="s">
        <v>1210</v>
      </c>
      <c r="W139" s="644" t="s">
        <v>1210</v>
      </c>
      <c r="X139" s="645">
        <v>222</v>
      </c>
      <c r="Y139" s="352">
        <v>2022</v>
      </c>
      <c r="Z139" s="265">
        <v>2024</v>
      </c>
      <c r="AA139" s="646" t="s">
        <v>2400</v>
      </c>
      <c r="AB139" s="647"/>
      <c r="AC139" s="639" t="s">
        <v>1210</v>
      </c>
      <c r="AD139" s="648" t="s">
        <v>1211</v>
      </c>
      <c r="AE139" s="636" t="s">
        <v>583</v>
      </c>
      <c r="AF139" s="636" t="s">
        <v>2398</v>
      </c>
      <c r="AG139" s="639" t="s">
        <v>2401</v>
      </c>
      <c r="AH139" s="648"/>
      <c r="AI139" s="639" t="s">
        <v>1210</v>
      </c>
      <c r="AJ139" s="649">
        <v>2021</v>
      </c>
      <c r="AK139" s="644"/>
      <c r="AL139" s="644" t="s">
        <v>1210</v>
      </c>
      <c r="AM139" s="650"/>
      <c r="AN139" s="651"/>
      <c r="AO139" s="652">
        <v>2024</v>
      </c>
      <c r="AP139" s="645"/>
      <c r="AQ139" s="653" t="s">
        <v>1210</v>
      </c>
      <c r="AR139" s="645"/>
      <c r="AS139" s="653" t="s">
        <v>1210</v>
      </c>
      <c r="AT139" s="654"/>
      <c r="AU139" s="651" t="s">
        <v>1210</v>
      </c>
      <c r="AV139" s="655" t="s">
        <v>1210</v>
      </c>
      <c r="AW139" s="656"/>
      <c r="AX139" s="649">
        <v>2021</v>
      </c>
      <c r="AY139" s="644">
        <v>6673</v>
      </c>
      <c r="AZ139" s="644">
        <v>6673</v>
      </c>
      <c r="BA139" s="650"/>
      <c r="BB139" s="657"/>
      <c r="BC139" s="652">
        <v>2024</v>
      </c>
      <c r="BD139" s="645">
        <v>6666.3270000000002</v>
      </c>
      <c r="BE139" s="653">
        <v>0.09</v>
      </c>
      <c r="BF139" s="645">
        <v>6666</v>
      </c>
      <c r="BG139" s="653">
        <v>0.1</v>
      </c>
      <c r="BH139" s="654"/>
      <c r="BI139" s="657" t="s">
        <v>1210</v>
      </c>
      <c r="BJ139" s="655" t="s">
        <v>1210</v>
      </c>
      <c r="BK139" s="656" t="s">
        <v>2402</v>
      </c>
      <c r="BL139" s="635" t="s">
        <v>1210</v>
      </c>
      <c r="BM139" s="658" t="s">
        <v>1210</v>
      </c>
      <c r="BN139" s="639" t="s">
        <v>1210</v>
      </c>
      <c r="BO139" s="635" t="s">
        <v>1210</v>
      </c>
      <c r="BP139" s="658" t="s">
        <v>1210</v>
      </c>
      <c r="BQ139" s="639" t="s">
        <v>1210</v>
      </c>
      <c r="BR139" s="635" t="s">
        <v>1210</v>
      </c>
      <c r="BS139" s="658" t="s">
        <v>1210</v>
      </c>
      <c r="BT139" s="639" t="s">
        <v>1210</v>
      </c>
      <c r="BU139" s="635" t="s">
        <v>1210</v>
      </c>
      <c r="BV139" s="658" t="s">
        <v>1210</v>
      </c>
      <c r="BW139" s="639" t="s">
        <v>1210</v>
      </c>
      <c r="BX139" s="635" t="s">
        <v>1210</v>
      </c>
      <c r="BY139" s="658" t="s">
        <v>1210</v>
      </c>
      <c r="BZ139" s="639" t="s">
        <v>1210</v>
      </c>
      <c r="CA139" s="659" t="s">
        <v>1210</v>
      </c>
      <c r="CB139" s="638" t="s">
        <v>1217</v>
      </c>
      <c r="CC139" s="660"/>
      <c r="CD139" s="661" t="s">
        <v>1217</v>
      </c>
      <c r="CE139" s="662"/>
      <c r="CF139" s="663"/>
      <c r="CG139" s="663"/>
      <c r="CH139" s="663"/>
      <c r="CI139" s="663"/>
      <c r="CJ139" s="664"/>
      <c r="CK139" s="661" t="s">
        <v>1217</v>
      </c>
      <c r="CL139" s="639"/>
      <c r="CM139" s="647" t="s">
        <v>1240</v>
      </c>
      <c r="CN139" s="665">
        <v>0</v>
      </c>
      <c r="CO139" s="666">
        <v>0</v>
      </c>
      <c r="CP139" s="667">
        <v>5</v>
      </c>
      <c r="CQ139" s="666">
        <v>21</v>
      </c>
      <c r="CR139" s="667">
        <v>0</v>
      </c>
      <c r="CS139" s="666">
        <v>0</v>
      </c>
      <c r="CT139" s="667">
        <v>5</v>
      </c>
      <c r="CU139" s="666">
        <v>21</v>
      </c>
      <c r="CV139" s="374" t="s">
        <v>1210</v>
      </c>
      <c r="CW139" s="375" t="s">
        <v>1210</v>
      </c>
      <c r="CX139" s="336"/>
      <c r="CY139" s="333" t="s">
        <v>1210</v>
      </c>
      <c r="CZ139" s="334" t="s">
        <v>1210</v>
      </c>
      <c r="DA139" s="336"/>
      <c r="DB139" s="333" t="s">
        <v>1210</v>
      </c>
      <c r="DC139" s="334" t="s">
        <v>1210</v>
      </c>
      <c r="DD139" s="336"/>
      <c r="DE139" s="333" t="s">
        <v>1210</v>
      </c>
      <c r="DF139" s="334" t="s">
        <v>1210</v>
      </c>
      <c r="DG139" s="336"/>
      <c r="DH139" s="333" t="s">
        <v>1210</v>
      </c>
      <c r="DI139" s="334" t="s">
        <v>1210</v>
      </c>
      <c r="DJ139" s="336"/>
      <c r="DK139" s="333" t="s">
        <v>1210</v>
      </c>
      <c r="DL139" s="334" t="s">
        <v>1210</v>
      </c>
      <c r="DM139" s="336"/>
      <c r="DN139" s="333" t="s">
        <v>1210</v>
      </c>
      <c r="DO139" s="334" t="s">
        <v>1210</v>
      </c>
      <c r="DP139" s="336"/>
      <c r="DQ139" s="333" t="s">
        <v>1210</v>
      </c>
      <c r="DR139" s="334" t="s">
        <v>1210</v>
      </c>
      <c r="DS139" s="336"/>
      <c r="DT139" s="333" t="s">
        <v>1210</v>
      </c>
      <c r="DU139" s="334" t="s">
        <v>1210</v>
      </c>
      <c r="DV139" s="336"/>
      <c r="DW139" s="333" t="s">
        <v>1210</v>
      </c>
      <c r="DX139" s="334" t="s">
        <v>1210</v>
      </c>
      <c r="DY139" s="336"/>
      <c r="DZ139" s="333" t="s">
        <v>1210</v>
      </c>
      <c r="EA139" s="334" t="s">
        <v>1210</v>
      </c>
      <c r="EB139" s="336"/>
      <c r="EC139" s="333" t="s">
        <v>1210</v>
      </c>
      <c r="ED139" s="334" t="s">
        <v>1210</v>
      </c>
      <c r="EE139" s="336"/>
      <c r="EF139" s="333" t="s">
        <v>1210</v>
      </c>
      <c r="EG139" s="334" t="s">
        <v>1210</v>
      </c>
      <c r="EH139" s="336"/>
      <c r="EI139" s="374" t="s">
        <v>1219</v>
      </c>
      <c r="EJ139" s="375" t="s">
        <v>1223</v>
      </c>
      <c r="EK139" s="336"/>
      <c r="EL139" s="333" t="s">
        <v>1219</v>
      </c>
      <c r="EM139" s="334" t="s">
        <v>1223</v>
      </c>
      <c r="EN139" s="336"/>
      <c r="EO139" s="333" t="s">
        <v>1222</v>
      </c>
      <c r="EP139" s="334" t="s">
        <v>1223</v>
      </c>
      <c r="EQ139" s="336"/>
      <c r="ER139" s="333" t="s">
        <v>1220</v>
      </c>
      <c r="ES139" s="334" t="s">
        <v>1220</v>
      </c>
      <c r="ET139" s="336"/>
      <c r="EU139" s="333" t="s">
        <v>1222</v>
      </c>
      <c r="EV139" s="334" t="s">
        <v>1223</v>
      </c>
      <c r="EW139" s="376"/>
      <c r="EY139" s="668" t="s">
        <v>582</v>
      </c>
      <c r="EZ139" s="639" t="s">
        <v>583</v>
      </c>
      <c r="FA139" s="265" t="s">
        <v>1269</v>
      </c>
      <c r="FB139" s="266">
        <v>44916</v>
      </c>
      <c r="FC139" s="669">
        <v>44921</v>
      </c>
      <c r="FD139" s="268" t="s">
        <v>1210</v>
      </c>
      <c r="FE139" s="326" t="s">
        <v>1210</v>
      </c>
      <c r="FF139" s="270" t="s">
        <v>1210</v>
      </c>
      <c r="FG139" s="326" t="s">
        <v>1210</v>
      </c>
      <c r="FH139" s="327" t="s">
        <v>1210</v>
      </c>
      <c r="FI139" s="328" t="s">
        <v>1210</v>
      </c>
      <c r="FJ139" s="670" t="s">
        <v>1210</v>
      </c>
      <c r="FK139" s="671" t="s">
        <v>1210</v>
      </c>
      <c r="FL139" s="672" t="s">
        <v>1210</v>
      </c>
      <c r="FM139" s="673" t="s">
        <v>1210</v>
      </c>
      <c r="FN139" s="268" t="s">
        <v>1242</v>
      </c>
      <c r="FO139" s="326">
        <v>0.09</v>
      </c>
      <c r="FP139" s="270" t="s">
        <v>1276</v>
      </c>
      <c r="FQ139" s="326">
        <v>0.1</v>
      </c>
      <c r="FR139" s="327" t="s">
        <v>1210</v>
      </c>
      <c r="FS139" s="328" t="s">
        <v>1210</v>
      </c>
      <c r="FT139" s="670" t="s">
        <v>1242</v>
      </c>
      <c r="FU139" s="671">
        <v>100</v>
      </c>
      <c r="FV139" s="672">
        <v>10</v>
      </c>
      <c r="FW139" s="673">
        <v>10</v>
      </c>
      <c r="FY139" s="276" t="s">
        <v>1230</v>
      </c>
      <c r="FZ139" s="277" t="s">
        <v>1243</v>
      </c>
      <c r="GC139" s="229"/>
      <c r="GD139" s="229"/>
    </row>
    <row r="140" spans="2:186" ht="18.75" customHeight="1">
      <c r="B140" s="632" t="s">
        <v>584</v>
      </c>
      <c r="C140" s="231" t="s">
        <v>585</v>
      </c>
      <c r="D140" s="232">
        <v>2022</v>
      </c>
      <c r="E140" s="233" t="s">
        <v>1231</v>
      </c>
      <c r="F140" s="633">
        <v>1016178</v>
      </c>
      <c r="G140" s="634">
        <v>1016178</v>
      </c>
      <c r="H140" s="339">
        <v>44770</v>
      </c>
      <c r="I140" s="635" t="s">
        <v>2403</v>
      </c>
      <c r="J140" s="636" t="s">
        <v>585</v>
      </c>
      <c r="K140" s="637" t="s">
        <v>2404</v>
      </c>
      <c r="L140" s="638" t="s">
        <v>585</v>
      </c>
      <c r="M140" s="637" t="s">
        <v>2405</v>
      </c>
      <c r="N140" s="639" t="s">
        <v>2406</v>
      </c>
      <c r="O140" s="635" t="s">
        <v>25</v>
      </c>
      <c r="P140" s="639" t="s">
        <v>33</v>
      </c>
      <c r="Q140" s="640" t="s">
        <v>1234</v>
      </c>
      <c r="R140" s="641"/>
      <c r="S140" s="641"/>
      <c r="T140" s="642"/>
      <c r="U140" s="643">
        <v>8995.9956000000002</v>
      </c>
      <c r="V140" s="644">
        <v>2</v>
      </c>
      <c r="W140" s="644">
        <v>2</v>
      </c>
      <c r="X140" s="645" t="s">
        <v>1210</v>
      </c>
      <c r="Y140" s="352">
        <v>2022</v>
      </c>
      <c r="Z140" s="265">
        <v>2024</v>
      </c>
      <c r="AA140" s="646" t="s">
        <v>2407</v>
      </c>
      <c r="AB140" s="647"/>
      <c r="AC140" s="639" t="s">
        <v>1210</v>
      </c>
      <c r="AD140" s="648" t="s">
        <v>1211</v>
      </c>
      <c r="AE140" s="636" t="s">
        <v>2408</v>
      </c>
      <c r="AF140" s="636" t="s">
        <v>2409</v>
      </c>
      <c r="AG140" s="639" t="s">
        <v>2410</v>
      </c>
      <c r="AH140" s="648"/>
      <c r="AI140" s="639" t="s">
        <v>1210</v>
      </c>
      <c r="AJ140" s="649">
        <v>2021</v>
      </c>
      <c r="AK140" s="644">
        <v>16794</v>
      </c>
      <c r="AL140" s="644">
        <v>17183</v>
      </c>
      <c r="AM140" s="650"/>
      <c r="AN140" s="651"/>
      <c r="AO140" s="652">
        <v>2024</v>
      </c>
      <c r="AP140" s="645">
        <v>23593</v>
      </c>
      <c r="AQ140" s="653">
        <v>-40.49</v>
      </c>
      <c r="AR140" s="645">
        <v>24139</v>
      </c>
      <c r="AS140" s="653">
        <v>-40.49</v>
      </c>
      <c r="AT140" s="654"/>
      <c r="AU140" s="651" t="s">
        <v>1210</v>
      </c>
      <c r="AV140" s="655" t="s">
        <v>1210</v>
      </c>
      <c r="AW140" s="656" t="s">
        <v>2411</v>
      </c>
      <c r="AX140" s="649">
        <v>2021</v>
      </c>
      <c r="AY140" s="644"/>
      <c r="AZ140" s="644" t="s">
        <v>1210</v>
      </c>
      <c r="BA140" s="650"/>
      <c r="BB140" s="657"/>
      <c r="BC140" s="652">
        <v>2024</v>
      </c>
      <c r="BD140" s="645"/>
      <c r="BE140" s="653" t="s">
        <v>1210</v>
      </c>
      <c r="BF140" s="645"/>
      <c r="BG140" s="653" t="s">
        <v>1210</v>
      </c>
      <c r="BH140" s="654"/>
      <c r="BI140" s="657" t="s">
        <v>1210</v>
      </c>
      <c r="BJ140" s="655" t="s">
        <v>1210</v>
      </c>
      <c r="BK140" s="656"/>
      <c r="BL140" s="635" t="s">
        <v>1210</v>
      </c>
      <c r="BM140" s="658" t="s">
        <v>1210</v>
      </c>
      <c r="BN140" s="639" t="s">
        <v>1210</v>
      </c>
      <c r="BO140" s="635" t="s">
        <v>1210</v>
      </c>
      <c r="BP140" s="658" t="s">
        <v>1210</v>
      </c>
      <c r="BQ140" s="639" t="s">
        <v>1210</v>
      </c>
      <c r="BR140" s="635" t="s">
        <v>1210</v>
      </c>
      <c r="BS140" s="658" t="s">
        <v>1210</v>
      </c>
      <c r="BT140" s="639" t="s">
        <v>1210</v>
      </c>
      <c r="BU140" s="635" t="s">
        <v>1210</v>
      </c>
      <c r="BV140" s="658" t="s">
        <v>1210</v>
      </c>
      <c r="BW140" s="639" t="s">
        <v>1210</v>
      </c>
      <c r="BX140" s="635" t="s">
        <v>1210</v>
      </c>
      <c r="BY140" s="658" t="s">
        <v>1210</v>
      </c>
      <c r="BZ140" s="639" t="s">
        <v>1210</v>
      </c>
      <c r="CA140" s="659" t="s">
        <v>1210</v>
      </c>
      <c r="CB140" s="638" t="s">
        <v>1240</v>
      </c>
      <c r="CC140" s="660" t="s">
        <v>2412</v>
      </c>
      <c r="CD140" s="661" t="s">
        <v>1240</v>
      </c>
      <c r="CE140" s="662" t="s">
        <v>1431</v>
      </c>
      <c r="CF140" s="663" t="s">
        <v>2413</v>
      </c>
      <c r="CG140" s="663"/>
      <c r="CH140" s="663"/>
      <c r="CI140" s="663"/>
      <c r="CJ140" s="664"/>
      <c r="CK140" s="661" t="s">
        <v>1217</v>
      </c>
      <c r="CL140" s="639"/>
      <c r="CM140" s="647" t="s">
        <v>1217</v>
      </c>
      <c r="CN140" s="665"/>
      <c r="CO140" s="666">
        <v>0</v>
      </c>
      <c r="CP140" s="667"/>
      <c r="CQ140" s="666">
        <v>0</v>
      </c>
      <c r="CR140" s="667"/>
      <c r="CS140" s="666">
        <v>0</v>
      </c>
      <c r="CT140" s="667" t="s">
        <v>1210</v>
      </c>
      <c r="CU140" s="666">
        <v>0</v>
      </c>
      <c r="CV140" s="374" t="s">
        <v>1219</v>
      </c>
      <c r="CW140" s="375" t="s">
        <v>1223</v>
      </c>
      <c r="CX140" s="336"/>
      <c r="CY140" s="333" t="s">
        <v>1222</v>
      </c>
      <c r="CZ140" s="334" t="s">
        <v>1223</v>
      </c>
      <c r="DA140" s="336"/>
      <c r="DB140" s="333" t="s">
        <v>1222</v>
      </c>
      <c r="DC140" s="334" t="s">
        <v>1223</v>
      </c>
      <c r="DD140" s="336"/>
      <c r="DE140" s="333" t="s">
        <v>1222</v>
      </c>
      <c r="DF140" s="334" t="s">
        <v>1223</v>
      </c>
      <c r="DG140" s="336"/>
      <c r="DH140" s="333" t="s">
        <v>1222</v>
      </c>
      <c r="DI140" s="334" t="s">
        <v>1223</v>
      </c>
      <c r="DJ140" s="336"/>
      <c r="DK140" s="333" t="s">
        <v>1222</v>
      </c>
      <c r="DL140" s="334" t="s">
        <v>1223</v>
      </c>
      <c r="DM140" s="336"/>
      <c r="DN140" s="333" t="s">
        <v>1222</v>
      </c>
      <c r="DO140" s="334" t="s">
        <v>1223</v>
      </c>
      <c r="DP140" s="336"/>
      <c r="DQ140" s="333" t="s">
        <v>1222</v>
      </c>
      <c r="DR140" s="334" t="s">
        <v>1223</v>
      </c>
      <c r="DS140" s="336"/>
      <c r="DT140" s="333" t="s">
        <v>1222</v>
      </c>
      <c r="DU140" s="334" t="s">
        <v>1223</v>
      </c>
      <c r="DV140" s="336"/>
      <c r="DW140" s="333" t="s">
        <v>1222</v>
      </c>
      <c r="DX140" s="334" t="s">
        <v>1223</v>
      </c>
      <c r="DY140" s="336"/>
      <c r="DZ140" s="333" t="s">
        <v>1222</v>
      </c>
      <c r="EA140" s="334" t="s">
        <v>1223</v>
      </c>
      <c r="EB140" s="336"/>
      <c r="EC140" s="333" t="s">
        <v>1222</v>
      </c>
      <c r="ED140" s="334" t="s">
        <v>1223</v>
      </c>
      <c r="EE140" s="336"/>
      <c r="EF140" s="333" t="s">
        <v>1222</v>
      </c>
      <c r="EG140" s="334" t="s">
        <v>1223</v>
      </c>
      <c r="EH140" s="336"/>
      <c r="EI140" s="374" t="s">
        <v>1210</v>
      </c>
      <c r="EJ140" s="375" t="s">
        <v>1210</v>
      </c>
      <c r="EK140" s="336"/>
      <c r="EL140" s="333" t="s">
        <v>1210</v>
      </c>
      <c r="EM140" s="334" t="s">
        <v>1210</v>
      </c>
      <c r="EN140" s="336"/>
      <c r="EO140" s="333" t="s">
        <v>1210</v>
      </c>
      <c r="EP140" s="334" t="s">
        <v>1210</v>
      </c>
      <c r="EQ140" s="336"/>
      <c r="ER140" s="333" t="s">
        <v>1210</v>
      </c>
      <c r="ES140" s="334" t="s">
        <v>1210</v>
      </c>
      <c r="ET140" s="336"/>
      <c r="EU140" s="333" t="s">
        <v>1210</v>
      </c>
      <c r="EV140" s="334" t="s">
        <v>1210</v>
      </c>
      <c r="EW140" s="376"/>
      <c r="EY140" s="668" t="s">
        <v>584</v>
      </c>
      <c r="EZ140" s="639" t="s">
        <v>585</v>
      </c>
      <c r="FA140" s="265" t="s">
        <v>1231</v>
      </c>
      <c r="FB140" s="266">
        <v>44893</v>
      </c>
      <c r="FC140" s="669">
        <v>44894</v>
      </c>
      <c r="FD140" s="268" t="s">
        <v>1228</v>
      </c>
      <c r="FE140" s="326">
        <v>-40.49</v>
      </c>
      <c r="FF140" s="270" t="s">
        <v>1228</v>
      </c>
      <c r="FG140" s="326">
        <v>-40.49</v>
      </c>
      <c r="FH140" s="327" t="s">
        <v>1210</v>
      </c>
      <c r="FI140" s="328" t="s">
        <v>1210</v>
      </c>
      <c r="FJ140" s="670" t="s">
        <v>1242</v>
      </c>
      <c r="FK140" s="671">
        <v>100</v>
      </c>
      <c r="FL140" s="672">
        <v>26</v>
      </c>
      <c r="FM140" s="673">
        <v>26</v>
      </c>
      <c r="FN140" s="268" t="s">
        <v>1210</v>
      </c>
      <c r="FO140" s="326" t="s">
        <v>1210</v>
      </c>
      <c r="FP140" s="270" t="s">
        <v>1210</v>
      </c>
      <c r="FQ140" s="326" t="s">
        <v>1210</v>
      </c>
      <c r="FR140" s="327" t="s">
        <v>1210</v>
      </c>
      <c r="FS140" s="328" t="s">
        <v>1210</v>
      </c>
      <c r="FT140" s="670" t="s">
        <v>1210</v>
      </c>
      <c r="FU140" s="671" t="s">
        <v>1210</v>
      </c>
      <c r="FV140" s="672" t="s">
        <v>1210</v>
      </c>
      <c r="FW140" s="673" t="s">
        <v>1210</v>
      </c>
      <c r="FY140" s="276" t="s">
        <v>1229</v>
      </c>
      <c r="FZ140" s="277" t="s">
        <v>1230</v>
      </c>
      <c r="GC140" s="229"/>
      <c r="GD140" s="229"/>
    </row>
    <row r="141" spans="2:186" ht="18.75" customHeight="1">
      <c r="B141" s="632" t="s">
        <v>586</v>
      </c>
      <c r="C141" s="231" t="s">
        <v>587</v>
      </c>
      <c r="D141" s="232">
        <v>2022</v>
      </c>
      <c r="E141" s="233" t="s">
        <v>1231</v>
      </c>
      <c r="F141" s="633">
        <v>1009179</v>
      </c>
      <c r="G141" s="634">
        <v>1009179</v>
      </c>
      <c r="H141" s="339">
        <v>44771</v>
      </c>
      <c r="I141" s="635" t="s">
        <v>2414</v>
      </c>
      <c r="J141" s="636" t="s">
        <v>587</v>
      </c>
      <c r="K141" s="637" t="s">
        <v>2415</v>
      </c>
      <c r="L141" s="638" t="s">
        <v>587</v>
      </c>
      <c r="M141" s="637" t="s">
        <v>2415</v>
      </c>
      <c r="N141" s="639" t="s">
        <v>2414</v>
      </c>
      <c r="O141" s="635" t="s">
        <v>25</v>
      </c>
      <c r="P141" s="639" t="s">
        <v>26</v>
      </c>
      <c r="Q141" s="640" t="s">
        <v>1234</v>
      </c>
      <c r="R141" s="641"/>
      <c r="S141" s="641"/>
      <c r="T141" s="642"/>
      <c r="U141" s="643">
        <v>43824.812411999999</v>
      </c>
      <c r="V141" s="644">
        <v>2</v>
      </c>
      <c r="W141" s="644">
        <v>1</v>
      </c>
      <c r="X141" s="645" t="s">
        <v>1210</v>
      </c>
      <c r="Y141" s="352">
        <v>2022</v>
      </c>
      <c r="Z141" s="265">
        <v>2024</v>
      </c>
      <c r="AA141" s="646" t="s">
        <v>2416</v>
      </c>
      <c r="AB141" s="647"/>
      <c r="AC141" s="639" t="s">
        <v>1210</v>
      </c>
      <c r="AD141" s="648" t="s">
        <v>1211</v>
      </c>
      <c r="AE141" s="636" t="s">
        <v>2417</v>
      </c>
      <c r="AF141" s="636" t="s">
        <v>2418</v>
      </c>
      <c r="AG141" s="639" t="s">
        <v>2419</v>
      </c>
      <c r="AH141" s="648"/>
      <c r="AI141" s="639" t="s">
        <v>1210</v>
      </c>
      <c r="AJ141" s="649">
        <v>2021</v>
      </c>
      <c r="AK141" s="644">
        <v>68833</v>
      </c>
      <c r="AL141" s="644">
        <v>69109</v>
      </c>
      <c r="AM141" s="650"/>
      <c r="AN141" s="651"/>
      <c r="AO141" s="652">
        <v>2024</v>
      </c>
      <c r="AP141" s="645">
        <v>66768.009999999995</v>
      </c>
      <c r="AQ141" s="653">
        <v>3</v>
      </c>
      <c r="AR141" s="645">
        <v>67035.73</v>
      </c>
      <c r="AS141" s="653">
        <v>3</v>
      </c>
      <c r="AT141" s="654"/>
      <c r="AU141" s="651" t="s">
        <v>1210</v>
      </c>
      <c r="AV141" s="655" t="s">
        <v>1210</v>
      </c>
      <c r="AW141" s="656" t="s">
        <v>2420</v>
      </c>
      <c r="AX141" s="649">
        <v>2021</v>
      </c>
      <c r="AY141" s="644"/>
      <c r="AZ141" s="644" t="s">
        <v>1210</v>
      </c>
      <c r="BA141" s="650"/>
      <c r="BB141" s="657"/>
      <c r="BC141" s="652">
        <v>2024</v>
      </c>
      <c r="BD141" s="645"/>
      <c r="BE141" s="653" t="s">
        <v>1210</v>
      </c>
      <c r="BF141" s="645"/>
      <c r="BG141" s="653" t="s">
        <v>1210</v>
      </c>
      <c r="BH141" s="654"/>
      <c r="BI141" s="657" t="s">
        <v>1210</v>
      </c>
      <c r="BJ141" s="655" t="s">
        <v>1210</v>
      </c>
      <c r="BK141" s="656"/>
      <c r="BL141" s="635"/>
      <c r="BM141" s="658"/>
      <c r="BN141" s="639"/>
      <c r="BO141" s="635"/>
      <c r="BP141" s="658"/>
      <c r="BQ141" s="639"/>
      <c r="BR141" s="635" t="s">
        <v>1210</v>
      </c>
      <c r="BS141" s="658" t="s">
        <v>1210</v>
      </c>
      <c r="BT141" s="639" t="s">
        <v>1210</v>
      </c>
      <c r="BU141" s="635" t="s">
        <v>1210</v>
      </c>
      <c r="BV141" s="658" t="s">
        <v>1210</v>
      </c>
      <c r="BW141" s="639" t="s">
        <v>1210</v>
      </c>
      <c r="BX141" s="635" t="s">
        <v>1210</v>
      </c>
      <c r="BY141" s="658" t="s">
        <v>1210</v>
      </c>
      <c r="BZ141" s="639" t="s">
        <v>1210</v>
      </c>
      <c r="CA141" s="659" t="s">
        <v>1210</v>
      </c>
      <c r="CB141" s="638" t="s">
        <v>1240</v>
      </c>
      <c r="CC141" s="660" t="s">
        <v>2421</v>
      </c>
      <c r="CD141" s="661" t="s">
        <v>1217</v>
      </c>
      <c r="CE141" s="662"/>
      <c r="CF141" s="663"/>
      <c r="CG141" s="663"/>
      <c r="CH141" s="663"/>
      <c r="CI141" s="663"/>
      <c r="CJ141" s="664"/>
      <c r="CK141" s="661" t="s">
        <v>1240</v>
      </c>
      <c r="CL141" s="639" t="s">
        <v>2422</v>
      </c>
      <c r="CM141" s="647" t="s">
        <v>1217</v>
      </c>
      <c r="CN141" s="665"/>
      <c r="CO141" s="666">
        <v>0</v>
      </c>
      <c r="CP141" s="667"/>
      <c r="CQ141" s="666">
        <v>0</v>
      </c>
      <c r="CR141" s="667"/>
      <c r="CS141" s="666">
        <v>0</v>
      </c>
      <c r="CT141" s="667" t="s">
        <v>1210</v>
      </c>
      <c r="CU141" s="666">
        <v>0</v>
      </c>
      <c r="CV141" s="374" t="s">
        <v>1219</v>
      </c>
      <c r="CW141" s="375" t="s">
        <v>1223</v>
      </c>
      <c r="CX141" s="336"/>
      <c r="CY141" s="333" t="s">
        <v>1222</v>
      </c>
      <c r="CZ141" s="334" t="s">
        <v>1223</v>
      </c>
      <c r="DA141" s="336"/>
      <c r="DB141" s="333" t="s">
        <v>1222</v>
      </c>
      <c r="DC141" s="334" t="s">
        <v>1223</v>
      </c>
      <c r="DD141" s="336"/>
      <c r="DE141" s="333" t="s">
        <v>1222</v>
      </c>
      <c r="DF141" s="334" t="s">
        <v>1223</v>
      </c>
      <c r="DG141" s="336"/>
      <c r="DH141" s="333" t="s">
        <v>1222</v>
      </c>
      <c r="DI141" s="334" t="s">
        <v>1223</v>
      </c>
      <c r="DJ141" s="336"/>
      <c r="DK141" s="333" t="s">
        <v>1222</v>
      </c>
      <c r="DL141" s="334" t="s">
        <v>1223</v>
      </c>
      <c r="DM141" s="336"/>
      <c r="DN141" s="333" t="s">
        <v>1222</v>
      </c>
      <c r="DO141" s="334" t="s">
        <v>1223</v>
      </c>
      <c r="DP141" s="336"/>
      <c r="DQ141" s="333" t="s">
        <v>1222</v>
      </c>
      <c r="DR141" s="334" t="s">
        <v>1223</v>
      </c>
      <c r="DS141" s="336"/>
      <c r="DT141" s="333" t="s">
        <v>1222</v>
      </c>
      <c r="DU141" s="334" t="s">
        <v>1223</v>
      </c>
      <c r="DV141" s="336"/>
      <c r="DW141" s="333" t="s">
        <v>1222</v>
      </c>
      <c r="DX141" s="334" t="s">
        <v>1223</v>
      </c>
      <c r="DY141" s="336"/>
      <c r="DZ141" s="333" t="s">
        <v>1222</v>
      </c>
      <c r="EA141" s="334" t="s">
        <v>1223</v>
      </c>
      <c r="EB141" s="336"/>
      <c r="EC141" s="333" t="s">
        <v>1222</v>
      </c>
      <c r="ED141" s="334" t="s">
        <v>1223</v>
      </c>
      <c r="EE141" s="336"/>
      <c r="EF141" s="333" t="s">
        <v>1222</v>
      </c>
      <c r="EG141" s="334" t="s">
        <v>1223</v>
      </c>
      <c r="EH141" s="336"/>
      <c r="EI141" s="374" t="s">
        <v>1210</v>
      </c>
      <c r="EJ141" s="375" t="s">
        <v>1210</v>
      </c>
      <c r="EK141" s="336"/>
      <c r="EL141" s="333" t="s">
        <v>1210</v>
      </c>
      <c r="EM141" s="334" t="s">
        <v>1210</v>
      </c>
      <c r="EN141" s="336"/>
      <c r="EO141" s="333" t="s">
        <v>1210</v>
      </c>
      <c r="EP141" s="334" t="s">
        <v>1210</v>
      </c>
      <c r="EQ141" s="336"/>
      <c r="ER141" s="333" t="s">
        <v>1210</v>
      </c>
      <c r="ES141" s="334" t="s">
        <v>1210</v>
      </c>
      <c r="ET141" s="336"/>
      <c r="EU141" s="333" t="s">
        <v>1210</v>
      </c>
      <c r="EV141" s="334" t="s">
        <v>1210</v>
      </c>
      <c r="EW141" s="376"/>
      <c r="EY141" s="668" t="s">
        <v>586</v>
      </c>
      <c r="EZ141" s="639" t="s">
        <v>587</v>
      </c>
      <c r="FA141" s="265" t="s">
        <v>1231</v>
      </c>
      <c r="FB141" s="266">
        <v>45268</v>
      </c>
      <c r="FC141" s="669">
        <v>44909</v>
      </c>
      <c r="FD141" s="268" t="s">
        <v>1242</v>
      </c>
      <c r="FE141" s="326">
        <v>3</v>
      </c>
      <c r="FF141" s="270" t="s">
        <v>1242</v>
      </c>
      <c r="FG141" s="326">
        <v>3</v>
      </c>
      <c r="FH141" s="327" t="s">
        <v>1210</v>
      </c>
      <c r="FI141" s="328" t="s">
        <v>1210</v>
      </c>
      <c r="FJ141" s="670" t="s">
        <v>1242</v>
      </c>
      <c r="FK141" s="671">
        <v>100</v>
      </c>
      <c r="FL141" s="672">
        <v>26</v>
      </c>
      <c r="FM141" s="673">
        <v>26</v>
      </c>
      <c r="FN141" s="268" t="s">
        <v>1210</v>
      </c>
      <c r="FO141" s="326" t="s">
        <v>1210</v>
      </c>
      <c r="FP141" s="270" t="s">
        <v>1210</v>
      </c>
      <c r="FQ141" s="326" t="s">
        <v>1210</v>
      </c>
      <c r="FR141" s="327" t="s">
        <v>1210</v>
      </c>
      <c r="FS141" s="328" t="s">
        <v>1210</v>
      </c>
      <c r="FT141" s="670" t="s">
        <v>1210</v>
      </c>
      <c r="FU141" s="671" t="s">
        <v>1210</v>
      </c>
      <c r="FV141" s="672" t="s">
        <v>1210</v>
      </c>
      <c r="FW141" s="673" t="s">
        <v>1210</v>
      </c>
      <c r="FY141" s="276" t="s">
        <v>1243</v>
      </c>
      <c r="FZ141" s="277" t="s">
        <v>1230</v>
      </c>
      <c r="GC141" s="229"/>
      <c r="GD141" s="229"/>
    </row>
    <row r="142" spans="2:186" ht="18.75" customHeight="1">
      <c r="B142" s="632" t="s">
        <v>588</v>
      </c>
      <c r="C142" s="231" t="s">
        <v>589</v>
      </c>
      <c r="D142" s="232">
        <v>2022</v>
      </c>
      <c r="E142" s="233" t="s">
        <v>1231</v>
      </c>
      <c r="F142" s="633">
        <v>1069181</v>
      </c>
      <c r="G142" s="634">
        <v>1069181</v>
      </c>
      <c r="H142" s="339">
        <v>44768</v>
      </c>
      <c r="I142" s="635" t="s">
        <v>2423</v>
      </c>
      <c r="J142" s="636" t="s">
        <v>589</v>
      </c>
      <c r="K142" s="637" t="s">
        <v>2424</v>
      </c>
      <c r="L142" s="638" t="s">
        <v>589</v>
      </c>
      <c r="M142" s="637" t="s">
        <v>2425</v>
      </c>
      <c r="N142" s="639" t="s">
        <v>2423</v>
      </c>
      <c r="O142" s="635" t="s">
        <v>100</v>
      </c>
      <c r="P142" s="639" t="s">
        <v>102</v>
      </c>
      <c r="Q142" s="640" t="s">
        <v>1234</v>
      </c>
      <c r="R142" s="641"/>
      <c r="S142" s="641"/>
      <c r="T142" s="642"/>
      <c r="U142" s="643">
        <v>3326</v>
      </c>
      <c r="V142" s="644">
        <v>2</v>
      </c>
      <c r="W142" s="644">
        <v>2</v>
      </c>
      <c r="X142" s="645" t="s">
        <v>1210</v>
      </c>
      <c r="Y142" s="352">
        <v>2022</v>
      </c>
      <c r="Z142" s="265">
        <v>2024</v>
      </c>
      <c r="AA142" s="646" t="s">
        <v>2426</v>
      </c>
      <c r="AB142" s="647"/>
      <c r="AC142" s="639" t="s">
        <v>1210</v>
      </c>
      <c r="AD142" s="648" t="s">
        <v>1211</v>
      </c>
      <c r="AE142" s="636" t="s">
        <v>2427</v>
      </c>
      <c r="AF142" s="636" t="s">
        <v>2428</v>
      </c>
      <c r="AG142" s="639" t="s">
        <v>2429</v>
      </c>
      <c r="AH142" s="648"/>
      <c r="AI142" s="639" t="s">
        <v>1210</v>
      </c>
      <c r="AJ142" s="649">
        <v>2021</v>
      </c>
      <c r="AK142" s="644">
        <v>5024</v>
      </c>
      <c r="AL142" s="644">
        <v>5021</v>
      </c>
      <c r="AM142" s="650"/>
      <c r="AN142" s="651"/>
      <c r="AO142" s="652">
        <v>2024</v>
      </c>
      <c r="AP142" s="645">
        <v>4973.76</v>
      </c>
      <c r="AQ142" s="653">
        <v>0.99</v>
      </c>
      <c r="AR142" s="645">
        <v>4970.79</v>
      </c>
      <c r="AS142" s="653">
        <v>1</v>
      </c>
      <c r="AT142" s="654"/>
      <c r="AU142" s="651" t="s">
        <v>1210</v>
      </c>
      <c r="AV142" s="655" t="s">
        <v>1210</v>
      </c>
      <c r="AW142" s="656" t="s">
        <v>2430</v>
      </c>
      <c r="AX142" s="649">
        <v>2021</v>
      </c>
      <c r="AY142" s="644"/>
      <c r="AZ142" s="644" t="s">
        <v>1210</v>
      </c>
      <c r="BA142" s="650"/>
      <c r="BB142" s="657"/>
      <c r="BC142" s="652">
        <v>2024</v>
      </c>
      <c r="BD142" s="645"/>
      <c r="BE142" s="653" t="s">
        <v>1210</v>
      </c>
      <c r="BF142" s="645"/>
      <c r="BG142" s="653" t="s">
        <v>1210</v>
      </c>
      <c r="BH142" s="654"/>
      <c r="BI142" s="657" t="s">
        <v>1210</v>
      </c>
      <c r="BJ142" s="655" t="s">
        <v>1210</v>
      </c>
      <c r="BK142" s="656"/>
      <c r="BL142" s="635" t="s">
        <v>1210</v>
      </c>
      <c r="BM142" s="658" t="s">
        <v>1210</v>
      </c>
      <c r="BN142" s="639" t="s">
        <v>1210</v>
      </c>
      <c r="BO142" s="635" t="s">
        <v>1210</v>
      </c>
      <c r="BP142" s="658" t="s">
        <v>1210</v>
      </c>
      <c r="BQ142" s="639" t="s">
        <v>1210</v>
      </c>
      <c r="BR142" s="635" t="s">
        <v>1210</v>
      </c>
      <c r="BS142" s="658" t="s">
        <v>1210</v>
      </c>
      <c r="BT142" s="639" t="s">
        <v>1210</v>
      </c>
      <c r="BU142" s="635" t="s">
        <v>1210</v>
      </c>
      <c r="BV142" s="658" t="s">
        <v>1210</v>
      </c>
      <c r="BW142" s="639" t="s">
        <v>1210</v>
      </c>
      <c r="BX142" s="635" t="s">
        <v>1210</v>
      </c>
      <c r="BY142" s="658" t="s">
        <v>1210</v>
      </c>
      <c r="BZ142" s="639" t="s">
        <v>1210</v>
      </c>
      <c r="CA142" s="659" t="s">
        <v>1210</v>
      </c>
      <c r="CB142" s="638" t="s">
        <v>1217</v>
      </c>
      <c r="CC142" s="660"/>
      <c r="CD142" s="661" t="s">
        <v>1217</v>
      </c>
      <c r="CE142" s="662"/>
      <c r="CF142" s="663"/>
      <c r="CG142" s="663"/>
      <c r="CH142" s="663"/>
      <c r="CI142" s="663"/>
      <c r="CJ142" s="664"/>
      <c r="CK142" s="661" t="s">
        <v>1240</v>
      </c>
      <c r="CL142" s="639" t="s">
        <v>2431</v>
      </c>
      <c r="CM142" s="647" t="s">
        <v>1217</v>
      </c>
      <c r="CN142" s="665"/>
      <c r="CO142" s="666">
        <v>0</v>
      </c>
      <c r="CP142" s="667"/>
      <c r="CQ142" s="666">
        <v>0</v>
      </c>
      <c r="CR142" s="667"/>
      <c r="CS142" s="666">
        <v>0</v>
      </c>
      <c r="CT142" s="667" t="s">
        <v>1210</v>
      </c>
      <c r="CU142" s="666">
        <v>0</v>
      </c>
      <c r="CV142" s="374" t="s">
        <v>1219</v>
      </c>
      <c r="CW142" s="375" t="s">
        <v>1223</v>
      </c>
      <c r="CX142" s="336"/>
      <c r="CY142" s="333" t="s">
        <v>1222</v>
      </c>
      <c r="CZ142" s="334" t="s">
        <v>1223</v>
      </c>
      <c r="DA142" s="336"/>
      <c r="DB142" s="333" t="s">
        <v>1222</v>
      </c>
      <c r="DC142" s="334" t="s">
        <v>1223</v>
      </c>
      <c r="DD142" s="336"/>
      <c r="DE142" s="333" t="s">
        <v>1222</v>
      </c>
      <c r="DF142" s="334" t="s">
        <v>1223</v>
      </c>
      <c r="DG142" s="336"/>
      <c r="DH142" s="333" t="s">
        <v>1222</v>
      </c>
      <c r="DI142" s="334" t="s">
        <v>1223</v>
      </c>
      <c r="DJ142" s="336"/>
      <c r="DK142" s="333" t="s">
        <v>1222</v>
      </c>
      <c r="DL142" s="334" t="s">
        <v>1223</v>
      </c>
      <c r="DM142" s="336"/>
      <c r="DN142" s="333" t="s">
        <v>1222</v>
      </c>
      <c r="DO142" s="334" t="s">
        <v>1223</v>
      </c>
      <c r="DP142" s="336"/>
      <c r="DQ142" s="333" t="s">
        <v>1222</v>
      </c>
      <c r="DR142" s="334" t="s">
        <v>1223</v>
      </c>
      <c r="DS142" s="336"/>
      <c r="DT142" s="333" t="s">
        <v>1222</v>
      </c>
      <c r="DU142" s="334" t="s">
        <v>1223</v>
      </c>
      <c r="DV142" s="336"/>
      <c r="DW142" s="333" t="s">
        <v>1224</v>
      </c>
      <c r="DX142" s="334" t="s">
        <v>1224</v>
      </c>
      <c r="DY142" s="336"/>
      <c r="DZ142" s="333" t="s">
        <v>1224</v>
      </c>
      <c r="EA142" s="334" t="s">
        <v>1224</v>
      </c>
      <c r="EB142" s="336"/>
      <c r="EC142" s="333" t="s">
        <v>1224</v>
      </c>
      <c r="ED142" s="334" t="s">
        <v>1224</v>
      </c>
      <c r="EE142" s="336"/>
      <c r="EF142" s="333" t="s">
        <v>1222</v>
      </c>
      <c r="EG142" s="334" t="s">
        <v>1223</v>
      </c>
      <c r="EH142" s="336"/>
      <c r="EI142" s="374" t="s">
        <v>1210</v>
      </c>
      <c r="EJ142" s="375" t="s">
        <v>1210</v>
      </c>
      <c r="EK142" s="336"/>
      <c r="EL142" s="333" t="s">
        <v>1210</v>
      </c>
      <c r="EM142" s="334" t="s">
        <v>1210</v>
      </c>
      <c r="EN142" s="336"/>
      <c r="EO142" s="333" t="s">
        <v>1210</v>
      </c>
      <c r="EP142" s="334" t="s">
        <v>1210</v>
      </c>
      <c r="EQ142" s="336"/>
      <c r="ER142" s="333" t="s">
        <v>1210</v>
      </c>
      <c r="ES142" s="334" t="s">
        <v>1210</v>
      </c>
      <c r="ET142" s="336"/>
      <c r="EU142" s="333" t="s">
        <v>1210</v>
      </c>
      <c r="EV142" s="334" t="s">
        <v>1210</v>
      </c>
      <c r="EW142" s="376"/>
      <c r="EY142" s="668" t="s">
        <v>588</v>
      </c>
      <c r="EZ142" s="639" t="s">
        <v>589</v>
      </c>
      <c r="FA142" s="265" t="s">
        <v>1231</v>
      </c>
      <c r="FB142" s="266">
        <v>44916</v>
      </c>
      <c r="FC142" s="669">
        <v>44921</v>
      </c>
      <c r="FD142" s="268" t="s">
        <v>1242</v>
      </c>
      <c r="FE142" s="326">
        <v>0.99</v>
      </c>
      <c r="FF142" s="270" t="s">
        <v>1242</v>
      </c>
      <c r="FG142" s="326">
        <v>1</v>
      </c>
      <c r="FH142" s="327" t="s">
        <v>1210</v>
      </c>
      <c r="FI142" s="328" t="s">
        <v>1210</v>
      </c>
      <c r="FJ142" s="670" t="s">
        <v>1242</v>
      </c>
      <c r="FK142" s="671">
        <v>100</v>
      </c>
      <c r="FL142" s="672">
        <v>20</v>
      </c>
      <c r="FM142" s="673">
        <v>20</v>
      </c>
      <c r="FN142" s="268" t="s">
        <v>1210</v>
      </c>
      <c r="FO142" s="326" t="s">
        <v>1210</v>
      </c>
      <c r="FP142" s="270" t="s">
        <v>1210</v>
      </c>
      <c r="FQ142" s="326" t="s">
        <v>1210</v>
      </c>
      <c r="FR142" s="327" t="s">
        <v>1210</v>
      </c>
      <c r="FS142" s="328" t="s">
        <v>1210</v>
      </c>
      <c r="FT142" s="670" t="s">
        <v>1210</v>
      </c>
      <c r="FU142" s="671" t="s">
        <v>1210</v>
      </c>
      <c r="FV142" s="672" t="s">
        <v>1210</v>
      </c>
      <c r="FW142" s="673" t="s">
        <v>1210</v>
      </c>
      <c r="FY142" s="276" t="s">
        <v>1243</v>
      </c>
      <c r="FZ142" s="277" t="s">
        <v>1230</v>
      </c>
      <c r="GC142" s="229"/>
      <c r="GD142" s="229"/>
    </row>
    <row r="143" spans="2:186" ht="18.75" customHeight="1">
      <c r="B143" s="632" t="s">
        <v>590</v>
      </c>
      <c r="C143" s="231" t="s">
        <v>591</v>
      </c>
      <c r="D143" s="232">
        <v>2022</v>
      </c>
      <c r="E143" s="233" t="s">
        <v>1231</v>
      </c>
      <c r="F143" s="633">
        <v>1056183</v>
      </c>
      <c r="G143" s="634">
        <v>1056183</v>
      </c>
      <c r="H143" s="339">
        <v>44770</v>
      </c>
      <c r="I143" s="635" t="s">
        <v>2432</v>
      </c>
      <c r="J143" s="636" t="s">
        <v>2433</v>
      </c>
      <c r="K143" s="637" t="s">
        <v>2434</v>
      </c>
      <c r="L143" s="638" t="s">
        <v>591</v>
      </c>
      <c r="M143" s="637" t="s">
        <v>2435</v>
      </c>
      <c r="N143" s="639" t="s">
        <v>2432</v>
      </c>
      <c r="O143" s="635" t="s">
        <v>78</v>
      </c>
      <c r="P143" s="639" t="s">
        <v>85</v>
      </c>
      <c r="Q143" s="640" t="s">
        <v>1234</v>
      </c>
      <c r="R143" s="641"/>
      <c r="S143" s="641"/>
      <c r="T143" s="642"/>
      <c r="U143" s="643">
        <v>3471</v>
      </c>
      <c r="V143" s="644">
        <v>9</v>
      </c>
      <c r="W143" s="644">
        <v>1</v>
      </c>
      <c r="X143" s="645" t="s">
        <v>1210</v>
      </c>
      <c r="Y143" s="352">
        <v>2022</v>
      </c>
      <c r="Z143" s="265">
        <v>2024</v>
      </c>
      <c r="AA143" s="646" t="s">
        <v>2436</v>
      </c>
      <c r="AB143" s="647"/>
      <c r="AC143" s="639" t="s">
        <v>1210</v>
      </c>
      <c r="AD143" s="648" t="s">
        <v>1211</v>
      </c>
      <c r="AE143" s="636" t="s">
        <v>2437</v>
      </c>
      <c r="AF143" s="636" t="s">
        <v>2438</v>
      </c>
      <c r="AG143" s="639" t="s">
        <v>2439</v>
      </c>
      <c r="AH143" s="648"/>
      <c r="AI143" s="639" t="s">
        <v>1210</v>
      </c>
      <c r="AJ143" s="649">
        <v>2021</v>
      </c>
      <c r="AK143" s="644">
        <v>6142</v>
      </c>
      <c r="AL143" s="644">
        <v>6086</v>
      </c>
      <c r="AM143" s="650">
        <v>0.57999999999999996</v>
      </c>
      <c r="AN143" s="651" t="s">
        <v>2440</v>
      </c>
      <c r="AO143" s="652">
        <v>2024</v>
      </c>
      <c r="AP143" s="645">
        <v>5957.74</v>
      </c>
      <c r="AQ143" s="653">
        <v>3</v>
      </c>
      <c r="AR143" s="645">
        <v>5903.42</v>
      </c>
      <c r="AS143" s="653">
        <v>3</v>
      </c>
      <c r="AT143" s="654">
        <v>0.56259999999999999</v>
      </c>
      <c r="AU143" s="651" t="s">
        <v>2440</v>
      </c>
      <c r="AV143" s="655">
        <v>3</v>
      </c>
      <c r="AW143" s="656" t="s">
        <v>2441</v>
      </c>
      <c r="AX143" s="649">
        <v>2021</v>
      </c>
      <c r="AY143" s="644"/>
      <c r="AZ143" s="644" t="s">
        <v>1210</v>
      </c>
      <c r="BA143" s="650"/>
      <c r="BB143" s="657"/>
      <c r="BC143" s="652">
        <v>2024</v>
      </c>
      <c r="BD143" s="645"/>
      <c r="BE143" s="653" t="s">
        <v>1210</v>
      </c>
      <c r="BF143" s="645"/>
      <c r="BG143" s="653" t="s">
        <v>1210</v>
      </c>
      <c r="BH143" s="654"/>
      <c r="BI143" s="657" t="s">
        <v>1210</v>
      </c>
      <c r="BJ143" s="655" t="s">
        <v>1210</v>
      </c>
      <c r="BK143" s="656"/>
      <c r="BL143" s="635" t="s">
        <v>1210</v>
      </c>
      <c r="BM143" s="658" t="s">
        <v>1210</v>
      </c>
      <c r="BN143" s="639" t="s">
        <v>1210</v>
      </c>
      <c r="BO143" s="635" t="s">
        <v>1210</v>
      </c>
      <c r="BP143" s="658" t="s">
        <v>1210</v>
      </c>
      <c r="BQ143" s="639" t="s">
        <v>1210</v>
      </c>
      <c r="BR143" s="635" t="s">
        <v>1210</v>
      </c>
      <c r="BS143" s="658" t="s">
        <v>1210</v>
      </c>
      <c r="BT143" s="639" t="s">
        <v>1210</v>
      </c>
      <c r="BU143" s="635" t="s">
        <v>1210</v>
      </c>
      <c r="BV143" s="658" t="s">
        <v>1210</v>
      </c>
      <c r="BW143" s="639" t="s">
        <v>1210</v>
      </c>
      <c r="BX143" s="635" t="s">
        <v>1210</v>
      </c>
      <c r="BY143" s="658" t="s">
        <v>1210</v>
      </c>
      <c r="BZ143" s="639" t="s">
        <v>1210</v>
      </c>
      <c r="CA143" s="659" t="s">
        <v>1210</v>
      </c>
      <c r="CB143" s="638" t="s">
        <v>1240</v>
      </c>
      <c r="CC143" s="660" t="s">
        <v>2442</v>
      </c>
      <c r="CD143" s="661" t="s">
        <v>1217</v>
      </c>
      <c r="CE143" s="662"/>
      <c r="CF143" s="663"/>
      <c r="CG143" s="663"/>
      <c r="CH143" s="663"/>
      <c r="CI143" s="663"/>
      <c r="CJ143" s="664"/>
      <c r="CK143" s="661" t="s">
        <v>1240</v>
      </c>
      <c r="CL143" s="639" t="s">
        <v>2443</v>
      </c>
      <c r="CM143" s="647" t="s">
        <v>1217</v>
      </c>
      <c r="CN143" s="665"/>
      <c r="CO143" s="666">
        <v>0</v>
      </c>
      <c r="CP143" s="667"/>
      <c r="CQ143" s="666">
        <v>0</v>
      </c>
      <c r="CR143" s="667"/>
      <c r="CS143" s="666">
        <v>0</v>
      </c>
      <c r="CT143" s="667" t="s">
        <v>1210</v>
      </c>
      <c r="CU143" s="666">
        <v>0</v>
      </c>
      <c r="CV143" s="374" t="s">
        <v>1219</v>
      </c>
      <c r="CW143" s="375" t="s">
        <v>1223</v>
      </c>
      <c r="CX143" s="336"/>
      <c r="CY143" s="333" t="s">
        <v>1222</v>
      </c>
      <c r="CZ143" s="334" t="s">
        <v>1223</v>
      </c>
      <c r="DA143" s="336"/>
      <c r="DB143" s="333" t="s">
        <v>1222</v>
      </c>
      <c r="DC143" s="334" t="s">
        <v>1223</v>
      </c>
      <c r="DD143" s="336"/>
      <c r="DE143" s="333" t="s">
        <v>1222</v>
      </c>
      <c r="DF143" s="334" t="s">
        <v>1223</v>
      </c>
      <c r="DG143" s="336"/>
      <c r="DH143" s="333" t="s">
        <v>1222</v>
      </c>
      <c r="DI143" s="334" t="s">
        <v>1223</v>
      </c>
      <c r="DJ143" s="336"/>
      <c r="DK143" s="333" t="s">
        <v>1222</v>
      </c>
      <c r="DL143" s="334" t="s">
        <v>1223</v>
      </c>
      <c r="DM143" s="336"/>
      <c r="DN143" s="333" t="s">
        <v>1222</v>
      </c>
      <c r="DO143" s="334" t="s">
        <v>1223</v>
      </c>
      <c r="DP143" s="336"/>
      <c r="DQ143" s="333" t="s">
        <v>1222</v>
      </c>
      <c r="DR143" s="334" t="s">
        <v>1223</v>
      </c>
      <c r="DS143" s="336"/>
      <c r="DT143" s="333" t="s">
        <v>1222</v>
      </c>
      <c r="DU143" s="334" t="s">
        <v>1223</v>
      </c>
      <c r="DV143" s="336"/>
      <c r="DW143" s="333" t="s">
        <v>1224</v>
      </c>
      <c r="DX143" s="334" t="s">
        <v>1224</v>
      </c>
      <c r="DY143" s="336"/>
      <c r="DZ143" s="333" t="s">
        <v>1224</v>
      </c>
      <c r="EA143" s="334" t="s">
        <v>1224</v>
      </c>
      <c r="EB143" s="336"/>
      <c r="EC143" s="333" t="s">
        <v>1224</v>
      </c>
      <c r="ED143" s="334" t="s">
        <v>1224</v>
      </c>
      <c r="EE143" s="336"/>
      <c r="EF143" s="333" t="s">
        <v>1224</v>
      </c>
      <c r="EG143" s="334" t="s">
        <v>1224</v>
      </c>
      <c r="EH143" s="336"/>
      <c r="EI143" s="374" t="s">
        <v>1210</v>
      </c>
      <c r="EJ143" s="375" t="s">
        <v>1210</v>
      </c>
      <c r="EK143" s="336"/>
      <c r="EL143" s="333" t="s">
        <v>1210</v>
      </c>
      <c r="EM143" s="334" t="s">
        <v>1210</v>
      </c>
      <c r="EN143" s="336"/>
      <c r="EO143" s="333" t="s">
        <v>1210</v>
      </c>
      <c r="EP143" s="334" t="s">
        <v>1210</v>
      </c>
      <c r="EQ143" s="336"/>
      <c r="ER143" s="333" t="s">
        <v>1210</v>
      </c>
      <c r="ES143" s="334" t="s">
        <v>1210</v>
      </c>
      <c r="ET143" s="336"/>
      <c r="EU143" s="333" t="s">
        <v>1210</v>
      </c>
      <c r="EV143" s="334" t="s">
        <v>1210</v>
      </c>
      <c r="EW143" s="376"/>
      <c r="EY143" s="668" t="s">
        <v>590</v>
      </c>
      <c r="EZ143" s="639" t="s">
        <v>591</v>
      </c>
      <c r="FA143" s="265" t="s">
        <v>1231</v>
      </c>
      <c r="FB143" s="266">
        <v>44893</v>
      </c>
      <c r="FC143" s="669">
        <v>44894</v>
      </c>
      <c r="FD143" s="268" t="s">
        <v>1242</v>
      </c>
      <c r="FE143" s="326">
        <v>3</v>
      </c>
      <c r="FF143" s="270" t="s">
        <v>1242</v>
      </c>
      <c r="FG143" s="326">
        <v>3</v>
      </c>
      <c r="FH143" s="327" t="s">
        <v>1242</v>
      </c>
      <c r="FI143" s="328">
        <v>3</v>
      </c>
      <c r="FJ143" s="670" t="s">
        <v>1242</v>
      </c>
      <c r="FK143" s="671">
        <v>100</v>
      </c>
      <c r="FL143" s="672">
        <v>18</v>
      </c>
      <c r="FM143" s="673">
        <v>18</v>
      </c>
      <c r="FN143" s="268" t="s">
        <v>1210</v>
      </c>
      <c r="FO143" s="326" t="s">
        <v>1210</v>
      </c>
      <c r="FP143" s="270" t="s">
        <v>1210</v>
      </c>
      <c r="FQ143" s="326" t="s">
        <v>1210</v>
      </c>
      <c r="FR143" s="327" t="s">
        <v>1210</v>
      </c>
      <c r="FS143" s="328" t="s">
        <v>1210</v>
      </c>
      <c r="FT143" s="670" t="s">
        <v>1210</v>
      </c>
      <c r="FU143" s="671" t="s">
        <v>1210</v>
      </c>
      <c r="FV143" s="672" t="s">
        <v>1210</v>
      </c>
      <c r="FW143" s="673" t="s">
        <v>1210</v>
      </c>
      <c r="FY143" s="276" t="s">
        <v>1243</v>
      </c>
      <c r="FZ143" s="277" t="s">
        <v>1230</v>
      </c>
      <c r="GC143" s="229"/>
      <c r="GD143" s="229"/>
    </row>
    <row r="144" spans="2:186" ht="18.75" customHeight="1">
      <c r="B144" s="632" t="s">
        <v>592</v>
      </c>
      <c r="C144" s="231" t="s">
        <v>593</v>
      </c>
      <c r="D144" s="232">
        <v>2022</v>
      </c>
      <c r="E144" s="233" t="s">
        <v>1231</v>
      </c>
      <c r="F144" s="633">
        <v>1009184</v>
      </c>
      <c r="G144" s="634">
        <v>1009184</v>
      </c>
      <c r="H144" s="339">
        <v>44773</v>
      </c>
      <c r="I144" s="635" t="s">
        <v>2444</v>
      </c>
      <c r="J144" s="636" t="s">
        <v>593</v>
      </c>
      <c r="K144" s="637" t="s">
        <v>2445</v>
      </c>
      <c r="L144" s="638" t="s">
        <v>593</v>
      </c>
      <c r="M144" s="637" t="s">
        <v>2446</v>
      </c>
      <c r="N144" s="639" t="s">
        <v>2447</v>
      </c>
      <c r="O144" s="635" t="s">
        <v>25</v>
      </c>
      <c r="P144" s="639" t="s">
        <v>26</v>
      </c>
      <c r="Q144" s="640" t="s">
        <v>1234</v>
      </c>
      <c r="R144" s="641"/>
      <c r="S144" s="641"/>
      <c r="T144" s="642"/>
      <c r="U144" s="643">
        <v>4122.8823120000006</v>
      </c>
      <c r="V144" s="644">
        <v>1</v>
      </c>
      <c r="W144" s="644">
        <v>1</v>
      </c>
      <c r="X144" s="645" t="s">
        <v>1210</v>
      </c>
      <c r="Y144" s="352">
        <v>2022</v>
      </c>
      <c r="Z144" s="265">
        <v>2024</v>
      </c>
      <c r="AA144" s="646" t="s">
        <v>2448</v>
      </c>
      <c r="AB144" s="647"/>
      <c r="AC144" s="639" t="s">
        <v>1210</v>
      </c>
      <c r="AD144" s="648" t="s">
        <v>1211</v>
      </c>
      <c r="AE144" s="636" t="s">
        <v>2449</v>
      </c>
      <c r="AF144" s="636" t="s">
        <v>2444</v>
      </c>
      <c r="AG144" s="639" t="s">
        <v>2450</v>
      </c>
      <c r="AH144" s="648"/>
      <c r="AI144" s="639" t="s">
        <v>1210</v>
      </c>
      <c r="AJ144" s="649">
        <v>2021</v>
      </c>
      <c r="AK144" s="644">
        <v>7671</v>
      </c>
      <c r="AL144" s="644">
        <v>7634</v>
      </c>
      <c r="AM144" s="650">
        <v>0.77</v>
      </c>
      <c r="AN144" s="651" t="s">
        <v>1768</v>
      </c>
      <c r="AO144" s="652">
        <v>2024</v>
      </c>
      <c r="AP144" s="645">
        <v>7660</v>
      </c>
      <c r="AQ144" s="653">
        <v>0.14000000000000001</v>
      </c>
      <c r="AR144" s="645">
        <v>7630</v>
      </c>
      <c r="AS144" s="653">
        <v>0.05</v>
      </c>
      <c r="AT144" s="654">
        <v>0.76</v>
      </c>
      <c r="AU144" s="651" t="s">
        <v>1768</v>
      </c>
      <c r="AV144" s="655">
        <v>1.29</v>
      </c>
      <c r="AW144" s="656" t="s">
        <v>2451</v>
      </c>
      <c r="AX144" s="649">
        <v>2021</v>
      </c>
      <c r="AY144" s="644"/>
      <c r="AZ144" s="644" t="s">
        <v>1210</v>
      </c>
      <c r="BA144" s="650"/>
      <c r="BB144" s="657"/>
      <c r="BC144" s="652">
        <v>2024</v>
      </c>
      <c r="BD144" s="645"/>
      <c r="BE144" s="653" t="s">
        <v>1210</v>
      </c>
      <c r="BF144" s="645"/>
      <c r="BG144" s="653" t="s">
        <v>1210</v>
      </c>
      <c r="BH144" s="654"/>
      <c r="BI144" s="657" t="s">
        <v>1210</v>
      </c>
      <c r="BJ144" s="655" t="s">
        <v>1210</v>
      </c>
      <c r="BK144" s="656"/>
      <c r="BL144" s="635" t="s">
        <v>1210</v>
      </c>
      <c r="BM144" s="658" t="s">
        <v>1210</v>
      </c>
      <c r="BN144" s="639" t="s">
        <v>1210</v>
      </c>
      <c r="BO144" s="635" t="s">
        <v>1210</v>
      </c>
      <c r="BP144" s="658" t="s">
        <v>1210</v>
      </c>
      <c r="BQ144" s="639" t="s">
        <v>1210</v>
      </c>
      <c r="BR144" s="635" t="s">
        <v>1210</v>
      </c>
      <c r="BS144" s="658" t="s">
        <v>1210</v>
      </c>
      <c r="BT144" s="639" t="s">
        <v>1210</v>
      </c>
      <c r="BU144" s="635" t="s">
        <v>1210</v>
      </c>
      <c r="BV144" s="658" t="s">
        <v>1210</v>
      </c>
      <c r="BW144" s="639" t="s">
        <v>1210</v>
      </c>
      <c r="BX144" s="635" t="s">
        <v>1210</v>
      </c>
      <c r="BY144" s="658" t="s">
        <v>1210</v>
      </c>
      <c r="BZ144" s="639" t="s">
        <v>1210</v>
      </c>
      <c r="CA144" s="659" t="s">
        <v>1210</v>
      </c>
      <c r="CB144" s="638" t="s">
        <v>1240</v>
      </c>
      <c r="CC144" s="660" t="s">
        <v>2452</v>
      </c>
      <c r="CD144" s="661" t="s">
        <v>1217</v>
      </c>
      <c r="CE144" s="662"/>
      <c r="CF144" s="663"/>
      <c r="CG144" s="663"/>
      <c r="CH144" s="663"/>
      <c r="CI144" s="663"/>
      <c r="CJ144" s="664"/>
      <c r="CK144" s="661" t="s">
        <v>1217</v>
      </c>
      <c r="CL144" s="639"/>
      <c r="CM144" s="647" t="s">
        <v>1217</v>
      </c>
      <c r="CN144" s="665"/>
      <c r="CO144" s="666">
        <v>0</v>
      </c>
      <c r="CP144" s="667"/>
      <c r="CQ144" s="666">
        <v>0</v>
      </c>
      <c r="CR144" s="667"/>
      <c r="CS144" s="666">
        <v>0</v>
      </c>
      <c r="CT144" s="667" t="s">
        <v>1210</v>
      </c>
      <c r="CU144" s="666">
        <v>0</v>
      </c>
      <c r="CV144" s="374" t="s">
        <v>1219</v>
      </c>
      <c r="CW144" s="375" t="s">
        <v>1223</v>
      </c>
      <c r="CX144" s="336"/>
      <c r="CY144" s="333" t="s">
        <v>1222</v>
      </c>
      <c r="CZ144" s="334" t="s">
        <v>1223</v>
      </c>
      <c r="DA144" s="336"/>
      <c r="DB144" s="333" t="s">
        <v>1222</v>
      </c>
      <c r="DC144" s="334" t="s">
        <v>1223</v>
      </c>
      <c r="DD144" s="336"/>
      <c r="DE144" s="333" t="s">
        <v>1220</v>
      </c>
      <c r="DF144" s="334" t="s">
        <v>1220</v>
      </c>
      <c r="DG144" s="336" t="s">
        <v>2453</v>
      </c>
      <c r="DH144" s="333" t="s">
        <v>1222</v>
      </c>
      <c r="DI144" s="334" t="s">
        <v>1223</v>
      </c>
      <c r="DJ144" s="336"/>
      <c r="DK144" s="333" t="s">
        <v>1220</v>
      </c>
      <c r="DL144" s="334" t="s">
        <v>1220</v>
      </c>
      <c r="DM144" s="336" t="s">
        <v>2454</v>
      </c>
      <c r="DN144" s="333" t="s">
        <v>1220</v>
      </c>
      <c r="DO144" s="334" t="s">
        <v>1220</v>
      </c>
      <c r="DP144" s="336" t="s">
        <v>2453</v>
      </c>
      <c r="DQ144" s="333" t="s">
        <v>1220</v>
      </c>
      <c r="DR144" s="334" t="s">
        <v>1220</v>
      </c>
      <c r="DS144" s="336" t="s">
        <v>2453</v>
      </c>
      <c r="DT144" s="333" t="s">
        <v>1222</v>
      </c>
      <c r="DU144" s="334" t="s">
        <v>1223</v>
      </c>
      <c r="DV144" s="336"/>
      <c r="DW144" s="333" t="s">
        <v>1220</v>
      </c>
      <c r="DX144" s="334" t="s">
        <v>1220</v>
      </c>
      <c r="DY144" s="336" t="s">
        <v>2455</v>
      </c>
      <c r="DZ144" s="333" t="s">
        <v>1220</v>
      </c>
      <c r="EA144" s="334" t="s">
        <v>1220</v>
      </c>
      <c r="EB144" s="336" t="s">
        <v>2453</v>
      </c>
      <c r="EC144" s="333" t="s">
        <v>1222</v>
      </c>
      <c r="ED144" s="334" t="s">
        <v>1223</v>
      </c>
      <c r="EE144" s="336"/>
      <c r="EF144" s="333" t="s">
        <v>1226</v>
      </c>
      <c r="EG144" s="334" t="s">
        <v>1226</v>
      </c>
      <c r="EH144" s="336"/>
      <c r="EI144" s="374" t="s">
        <v>1210</v>
      </c>
      <c r="EJ144" s="375" t="s">
        <v>1210</v>
      </c>
      <c r="EK144" s="336"/>
      <c r="EL144" s="333" t="s">
        <v>1210</v>
      </c>
      <c r="EM144" s="334" t="s">
        <v>1210</v>
      </c>
      <c r="EN144" s="336"/>
      <c r="EO144" s="333" t="s">
        <v>1210</v>
      </c>
      <c r="EP144" s="334" t="s">
        <v>1210</v>
      </c>
      <c r="EQ144" s="336"/>
      <c r="ER144" s="333" t="s">
        <v>1210</v>
      </c>
      <c r="ES144" s="334" t="s">
        <v>1210</v>
      </c>
      <c r="ET144" s="336"/>
      <c r="EU144" s="333" t="s">
        <v>1210</v>
      </c>
      <c r="EV144" s="334" t="s">
        <v>1210</v>
      </c>
      <c r="EW144" s="376"/>
      <c r="EY144" s="668" t="s">
        <v>592</v>
      </c>
      <c r="EZ144" s="639" t="s">
        <v>593</v>
      </c>
      <c r="FA144" s="265" t="s">
        <v>1231</v>
      </c>
      <c r="FB144" s="266">
        <v>44949</v>
      </c>
      <c r="FC144" s="669">
        <v>44949</v>
      </c>
      <c r="FD144" s="268" t="s">
        <v>1242</v>
      </c>
      <c r="FE144" s="326">
        <v>0.14000000000000001</v>
      </c>
      <c r="FF144" s="270" t="s">
        <v>1242</v>
      </c>
      <c r="FG144" s="326">
        <v>0.05</v>
      </c>
      <c r="FH144" s="327" t="s">
        <v>1242</v>
      </c>
      <c r="FI144" s="328">
        <v>1.29</v>
      </c>
      <c r="FJ144" s="670" t="s">
        <v>1228</v>
      </c>
      <c r="FK144" s="671">
        <v>92.307692307692307</v>
      </c>
      <c r="FL144" s="672">
        <v>24</v>
      </c>
      <c r="FM144" s="673">
        <v>26</v>
      </c>
      <c r="FN144" s="268" t="s">
        <v>1210</v>
      </c>
      <c r="FO144" s="326" t="s">
        <v>1210</v>
      </c>
      <c r="FP144" s="270" t="s">
        <v>1210</v>
      </c>
      <c r="FQ144" s="326" t="s">
        <v>1210</v>
      </c>
      <c r="FR144" s="327" t="s">
        <v>1210</v>
      </c>
      <c r="FS144" s="328" t="s">
        <v>1210</v>
      </c>
      <c r="FT144" s="670" t="s">
        <v>1210</v>
      </c>
      <c r="FU144" s="671" t="s">
        <v>1210</v>
      </c>
      <c r="FV144" s="672" t="s">
        <v>1210</v>
      </c>
      <c r="FW144" s="673" t="s">
        <v>1210</v>
      </c>
      <c r="FY144" s="276" t="s">
        <v>1243</v>
      </c>
      <c r="FZ144" s="277" t="s">
        <v>1230</v>
      </c>
      <c r="GC144" s="229"/>
      <c r="GD144" s="229"/>
    </row>
    <row r="145" spans="2:186" ht="18.75" customHeight="1">
      <c r="B145" s="632" t="s">
        <v>594</v>
      </c>
      <c r="C145" s="231" t="s">
        <v>595</v>
      </c>
      <c r="D145" s="232">
        <v>2022</v>
      </c>
      <c r="E145" s="233" t="s">
        <v>1511</v>
      </c>
      <c r="F145" s="633">
        <v>1309185</v>
      </c>
      <c r="G145" s="634">
        <v>1309185</v>
      </c>
      <c r="H145" s="339">
        <v>44773</v>
      </c>
      <c r="I145" s="635" t="s">
        <v>2456</v>
      </c>
      <c r="J145" s="636" t="s">
        <v>595</v>
      </c>
      <c r="K145" s="637" t="s">
        <v>2457</v>
      </c>
      <c r="L145" s="638" t="s">
        <v>595</v>
      </c>
      <c r="M145" s="637" t="s">
        <v>2458</v>
      </c>
      <c r="N145" s="639" t="s">
        <v>2456</v>
      </c>
      <c r="O145" s="635" t="s">
        <v>25</v>
      </c>
      <c r="P145" s="639" t="s">
        <v>26</v>
      </c>
      <c r="Q145" s="640" t="s">
        <v>1234</v>
      </c>
      <c r="R145" s="641"/>
      <c r="S145" s="641" t="s">
        <v>1272</v>
      </c>
      <c r="T145" s="642"/>
      <c r="U145" s="643">
        <v>17799.749668271998</v>
      </c>
      <c r="V145" s="644">
        <v>35</v>
      </c>
      <c r="W145" s="644">
        <v>2</v>
      </c>
      <c r="X145" s="645">
        <v>241</v>
      </c>
      <c r="Y145" s="352">
        <v>2022</v>
      </c>
      <c r="Z145" s="265">
        <v>2024</v>
      </c>
      <c r="AA145" s="646" t="s">
        <v>2459</v>
      </c>
      <c r="AB145" s="647"/>
      <c r="AC145" s="639" t="s">
        <v>1210</v>
      </c>
      <c r="AD145" s="648" t="s">
        <v>1211</v>
      </c>
      <c r="AE145" s="636" t="s">
        <v>2460</v>
      </c>
      <c r="AF145" s="636" t="s">
        <v>2456</v>
      </c>
      <c r="AG145" s="639" t="s">
        <v>1547</v>
      </c>
      <c r="AH145" s="648"/>
      <c r="AI145" s="639" t="s">
        <v>1210</v>
      </c>
      <c r="AJ145" s="649">
        <v>2021</v>
      </c>
      <c r="AK145" s="644">
        <v>33803</v>
      </c>
      <c r="AL145" s="644">
        <v>33737</v>
      </c>
      <c r="AM145" s="650">
        <v>534.41999999999996</v>
      </c>
      <c r="AN145" s="651" t="s">
        <v>2461</v>
      </c>
      <c r="AO145" s="652">
        <v>2024</v>
      </c>
      <c r="AP145" s="645">
        <v>32789</v>
      </c>
      <c r="AQ145" s="653">
        <v>2.99</v>
      </c>
      <c r="AR145" s="645">
        <v>32725</v>
      </c>
      <c r="AS145" s="653">
        <v>2.99</v>
      </c>
      <c r="AT145" s="654">
        <v>518.39</v>
      </c>
      <c r="AU145" s="651" t="s">
        <v>2461</v>
      </c>
      <c r="AV145" s="655">
        <v>2.99</v>
      </c>
      <c r="AW145" s="656" t="s">
        <v>2462</v>
      </c>
      <c r="AX145" s="649">
        <v>2021</v>
      </c>
      <c r="AY145" s="644">
        <v>2606</v>
      </c>
      <c r="AZ145" s="644">
        <v>2606</v>
      </c>
      <c r="BA145" s="650">
        <v>0.41</v>
      </c>
      <c r="BB145" s="657" t="s">
        <v>2173</v>
      </c>
      <c r="BC145" s="652">
        <v>2024</v>
      </c>
      <c r="BD145" s="645">
        <v>2528</v>
      </c>
      <c r="BE145" s="653">
        <v>2.99</v>
      </c>
      <c r="BF145" s="645">
        <v>2528</v>
      </c>
      <c r="BG145" s="653">
        <v>2.99</v>
      </c>
      <c r="BH145" s="654">
        <v>0.3977</v>
      </c>
      <c r="BI145" s="657" t="s">
        <v>2173</v>
      </c>
      <c r="BJ145" s="655">
        <v>2.99</v>
      </c>
      <c r="BK145" s="656" t="s">
        <v>2463</v>
      </c>
      <c r="BL145" s="635" t="s">
        <v>1210</v>
      </c>
      <c r="BM145" s="658" t="s">
        <v>1210</v>
      </c>
      <c r="BN145" s="639" t="s">
        <v>1210</v>
      </c>
      <c r="BO145" s="635" t="s">
        <v>1210</v>
      </c>
      <c r="BP145" s="658" t="s">
        <v>1210</v>
      </c>
      <c r="BQ145" s="639" t="s">
        <v>1210</v>
      </c>
      <c r="BR145" s="635" t="s">
        <v>1210</v>
      </c>
      <c r="BS145" s="658" t="s">
        <v>1210</v>
      </c>
      <c r="BT145" s="639" t="s">
        <v>1210</v>
      </c>
      <c r="BU145" s="635" t="s">
        <v>1210</v>
      </c>
      <c r="BV145" s="658" t="s">
        <v>1210</v>
      </c>
      <c r="BW145" s="639" t="s">
        <v>1210</v>
      </c>
      <c r="BX145" s="635" t="s">
        <v>1210</v>
      </c>
      <c r="BY145" s="658" t="s">
        <v>1210</v>
      </c>
      <c r="BZ145" s="639" t="s">
        <v>1210</v>
      </c>
      <c r="CA145" s="659" t="s">
        <v>1210</v>
      </c>
      <c r="CB145" s="638" t="s">
        <v>1240</v>
      </c>
      <c r="CC145" s="660" t="s">
        <v>2464</v>
      </c>
      <c r="CD145" s="661" t="s">
        <v>1217</v>
      </c>
      <c r="CE145" s="662"/>
      <c r="CF145" s="663"/>
      <c r="CG145" s="663"/>
      <c r="CH145" s="663"/>
      <c r="CI145" s="663"/>
      <c r="CJ145" s="664"/>
      <c r="CK145" s="661" t="s">
        <v>1217</v>
      </c>
      <c r="CL145" s="639" t="s">
        <v>2465</v>
      </c>
      <c r="CM145" s="647" t="s">
        <v>1217</v>
      </c>
      <c r="CN145" s="665">
        <v>0</v>
      </c>
      <c r="CO145" s="666">
        <v>0</v>
      </c>
      <c r="CP145" s="667">
        <v>0</v>
      </c>
      <c r="CQ145" s="666">
        <v>0</v>
      </c>
      <c r="CR145" s="667">
        <v>0</v>
      </c>
      <c r="CS145" s="666">
        <v>0</v>
      </c>
      <c r="CT145" s="667">
        <v>0</v>
      </c>
      <c r="CU145" s="666">
        <v>0</v>
      </c>
      <c r="CV145" s="374" t="s">
        <v>1219</v>
      </c>
      <c r="CW145" s="375" t="s">
        <v>1223</v>
      </c>
      <c r="CX145" s="336"/>
      <c r="CY145" s="333" t="s">
        <v>1222</v>
      </c>
      <c r="CZ145" s="334" t="s">
        <v>1223</v>
      </c>
      <c r="DA145" s="336"/>
      <c r="DB145" s="333" t="s">
        <v>1222</v>
      </c>
      <c r="DC145" s="334" t="s">
        <v>1223</v>
      </c>
      <c r="DD145" s="336"/>
      <c r="DE145" s="333" t="s">
        <v>1222</v>
      </c>
      <c r="DF145" s="334" t="s">
        <v>1223</v>
      </c>
      <c r="DG145" s="336"/>
      <c r="DH145" s="333" t="s">
        <v>1222</v>
      </c>
      <c r="DI145" s="334" t="s">
        <v>1223</v>
      </c>
      <c r="DJ145" s="336"/>
      <c r="DK145" s="333" t="s">
        <v>1222</v>
      </c>
      <c r="DL145" s="334" t="s">
        <v>1223</v>
      </c>
      <c r="DM145" s="336"/>
      <c r="DN145" s="333" t="s">
        <v>1222</v>
      </c>
      <c r="DO145" s="334" t="s">
        <v>1223</v>
      </c>
      <c r="DP145" s="336"/>
      <c r="DQ145" s="333" t="s">
        <v>1222</v>
      </c>
      <c r="DR145" s="334" t="s">
        <v>1223</v>
      </c>
      <c r="DS145" s="336"/>
      <c r="DT145" s="333" t="s">
        <v>1222</v>
      </c>
      <c r="DU145" s="334" t="s">
        <v>1223</v>
      </c>
      <c r="DV145" s="336"/>
      <c r="DW145" s="333" t="s">
        <v>1222</v>
      </c>
      <c r="DX145" s="334" t="s">
        <v>1223</v>
      </c>
      <c r="DY145" s="336"/>
      <c r="DZ145" s="333" t="s">
        <v>1222</v>
      </c>
      <c r="EA145" s="334" t="s">
        <v>1223</v>
      </c>
      <c r="EB145" s="336"/>
      <c r="EC145" s="333" t="s">
        <v>1222</v>
      </c>
      <c r="ED145" s="334" t="s">
        <v>1223</v>
      </c>
      <c r="EE145" s="336"/>
      <c r="EF145" s="333" t="s">
        <v>1222</v>
      </c>
      <c r="EG145" s="334" t="s">
        <v>1223</v>
      </c>
      <c r="EH145" s="336"/>
      <c r="EI145" s="374" t="s">
        <v>1219</v>
      </c>
      <c r="EJ145" s="375" t="s">
        <v>1223</v>
      </c>
      <c r="EK145" s="336"/>
      <c r="EL145" s="333" t="s">
        <v>1219</v>
      </c>
      <c r="EM145" s="334" t="s">
        <v>1223</v>
      </c>
      <c r="EN145" s="336"/>
      <c r="EO145" s="333" t="s">
        <v>1222</v>
      </c>
      <c r="EP145" s="334" t="s">
        <v>1223</v>
      </c>
      <c r="EQ145" s="336"/>
      <c r="ER145" s="333" t="s">
        <v>1222</v>
      </c>
      <c r="ES145" s="334" t="s">
        <v>1223</v>
      </c>
      <c r="ET145" s="336"/>
      <c r="EU145" s="333" t="s">
        <v>1222</v>
      </c>
      <c r="EV145" s="334" t="s">
        <v>1223</v>
      </c>
      <c r="EW145" s="376"/>
      <c r="EY145" s="668" t="s">
        <v>594</v>
      </c>
      <c r="EZ145" s="639" t="s">
        <v>595</v>
      </c>
      <c r="FA145" s="265" t="s">
        <v>1511</v>
      </c>
      <c r="FB145" s="266">
        <v>44894</v>
      </c>
      <c r="FC145" s="669">
        <v>44915</v>
      </c>
      <c r="FD145" s="268" t="s">
        <v>1242</v>
      </c>
      <c r="FE145" s="326">
        <v>2.99</v>
      </c>
      <c r="FF145" s="270" t="s">
        <v>1242</v>
      </c>
      <c r="FG145" s="326">
        <v>2.99</v>
      </c>
      <c r="FH145" s="327" t="s">
        <v>1242</v>
      </c>
      <c r="FI145" s="328">
        <v>2.99</v>
      </c>
      <c r="FJ145" s="670" t="s">
        <v>1242</v>
      </c>
      <c r="FK145" s="671">
        <v>100</v>
      </c>
      <c r="FL145" s="672">
        <v>26</v>
      </c>
      <c r="FM145" s="673">
        <v>26</v>
      </c>
      <c r="FN145" s="268" t="s">
        <v>1242</v>
      </c>
      <c r="FO145" s="326">
        <v>2.99</v>
      </c>
      <c r="FP145" s="270" t="s">
        <v>1242</v>
      </c>
      <c r="FQ145" s="326">
        <v>2.99</v>
      </c>
      <c r="FR145" s="327" t="s">
        <v>1242</v>
      </c>
      <c r="FS145" s="328">
        <v>2.99</v>
      </c>
      <c r="FT145" s="670" t="s">
        <v>1242</v>
      </c>
      <c r="FU145" s="671">
        <v>100</v>
      </c>
      <c r="FV145" s="672">
        <v>10</v>
      </c>
      <c r="FW145" s="673">
        <v>10</v>
      </c>
      <c r="FY145" s="276" t="s">
        <v>1243</v>
      </c>
      <c r="FZ145" s="277" t="s">
        <v>1243</v>
      </c>
      <c r="GC145" s="229"/>
      <c r="GD145" s="229"/>
    </row>
    <row r="146" spans="2:186" ht="18.75" customHeight="1">
      <c r="B146" s="632" t="s">
        <v>596</v>
      </c>
      <c r="C146" s="231" t="s">
        <v>597</v>
      </c>
      <c r="D146" s="232">
        <v>2022</v>
      </c>
      <c r="E146" s="233" t="s">
        <v>1231</v>
      </c>
      <c r="F146" s="633">
        <v>1056186</v>
      </c>
      <c r="G146" s="634">
        <v>1056186</v>
      </c>
      <c r="H146" s="339">
        <v>44770</v>
      </c>
      <c r="I146" s="635" t="s">
        <v>2466</v>
      </c>
      <c r="J146" s="636" t="s">
        <v>597</v>
      </c>
      <c r="K146" s="637" t="s">
        <v>2467</v>
      </c>
      <c r="L146" s="638" t="s">
        <v>597</v>
      </c>
      <c r="M146" s="637" t="s">
        <v>2467</v>
      </c>
      <c r="N146" s="639" t="s">
        <v>2468</v>
      </c>
      <c r="O146" s="635" t="s">
        <v>78</v>
      </c>
      <c r="P146" s="639" t="s">
        <v>85</v>
      </c>
      <c r="Q146" s="640" t="s">
        <v>1234</v>
      </c>
      <c r="R146" s="641"/>
      <c r="S146" s="641"/>
      <c r="T146" s="642"/>
      <c r="U146" s="643">
        <v>9099.5357350739996</v>
      </c>
      <c r="V146" s="644">
        <v>2</v>
      </c>
      <c r="W146" s="644">
        <v>2</v>
      </c>
      <c r="X146" s="645" t="s">
        <v>1210</v>
      </c>
      <c r="Y146" s="352">
        <v>2022</v>
      </c>
      <c r="Z146" s="265">
        <v>2024</v>
      </c>
      <c r="AA146" s="646" t="s">
        <v>2469</v>
      </c>
      <c r="AB146" s="647"/>
      <c r="AC146" s="639" t="s">
        <v>1210</v>
      </c>
      <c r="AD146" s="648" t="s">
        <v>1211</v>
      </c>
      <c r="AE146" s="636" t="s">
        <v>2470</v>
      </c>
      <c r="AF146" s="636" t="s">
        <v>2471</v>
      </c>
      <c r="AG146" s="639" t="s">
        <v>2472</v>
      </c>
      <c r="AH146" s="648" t="s">
        <v>1211</v>
      </c>
      <c r="AI146" s="639" t="s">
        <v>2473</v>
      </c>
      <c r="AJ146" s="649">
        <v>2021</v>
      </c>
      <c r="AK146" s="644">
        <v>16101</v>
      </c>
      <c r="AL146" s="644">
        <v>16032</v>
      </c>
      <c r="AM146" s="650"/>
      <c r="AN146" s="651"/>
      <c r="AO146" s="652">
        <v>2024</v>
      </c>
      <c r="AP146" s="645">
        <v>15617</v>
      </c>
      <c r="AQ146" s="653">
        <v>3</v>
      </c>
      <c r="AR146" s="645">
        <v>15551</v>
      </c>
      <c r="AS146" s="653">
        <v>3</v>
      </c>
      <c r="AT146" s="654"/>
      <c r="AU146" s="651" t="s">
        <v>1210</v>
      </c>
      <c r="AV146" s="655" t="s">
        <v>1210</v>
      </c>
      <c r="AW146" s="656" t="s">
        <v>2474</v>
      </c>
      <c r="AX146" s="649">
        <v>2021</v>
      </c>
      <c r="AY146" s="644"/>
      <c r="AZ146" s="644" t="s">
        <v>1210</v>
      </c>
      <c r="BA146" s="650"/>
      <c r="BB146" s="657"/>
      <c r="BC146" s="652">
        <v>2024</v>
      </c>
      <c r="BD146" s="645"/>
      <c r="BE146" s="653" t="s">
        <v>1210</v>
      </c>
      <c r="BF146" s="645"/>
      <c r="BG146" s="653" t="s">
        <v>1210</v>
      </c>
      <c r="BH146" s="654"/>
      <c r="BI146" s="657" t="s">
        <v>1210</v>
      </c>
      <c r="BJ146" s="655" t="s">
        <v>1210</v>
      </c>
      <c r="BK146" s="656"/>
      <c r="BL146" s="635" t="s">
        <v>1210</v>
      </c>
      <c r="BM146" s="658" t="s">
        <v>1210</v>
      </c>
      <c r="BN146" s="639" t="s">
        <v>1210</v>
      </c>
      <c r="BO146" s="635" t="s">
        <v>1210</v>
      </c>
      <c r="BP146" s="658" t="s">
        <v>1210</v>
      </c>
      <c r="BQ146" s="639" t="s">
        <v>1210</v>
      </c>
      <c r="BR146" s="635" t="s">
        <v>1210</v>
      </c>
      <c r="BS146" s="658" t="s">
        <v>1210</v>
      </c>
      <c r="BT146" s="639" t="s">
        <v>1210</v>
      </c>
      <c r="BU146" s="635" t="s">
        <v>1210</v>
      </c>
      <c r="BV146" s="658" t="s">
        <v>1210</v>
      </c>
      <c r="BW146" s="639" t="s">
        <v>1210</v>
      </c>
      <c r="BX146" s="635" t="s">
        <v>1210</v>
      </c>
      <c r="BY146" s="658" t="s">
        <v>1210</v>
      </c>
      <c r="BZ146" s="639" t="s">
        <v>1210</v>
      </c>
      <c r="CA146" s="659" t="s">
        <v>1210</v>
      </c>
      <c r="CB146" s="638" t="s">
        <v>1217</v>
      </c>
      <c r="CC146" s="660"/>
      <c r="CD146" s="661" t="s">
        <v>1217</v>
      </c>
      <c r="CE146" s="662"/>
      <c r="CF146" s="663"/>
      <c r="CG146" s="663"/>
      <c r="CH146" s="663"/>
      <c r="CI146" s="663"/>
      <c r="CJ146" s="664"/>
      <c r="CK146" s="661" t="s">
        <v>1217</v>
      </c>
      <c r="CL146" s="639"/>
      <c r="CM146" s="647" t="s">
        <v>1217</v>
      </c>
      <c r="CN146" s="665"/>
      <c r="CO146" s="666">
        <v>0</v>
      </c>
      <c r="CP146" s="667"/>
      <c r="CQ146" s="666">
        <v>0</v>
      </c>
      <c r="CR146" s="667"/>
      <c r="CS146" s="666">
        <v>0</v>
      </c>
      <c r="CT146" s="667" t="s">
        <v>1210</v>
      </c>
      <c r="CU146" s="666">
        <v>0</v>
      </c>
      <c r="CV146" s="374" t="s">
        <v>1219</v>
      </c>
      <c r="CW146" s="375" t="s">
        <v>1223</v>
      </c>
      <c r="CX146" s="336"/>
      <c r="CY146" s="333" t="s">
        <v>1222</v>
      </c>
      <c r="CZ146" s="334" t="s">
        <v>1223</v>
      </c>
      <c r="DA146" s="336"/>
      <c r="DB146" s="333" t="s">
        <v>1222</v>
      </c>
      <c r="DC146" s="334" t="s">
        <v>1223</v>
      </c>
      <c r="DD146" s="336"/>
      <c r="DE146" s="333" t="s">
        <v>1222</v>
      </c>
      <c r="DF146" s="334" t="s">
        <v>1223</v>
      </c>
      <c r="DG146" s="336"/>
      <c r="DH146" s="333" t="s">
        <v>1222</v>
      </c>
      <c r="DI146" s="334" t="s">
        <v>1223</v>
      </c>
      <c r="DJ146" s="336"/>
      <c r="DK146" s="333" t="s">
        <v>1222</v>
      </c>
      <c r="DL146" s="334" t="s">
        <v>1223</v>
      </c>
      <c r="DM146" s="336"/>
      <c r="DN146" s="333" t="s">
        <v>1222</v>
      </c>
      <c r="DO146" s="334" t="s">
        <v>1223</v>
      </c>
      <c r="DP146" s="336"/>
      <c r="DQ146" s="333" t="s">
        <v>1222</v>
      </c>
      <c r="DR146" s="334" t="s">
        <v>1223</v>
      </c>
      <c r="DS146" s="336"/>
      <c r="DT146" s="333" t="s">
        <v>1222</v>
      </c>
      <c r="DU146" s="334" t="s">
        <v>1223</v>
      </c>
      <c r="DV146" s="336"/>
      <c r="DW146" s="333" t="s">
        <v>1224</v>
      </c>
      <c r="DX146" s="334" t="s">
        <v>1224</v>
      </c>
      <c r="DY146" s="336"/>
      <c r="DZ146" s="333" t="s">
        <v>1224</v>
      </c>
      <c r="EA146" s="334" t="s">
        <v>1224</v>
      </c>
      <c r="EB146" s="336"/>
      <c r="EC146" s="333" t="s">
        <v>1224</v>
      </c>
      <c r="ED146" s="334" t="s">
        <v>1224</v>
      </c>
      <c r="EE146" s="336"/>
      <c r="EF146" s="333" t="s">
        <v>1222</v>
      </c>
      <c r="EG146" s="334" t="s">
        <v>1223</v>
      </c>
      <c r="EH146" s="336"/>
      <c r="EI146" s="374" t="s">
        <v>1210</v>
      </c>
      <c r="EJ146" s="375" t="s">
        <v>1210</v>
      </c>
      <c r="EK146" s="336"/>
      <c r="EL146" s="333" t="s">
        <v>1210</v>
      </c>
      <c r="EM146" s="334" t="s">
        <v>1210</v>
      </c>
      <c r="EN146" s="336"/>
      <c r="EO146" s="333" t="s">
        <v>1210</v>
      </c>
      <c r="EP146" s="334" t="s">
        <v>1210</v>
      </c>
      <c r="EQ146" s="336"/>
      <c r="ER146" s="333" t="s">
        <v>1210</v>
      </c>
      <c r="ES146" s="334" t="s">
        <v>1210</v>
      </c>
      <c r="ET146" s="336"/>
      <c r="EU146" s="333" t="s">
        <v>1210</v>
      </c>
      <c r="EV146" s="334" t="s">
        <v>1210</v>
      </c>
      <c r="EW146" s="376"/>
      <c r="EY146" s="668" t="s">
        <v>596</v>
      </c>
      <c r="EZ146" s="639" t="s">
        <v>597</v>
      </c>
      <c r="FA146" s="265" t="s">
        <v>1231</v>
      </c>
      <c r="FB146" s="266">
        <v>44897</v>
      </c>
      <c r="FC146" s="669">
        <v>44901</v>
      </c>
      <c r="FD146" s="268" t="s">
        <v>1242</v>
      </c>
      <c r="FE146" s="326">
        <v>3</v>
      </c>
      <c r="FF146" s="270" t="s">
        <v>1242</v>
      </c>
      <c r="FG146" s="326">
        <v>3</v>
      </c>
      <c r="FH146" s="327" t="s">
        <v>1210</v>
      </c>
      <c r="FI146" s="328" t="s">
        <v>1210</v>
      </c>
      <c r="FJ146" s="670" t="s">
        <v>1242</v>
      </c>
      <c r="FK146" s="671">
        <v>100</v>
      </c>
      <c r="FL146" s="672">
        <v>20</v>
      </c>
      <c r="FM146" s="673">
        <v>20</v>
      </c>
      <c r="FN146" s="268" t="s">
        <v>1210</v>
      </c>
      <c r="FO146" s="326" t="s">
        <v>1210</v>
      </c>
      <c r="FP146" s="270" t="s">
        <v>1210</v>
      </c>
      <c r="FQ146" s="326" t="s">
        <v>1210</v>
      </c>
      <c r="FR146" s="327" t="s">
        <v>1210</v>
      </c>
      <c r="FS146" s="328" t="s">
        <v>1210</v>
      </c>
      <c r="FT146" s="670" t="s">
        <v>1210</v>
      </c>
      <c r="FU146" s="671" t="s">
        <v>1210</v>
      </c>
      <c r="FV146" s="672" t="s">
        <v>1210</v>
      </c>
      <c r="FW146" s="673" t="s">
        <v>1210</v>
      </c>
      <c r="FY146" s="276" t="s">
        <v>1243</v>
      </c>
      <c r="FZ146" s="277" t="s">
        <v>1230</v>
      </c>
      <c r="GC146" s="229"/>
      <c r="GD146" s="229"/>
    </row>
    <row r="147" spans="2:186" ht="18.75" customHeight="1">
      <c r="B147" s="632" t="s">
        <v>598</v>
      </c>
      <c r="C147" s="231" t="s">
        <v>599</v>
      </c>
      <c r="D147" s="232">
        <v>2022</v>
      </c>
      <c r="E147" s="233" t="s">
        <v>1231</v>
      </c>
      <c r="F147" s="633">
        <v>1016187</v>
      </c>
      <c r="G147" s="634">
        <v>1016187</v>
      </c>
      <c r="H147" s="339">
        <v>44771</v>
      </c>
      <c r="I147" s="635" t="s">
        <v>2475</v>
      </c>
      <c r="J147" s="636" t="s">
        <v>599</v>
      </c>
      <c r="K147" s="637" t="s">
        <v>2476</v>
      </c>
      <c r="L147" s="638" t="s">
        <v>599</v>
      </c>
      <c r="M147" s="637" t="s">
        <v>2476</v>
      </c>
      <c r="N147" s="639" t="s">
        <v>2475</v>
      </c>
      <c r="O147" s="635" t="s">
        <v>25</v>
      </c>
      <c r="P147" s="639" t="s">
        <v>33</v>
      </c>
      <c r="Q147" s="640" t="s">
        <v>1234</v>
      </c>
      <c r="R147" s="641"/>
      <c r="S147" s="641"/>
      <c r="T147" s="642"/>
      <c r="U147" s="643">
        <v>4308.329358</v>
      </c>
      <c r="V147" s="644">
        <v>1</v>
      </c>
      <c r="W147" s="644">
        <v>1</v>
      </c>
      <c r="X147" s="645" t="s">
        <v>1210</v>
      </c>
      <c r="Y147" s="352">
        <v>2022</v>
      </c>
      <c r="Z147" s="265">
        <v>2024</v>
      </c>
      <c r="AA147" s="646" t="s">
        <v>2477</v>
      </c>
      <c r="AB147" s="647"/>
      <c r="AC147" s="639" t="s">
        <v>1210</v>
      </c>
      <c r="AD147" s="648" t="s">
        <v>1211</v>
      </c>
      <c r="AE147" s="636" t="s">
        <v>2478</v>
      </c>
      <c r="AF147" s="636" t="s">
        <v>2479</v>
      </c>
      <c r="AG147" s="639" t="s">
        <v>1326</v>
      </c>
      <c r="AH147" s="648"/>
      <c r="AI147" s="639" t="s">
        <v>1210</v>
      </c>
      <c r="AJ147" s="649">
        <v>2021</v>
      </c>
      <c r="AK147" s="644">
        <v>7869</v>
      </c>
      <c r="AL147" s="644">
        <v>7833</v>
      </c>
      <c r="AM147" s="650"/>
      <c r="AN147" s="651"/>
      <c r="AO147" s="652">
        <v>2024</v>
      </c>
      <c r="AP147" s="645">
        <v>7634</v>
      </c>
      <c r="AQ147" s="653">
        <v>2.98</v>
      </c>
      <c r="AR147" s="645">
        <v>6300</v>
      </c>
      <c r="AS147" s="653">
        <v>19.57</v>
      </c>
      <c r="AT147" s="654"/>
      <c r="AU147" s="651" t="s">
        <v>1210</v>
      </c>
      <c r="AV147" s="655" t="s">
        <v>1210</v>
      </c>
      <c r="AW147" s="656" t="s">
        <v>2480</v>
      </c>
      <c r="AX147" s="649">
        <v>2021</v>
      </c>
      <c r="AY147" s="644"/>
      <c r="AZ147" s="644" t="s">
        <v>1210</v>
      </c>
      <c r="BA147" s="650"/>
      <c r="BB147" s="657"/>
      <c r="BC147" s="652">
        <v>2024</v>
      </c>
      <c r="BD147" s="645"/>
      <c r="BE147" s="653" t="s">
        <v>1210</v>
      </c>
      <c r="BF147" s="645"/>
      <c r="BG147" s="653" t="s">
        <v>1210</v>
      </c>
      <c r="BH147" s="654"/>
      <c r="BI147" s="657" t="s">
        <v>1210</v>
      </c>
      <c r="BJ147" s="655" t="s">
        <v>1210</v>
      </c>
      <c r="BK147" s="656"/>
      <c r="BL147" s="635" t="s">
        <v>1210</v>
      </c>
      <c r="BM147" s="658"/>
      <c r="BN147" s="639" t="s">
        <v>2481</v>
      </c>
      <c r="BO147" s="635" t="s">
        <v>1210</v>
      </c>
      <c r="BP147" s="658" t="s">
        <v>1210</v>
      </c>
      <c r="BQ147" s="639" t="s">
        <v>1210</v>
      </c>
      <c r="BR147" s="635" t="s">
        <v>1210</v>
      </c>
      <c r="BS147" s="658" t="s">
        <v>1210</v>
      </c>
      <c r="BT147" s="639" t="s">
        <v>1210</v>
      </c>
      <c r="BU147" s="635" t="s">
        <v>1210</v>
      </c>
      <c r="BV147" s="658" t="s">
        <v>1210</v>
      </c>
      <c r="BW147" s="639" t="s">
        <v>1210</v>
      </c>
      <c r="BX147" s="635" t="s">
        <v>1210</v>
      </c>
      <c r="BY147" s="658" t="s">
        <v>1210</v>
      </c>
      <c r="BZ147" s="639" t="s">
        <v>1210</v>
      </c>
      <c r="CA147" s="659" t="s">
        <v>1210</v>
      </c>
      <c r="CB147" s="638" t="s">
        <v>1217</v>
      </c>
      <c r="CC147" s="660"/>
      <c r="CD147" s="661" t="s">
        <v>1217</v>
      </c>
      <c r="CE147" s="662"/>
      <c r="CF147" s="663"/>
      <c r="CG147" s="663"/>
      <c r="CH147" s="663"/>
      <c r="CI147" s="663"/>
      <c r="CJ147" s="664"/>
      <c r="CK147" s="661" t="s">
        <v>1217</v>
      </c>
      <c r="CL147" s="639"/>
      <c r="CM147" s="647" t="s">
        <v>1217</v>
      </c>
      <c r="CN147" s="665"/>
      <c r="CO147" s="666">
        <v>0</v>
      </c>
      <c r="CP147" s="667"/>
      <c r="CQ147" s="666">
        <v>0</v>
      </c>
      <c r="CR147" s="667"/>
      <c r="CS147" s="666">
        <v>0</v>
      </c>
      <c r="CT147" s="667" t="s">
        <v>1210</v>
      </c>
      <c r="CU147" s="666">
        <v>0</v>
      </c>
      <c r="CV147" s="374" t="s">
        <v>1219</v>
      </c>
      <c r="CW147" s="375" t="s">
        <v>1223</v>
      </c>
      <c r="CX147" s="336"/>
      <c r="CY147" s="333" t="s">
        <v>1222</v>
      </c>
      <c r="CZ147" s="334" t="s">
        <v>1223</v>
      </c>
      <c r="DA147" s="336"/>
      <c r="DB147" s="333" t="s">
        <v>1222</v>
      </c>
      <c r="DC147" s="334" t="s">
        <v>1223</v>
      </c>
      <c r="DD147" s="336"/>
      <c r="DE147" s="333" t="s">
        <v>1222</v>
      </c>
      <c r="DF147" s="334" t="s">
        <v>1223</v>
      </c>
      <c r="DG147" s="336"/>
      <c r="DH147" s="333" t="s">
        <v>1222</v>
      </c>
      <c r="DI147" s="334" t="s">
        <v>1223</v>
      </c>
      <c r="DJ147" s="336"/>
      <c r="DK147" s="333" t="s">
        <v>1222</v>
      </c>
      <c r="DL147" s="334" t="s">
        <v>1223</v>
      </c>
      <c r="DM147" s="336"/>
      <c r="DN147" s="333" t="s">
        <v>1222</v>
      </c>
      <c r="DO147" s="334" t="s">
        <v>1223</v>
      </c>
      <c r="DP147" s="336"/>
      <c r="DQ147" s="333" t="s">
        <v>1222</v>
      </c>
      <c r="DR147" s="334" t="s">
        <v>1223</v>
      </c>
      <c r="DS147" s="336"/>
      <c r="DT147" s="333" t="s">
        <v>1222</v>
      </c>
      <c r="DU147" s="334" t="s">
        <v>1223</v>
      </c>
      <c r="DV147" s="336"/>
      <c r="DW147" s="333" t="s">
        <v>1222</v>
      </c>
      <c r="DX147" s="334" t="s">
        <v>1223</v>
      </c>
      <c r="DY147" s="336"/>
      <c r="DZ147" s="333" t="s">
        <v>1222</v>
      </c>
      <c r="EA147" s="334" t="s">
        <v>1223</v>
      </c>
      <c r="EB147" s="336"/>
      <c r="EC147" s="333" t="s">
        <v>1224</v>
      </c>
      <c r="ED147" s="334" t="s">
        <v>1224</v>
      </c>
      <c r="EE147" s="336"/>
      <c r="EF147" s="333" t="s">
        <v>1222</v>
      </c>
      <c r="EG147" s="334" t="s">
        <v>1223</v>
      </c>
      <c r="EH147" s="336"/>
      <c r="EI147" s="374" t="s">
        <v>1210</v>
      </c>
      <c r="EJ147" s="375" t="s">
        <v>1210</v>
      </c>
      <c r="EK147" s="336"/>
      <c r="EL147" s="333" t="s">
        <v>1210</v>
      </c>
      <c r="EM147" s="334" t="s">
        <v>1210</v>
      </c>
      <c r="EN147" s="336"/>
      <c r="EO147" s="333" t="s">
        <v>1210</v>
      </c>
      <c r="EP147" s="334" t="s">
        <v>1210</v>
      </c>
      <c r="EQ147" s="336"/>
      <c r="ER147" s="333" t="s">
        <v>1210</v>
      </c>
      <c r="ES147" s="334" t="s">
        <v>1210</v>
      </c>
      <c r="ET147" s="336"/>
      <c r="EU147" s="333" t="s">
        <v>1210</v>
      </c>
      <c r="EV147" s="334" t="s">
        <v>1210</v>
      </c>
      <c r="EW147" s="376"/>
      <c r="EY147" s="668" t="s">
        <v>598</v>
      </c>
      <c r="EZ147" s="639" t="s">
        <v>599</v>
      </c>
      <c r="FA147" s="265" t="s">
        <v>1231</v>
      </c>
      <c r="FB147" s="266">
        <v>44894</v>
      </c>
      <c r="FC147" s="669">
        <v>44895</v>
      </c>
      <c r="FD147" s="268" t="s">
        <v>1242</v>
      </c>
      <c r="FE147" s="326">
        <v>2.98</v>
      </c>
      <c r="FF147" s="270" t="s">
        <v>1276</v>
      </c>
      <c r="FG147" s="326">
        <v>19.57</v>
      </c>
      <c r="FH147" s="327" t="s">
        <v>1210</v>
      </c>
      <c r="FI147" s="328" t="s">
        <v>1210</v>
      </c>
      <c r="FJ147" s="670" t="s">
        <v>1242</v>
      </c>
      <c r="FK147" s="671">
        <v>100</v>
      </c>
      <c r="FL147" s="672">
        <v>24</v>
      </c>
      <c r="FM147" s="673">
        <v>24</v>
      </c>
      <c r="FN147" s="268" t="s">
        <v>1210</v>
      </c>
      <c r="FO147" s="326" t="s">
        <v>1210</v>
      </c>
      <c r="FP147" s="270" t="s">
        <v>1210</v>
      </c>
      <c r="FQ147" s="326" t="s">
        <v>1210</v>
      </c>
      <c r="FR147" s="327" t="s">
        <v>1210</v>
      </c>
      <c r="FS147" s="328" t="s">
        <v>1210</v>
      </c>
      <c r="FT147" s="670" t="s">
        <v>1210</v>
      </c>
      <c r="FU147" s="671" t="s">
        <v>1210</v>
      </c>
      <c r="FV147" s="672" t="s">
        <v>1210</v>
      </c>
      <c r="FW147" s="673" t="s">
        <v>1210</v>
      </c>
      <c r="FY147" s="276" t="s">
        <v>1243</v>
      </c>
      <c r="FZ147" s="277" t="s">
        <v>1230</v>
      </c>
      <c r="GC147" s="229"/>
      <c r="GD147" s="229"/>
    </row>
    <row r="148" spans="2:186" ht="18.75" customHeight="1">
      <c r="B148" s="632" t="s">
        <v>600</v>
      </c>
      <c r="C148" s="231" t="s">
        <v>601</v>
      </c>
      <c r="D148" s="232">
        <v>2022</v>
      </c>
      <c r="E148" s="233" t="s">
        <v>1231</v>
      </c>
      <c r="F148" s="633">
        <v>1081190</v>
      </c>
      <c r="G148" s="634">
        <v>1081190</v>
      </c>
      <c r="H148" s="339">
        <v>44772</v>
      </c>
      <c r="I148" s="635" t="s">
        <v>2482</v>
      </c>
      <c r="J148" s="636" t="s">
        <v>601</v>
      </c>
      <c r="K148" s="637" t="s">
        <v>2483</v>
      </c>
      <c r="L148" s="638" t="s">
        <v>601</v>
      </c>
      <c r="M148" s="637" t="s">
        <v>2483</v>
      </c>
      <c r="N148" s="639" t="s">
        <v>2482</v>
      </c>
      <c r="O148" s="635" t="s">
        <v>125</v>
      </c>
      <c r="P148" s="639" t="s">
        <v>126</v>
      </c>
      <c r="Q148" s="640" t="s">
        <v>1234</v>
      </c>
      <c r="R148" s="641"/>
      <c r="S148" s="641"/>
      <c r="T148" s="642"/>
      <c r="U148" s="643">
        <v>40071</v>
      </c>
      <c r="V148" s="644">
        <v>555</v>
      </c>
      <c r="W148" s="644">
        <v>1</v>
      </c>
      <c r="X148" s="645" t="s">
        <v>1210</v>
      </c>
      <c r="Y148" s="352">
        <v>2022</v>
      </c>
      <c r="Z148" s="265">
        <v>2024</v>
      </c>
      <c r="AA148" s="646" t="s">
        <v>2484</v>
      </c>
      <c r="AB148" s="647"/>
      <c r="AC148" s="639" t="s">
        <v>1210</v>
      </c>
      <c r="AD148" s="648" t="s">
        <v>1211</v>
      </c>
      <c r="AE148" s="636" t="s">
        <v>2485</v>
      </c>
      <c r="AF148" s="636" t="s">
        <v>2486</v>
      </c>
      <c r="AG148" s="639" t="s">
        <v>2487</v>
      </c>
      <c r="AH148" s="648"/>
      <c r="AI148" s="639" t="s">
        <v>1210</v>
      </c>
      <c r="AJ148" s="649">
        <v>2021</v>
      </c>
      <c r="AK148" s="644">
        <v>73034</v>
      </c>
      <c r="AL148" s="644">
        <v>73017</v>
      </c>
      <c r="AM148" s="650"/>
      <c r="AN148" s="651"/>
      <c r="AO148" s="652">
        <v>2024</v>
      </c>
      <c r="AP148" s="645">
        <v>72303</v>
      </c>
      <c r="AQ148" s="653">
        <v>1</v>
      </c>
      <c r="AR148" s="645">
        <v>72286</v>
      </c>
      <c r="AS148" s="653">
        <v>1</v>
      </c>
      <c r="AT148" s="654"/>
      <c r="AU148" s="651" t="s">
        <v>1210</v>
      </c>
      <c r="AV148" s="655" t="s">
        <v>1210</v>
      </c>
      <c r="AW148" s="656" t="s">
        <v>2488</v>
      </c>
      <c r="AX148" s="649">
        <v>2021</v>
      </c>
      <c r="AY148" s="644"/>
      <c r="AZ148" s="644" t="s">
        <v>1210</v>
      </c>
      <c r="BA148" s="650"/>
      <c r="BB148" s="657"/>
      <c r="BC148" s="652">
        <v>2024</v>
      </c>
      <c r="BD148" s="645"/>
      <c r="BE148" s="653" t="s">
        <v>1210</v>
      </c>
      <c r="BF148" s="645"/>
      <c r="BG148" s="653" t="s">
        <v>1210</v>
      </c>
      <c r="BH148" s="654"/>
      <c r="BI148" s="657" t="s">
        <v>1210</v>
      </c>
      <c r="BJ148" s="655" t="s">
        <v>1210</v>
      </c>
      <c r="BK148" s="656"/>
      <c r="BL148" s="635" t="s">
        <v>1210</v>
      </c>
      <c r="BM148" s="658" t="s">
        <v>1210</v>
      </c>
      <c r="BN148" s="639" t="s">
        <v>1210</v>
      </c>
      <c r="BO148" s="635" t="s">
        <v>1210</v>
      </c>
      <c r="BP148" s="658" t="s">
        <v>1210</v>
      </c>
      <c r="BQ148" s="639" t="s">
        <v>1210</v>
      </c>
      <c r="BR148" s="635" t="s">
        <v>1210</v>
      </c>
      <c r="BS148" s="658" t="s">
        <v>1210</v>
      </c>
      <c r="BT148" s="639" t="s">
        <v>1210</v>
      </c>
      <c r="BU148" s="635" t="s">
        <v>1210</v>
      </c>
      <c r="BV148" s="658" t="s">
        <v>1210</v>
      </c>
      <c r="BW148" s="639" t="s">
        <v>1210</v>
      </c>
      <c r="BX148" s="635" t="s">
        <v>1210</v>
      </c>
      <c r="BY148" s="658" t="s">
        <v>1210</v>
      </c>
      <c r="BZ148" s="639" t="s">
        <v>1210</v>
      </c>
      <c r="CA148" s="659" t="s">
        <v>1210</v>
      </c>
      <c r="CB148" s="638" t="s">
        <v>1240</v>
      </c>
      <c r="CC148" s="660" t="s">
        <v>2489</v>
      </c>
      <c r="CD148" s="661" t="s">
        <v>1240</v>
      </c>
      <c r="CE148" s="662" t="s">
        <v>1431</v>
      </c>
      <c r="CF148" s="663" t="s">
        <v>2490</v>
      </c>
      <c r="CG148" s="663"/>
      <c r="CH148" s="663"/>
      <c r="CI148" s="663"/>
      <c r="CJ148" s="664"/>
      <c r="CK148" s="661" t="s">
        <v>1217</v>
      </c>
      <c r="CL148" s="639"/>
      <c r="CM148" s="647" t="s">
        <v>1217</v>
      </c>
      <c r="CN148" s="665"/>
      <c r="CO148" s="666">
        <v>0</v>
      </c>
      <c r="CP148" s="667"/>
      <c r="CQ148" s="666">
        <v>0</v>
      </c>
      <c r="CR148" s="667"/>
      <c r="CS148" s="666">
        <v>0</v>
      </c>
      <c r="CT148" s="667" t="s">
        <v>1210</v>
      </c>
      <c r="CU148" s="666">
        <v>0</v>
      </c>
      <c r="CV148" s="374" t="s">
        <v>1219</v>
      </c>
      <c r="CW148" s="375" t="s">
        <v>1223</v>
      </c>
      <c r="CX148" s="336"/>
      <c r="CY148" s="333" t="s">
        <v>1222</v>
      </c>
      <c r="CZ148" s="334" t="s">
        <v>1223</v>
      </c>
      <c r="DA148" s="336"/>
      <c r="DB148" s="333" t="s">
        <v>1222</v>
      </c>
      <c r="DC148" s="334" t="s">
        <v>1223</v>
      </c>
      <c r="DD148" s="336"/>
      <c r="DE148" s="333" t="s">
        <v>1222</v>
      </c>
      <c r="DF148" s="334" t="s">
        <v>1223</v>
      </c>
      <c r="DG148" s="336"/>
      <c r="DH148" s="333" t="s">
        <v>1222</v>
      </c>
      <c r="DI148" s="334" t="s">
        <v>1223</v>
      </c>
      <c r="DJ148" s="336"/>
      <c r="DK148" s="333" t="s">
        <v>1222</v>
      </c>
      <c r="DL148" s="334" t="s">
        <v>1223</v>
      </c>
      <c r="DM148" s="336"/>
      <c r="DN148" s="333" t="s">
        <v>1222</v>
      </c>
      <c r="DO148" s="334" t="s">
        <v>1223</v>
      </c>
      <c r="DP148" s="336"/>
      <c r="DQ148" s="333" t="s">
        <v>1222</v>
      </c>
      <c r="DR148" s="334" t="s">
        <v>1223</v>
      </c>
      <c r="DS148" s="336"/>
      <c r="DT148" s="333" t="s">
        <v>1222</v>
      </c>
      <c r="DU148" s="334" t="s">
        <v>1223</v>
      </c>
      <c r="DV148" s="336"/>
      <c r="DW148" s="333" t="s">
        <v>1224</v>
      </c>
      <c r="DX148" s="334" t="s">
        <v>1224</v>
      </c>
      <c r="DY148" s="336"/>
      <c r="DZ148" s="333" t="s">
        <v>1224</v>
      </c>
      <c r="EA148" s="334" t="s">
        <v>1224</v>
      </c>
      <c r="EB148" s="336"/>
      <c r="EC148" s="333" t="s">
        <v>1224</v>
      </c>
      <c r="ED148" s="334" t="s">
        <v>1224</v>
      </c>
      <c r="EE148" s="336"/>
      <c r="EF148" s="333" t="s">
        <v>1222</v>
      </c>
      <c r="EG148" s="334" t="s">
        <v>1223</v>
      </c>
      <c r="EH148" s="336"/>
      <c r="EI148" s="374" t="s">
        <v>1210</v>
      </c>
      <c r="EJ148" s="375" t="s">
        <v>1210</v>
      </c>
      <c r="EK148" s="336"/>
      <c r="EL148" s="333" t="s">
        <v>1210</v>
      </c>
      <c r="EM148" s="334" t="s">
        <v>1210</v>
      </c>
      <c r="EN148" s="336"/>
      <c r="EO148" s="333" t="s">
        <v>1210</v>
      </c>
      <c r="EP148" s="334" t="s">
        <v>1210</v>
      </c>
      <c r="EQ148" s="336"/>
      <c r="ER148" s="333" t="s">
        <v>1210</v>
      </c>
      <c r="ES148" s="334" t="s">
        <v>1210</v>
      </c>
      <c r="ET148" s="336"/>
      <c r="EU148" s="333" t="s">
        <v>1210</v>
      </c>
      <c r="EV148" s="334" t="s">
        <v>1210</v>
      </c>
      <c r="EW148" s="376"/>
      <c r="EY148" s="668" t="s">
        <v>600</v>
      </c>
      <c r="EZ148" s="639" t="s">
        <v>601</v>
      </c>
      <c r="FA148" s="265" t="s">
        <v>1231</v>
      </c>
      <c r="FB148" s="266">
        <v>44952</v>
      </c>
      <c r="FC148" s="669">
        <v>44958</v>
      </c>
      <c r="FD148" s="268" t="s">
        <v>1242</v>
      </c>
      <c r="FE148" s="326">
        <v>1</v>
      </c>
      <c r="FF148" s="270" t="s">
        <v>1242</v>
      </c>
      <c r="FG148" s="326">
        <v>1</v>
      </c>
      <c r="FH148" s="327" t="s">
        <v>1210</v>
      </c>
      <c r="FI148" s="328" t="s">
        <v>1210</v>
      </c>
      <c r="FJ148" s="670" t="s">
        <v>1242</v>
      </c>
      <c r="FK148" s="671">
        <v>100</v>
      </c>
      <c r="FL148" s="672">
        <v>20</v>
      </c>
      <c r="FM148" s="673">
        <v>20</v>
      </c>
      <c r="FN148" s="268" t="s">
        <v>1210</v>
      </c>
      <c r="FO148" s="326" t="s">
        <v>1210</v>
      </c>
      <c r="FP148" s="270" t="s">
        <v>1210</v>
      </c>
      <c r="FQ148" s="326" t="s">
        <v>1210</v>
      </c>
      <c r="FR148" s="327" t="s">
        <v>1210</v>
      </c>
      <c r="FS148" s="328" t="s">
        <v>1210</v>
      </c>
      <c r="FT148" s="670" t="s">
        <v>1210</v>
      </c>
      <c r="FU148" s="671" t="s">
        <v>1210</v>
      </c>
      <c r="FV148" s="672" t="s">
        <v>1210</v>
      </c>
      <c r="FW148" s="673" t="s">
        <v>1210</v>
      </c>
      <c r="FY148" s="276" t="s">
        <v>1243</v>
      </c>
      <c r="FZ148" s="277" t="s">
        <v>1230</v>
      </c>
      <c r="GC148" s="229"/>
      <c r="GD148" s="229"/>
    </row>
    <row r="149" spans="2:186" ht="18.75" customHeight="1">
      <c r="B149" s="632" t="s">
        <v>602</v>
      </c>
      <c r="C149" s="231" t="s">
        <v>603</v>
      </c>
      <c r="D149" s="232">
        <v>2022</v>
      </c>
      <c r="E149" s="233" t="s">
        <v>1511</v>
      </c>
      <c r="F149" s="633">
        <v>1336191</v>
      </c>
      <c r="G149" s="634">
        <v>1336191</v>
      </c>
      <c r="H149" s="339">
        <v>44771</v>
      </c>
      <c r="I149" s="635" t="s">
        <v>2299</v>
      </c>
      <c r="J149" s="636" t="s">
        <v>2491</v>
      </c>
      <c r="K149" s="637" t="s">
        <v>2492</v>
      </c>
      <c r="L149" s="638" t="s">
        <v>2491</v>
      </c>
      <c r="M149" s="637" t="s">
        <v>2492</v>
      </c>
      <c r="N149" s="639" t="s">
        <v>2299</v>
      </c>
      <c r="O149" s="635" t="s">
        <v>51</v>
      </c>
      <c r="P149" s="639" t="s">
        <v>55</v>
      </c>
      <c r="Q149" s="640" t="s">
        <v>1234</v>
      </c>
      <c r="R149" s="641"/>
      <c r="S149" s="641" t="s">
        <v>1272</v>
      </c>
      <c r="T149" s="642"/>
      <c r="U149" s="643">
        <v>27816.284037989528</v>
      </c>
      <c r="V149" s="644">
        <v>92</v>
      </c>
      <c r="W149" s="644">
        <v>6</v>
      </c>
      <c r="X149" s="645">
        <v>213</v>
      </c>
      <c r="Y149" s="352">
        <v>2022</v>
      </c>
      <c r="Z149" s="265">
        <v>2024</v>
      </c>
      <c r="AA149" s="646" t="s">
        <v>2493</v>
      </c>
      <c r="AB149" s="647"/>
      <c r="AC149" s="639" t="s">
        <v>1210</v>
      </c>
      <c r="AD149" s="648" t="s">
        <v>1211</v>
      </c>
      <c r="AE149" s="636" t="s">
        <v>2494</v>
      </c>
      <c r="AF149" s="636" t="s">
        <v>2495</v>
      </c>
      <c r="AG149" s="639" t="s">
        <v>2496</v>
      </c>
      <c r="AH149" s="648"/>
      <c r="AI149" s="639" t="s">
        <v>1210</v>
      </c>
      <c r="AJ149" s="649">
        <v>2021</v>
      </c>
      <c r="AK149" s="644">
        <v>40273.25407260871</v>
      </c>
      <c r="AL149" s="644">
        <v>63553.525412507144</v>
      </c>
      <c r="AM149" s="650"/>
      <c r="AN149" s="651"/>
      <c r="AO149" s="652">
        <v>2024</v>
      </c>
      <c r="AP149" s="645">
        <v>39065</v>
      </c>
      <c r="AQ149" s="653">
        <v>3</v>
      </c>
      <c r="AR149" s="645">
        <v>61647</v>
      </c>
      <c r="AS149" s="653">
        <v>2.99</v>
      </c>
      <c r="AT149" s="654"/>
      <c r="AU149" s="651" t="s">
        <v>1210</v>
      </c>
      <c r="AV149" s="655" t="s">
        <v>1210</v>
      </c>
      <c r="AW149" s="656" t="s">
        <v>2497</v>
      </c>
      <c r="AX149" s="649">
        <v>2021</v>
      </c>
      <c r="AY149" s="644">
        <v>147</v>
      </c>
      <c r="AZ149" s="644">
        <v>147</v>
      </c>
      <c r="BA149" s="650"/>
      <c r="BB149" s="657"/>
      <c r="BC149" s="652">
        <v>2024</v>
      </c>
      <c r="BD149" s="645">
        <v>143</v>
      </c>
      <c r="BE149" s="653">
        <v>2.72</v>
      </c>
      <c r="BF149" s="645">
        <v>143</v>
      </c>
      <c r="BG149" s="653">
        <v>2.72</v>
      </c>
      <c r="BH149" s="654"/>
      <c r="BI149" s="657" t="s">
        <v>1210</v>
      </c>
      <c r="BJ149" s="655" t="s">
        <v>1210</v>
      </c>
      <c r="BK149" s="656" t="s">
        <v>2498</v>
      </c>
      <c r="BL149" s="635" t="s">
        <v>1210</v>
      </c>
      <c r="BM149" s="658" t="s">
        <v>1210</v>
      </c>
      <c r="BN149" s="639" t="s">
        <v>1210</v>
      </c>
      <c r="BO149" s="635" t="s">
        <v>1210</v>
      </c>
      <c r="BP149" s="658" t="s">
        <v>1210</v>
      </c>
      <c r="BQ149" s="639" t="s">
        <v>1210</v>
      </c>
      <c r="BR149" s="635" t="s">
        <v>1210</v>
      </c>
      <c r="BS149" s="658" t="s">
        <v>1210</v>
      </c>
      <c r="BT149" s="639" t="s">
        <v>1210</v>
      </c>
      <c r="BU149" s="635" t="s">
        <v>1210</v>
      </c>
      <c r="BV149" s="658" t="s">
        <v>1210</v>
      </c>
      <c r="BW149" s="639" t="s">
        <v>1210</v>
      </c>
      <c r="BX149" s="635" t="s">
        <v>1210</v>
      </c>
      <c r="BY149" s="658" t="s">
        <v>1210</v>
      </c>
      <c r="BZ149" s="639" t="s">
        <v>1210</v>
      </c>
      <c r="CA149" s="659" t="s">
        <v>1210</v>
      </c>
      <c r="CB149" s="638" t="s">
        <v>1240</v>
      </c>
      <c r="CC149" s="660" t="s">
        <v>2499</v>
      </c>
      <c r="CD149" s="661" t="s">
        <v>1217</v>
      </c>
      <c r="CE149" s="662"/>
      <c r="CF149" s="663"/>
      <c r="CG149" s="663"/>
      <c r="CH149" s="663"/>
      <c r="CI149" s="663"/>
      <c r="CJ149" s="664"/>
      <c r="CK149" s="661" t="s">
        <v>1240</v>
      </c>
      <c r="CL149" s="639" t="s">
        <v>2500</v>
      </c>
      <c r="CM149" s="647" t="s">
        <v>1217</v>
      </c>
      <c r="CN149" s="665"/>
      <c r="CO149" s="666">
        <v>0</v>
      </c>
      <c r="CP149" s="667"/>
      <c r="CQ149" s="666">
        <v>0</v>
      </c>
      <c r="CR149" s="667"/>
      <c r="CS149" s="666">
        <v>0</v>
      </c>
      <c r="CT149" s="667" t="s">
        <v>1210</v>
      </c>
      <c r="CU149" s="666">
        <v>0</v>
      </c>
      <c r="CV149" s="374" t="s">
        <v>1219</v>
      </c>
      <c r="CW149" s="375" t="s">
        <v>1223</v>
      </c>
      <c r="CX149" s="336"/>
      <c r="CY149" s="333" t="s">
        <v>1222</v>
      </c>
      <c r="CZ149" s="334" t="s">
        <v>1223</v>
      </c>
      <c r="DA149" s="336"/>
      <c r="DB149" s="333" t="s">
        <v>1222</v>
      </c>
      <c r="DC149" s="334" t="s">
        <v>1223</v>
      </c>
      <c r="DD149" s="336"/>
      <c r="DE149" s="333" t="s">
        <v>1220</v>
      </c>
      <c r="DF149" s="334" t="s">
        <v>1220</v>
      </c>
      <c r="DG149" s="336"/>
      <c r="DH149" s="333" t="s">
        <v>1222</v>
      </c>
      <c r="DI149" s="334" t="s">
        <v>1223</v>
      </c>
      <c r="DJ149" s="336"/>
      <c r="DK149" s="333" t="s">
        <v>1222</v>
      </c>
      <c r="DL149" s="334" t="s">
        <v>1223</v>
      </c>
      <c r="DM149" s="336"/>
      <c r="DN149" s="333" t="s">
        <v>1224</v>
      </c>
      <c r="DO149" s="334" t="s">
        <v>1224</v>
      </c>
      <c r="DP149" s="336"/>
      <c r="DQ149" s="333" t="s">
        <v>1222</v>
      </c>
      <c r="DR149" s="334" t="s">
        <v>1223</v>
      </c>
      <c r="DS149" s="336"/>
      <c r="DT149" s="333" t="s">
        <v>1222</v>
      </c>
      <c r="DU149" s="334" t="s">
        <v>1223</v>
      </c>
      <c r="DV149" s="336"/>
      <c r="DW149" s="333" t="s">
        <v>1224</v>
      </c>
      <c r="DX149" s="334" t="s">
        <v>1224</v>
      </c>
      <c r="DY149" s="336"/>
      <c r="DZ149" s="333" t="s">
        <v>1224</v>
      </c>
      <c r="EA149" s="334" t="s">
        <v>1224</v>
      </c>
      <c r="EB149" s="336"/>
      <c r="EC149" s="333" t="s">
        <v>1224</v>
      </c>
      <c r="ED149" s="334" t="s">
        <v>1224</v>
      </c>
      <c r="EE149" s="336"/>
      <c r="EF149" s="333" t="s">
        <v>1222</v>
      </c>
      <c r="EG149" s="334" t="s">
        <v>1223</v>
      </c>
      <c r="EH149" s="336"/>
      <c r="EI149" s="374" t="s">
        <v>1219</v>
      </c>
      <c r="EJ149" s="375" t="s">
        <v>1223</v>
      </c>
      <c r="EK149" s="336"/>
      <c r="EL149" s="333" t="s">
        <v>1219</v>
      </c>
      <c r="EM149" s="334" t="s">
        <v>1223</v>
      </c>
      <c r="EN149" s="336"/>
      <c r="EO149" s="333" t="s">
        <v>1222</v>
      </c>
      <c r="EP149" s="334" t="s">
        <v>1223</v>
      </c>
      <c r="EQ149" s="336"/>
      <c r="ER149" s="333" t="s">
        <v>1222</v>
      </c>
      <c r="ES149" s="334" t="s">
        <v>1223</v>
      </c>
      <c r="ET149" s="336"/>
      <c r="EU149" s="333" t="s">
        <v>1222</v>
      </c>
      <c r="EV149" s="334" t="s">
        <v>1223</v>
      </c>
      <c r="EW149" s="376"/>
      <c r="EY149" s="668" t="s">
        <v>602</v>
      </c>
      <c r="EZ149" s="639" t="s">
        <v>603</v>
      </c>
      <c r="FA149" s="265" t="s">
        <v>1511</v>
      </c>
      <c r="FB149" s="266">
        <v>44952</v>
      </c>
      <c r="FC149" s="669">
        <v>44957</v>
      </c>
      <c r="FD149" s="268" t="s">
        <v>1242</v>
      </c>
      <c r="FE149" s="326">
        <v>3</v>
      </c>
      <c r="FF149" s="270" t="s">
        <v>1242</v>
      </c>
      <c r="FG149" s="326">
        <v>2.99</v>
      </c>
      <c r="FH149" s="327" t="s">
        <v>1210</v>
      </c>
      <c r="FI149" s="328" t="s">
        <v>1210</v>
      </c>
      <c r="FJ149" s="670" t="s">
        <v>1242</v>
      </c>
      <c r="FK149" s="671">
        <v>100</v>
      </c>
      <c r="FL149" s="672">
        <v>18</v>
      </c>
      <c r="FM149" s="673">
        <v>18</v>
      </c>
      <c r="FN149" s="268" t="s">
        <v>1242</v>
      </c>
      <c r="FO149" s="326">
        <v>2.72</v>
      </c>
      <c r="FP149" s="270" t="s">
        <v>1242</v>
      </c>
      <c r="FQ149" s="326">
        <v>2.72</v>
      </c>
      <c r="FR149" s="327" t="s">
        <v>1210</v>
      </c>
      <c r="FS149" s="328" t="s">
        <v>1210</v>
      </c>
      <c r="FT149" s="670" t="s">
        <v>1242</v>
      </c>
      <c r="FU149" s="671">
        <v>100</v>
      </c>
      <c r="FV149" s="672">
        <v>10</v>
      </c>
      <c r="FW149" s="673">
        <v>10</v>
      </c>
      <c r="FY149" s="276" t="s">
        <v>1243</v>
      </c>
      <c r="FZ149" s="277" t="s">
        <v>1243</v>
      </c>
      <c r="GC149" s="229"/>
      <c r="GD149" s="229"/>
    </row>
    <row r="150" spans="2:186" ht="18.75" customHeight="1">
      <c r="B150" s="632" t="s">
        <v>604</v>
      </c>
      <c r="C150" s="231" t="s">
        <v>605</v>
      </c>
      <c r="D150" s="232">
        <v>2022</v>
      </c>
      <c r="E150" s="233" t="s">
        <v>1231</v>
      </c>
      <c r="F150" s="633">
        <v>1083192</v>
      </c>
      <c r="G150" s="634">
        <v>1083192</v>
      </c>
      <c r="H150" s="339">
        <v>44788</v>
      </c>
      <c r="I150" s="635" t="s">
        <v>2482</v>
      </c>
      <c r="J150" s="636" t="s">
        <v>605</v>
      </c>
      <c r="K150" s="637" t="s">
        <v>2501</v>
      </c>
      <c r="L150" s="638" t="s">
        <v>605</v>
      </c>
      <c r="M150" s="637" t="s">
        <v>2501</v>
      </c>
      <c r="N150" s="639" t="s">
        <v>2482</v>
      </c>
      <c r="O150" s="635" t="s">
        <v>128</v>
      </c>
      <c r="P150" s="639" t="s">
        <v>129</v>
      </c>
      <c r="Q150" s="640" t="s">
        <v>1234</v>
      </c>
      <c r="R150" s="641"/>
      <c r="S150" s="641"/>
      <c r="T150" s="642"/>
      <c r="U150" s="643">
        <v>11988.643462663202</v>
      </c>
      <c r="V150" s="644">
        <v>5</v>
      </c>
      <c r="W150" s="644">
        <v>3</v>
      </c>
      <c r="X150" s="645" t="s">
        <v>1210</v>
      </c>
      <c r="Y150" s="352">
        <v>2022</v>
      </c>
      <c r="Z150" s="265">
        <v>2024</v>
      </c>
      <c r="AA150" s="646" t="s">
        <v>2502</v>
      </c>
      <c r="AB150" s="647"/>
      <c r="AC150" s="639" t="s">
        <v>1210</v>
      </c>
      <c r="AD150" s="648" t="s">
        <v>1211</v>
      </c>
      <c r="AE150" s="636" t="s">
        <v>2503</v>
      </c>
      <c r="AF150" s="636" t="s">
        <v>2504</v>
      </c>
      <c r="AG150" s="639" t="s">
        <v>2505</v>
      </c>
      <c r="AH150" s="648"/>
      <c r="AI150" s="639" t="s">
        <v>1210</v>
      </c>
      <c r="AJ150" s="649">
        <v>2021</v>
      </c>
      <c r="AK150" s="644">
        <v>21695.586135700003</v>
      </c>
      <c r="AL150" s="644">
        <v>21757.911270700002</v>
      </c>
      <c r="AM150" s="650"/>
      <c r="AN150" s="651"/>
      <c r="AO150" s="652">
        <v>2024</v>
      </c>
      <c r="AP150" s="645">
        <v>21153</v>
      </c>
      <c r="AQ150" s="653">
        <v>2.5</v>
      </c>
      <c r="AR150" s="645">
        <v>21153</v>
      </c>
      <c r="AS150" s="653">
        <v>2.78</v>
      </c>
      <c r="AT150" s="654"/>
      <c r="AU150" s="651" t="s">
        <v>1210</v>
      </c>
      <c r="AV150" s="655" t="s">
        <v>1210</v>
      </c>
      <c r="AW150" s="656" t="s">
        <v>2506</v>
      </c>
      <c r="AX150" s="649">
        <v>2021</v>
      </c>
      <c r="AY150" s="644"/>
      <c r="AZ150" s="644" t="s">
        <v>1210</v>
      </c>
      <c r="BA150" s="650"/>
      <c r="BB150" s="657"/>
      <c r="BC150" s="652">
        <v>2024</v>
      </c>
      <c r="BD150" s="645"/>
      <c r="BE150" s="653" t="s">
        <v>1210</v>
      </c>
      <c r="BF150" s="645"/>
      <c r="BG150" s="653" t="s">
        <v>1210</v>
      </c>
      <c r="BH150" s="654"/>
      <c r="BI150" s="657" t="s">
        <v>1210</v>
      </c>
      <c r="BJ150" s="655" t="s">
        <v>1210</v>
      </c>
      <c r="BK150" s="656"/>
      <c r="BL150" s="635" t="s">
        <v>1210</v>
      </c>
      <c r="BM150" s="658" t="s">
        <v>1210</v>
      </c>
      <c r="BN150" s="639" t="s">
        <v>1210</v>
      </c>
      <c r="BO150" s="635" t="s">
        <v>1210</v>
      </c>
      <c r="BP150" s="658" t="s">
        <v>1210</v>
      </c>
      <c r="BQ150" s="639" t="s">
        <v>1210</v>
      </c>
      <c r="BR150" s="635" t="s">
        <v>1210</v>
      </c>
      <c r="BS150" s="658" t="s">
        <v>1210</v>
      </c>
      <c r="BT150" s="639" t="s">
        <v>1210</v>
      </c>
      <c r="BU150" s="635" t="s">
        <v>1210</v>
      </c>
      <c r="BV150" s="658" t="s">
        <v>1210</v>
      </c>
      <c r="BW150" s="639" t="s">
        <v>1210</v>
      </c>
      <c r="BX150" s="635" t="s">
        <v>1210</v>
      </c>
      <c r="BY150" s="658" t="s">
        <v>1210</v>
      </c>
      <c r="BZ150" s="639" t="s">
        <v>1210</v>
      </c>
      <c r="CA150" s="659" t="s">
        <v>1210</v>
      </c>
      <c r="CB150" s="638" t="s">
        <v>1217</v>
      </c>
      <c r="CC150" s="660"/>
      <c r="CD150" s="661" t="s">
        <v>1217</v>
      </c>
      <c r="CE150" s="662"/>
      <c r="CF150" s="663"/>
      <c r="CG150" s="663"/>
      <c r="CH150" s="663"/>
      <c r="CI150" s="663"/>
      <c r="CJ150" s="664"/>
      <c r="CK150" s="661" t="s">
        <v>1217</v>
      </c>
      <c r="CL150" s="639"/>
      <c r="CM150" s="647" t="s">
        <v>1217</v>
      </c>
      <c r="CN150" s="665"/>
      <c r="CO150" s="666">
        <v>0</v>
      </c>
      <c r="CP150" s="667"/>
      <c r="CQ150" s="666">
        <v>0</v>
      </c>
      <c r="CR150" s="667"/>
      <c r="CS150" s="666">
        <v>0</v>
      </c>
      <c r="CT150" s="667" t="s">
        <v>1210</v>
      </c>
      <c r="CU150" s="666">
        <v>0</v>
      </c>
      <c r="CV150" s="374" t="s">
        <v>1219</v>
      </c>
      <c r="CW150" s="375" t="s">
        <v>1223</v>
      </c>
      <c r="CX150" s="336"/>
      <c r="CY150" s="333" t="s">
        <v>1222</v>
      </c>
      <c r="CZ150" s="334" t="s">
        <v>1223</v>
      </c>
      <c r="DA150" s="336"/>
      <c r="DB150" s="333" t="s">
        <v>1220</v>
      </c>
      <c r="DC150" s="334" t="s">
        <v>1220</v>
      </c>
      <c r="DD150" s="336"/>
      <c r="DE150" s="333" t="s">
        <v>1220</v>
      </c>
      <c r="DF150" s="334" t="s">
        <v>1220</v>
      </c>
      <c r="DG150" s="336"/>
      <c r="DH150" s="333" t="s">
        <v>1220</v>
      </c>
      <c r="DI150" s="334" t="s">
        <v>1220</v>
      </c>
      <c r="DJ150" s="336"/>
      <c r="DK150" s="333" t="s">
        <v>1220</v>
      </c>
      <c r="DL150" s="334" t="s">
        <v>1220</v>
      </c>
      <c r="DM150" s="336"/>
      <c r="DN150" s="333" t="s">
        <v>1220</v>
      </c>
      <c r="DO150" s="334" t="s">
        <v>1220</v>
      </c>
      <c r="DP150" s="336"/>
      <c r="DQ150" s="333" t="s">
        <v>1220</v>
      </c>
      <c r="DR150" s="334" t="s">
        <v>1220</v>
      </c>
      <c r="DS150" s="336"/>
      <c r="DT150" s="333" t="s">
        <v>1222</v>
      </c>
      <c r="DU150" s="334" t="s">
        <v>1223</v>
      </c>
      <c r="DV150" s="336"/>
      <c r="DW150" s="333" t="s">
        <v>1220</v>
      </c>
      <c r="DX150" s="334" t="s">
        <v>1220</v>
      </c>
      <c r="DY150" s="336"/>
      <c r="DZ150" s="333" t="s">
        <v>1222</v>
      </c>
      <c r="EA150" s="334" t="s">
        <v>1223</v>
      </c>
      <c r="EB150" s="336"/>
      <c r="EC150" s="333" t="s">
        <v>1222</v>
      </c>
      <c r="ED150" s="334" t="s">
        <v>1223</v>
      </c>
      <c r="EE150" s="336"/>
      <c r="EF150" s="333" t="s">
        <v>1220</v>
      </c>
      <c r="EG150" s="334" t="s">
        <v>1220</v>
      </c>
      <c r="EH150" s="336"/>
      <c r="EI150" s="374" t="s">
        <v>1210</v>
      </c>
      <c r="EJ150" s="375" t="s">
        <v>1210</v>
      </c>
      <c r="EK150" s="336"/>
      <c r="EL150" s="333" t="s">
        <v>1210</v>
      </c>
      <c r="EM150" s="334" t="s">
        <v>1210</v>
      </c>
      <c r="EN150" s="336"/>
      <c r="EO150" s="333" t="s">
        <v>1210</v>
      </c>
      <c r="EP150" s="334" t="s">
        <v>1210</v>
      </c>
      <c r="EQ150" s="336"/>
      <c r="ER150" s="333" t="s">
        <v>1210</v>
      </c>
      <c r="ES150" s="334" t="s">
        <v>1210</v>
      </c>
      <c r="ET150" s="336"/>
      <c r="EU150" s="333" t="s">
        <v>1210</v>
      </c>
      <c r="EV150" s="334" t="s">
        <v>1210</v>
      </c>
      <c r="EW150" s="376"/>
      <c r="EY150" s="668" t="s">
        <v>604</v>
      </c>
      <c r="EZ150" s="639" t="s">
        <v>605</v>
      </c>
      <c r="FA150" s="265" t="s">
        <v>1231</v>
      </c>
      <c r="FB150" s="266">
        <v>45237</v>
      </c>
      <c r="FC150" s="669">
        <v>44894</v>
      </c>
      <c r="FD150" s="268" t="s">
        <v>1242</v>
      </c>
      <c r="FE150" s="326">
        <v>2.5</v>
      </c>
      <c r="FF150" s="270" t="s">
        <v>1242</v>
      </c>
      <c r="FG150" s="326">
        <v>2.78</v>
      </c>
      <c r="FH150" s="327" t="s">
        <v>1210</v>
      </c>
      <c r="FI150" s="328" t="s">
        <v>1210</v>
      </c>
      <c r="FJ150" s="670" t="s">
        <v>1242</v>
      </c>
      <c r="FK150" s="671">
        <v>100</v>
      </c>
      <c r="FL150" s="672">
        <v>26</v>
      </c>
      <c r="FM150" s="673">
        <v>26</v>
      </c>
      <c r="FN150" s="268" t="s">
        <v>1210</v>
      </c>
      <c r="FO150" s="326" t="s">
        <v>1210</v>
      </c>
      <c r="FP150" s="270" t="s">
        <v>1210</v>
      </c>
      <c r="FQ150" s="326" t="s">
        <v>1210</v>
      </c>
      <c r="FR150" s="327" t="s">
        <v>1210</v>
      </c>
      <c r="FS150" s="328" t="s">
        <v>1210</v>
      </c>
      <c r="FT150" s="670" t="s">
        <v>1210</v>
      </c>
      <c r="FU150" s="671" t="s">
        <v>1210</v>
      </c>
      <c r="FV150" s="672" t="s">
        <v>1210</v>
      </c>
      <c r="FW150" s="673" t="s">
        <v>1210</v>
      </c>
      <c r="FY150" s="276" t="s">
        <v>1243</v>
      </c>
      <c r="FZ150" s="277" t="s">
        <v>1230</v>
      </c>
      <c r="GC150" s="229"/>
      <c r="GD150" s="229"/>
    </row>
    <row r="151" spans="2:186" ht="18.75" customHeight="1">
      <c r="B151" s="632" t="s">
        <v>606</v>
      </c>
      <c r="C151" s="231" t="s">
        <v>607</v>
      </c>
      <c r="D151" s="232">
        <v>2022</v>
      </c>
      <c r="E151" s="233" t="s">
        <v>1231</v>
      </c>
      <c r="F151" s="633">
        <v>1069193</v>
      </c>
      <c r="G151" s="634">
        <v>1069193</v>
      </c>
      <c r="H151" s="339">
        <v>44771</v>
      </c>
      <c r="I151" s="635" t="s">
        <v>2507</v>
      </c>
      <c r="J151" s="636" t="s">
        <v>607</v>
      </c>
      <c r="K151" s="637" t="s">
        <v>2508</v>
      </c>
      <c r="L151" s="638" t="s">
        <v>607</v>
      </c>
      <c r="M151" s="637" t="s">
        <v>2508</v>
      </c>
      <c r="N151" s="639" t="s">
        <v>2507</v>
      </c>
      <c r="O151" s="635" t="s">
        <v>100</v>
      </c>
      <c r="P151" s="639" t="s">
        <v>102</v>
      </c>
      <c r="Q151" s="640" t="s">
        <v>1234</v>
      </c>
      <c r="R151" s="641"/>
      <c r="S151" s="641"/>
      <c r="T151" s="642"/>
      <c r="U151" s="643">
        <v>7728.6278375580005</v>
      </c>
      <c r="V151" s="644">
        <v>10</v>
      </c>
      <c r="W151" s="644">
        <v>3</v>
      </c>
      <c r="X151" s="645" t="s">
        <v>1210</v>
      </c>
      <c r="Y151" s="352">
        <v>2022</v>
      </c>
      <c r="Z151" s="265">
        <v>2024</v>
      </c>
      <c r="AA151" s="646" t="s">
        <v>2509</v>
      </c>
      <c r="AB151" s="647" t="s">
        <v>1211</v>
      </c>
      <c r="AC151" s="639" t="s">
        <v>2510</v>
      </c>
      <c r="AD151" s="648"/>
      <c r="AE151" s="636" t="s">
        <v>1210</v>
      </c>
      <c r="AF151" s="636" t="s">
        <v>1210</v>
      </c>
      <c r="AG151" s="639" t="s">
        <v>1210</v>
      </c>
      <c r="AH151" s="648"/>
      <c r="AI151" s="639" t="s">
        <v>1210</v>
      </c>
      <c r="AJ151" s="649">
        <v>2021</v>
      </c>
      <c r="AK151" s="644">
        <v>13519</v>
      </c>
      <c r="AL151" s="644">
        <v>11850</v>
      </c>
      <c r="AM151" s="650">
        <v>69.209999999999994</v>
      </c>
      <c r="AN151" s="651" t="s">
        <v>1992</v>
      </c>
      <c r="AO151" s="652">
        <v>2024</v>
      </c>
      <c r="AP151" s="645">
        <v>13113.43</v>
      </c>
      <c r="AQ151" s="653">
        <v>3</v>
      </c>
      <c r="AR151" s="645">
        <v>11495</v>
      </c>
      <c r="AS151" s="653">
        <v>2.99</v>
      </c>
      <c r="AT151" s="654">
        <v>67.13</v>
      </c>
      <c r="AU151" s="651" t="s">
        <v>1992</v>
      </c>
      <c r="AV151" s="655">
        <v>3</v>
      </c>
      <c r="AW151" s="656" t="s">
        <v>2511</v>
      </c>
      <c r="AX151" s="649">
        <v>2021</v>
      </c>
      <c r="AY151" s="644"/>
      <c r="AZ151" s="644" t="s">
        <v>1210</v>
      </c>
      <c r="BA151" s="650"/>
      <c r="BB151" s="657"/>
      <c r="BC151" s="652">
        <v>2024</v>
      </c>
      <c r="BD151" s="645"/>
      <c r="BE151" s="653" t="s">
        <v>1210</v>
      </c>
      <c r="BF151" s="645"/>
      <c r="BG151" s="653" t="s">
        <v>1210</v>
      </c>
      <c r="BH151" s="654"/>
      <c r="BI151" s="657" t="s">
        <v>1210</v>
      </c>
      <c r="BJ151" s="655" t="s">
        <v>1210</v>
      </c>
      <c r="BK151" s="656"/>
      <c r="BL151" s="635" t="s">
        <v>1210</v>
      </c>
      <c r="BM151" s="658" t="s">
        <v>1210</v>
      </c>
      <c r="BN151" s="639" t="s">
        <v>1210</v>
      </c>
      <c r="BO151" s="635" t="s">
        <v>1210</v>
      </c>
      <c r="BP151" s="658" t="s">
        <v>1210</v>
      </c>
      <c r="BQ151" s="639" t="s">
        <v>1210</v>
      </c>
      <c r="BR151" s="635" t="s">
        <v>1210</v>
      </c>
      <c r="BS151" s="658" t="s">
        <v>1210</v>
      </c>
      <c r="BT151" s="639" t="s">
        <v>1210</v>
      </c>
      <c r="BU151" s="635" t="s">
        <v>1210</v>
      </c>
      <c r="BV151" s="658" t="s">
        <v>1210</v>
      </c>
      <c r="BW151" s="639" t="s">
        <v>1210</v>
      </c>
      <c r="BX151" s="635" t="s">
        <v>1210</v>
      </c>
      <c r="BY151" s="658" t="s">
        <v>1210</v>
      </c>
      <c r="BZ151" s="639" t="s">
        <v>1210</v>
      </c>
      <c r="CA151" s="659" t="s">
        <v>1210</v>
      </c>
      <c r="CB151" s="638" t="s">
        <v>1240</v>
      </c>
      <c r="CC151" s="660" t="s">
        <v>2512</v>
      </c>
      <c r="CD151" s="661" t="s">
        <v>1240</v>
      </c>
      <c r="CE151" s="662" t="s">
        <v>1431</v>
      </c>
      <c r="CF151" s="663" t="s">
        <v>2513</v>
      </c>
      <c r="CG151" s="663"/>
      <c r="CH151" s="663"/>
      <c r="CI151" s="663"/>
      <c r="CJ151" s="664"/>
      <c r="CK151" s="661" t="s">
        <v>1217</v>
      </c>
      <c r="CL151" s="639"/>
      <c r="CM151" s="647" t="s">
        <v>1217</v>
      </c>
      <c r="CN151" s="665"/>
      <c r="CO151" s="666">
        <v>0</v>
      </c>
      <c r="CP151" s="667"/>
      <c r="CQ151" s="666">
        <v>0</v>
      </c>
      <c r="CR151" s="667"/>
      <c r="CS151" s="666">
        <v>0</v>
      </c>
      <c r="CT151" s="667" t="s">
        <v>1210</v>
      </c>
      <c r="CU151" s="666">
        <v>0</v>
      </c>
      <c r="CV151" s="374" t="s">
        <v>1219</v>
      </c>
      <c r="CW151" s="375" t="s">
        <v>1223</v>
      </c>
      <c r="CX151" s="336"/>
      <c r="CY151" s="333" t="s">
        <v>1222</v>
      </c>
      <c r="CZ151" s="334" t="s">
        <v>1223</v>
      </c>
      <c r="DA151" s="336"/>
      <c r="DB151" s="333" t="s">
        <v>1222</v>
      </c>
      <c r="DC151" s="334" t="s">
        <v>1223</v>
      </c>
      <c r="DD151" s="336"/>
      <c r="DE151" s="333" t="s">
        <v>1222</v>
      </c>
      <c r="DF151" s="334" t="s">
        <v>1223</v>
      </c>
      <c r="DG151" s="336"/>
      <c r="DH151" s="333" t="s">
        <v>1222</v>
      </c>
      <c r="DI151" s="334" t="s">
        <v>1223</v>
      </c>
      <c r="DJ151" s="336"/>
      <c r="DK151" s="333" t="s">
        <v>1222</v>
      </c>
      <c r="DL151" s="334" t="s">
        <v>1223</v>
      </c>
      <c r="DM151" s="336"/>
      <c r="DN151" s="333" t="s">
        <v>1224</v>
      </c>
      <c r="DO151" s="334" t="s">
        <v>1224</v>
      </c>
      <c r="DP151" s="336"/>
      <c r="DQ151" s="333" t="s">
        <v>1222</v>
      </c>
      <c r="DR151" s="334" t="s">
        <v>1223</v>
      </c>
      <c r="DS151" s="336"/>
      <c r="DT151" s="333" t="s">
        <v>1222</v>
      </c>
      <c r="DU151" s="334" t="s">
        <v>1223</v>
      </c>
      <c r="DV151" s="336"/>
      <c r="DW151" s="333" t="s">
        <v>1224</v>
      </c>
      <c r="DX151" s="334" t="s">
        <v>1224</v>
      </c>
      <c r="DY151" s="336"/>
      <c r="DZ151" s="333" t="s">
        <v>1224</v>
      </c>
      <c r="EA151" s="334" t="s">
        <v>1224</v>
      </c>
      <c r="EB151" s="336"/>
      <c r="EC151" s="333" t="s">
        <v>1224</v>
      </c>
      <c r="ED151" s="334" t="s">
        <v>1224</v>
      </c>
      <c r="EE151" s="336"/>
      <c r="EF151" s="333" t="s">
        <v>1222</v>
      </c>
      <c r="EG151" s="334" t="s">
        <v>1223</v>
      </c>
      <c r="EH151" s="336"/>
      <c r="EI151" s="374" t="s">
        <v>1210</v>
      </c>
      <c r="EJ151" s="375" t="s">
        <v>1210</v>
      </c>
      <c r="EK151" s="336"/>
      <c r="EL151" s="333" t="s">
        <v>1210</v>
      </c>
      <c r="EM151" s="334" t="s">
        <v>1210</v>
      </c>
      <c r="EN151" s="336"/>
      <c r="EO151" s="333" t="s">
        <v>1210</v>
      </c>
      <c r="EP151" s="334" t="s">
        <v>1210</v>
      </c>
      <c r="EQ151" s="336"/>
      <c r="ER151" s="333" t="s">
        <v>1210</v>
      </c>
      <c r="ES151" s="334" t="s">
        <v>1210</v>
      </c>
      <c r="ET151" s="336"/>
      <c r="EU151" s="333" t="s">
        <v>1210</v>
      </c>
      <c r="EV151" s="334" t="s">
        <v>1210</v>
      </c>
      <c r="EW151" s="376"/>
      <c r="EY151" s="668" t="s">
        <v>606</v>
      </c>
      <c r="EZ151" s="639" t="s">
        <v>607</v>
      </c>
      <c r="FA151" s="265" t="s">
        <v>1231</v>
      </c>
      <c r="FB151" s="266">
        <v>44894</v>
      </c>
      <c r="FC151" s="669">
        <v>44894</v>
      </c>
      <c r="FD151" s="268" t="s">
        <v>1242</v>
      </c>
      <c r="FE151" s="326">
        <v>3</v>
      </c>
      <c r="FF151" s="270" t="s">
        <v>1242</v>
      </c>
      <c r="FG151" s="326">
        <v>2.99</v>
      </c>
      <c r="FH151" s="327" t="s">
        <v>1242</v>
      </c>
      <c r="FI151" s="328">
        <v>3</v>
      </c>
      <c r="FJ151" s="670" t="s">
        <v>1242</v>
      </c>
      <c r="FK151" s="671">
        <v>100</v>
      </c>
      <c r="FL151" s="672">
        <v>18</v>
      </c>
      <c r="FM151" s="673">
        <v>18</v>
      </c>
      <c r="FN151" s="268" t="s">
        <v>1210</v>
      </c>
      <c r="FO151" s="326" t="s">
        <v>1210</v>
      </c>
      <c r="FP151" s="270" t="s">
        <v>1210</v>
      </c>
      <c r="FQ151" s="326" t="s">
        <v>1210</v>
      </c>
      <c r="FR151" s="327" t="s">
        <v>1210</v>
      </c>
      <c r="FS151" s="328" t="s">
        <v>1210</v>
      </c>
      <c r="FT151" s="670" t="s">
        <v>1210</v>
      </c>
      <c r="FU151" s="671" t="s">
        <v>1210</v>
      </c>
      <c r="FV151" s="672" t="s">
        <v>1210</v>
      </c>
      <c r="FW151" s="673" t="s">
        <v>1210</v>
      </c>
      <c r="FY151" s="276" t="s">
        <v>1243</v>
      </c>
      <c r="FZ151" s="277" t="s">
        <v>1230</v>
      </c>
      <c r="GC151" s="229"/>
      <c r="GD151" s="229"/>
    </row>
    <row r="152" spans="2:186" ht="18.75" customHeight="1">
      <c r="B152" s="632" t="s">
        <v>608</v>
      </c>
      <c r="C152" s="231" t="s">
        <v>609</v>
      </c>
      <c r="D152" s="232">
        <v>2022</v>
      </c>
      <c r="E152" s="233" t="s">
        <v>1231</v>
      </c>
      <c r="F152" s="633">
        <v>1056194</v>
      </c>
      <c r="G152" s="634">
        <v>1056194</v>
      </c>
      <c r="H152" s="339">
        <v>44773</v>
      </c>
      <c r="I152" s="635" t="s">
        <v>2514</v>
      </c>
      <c r="J152" s="636" t="s">
        <v>609</v>
      </c>
      <c r="K152" s="637" t="s">
        <v>2515</v>
      </c>
      <c r="L152" s="638" t="s">
        <v>609</v>
      </c>
      <c r="M152" s="637" t="s">
        <v>2516</v>
      </c>
      <c r="N152" s="639" t="s">
        <v>2517</v>
      </c>
      <c r="O152" s="635" t="s">
        <v>78</v>
      </c>
      <c r="P152" s="639" t="s">
        <v>85</v>
      </c>
      <c r="Q152" s="640" t="s">
        <v>1234</v>
      </c>
      <c r="R152" s="641"/>
      <c r="S152" s="641"/>
      <c r="T152" s="642"/>
      <c r="U152" s="643">
        <v>10443.985253999999</v>
      </c>
      <c r="V152" s="644">
        <v>9</v>
      </c>
      <c r="W152" s="644">
        <v>4</v>
      </c>
      <c r="X152" s="645" t="s">
        <v>1210</v>
      </c>
      <c r="Y152" s="352">
        <v>2022</v>
      </c>
      <c r="Z152" s="265">
        <v>2024</v>
      </c>
      <c r="AA152" s="646" t="s">
        <v>2518</v>
      </c>
      <c r="AB152" s="647"/>
      <c r="AC152" s="639" t="s">
        <v>1210</v>
      </c>
      <c r="AD152" s="648" t="s">
        <v>1211</v>
      </c>
      <c r="AE152" s="636" t="s">
        <v>2519</v>
      </c>
      <c r="AF152" s="636" t="s">
        <v>2520</v>
      </c>
      <c r="AG152" s="639" t="s">
        <v>2521</v>
      </c>
      <c r="AH152" s="648"/>
      <c r="AI152" s="639" t="s">
        <v>1210</v>
      </c>
      <c r="AJ152" s="649">
        <v>2021</v>
      </c>
      <c r="AK152" s="644">
        <v>18956</v>
      </c>
      <c r="AL152" s="644">
        <v>19306</v>
      </c>
      <c r="AM152" s="650"/>
      <c r="AN152" s="651"/>
      <c r="AO152" s="652">
        <v>2024</v>
      </c>
      <c r="AP152" s="645">
        <v>18577</v>
      </c>
      <c r="AQ152" s="653">
        <v>1.99</v>
      </c>
      <c r="AR152" s="645">
        <v>18920</v>
      </c>
      <c r="AS152" s="653">
        <v>1.99</v>
      </c>
      <c r="AT152" s="654"/>
      <c r="AU152" s="651" t="s">
        <v>1210</v>
      </c>
      <c r="AV152" s="655" t="s">
        <v>1210</v>
      </c>
      <c r="AW152" s="656" t="s">
        <v>2522</v>
      </c>
      <c r="AX152" s="649">
        <v>2021</v>
      </c>
      <c r="AY152" s="644"/>
      <c r="AZ152" s="644" t="s">
        <v>1210</v>
      </c>
      <c r="BA152" s="650"/>
      <c r="BB152" s="657"/>
      <c r="BC152" s="652">
        <v>2024</v>
      </c>
      <c r="BD152" s="645"/>
      <c r="BE152" s="653" t="s">
        <v>1210</v>
      </c>
      <c r="BF152" s="645"/>
      <c r="BG152" s="653" t="s">
        <v>1210</v>
      </c>
      <c r="BH152" s="654"/>
      <c r="BI152" s="657" t="s">
        <v>1210</v>
      </c>
      <c r="BJ152" s="655" t="s">
        <v>1210</v>
      </c>
      <c r="BK152" s="656"/>
      <c r="BL152" s="635" t="s">
        <v>1210</v>
      </c>
      <c r="BM152" s="658" t="s">
        <v>1210</v>
      </c>
      <c r="BN152" s="639" t="s">
        <v>1210</v>
      </c>
      <c r="BO152" s="635" t="s">
        <v>1210</v>
      </c>
      <c r="BP152" s="658" t="s">
        <v>1210</v>
      </c>
      <c r="BQ152" s="639" t="s">
        <v>1210</v>
      </c>
      <c r="BR152" s="635" t="s">
        <v>1210</v>
      </c>
      <c r="BS152" s="658" t="s">
        <v>1210</v>
      </c>
      <c r="BT152" s="639" t="s">
        <v>1210</v>
      </c>
      <c r="BU152" s="635" t="s">
        <v>1210</v>
      </c>
      <c r="BV152" s="658" t="s">
        <v>1210</v>
      </c>
      <c r="BW152" s="639" t="s">
        <v>1210</v>
      </c>
      <c r="BX152" s="635" t="s">
        <v>1210</v>
      </c>
      <c r="BY152" s="658" t="s">
        <v>1210</v>
      </c>
      <c r="BZ152" s="639" t="s">
        <v>1210</v>
      </c>
      <c r="CA152" s="659" t="s">
        <v>1210</v>
      </c>
      <c r="CB152" s="638" t="s">
        <v>1240</v>
      </c>
      <c r="CC152" s="660" t="s">
        <v>2523</v>
      </c>
      <c r="CD152" s="661" t="s">
        <v>1217</v>
      </c>
      <c r="CE152" s="662"/>
      <c r="CF152" s="663"/>
      <c r="CG152" s="663"/>
      <c r="CH152" s="663"/>
      <c r="CI152" s="663"/>
      <c r="CJ152" s="664"/>
      <c r="CK152" s="661" t="s">
        <v>1217</v>
      </c>
      <c r="CL152" s="639"/>
      <c r="CM152" s="647" t="s">
        <v>1217</v>
      </c>
      <c r="CN152" s="665"/>
      <c r="CO152" s="666">
        <v>0</v>
      </c>
      <c r="CP152" s="667"/>
      <c r="CQ152" s="666">
        <v>0</v>
      </c>
      <c r="CR152" s="667"/>
      <c r="CS152" s="666">
        <v>0</v>
      </c>
      <c r="CT152" s="667" t="s">
        <v>1210</v>
      </c>
      <c r="CU152" s="666">
        <v>0</v>
      </c>
      <c r="CV152" s="374" t="s">
        <v>1219</v>
      </c>
      <c r="CW152" s="375" t="s">
        <v>1223</v>
      </c>
      <c r="CX152" s="336"/>
      <c r="CY152" s="333" t="s">
        <v>1222</v>
      </c>
      <c r="CZ152" s="334" t="s">
        <v>1223</v>
      </c>
      <c r="DA152" s="336"/>
      <c r="DB152" s="333" t="s">
        <v>1222</v>
      </c>
      <c r="DC152" s="334" t="s">
        <v>1223</v>
      </c>
      <c r="DD152" s="336"/>
      <c r="DE152" s="333" t="s">
        <v>1222</v>
      </c>
      <c r="DF152" s="334" t="s">
        <v>1223</v>
      </c>
      <c r="DG152" s="336"/>
      <c r="DH152" s="333" t="s">
        <v>1222</v>
      </c>
      <c r="DI152" s="334" t="s">
        <v>1223</v>
      </c>
      <c r="DJ152" s="336"/>
      <c r="DK152" s="333" t="s">
        <v>1222</v>
      </c>
      <c r="DL152" s="334" t="s">
        <v>1223</v>
      </c>
      <c r="DM152" s="336"/>
      <c r="DN152" s="333" t="s">
        <v>1222</v>
      </c>
      <c r="DO152" s="334" t="s">
        <v>1223</v>
      </c>
      <c r="DP152" s="336"/>
      <c r="DQ152" s="333" t="s">
        <v>1222</v>
      </c>
      <c r="DR152" s="334" t="s">
        <v>1223</v>
      </c>
      <c r="DS152" s="336"/>
      <c r="DT152" s="333" t="s">
        <v>1222</v>
      </c>
      <c r="DU152" s="334" t="s">
        <v>1223</v>
      </c>
      <c r="DV152" s="336"/>
      <c r="DW152" s="333" t="s">
        <v>1224</v>
      </c>
      <c r="DX152" s="334" t="s">
        <v>1224</v>
      </c>
      <c r="DY152" s="336"/>
      <c r="DZ152" s="333" t="s">
        <v>1224</v>
      </c>
      <c r="EA152" s="334" t="s">
        <v>1224</v>
      </c>
      <c r="EB152" s="336"/>
      <c r="EC152" s="333" t="s">
        <v>1224</v>
      </c>
      <c r="ED152" s="334" t="s">
        <v>1224</v>
      </c>
      <c r="EE152" s="336"/>
      <c r="EF152" s="333" t="s">
        <v>1222</v>
      </c>
      <c r="EG152" s="334" t="s">
        <v>1223</v>
      </c>
      <c r="EH152" s="336"/>
      <c r="EI152" s="374" t="s">
        <v>1210</v>
      </c>
      <c r="EJ152" s="375" t="s">
        <v>1210</v>
      </c>
      <c r="EK152" s="336"/>
      <c r="EL152" s="333" t="s">
        <v>1210</v>
      </c>
      <c r="EM152" s="334" t="s">
        <v>1210</v>
      </c>
      <c r="EN152" s="336"/>
      <c r="EO152" s="333" t="s">
        <v>1210</v>
      </c>
      <c r="EP152" s="334" t="s">
        <v>1210</v>
      </c>
      <c r="EQ152" s="336"/>
      <c r="ER152" s="333" t="s">
        <v>1210</v>
      </c>
      <c r="ES152" s="334" t="s">
        <v>1210</v>
      </c>
      <c r="ET152" s="336"/>
      <c r="EU152" s="333" t="s">
        <v>1210</v>
      </c>
      <c r="EV152" s="334" t="s">
        <v>1210</v>
      </c>
      <c r="EW152" s="376"/>
      <c r="EY152" s="668" t="s">
        <v>608</v>
      </c>
      <c r="EZ152" s="639" t="s">
        <v>609</v>
      </c>
      <c r="FA152" s="265" t="s">
        <v>1231</v>
      </c>
      <c r="FB152" s="266">
        <v>44931</v>
      </c>
      <c r="FC152" s="669">
        <v>44931</v>
      </c>
      <c r="FD152" s="268" t="s">
        <v>1242</v>
      </c>
      <c r="FE152" s="326">
        <v>1.99</v>
      </c>
      <c r="FF152" s="270" t="s">
        <v>1242</v>
      </c>
      <c r="FG152" s="326">
        <v>1.99</v>
      </c>
      <c r="FH152" s="327" t="s">
        <v>1210</v>
      </c>
      <c r="FI152" s="328" t="s">
        <v>1210</v>
      </c>
      <c r="FJ152" s="670" t="s">
        <v>1242</v>
      </c>
      <c r="FK152" s="671">
        <v>100</v>
      </c>
      <c r="FL152" s="672">
        <v>20</v>
      </c>
      <c r="FM152" s="673">
        <v>20</v>
      </c>
      <c r="FN152" s="268" t="s">
        <v>1210</v>
      </c>
      <c r="FO152" s="326" t="s">
        <v>1210</v>
      </c>
      <c r="FP152" s="270" t="s">
        <v>1210</v>
      </c>
      <c r="FQ152" s="326" t="s">
        <v>1210</v>
      </c>
      <c r="FR152" s="327" t="s">
        <v>1210</v>
      </c>
      <c r="FS152" s="328" t="s">
        <v>1210</v>
      </c>
      <c r="FT152" s="670" t="s">
        <v>1210</v>
      </c>
      <c r="FU152" s="671" t="s">
        <v>1210</v>
      </c>
      <c r="FV152" s="672" t="s">
        <v>1210</v>
      </c>
      <c r="FW152" s="673" t="s">
        <v>1210</v>
      </c>
      <c r="FY152" s="276" t="s">
        <v>1243</v>
      </c>
      <c r="FZ152" s="277" t="s">
        <v>1230</v>
      </c>
      <c r="GC152" s="229"/>
      <c r="GD152" s="229"/>
    </row>
    <row r="153" spans="2:186" ht="18.75" customHeight="1">
      <c r="B153" s="632" t="s">
        <v>610</v>
      </c>
      <c r="C153" s="231" t="s">
        <v>611</v>
      </c>
      <c r="D153" s="232">
        <v>2022</v>
      </c>
      <c r="E153" s="233" t="s">
        <v>1511</v>
      </c>
      <c r="F153" s="633">
        <v>1344196</v>
      </c>
      <c r="G153" s="634">
        <v>1344196</v>
      </c>
      <c r="H153" s="339">
        <v>44767</v>
      </c>
      <c r="I153" s="635" t="s">
        <v>2524</v>
      </c>
      <c r="J153" s="636" t="s">
        <v>611</v>
      </c>
      <c r="K153" s="637" t="s">
        <v>2525</v>
      </c>
      <c r="L153" s="638" t="s">
        <v>611</v>
      </c>
      <c r="M153" s="637" t="s">
        <v>2526</v>
      </c>
      <c r="N153" s="639" t="s">
        <v>2527</v>
      </c>
      <c r="O153" s="635" t="s">
        <v>67</v>
      </c>
      <c r="P153" s="639" t="s">
        <v>70</v>
      </c>
      <c r="Q153" s="640" t="s">
        <v>1234</v>
      </c>
      <c r="R153" s="641"/>
      <c r="S153" s="641" t="s">
        <v>1272</v>
      </c>
      <c r="T153" s="642"/>
      <c r="U153" s="643">
        <v>6067</v>
      </c>
      <c r="V153" s="644">
        <v>111</v>
      </c>
      <c r="W153" s="644">
        <v>2</v>
      </c>
      <c r="X153" s="645">
        <v>1607</v>
      </c>
      <c r="Y153" s="352">
        <v>2022</v>
      </c>
      <c r="Z153" s="265">
        <v>2024</v>
      </c>
      <c r="AA153" s="646" t="s">
        <v>2528</v>
      </c>
      <c r="AB153" s="647"/>
      <c r="AC153" s="639" t="s">
        <v>1210</v>
      </c>
      <c r="AD153" s="648" t="s">
        <v>1211</v>
      </c>
      <c r="AE153" s="636" t="s">
        <v>2529</v>
      </c>
      <c r="AF153" s="636" t="s">
        <v>2530</v>
      </c>
      <c r="AG153" s="639" t="s">
        <v>2531</v>
      </c>
      <c r="AH153" s="648"/>
      <c r="AI153" s="639" t="s">
        <v>1210</v>
      </c>
      <c r="AJ153" s="649">
        <v>2021</v>
      </c>
      <c r="AK153" s="644">
        <v>10821</v>
      </c>
      <c r="AL153" s="644">
        <v>10732</v>
      </c>
      <c r="AM153" s="650"/>
      <c r="AN153" s="651"/>
      <c r="AO153" s="652">
        <v>2024</v>
      </c>
      <c r="AP153" s="645">
        <v>10500</v>
      </c>
      <c r="AQ153" s="653">
        <v>2.96</v>
      </c>
      <c r="AR153" s="645">
        <v>10410</v>
      </c>
      <c r="AS153" s="653">
        <v>3</v>
      </c>
      <c r="AT153" s="654"/>
      <c r="AU153" s="651" t="s">
        <v>1210</v>
      </c>
      <c r="AV153" s="655" t="s">
        <v>1210</v>
      </c>
      <c r="AW153" s="656" t="s">
        <v>2532</v>
      </c>
      <c r="AX153" s="649">
        <v>2021</v>
      </c>
      <c r="AY153" s="644">
        <v>14128</v>
      </c>
      <c r="AZ153" s="644">
        <v>14128</v>
      </c>
      <c r="BA153" s="650"/>
      <c r="BB153" s="657"/>
      <c r="BC153" s="652">
        <v>2024</v>
      </c>
      <c r="BD153" s="645">
        <v>13708</v>
      </c>
      <c r="BE153" s="653">
        <v>2.97</v>
      </c>
      <c r="BF153" s="645">
        <v>13708</v>
      </c>
      <c r="BG153" s="653">
        <v>2.97</v>
      </c>
      <c r="BH153" s="654"/>
      <c r="BI153" s="657" t="s">
        <v>1210</v>
      </c>
      <c r="BJ153" s="655" t="s">
        <v>1210</v>
      </c>
      <c r="BK153" s="656" t="s">
        <v>2533</v>
      </c>
      <c r="BL153" s="635" t="s">
        <v>1210</v>
      </c>
      <c r="BM153" s="658" t="s">
        <v>1210</v>
      </c>
      <c r="BN153" s="639" t="s">
        <v>1210</v>
      </c>
      <c r="BO153" s="635" t="s">
        <v>1210</v>
      </c>
      <c r="BP153" s="658" t="s">
        <v>1210</v>
      </c>
      <c r="BQ153" s="639" t="s">
        <v>1210</v>
      </c>
      <c r="BR153" s="635" t="s">
        <v>1210</v>
      </c>
      <c r="BS153" s="658" t="s">
        <v>1210</v>
      </c>
      <c r="BT153" s="639" t="s">
        <v>1210</v>
      </c>
      <c r="BU153" s="635" t="s">
        <v>1210</v>
      </c>
      <c r="BV153" s="658" t="s">
        <v>1210</v>
      </c>
      <c r="BW153" s="639" t="s">
        <v>1210</v>
      </c>
      <c r="BX153" s="635" t="s">
        <v>1210</v>
      </c>
      <c r="BY153" s="658" t="s">
        <v>1210</v>
      </c>
      <c r="BZ153" s="639" t="s">
        <v>1210</v>
      </c>
      <c r="CA153" s="659" t="s">
        <v>1210</v>
      </c>
      <c r="CB153" s="638" t="s">
        <v>1217</v>
      </c>
      <c r="CC153" s="660"/>
      <c r="CD153" s="661" t="s">
        <v>1217</v>
      </c>
      <c r="CE153" s="662"/>
      <c r="CF153" s="663"/>
      <c r="CG153" s="663"/>
      <c r="CH153" s="663"/>
      <c r="CI153" s="663"/>
      <c r="CJ153" s="664"/>
      <c r="CK153" s="661" t="s">
        <v>1217</v>
      </c>
      <c r="CL153" s="639"/>
      <c r="CM153" s="647" t="s">
        <v>1217</v>
      </c>
      <c r="CN153" s="665"/>
      <c r="CO153" s="666">
        <v>66</v>
      </c>
      <c r="CP153" s="667"/>
      <c r="CQ153" s="666">
        <v>0</v>
      </c>
      <c r="CR153" s="667"/>
      <c r="CS153" s="666">
        <v>0</v>
      </c>
      <c r="CT153" s="667" t="s">
        <v>1210</v>
      </c>
      <c r="CU153" s="666">
        <v>66</v>
      </c>
      <c r="CV153" s="374" t="s">
        <v>1219</v>
      </c>
      <c r="CW153" s="375" t="s">
        <v>1223</v>
      </c>
      <c r="CX153" s="336"/>
      <c r="CY153" s="333" t="s">
        <v>1222</v>
      </c>
      <c r="CZ153" s="334" t="s">
        <v>1223</v>
      </c>
      <c r="DA153" s="336"/>
      <c r="DB153" s="333" t="s">
        <v>1222</v>
      </c>
      <c r="DC153" s="334" t="s">
        <v>1223</v>
      </c>
      <c r="DD153" s="336"/>
      <c r="DE153" s="333" t="s">
        <v>1222</v>
      </c>
      <c r="DF153" s="334" t="s">
        <v>1223</v>
      </c>
      <c r="DG153" s="336"/>
      <c r="DH153" s="333" t="s">
        <v>1222</v>
      </c>
      <c r="DI153" s="334" t="s">
        <v>1223</v>
      </c>
      <c r="DJ153" s="336"/>
      <c r="DK153" s="333" t="s">
        <v>1222</v>
      </c>
      <c r="DL153" s="334" t="s">
        <v>1223</v>
      </c>
      <c r="DM153" s="336"/>
      <c r="DN153" s="333" t="s">
        <v>1224</v>
      </c>
      <c r="DO153" s="334" t="s">
        <v>1224</v>
      </c>
      <c r="DP153" s="336"/>
      <c r="DQ153" s="333" t="s">
        <v>1222</v>
      </c>
      <c r="DR153" s="334" t="s">
        <v>1223</v>
      </c>
      <c r="DS153" s="336"/>
      <c r="DT153" s="333" t="s">
        <v>1222</v>
      </c>
      <c r="DU153" s="334" t="s">
        <v>1223</v>
      </c>
      <c r="DV153" s="336"/>
      <c r="DW153" s="333" t="s">
        <v>1224</v>
      </c>
      <c r="DX153" s="334" t="s">
        <v>1224</v>
      </c>
      <c r="DY153" s="336"/>
      <c r="DZ153" s="333" t="s">
        <v>1224</v>
      </c>
      <c r="EA153" s="334" t="s">
        <v>1224</v>
      </c>
      <c r="EB153" s="336"/>
      <c r="EC153" s="333" t="s">
        <v>1224</v>
      </c>
      <c r="ED153" s="334" t="s">
        <v>1224</v>
      </c>
      <c r="EE153" s="336"/>
      <c r="EF153" s="333" t="s">
        <v>1224</v>
      </c>
      <c r="EG153" s="334" t="s">
        <v>1224</v>
      </c>
      <c r="EH153" s="336"/>
      <c r="EI153" s="374" t="s">
        <v>1219</v>
      </c>
      <c r="EJ153" s="375" t="s">
        <v>1223</v>
      </c>
      <c r="EK153" s="336"/>
      <c r="EL153" s="333" t="s">
        <v>1219</v>
      </c>
      <c r="EM153" s="334" t="s">
        <v>1223</v>
      </c>
      <c r="EN153" s="336"/>
      <c r="EO153" s="333" t="s">
        <v>1222</v>
      </c>
      <c r="EP153" s="334" t="s">
        <v>1223</v>
      </c>
      <c r="EQ153" s="336"/>
      <c r="ER153" s="333" t="s">
        <v>1222</v>
      </c>
      <c r="ES153" s="334" t="s">
        <v>1223</v>
      </c>
      <c r="ET153" s="336"/>
      <c r="EU153" s="333" t="s">
        <v>1222</v>
      </c>
      <c r="EV153" s="334" t="s">
        <v>1223</v>
      </c>
      <c r="EW153" s="376"/>
      <c r="EY153" s="668" t="s">
        <v>610</v>
      </c>
      <c r="EZ153" s="639" t="s">
        <v>611</v>
      </c>
      <c r="FA153" s="265" t="s">
        <v>1511</v>
      </c>
      <c r="FB153" s="266">
        <v>44917</v>
      </c>
      <c r="FC153" s="669">
        <v>44921</v>
      </c>
      <c r="FD153" s="268" t="s">
        <v>1242</v>
      </c>
      <c r="FE153" s="326">
        <v>2.96</v>
      </c>
      <c r="FF153" s="270" t="s">
        <v>1242</v>
      </c>
      <c r="FG153" s="326">
        <v>3</v>
      </c>
      <c r="FH153" s="327" t="s">
        <v>1210</v>
      </c>
      <c r="FI153" s="328" t="s">
        <v>1210</v>
      </c>
      <c r="FJ153" s="670" t="s">
        <v>1242</v>
      </c>
      <c r="FK153" s="671">
        <v>100</v>
      </c>
      <c r="FL153" s="672">
        <v>16</v>
      </c>
      <c r="FM153" s="673">
        <v>16</v>
      </c>
      <c r="FN153" s="268" t="s">
        <v>1242</v>
      </c>
      <c r="FO153" s="326">
        <v>2.97</v>
      </c>
      <c r="FP153" s="270" t="s">
        <v>1242</v>
      </c>
      <c r="FQ153" s="326">
        <v>2.97</v>
      </c>
      <c r="FR153" s="327" t="s">
        <v>1210</v>
      </c>
      <c r="FS153" s="328" t="s">
        <v>1210</v>
      </c>
      <c r="FT153" s="670" t="s">
        <v>1242</v>
      </c>
      <c r="FU153" s="671">
        <v>100</v>
      </c>
      <c r="FV153" s="672">
        <v>10</v>
      </c>
      <c r="FW153" s="673">
        <v>10</v>
      </c>
      <c r="FY153" s="276" t="s">
        <v>1243</v>
      </c>
      <c r="FZ153" s="277" t="s">
        <v>1243</v>
      </c>
      <c r="GC153" s="229"/>
      <c r="GD153" s="229"/>
    </row>
    <row r="154" spans="2:186" ht="18.75" customHeight="1">
      <c r="B154" s="632" t="s">
        <v>612</v>
      </c>
      <c r="C154" s="231" t="s">
        <v>613</v>
      </c>
      <c r="D154" s="232">
        <v>2022</v>
      </c>
      <c r="E154" s="233" t="s">
        <v>1269</v>
      </c>
      <c r="F154" s="633">
        <v>3060200</v>
      </c>
      <c r="G154" s="634">
        <v>3060200</v>
      </c>
      <c r="H154" s="339">
        <v>44767</v>
      </c>
      <c r="I154" s="635" t="s">
        <v>2534</v>
      </c>
      <c r="J154" s="636" t="s">
        <v>613</v>
      </c>
      <c r="K154" s="637" t="s">
        <v>2535</v>
      </c>
      <c r="L154" s="638" t="s">
        <v>613</v>
      </c>
      <c r="M154" s="637" t="s">
        <v>2535</v>
      </c>
      <c r="N154" s="639" t="s">
        <v>2534</v>
      </c>
      <c r="O154" s="635" t="s">
        <v>78</v>
      </c>
      <c r="P154" s="639" t="s">
        <v>89</v>
      </c>
      <c r="Q154" s="640"/>
      <c r="R154" s="641"/>
      <c r="S154" s="641" t="s">
        <v>1272</v>
      </c>
      <c r="T154" s="642"/>
      <c r="U154" s="643" t="s">
        <v>1210</v>
      </c>
      <c r="V154" s="644" t="s">
        <v>1210</v>
      </c>
      <c r="W154" s="644" t="s">
        <v>1210</v>
      </c>
      <c r="X154" s="645">
        <v>266</v>
      </c>
      <c r="Y154" s="352">
        <v>2022</v>
      </c>
      <c r="Z154" s="265">
        <v>2024</v>
      </c>
      <c r="AA154" s="646" t="s">
        <v>2536</v>
      </c>
      <c r="AB154" s="647"/>
      <c r="AC154" s="639" t="s">
        <v>1210</v>
      </c>
      <c r="AD154" s="648" t="s">
        <v>1211</v>
      </c>
      <c r="AE154" s="636" t="s">
        <v>2537</v>
      </c>
      <c r="AF154" s="636" t="s">
        <v>2538</v>
      </c>
      <c r="AG154" s="639" t="s">
        <v>2539</v>
      </c>
      <c r="AH154" s="648"/>
      <c r="AI154" s="639" t="s">
        <v>1210</v>
      </c>
      <c r="AJ154" s="649">
        <v>2021</v>
      </c>
      <c r="AK154" s="644"/>
      <c r="AL154" s="644" t="s">
        <v>1210</v>
      </c>
      <c r="AM154" s="650"/>
      <c r="AN154" s="651"/>
      <c r="AO154" s="652">
        <v>2024</v>
      </c>
      <c r="AP154" s="645"/>
      <c r="AQ154" s="653" t="s">
        <v>1210</v>
      </c>
      <c r="AR154" s="645"/>
      <c r="AS154" s="653" t="s">
        <v>1210</v>
      </c>
      <c r="AT154" s="654"/>
      <c r="AU154" s="651" t="s">
        <v>1210</v>
      </c>
      <c r="AV154" s="655" t="s">
        <v>1210</v>
      </c>
      <c r="AW154" s="656"/>
      <c r="AX154" s="649">
        <v>2021</v>
      </c>
      <c r="AY154" s="644">
        <v>363</v>
      </c>
      <c r="AZ154" s="644">
        <v>363</v>
      </c>
      <c r="BA154" s="650"/>
      <c r="BB154" s="657"/>
      <c r="BC154" s="652">
        <v>2024</v>
      </c>
      <c r="BD154" s="645">
        <v>352</v>
      </c>
      <c r="BE154" s="653">
        <v>3.03</v>
      </c>
      <c r="BF154" s="645">
        <v>352</v>
      </c>
      <c r="BG154" s="653">
        <v>3.03</v>
      </c>
      <c r="BH154" s="654"/>
      <c r="BI154" s="657" t="s">
        <v>1210</v>
      </c>
      <c r="BJ154" s="655" t="s">
        <v>1210</v>
      </c>
      <c r="BK154" s="656" t="s">
        <v>2540</v>
      </c>
      <c r="BL154" s="635" t="s">
        <v>1210</v>
      </c>
      <c r="BM154" s="658" t="s">
        <v>1210</v>
      </c>
      <c r="BN154" s="639" t="s">
        <v>1210</v>
      </c>
      <c r="BO154" s="635" t="s">
        <v>1210</v>
      </c>
      <c r="BP154" s="658" t="s">
        <v>1210</v>
      </c>
      <c r="BQ154" s="639" t="s">
        <v>1210</v>
      </c>
      <c r="BR154" s="635" t="s">
        <v>1210</v>
      </c>
      <c r="BS154" s="658" t="s">
        <v>1210</v>
      </c>
      <c r="BT154" s="639" t="s">
        <v>1210</v>
      </c>
      <c r="BU154" s="635" t="s">
        <v>1210</v>
      </c>
      <c r="BV154" s="658" t="s">
        <v>1210</v>
      </c>
      <c r="BW154" s="639" t="s">
        <v>1210</v>
      </c>
      <c r="BX154" s="635" t="s">
        <v>1210</v>
      </c>
      <c r="BY154" s="658" t="s">
        <v>1210</v>
      </c>
      <c r="BZ154" s="639" t="s">
        <v>1210</v>
      </c>
      <c r="CA154" s="659" t="s">
        <v>1210</v>
      </c>
      <c r="CB154" s="638" t="s">
        <v>1240</v>
      </c>
      <c r="CC154" s="660" t="s">
        <v>2541</v>
      </c>
      <c r="CD154" s="661" t="s">
        <v>1217</v>
      </c>
      <c r="CE154" s="662"/>
      <c r="CF154" s="663"/>
      <c r="CG154" s="663"/>
      <c r="CH154" s="663"/>
      <c r="CI154" s="663"/>
      <c r="CJ154" s="664"/>
      <c r="CK154" s="661" t="s">
        <v>1217</v>
      </c>
      <c r="CL154" s="639"/>
      <c r="CM154" s="647" t="s">
        <v>1217</v>
      </c>
      <c r="CN154" s="665"/>
      <c r="CO154" s="666">
        <v>0</v>
      </c>
      <c r="CP154" s="667"/>
      <c r="CQ154" s="666">
        <v>0</v>
      </c>
      <c r="CR154" s="667"/>
      <c r="CS154" s="666">
        <v>0</v>
      </c>
      <c r="CT154" s="667" t="s">
        <v>1210</v>
      </c>
      <c r="CU154" s="666">
        <v>0</v>
      </c>
      <c r="CV154" s="374" t="s">
        <v>1210</v>
      </c>
      <c r="CW154" s="375" t="s">
        <v>1210</v>
      </c>
      <c r="CX154" s="336"/>
      <c r="CY154" s="333" t="s">
        <v>1210</v>
      </c>
      <c r="CZ154" s="334" t="s">
        <v>1210</v>
      </c>
      <c r="DA154" s="336"/>
      <c r="DB154" s="333" t="s">
        <v>1210</v>
      </c>
      <c r="DC154" s="334" t="s">
        <v>1210</v>
      </c>
      <c r="DD154" s="336"/>
      <c r="DE154" s="333" t="s">
        <v>1210</v>
      </c>
      <c r="DF154" s="334" t="s">
        <v>1210</v>
      </c>
      <c r="DG154" s="336"/>
      <c r="DH154" s="333" t="s">
        <v>1210</v>
      </c>
      <c r="DI154" s="334" t="s">
        <v>1210</v>
      </c>
      <c r="DJ154" s="336"/>
      <c r="DK154" s="333" t="s">
        <v>1210</v>
      </c>
      <c r="DL154" s="334" t="s">
        <v>1210</v>
      </c>
      <c r="DM154" s="336"/>
      <c r="DN154" s="333" t="s">
        <v>1210</v>
      </c>
      <c r="DO154" s="334" t="s">
        <v>1210</v>
      </c>
      <c r="DP154" s="336"/>
      <c r="DQ154" s="333" t="s">
        <v>1210</v>
      </c>
      <c r="DR154" s="334" t="s">
        <v>1210</v>
      </c>
      <c r="DS154" s="336"/>
      <c r="DT154" s="333" t="s">
        <v>1210</v>
      </c>
      <c r="DU154" s="334" t="s">
        <v>1210</v>
      </c>
      <c r="DV154" s="336"/>
      <c r="DW154" s="333" t="s">
        <v>1210</v>
      </c>
      <c r="DX154" s="334" t="s">
        <v>1210</v>
      </c>
      <c r="DY154" s="336"/>
      <c r="DZ154" s="333" t="s">
        <v>1210</v>
      </c>
      <c r="EA154" s="334" t="s">
        <v>1210</v>
      </c>
      <c r="EB154" s="336"/>
      <c r="EC154" s="333" t="s">
        <v>1210</v>
      </c>
      <c r="ED154" s="334" t="s">
        <v>1210</v>
      </c>
      <c r="EE154" s="336"/>
      <c r="EF154" s="333" t="s">
        <v>1210</v>
      </c>
      <c r="EG154" s="334" t="s">
        <v>1210</v>
      </c>
      <c r="EH154" s="336"/>
      <c r="EI154" s="374" t="s">
        <v>1219</v>
      </c>
      <c r="EJ154" s="375" t="s">
        <v>1223</v>
      </c>
      <c r="EK154" s="336"/>
      <c r="EL154" s="333" t="s">
        <v>1219</v>
      </c>
      <c r="EM154" s="334" t="s">
        <v>1223</v>
      </c>
      <c r="EN154" s="336"/>
      <c r="EO154" s="333" t="s">
        <v>1222</v>
      </c>
      <c r="EP154" s="334" t="s">
        <v>1223</v>
      </c>
      <c r="EQ154" s="336"/>
      <c r="ER154" s="333" t="s">
        <v>1222</v>
      </c>
      <c r="ES154" s="334" t="s">
        <v>1223</v>
      </c>
      <c r="ET154" s="336"/>
      <c r="EU154" s="333" t="s">
        <v>1222</v>
      </c>
      <c r="EV154" s="334" t="s">
        <v>1223</v>
      </c>
      <c r="EW154" s="376"/>
      <c r="EY154" s="668" t="s">
        <v>612</v>
      </c>
      <c r="EZ154" s="639" t="s">
        <v>613</v>
      </c>
      <c r="FA154" s="265" t="s">
        <v>1269</v>
      </c>
      <c r="FB154" s="266">
        <v>44952</v>
      </c>
      <c r="FC154" s="669">
        <v>44957</v>
      </c>
      <c r="FD154" s="268" t="s">
        <v>1210</v>
      </c>
      <c r="FE154" s="326" t="s">
        <v>1210</v>
      </c>
      <c r="FF154" s="270" t="s">
        <v>1210</v>
      </c>
      <c r="FG154" s="326" t="s">
        <v>1210</v>
      </c>
      <c r="FH154" s="327" t="s">
        <v>1210</v>
      </c>
      <c r="FI154" s="328" t="s">
        <v>1210</v>
      </c>
      <c r="FJ154" s="670" t="s">
        <v>1210</v>
      </c>
      <c r="FK154" s="671" t="s">
        <v>1210</v>
      </c>
      <c r="FL154" s="672" t="s">
        <v>1210</v>
      </c>
      <c r="FM154" s="673" t="s">
        <v>1210</v>
      </c>
      <c r="FN154" s="268" t="s">
        <v>1242</v>
      </c>
      <c r="FO154" s="326">
        <v>3.03</v>
      </c>
      <c r="FP154" s="270" t="s">
        <v>1276</v>
      </c>
      <c r="FQ154" s="326">
        <v>3.03</v>
      </c>
      <c r="FR154" s="327" t="s">
        <v>1210</v>
      </c>
      <c r="FS154" s="328" t="s">
        <v>1210</v>
      </c>
      <c r="FT154" s="670" t="s">
        <v>1242</v>
      </c>
      <c r="FU154" s="671">
        <v>100</v>
      </c>
      <c r="FV154" s="672">
        <v>10</v>
      </c>
      <c r="FW154" s="673">
        <v>10</v>
      </c>
      <c r="FY154" s="276" t="s">
        <v>1230</v>
      </c>
      <c r="FZ154" s="277" t="s">
        <v>1243</v>
      </c>
      <c r="GC154" s="229"/>
      <c r="GD154" s="229"/>
    </row>
    <row r="155" spans="2:186" ht="18.75" customHeight="1">
      <c r="B155" s="632" t="s">
        <v>614</v>
      </c>
      <c r="C155" s="231" t="s">
        <v>615</v>
      </c>
      <c r="D155" s="232">
        <v>2022</v>
      </c>
      <c r="E155" s="233" t="s">
        <v>1231</v>
      </c>
      <c r="F155" s="633">
        <v>1069202</v>
      </c>
      <c r="G155" s="634">
        <v>1069202</v>
      </c>
      <c r="H155" s="339">
        <v>44770</v>
      </c>
      <c r="I155" s="635" t="s">
        <v>2542</v>
      </c>
      <c r="J155" s="636" t="s">
        <v>615</v>
      </c>
      <c r="K155" s="637" t="s">
        <v>2543</v>
      </c>
      <c r="L155" s="638" t="s">
        <v>615</v>
      </c>
      <c r="M155" s="637" t="s">
        <v>2543</v>
      </c>
      <c r="N155" s="639" t="s">
        <v>2544</v>
      </c>
      <c r="O155" s="635" t="s">
        <v>100</v>
      </c>
      <c r="P155" s="639" t="s">
        <v>102</v>
      </c>
      <c r="Q155" s="640" t="s">
        <v>1234</v>
      </c>
      <c r="R155" s="641"/>
      <c r="S155" s="641"/>
      <c r="T155" s="642"/>
      <c r="U155" s="643">
        <v>13629.624272706003</v>
      </c>
      <c r="V155" s="644">
        <v>28</v>
      </c>
      <c r="W155" s="644">
        <v>6</v>
      </c>
      <c r="X155" s="645"/>
      <c r="Y155" s="352">
        <v>2022</v>
      </c>
      <c r="Z155" s="265">
        <v>2024</v>
      </c>
      <c r="AA155" s="646" t="s">
        <v>2545</v>
      </c>
      <c r="AB155" s="647"/>
      <c r="AC155" s="639"/>
      <c r="AD155" s="648" t="s">
        <v>1211</v>
      </c>
      <c r="AE155" s="636" t="s">
        <v>2546</v>
      </c>
      <c r="AF155" s="636" t="s">
        <v>2547</v>
      </c>
      <c r="AG155" s="639" t="s">
        <v>2548</v>
      </c>
      <c r="AH155" s="648"/>
      <c r="AI155" s="639"/>
      <c r="AJ155" s="649">
        <v>2021</v>
      </c>
      <c r="AK155" s="644">
        <v>19816</v>
      </c>
      <c r="AL155" s="644">
        <v>22393</v>
      </c>
      <c r="AM155" s="650"/>
      <c r="AN155" s="651"/>
      <c r="AO155" s="652">
        <v>2024</v>
      </c>
      <c r="AP155" s="645">
        <v>19581</v>
      </c>
      <c r="AQ155" s="653">
        <v>1.18</v>
      </c>
      <c r="AR155" s="645">
        <v>14388</v>
      </c>
      <c r="AS155" s="653">
        <v>35.74</v>
      </c>
      <c r="AT155" s="654"/>
      <c r="AU155" s="651" t="s">
        <v>1210</v>
      </c>
      <c r="AV155" s="655" t="s">
        <v>1210</v>
      </c>
      <c r="AW155" s="656" t="s">
        <v>2549</v>
      </c>
      <c r="AX155" s="649">
        <v>2021</v>
      </c>
      <c r="AY155" s="644"/>
      <c r="AZ155" s="644" t="s">
        <v>1210</v>
      </c>
      <c r="BA155" s="650" t="s">
        <v>1210</v>
      </c>
      <c r="BB155" s="657"/>
      <c r="BC155" s="652">
        <v>2024</v>
      </c>
      <c r="BD155" s="645"/>
      <c r="BE155" s="653" t="s">
        <v>1210</v>
      </c>
      <c r="BF155" s="645"/>
      <c r="BG155" s="653" t="s">
        <v>1210</v>
      </c>
      <c r="BH155" s="654"/>
      <c r="BI155" s="657" t="s">
        <v>1210</v>
      </c>
      <c r="BJ155" s="655" t="s">
        <v>1210</v>
      </c>
      <c r="BK155" s="656"/>
      <c r="BL155" s="635"/>
      <c r="BM155" s="658"/>
      <c r="BN155" s="639"/>
      <c r="BO155" s="635"/>
      <c r="BP155" s="658"/>
      <c r="BQ155" s="639"/>
      <c r="BR155" s="635"/>
      <c r="BS155" s="658"/>
      <c r="BT155" s="639"/>
      <c r="BU155" s="635"/>
      <c r="BV155" s="658"/>
      <c r="BW155" s="639"/>
      <c r="BX155" s="635"/>
      <c r="BY155" s="658"/>
      <c r="BZ155" s="639"/>
      <c r="CA155" s="659" t="s">
        <v>1210</v>
      </c>
      <c r="CB155" s="638" t="s">
        <v>1240</v>
      </c>
      <c r="CC155" s="660" t="s">
        <v>2550</v>
      </c>
      <c r="CD155" s="661" t="s">
        <v>1217</v>
      </c>
      <c r="CE155" s="662"/>
      <c r="CF155" s="663"/>
      <c r="CG155" s="663"/>
      <c r="CH155" s="663"/>
      <c r="CI155" s="663"/>
      <c r="CJ155" s="664"/>
      <c r="CK155" s="661" t="s">
        <v>1240</v>
      </c>
      <c r="CL155" s="639" t="s">
        <v>2551</v>
      </c>
      <c r="CM155" s="647" t="s">
        <v>1217</v>
      </c>
      <c r="CN155" s="665"/>
      <c r="CO155" s="666">
        <v>0</v>
      </c>
      <c r="CP155" s="667"/>
      <c r="CQ155" s="666">
        <v>0</v>
      </c>
      <c r="CR155" s="667"/>
      <c r="CS155" s="666">
        <v>0</v>
      </c>
      <c r="CT155" s="667" t="s">
        <v>1210</v>
      </c>
      <c r="CU155" s="666">
        <v>0</v>
      </c>
      <c r="CV155" s="374" t="s">
        <v>1219</v>
      </c>
      <c r="CW155" s="375" t="s">
        <v>1223</v>
      </c>
      <c r="CX155" s="336"/>
      <c r="CY155" s="333" t="s">
        <v>1222</v>
      </c>
      <c r="CZ155" s="334" t="s">
        <v>1223</v>
      </c>
      <c r="DA155" s="336"/>
      <c r="DB155" s="333" t="s">
        <v>1220</v>
      </c>
      <c r="DC155" s="334" t="s">
        <v>1220</v>
      </c>
      <c r="DD155" s="336"/>
      <c r="DE155" s="333" t="s">
        <v>1222</v>
      </c>
      <c r="DF155" s="334" t="s">
        <v>1223</v>
      </c>
      <c r="DG155" s="336"/>
      <c r="DH155" s="333" t="s">
        <v>1222</v>
      </c>
      <c r="DI155" s="334" t="s">
        <v>1223</v>
      </c>
      <c r="DJ155" s="336"/>
      <c r="DK155" s="333" t="s">
        <v>1222</v>
      </c>
      <c r="DL155" s="334" t="s">
        <v>1223</v>
      </c>
      <c r="DM155" s="336"/>
      <c r="DN155" s="333" t="s">
        <v>1224</v>
      </c>
      <c r="DO155" s="334" t="s">
        <v>1224</v>
      </c>
      <c r="DP155" s="336"/>
      <c r="DQ155" s="333" t="s">
        <v>1222</v>
      </c>
      <c r="DR155" s="334" t="s">
        <v>1223</v>
      </c>
      <c r="DS155" s="336"/>
      <c r="DT155" s="333" t="s">
        <v>1222</v>
      </c>
      <c r="DU155" s="334" t="s">
        <v>1223</v>
      </c>
      <c r="DV155" s="336"/>
      <c r="DW155" s="333" t="s">
        <v>1224</v>
      </c>
      <c r="DX155" s="334" t="s">
        <v>1224</v>
      </c>
      <c r="DY155" s="336"/>
      <c r="DZ155" s="333" t="s">
        <v>1222</v>
      </c>
      <c r="EA155" s="334" t="s">
        <v>1223</v>
      </c>
      <c r="EB155" s="336"/>
      <c r="EC155" s="333" t="s">
        <v>1224</v>
      </c>
      <c r="ED155" s="334" t="s">
        <v>1224</v>
      </c>
      <c r="EE155" s="336"/>
      <c r="EF155" s="333" t="s">
        <v>1220</v>
      </c>
      <c r="EG155" s="334" t="s">
        <v>1220</v>
      </c>
      <c r="EH155" s="336"/>
      <c r="EI155" s="374" t="s">
        <v>1210</v>
      </c>
      <c r="EJ155" s="375" t="s">
        <v>1210</v>
      </c>
      <c r="EK155" s="336"/>
      <c r="EL155" s="333" t="s">
        <v>1210</v>
      </c>
      <c r="EM155" s="334" t="s">
        <v>1210</v>
      </c>
      <c r="EN155" s="336"/>
      <c r="EO155" s="333" t="s">
        <v>1210</v>
      </c>
      <c r="EP155" s="334" t="s">
        <v>1210</v>
      </c>
      <c r="EQ155" s="336"/>
      <c r="ER155" s="333" t="s">
        <v>1210</v>
      </c>
      <c r="ES155" s="334" t="s">
        <v>1210</v>
      </c>
      <c r="ET155" s="336"/>
      <c r="EU155" s="333" t="s">
        <v>1210</v>
      </c>
      <c r="EV155" s="334" t="s">
        <v>1210</v>
      </c>
      <c r="EW155" s="376"/>
      <c r="EY155" s="668" t="s">
        <v>614</v>
      </c>
      <c r="EZ155" s="639" t="s">
        <v>615</v>
      </c>
      <c r="FA155" s="265" t="s">
        <v>1231</v>
      </c>
      <c r="FB155" s="266">
        <v>44952</v>
      </c>
      <c r="FC155" s="669">
        <v>44957</v>
      </c>
      <c r="FD155" s="268" t="s">
        <v>1242</v>
      </c>
      <c r="FE155" s="326">
        <v>1.18</v>
      </c>
      <c r="FF155" s="270" t="s">
        <v>1276</v>
      </c>
      <c r="FG155" s="326">
        <v>35.74</v>
      </c>
      <c r="FH155" s="327" t="s">
        <v>1210</v>
      </c>
      <c r="FI155" s="328" t="s">
        <v>1210</v>
      </c>
      <c r="FJ155" s="670" t="s">
        <v>1242</v>
      </c>
      <c r="FK155" s="671">
        <v>100</v>
      </c>
      <c r="FL155" s="672">
        <v>20</v>
      </c>
      <c r="FM155" s="673">
        <v>20</v>
      </c>
      <c r="FN155" s="268" t="s">
        <v>1210</v>
      </c>
      <c r="FO155" s="326" t="s">
        <v>1210</v>
      </c>
      <c r="FP155" s="270" t="s">
        <v>1210</v>
      </c>
      <c r="FQ155" s="326" t="s">
        <v>1210</v>
      </c>
      <c r="FR155" s="327" t="s">
        <v>1210</v>
      </c>
      <c r="FS155" s="328" t="s">
        <v>1210</v>
      </c>
      <c r="FT155" s="670" t="s">
        <v>1210</v>
      </c>
      <c r="FU155" s="671" t="s">
        <v>1210</v>
      </c>
      <c r="FV155" s="672" t="s">
        <v>1210</v>
      </c>
      <c r="FW155" s="673" t="s">
        <v>1210</v>
      </c>
      <c r="FY155" s="276" t="s">
        <v>1243</v>
      </c>
      <c r="FZ155" s="277" t="s">
        <v>1230</v>
      </c>
      <c r="GC155" s="229"/>
      <c r="GD155" s="229"/>
    </row>
    <row r="156" spans="2:186" ht="18.75" customHeight="1">
      <c r="B156" s="632" t="s">
        <v>616</v>
      </c>
      <c r="C156" s="231" t="s">
        <v>617</v>
      </c>
      <c r="D156" s="232">
        <v>2022</v>
      </c>
      <c r="E156" s="233" t="s">
        <v>1511</v>
      </c>
      <c r="F156" s="633">
        <v>1331203</v>
      </c>
      <c r="G156" s="634">
        <v>1331203</v>
      </c>
      <c r="H156" s="339">
        <v>44771</v>
      </c>
      <c r="I156" s="635" t="s">
        <v>2552</v>
      </c>
      <c r="J156" s="636" t="s">
        <v>617</v>
      </c>
      <c r="K156" s="637" t="s">
        <v>2553</v>
      </c>
      <c r="L156" s="638" t="s">
        <v>617</v>
      </c>
      <c r="M156" s="637" t="s">
        <v>2554</v>
      </c>
      <c r="N156" s="639" t="s">
        <v>2555</v>
      </c>
      <c r="O156" s="635" t="s">
        <v>25</v>
      </c>
      <c r="P156" s="639" t="s">
        <v>48</v>
      </c>
      <c r="Q156" s="640" t="s">
        <v>1234</v>
      </c>
      <c r="R156" s="641"/>
      <c r="S156" s="641" t="s">
        <v>1272</v>
      </c>
      <c r="T156" s="642"/>
      <c r="U156" s="643">
        <v>61571.724913769991</v>
      </c>
      <c r="V156" s="644">
        <v>6</v>
      </c>
      <c r="W156" s="644">
        <v>4</v>
      </c>
      <c r="X156" s="645">
        <v>229</v>
      </c>
      <c r="Y156" s="352">
        <v>2022</v>
      </c>
      <c r="Z156" s="265">
        <v>2024</v>
      </c>
      <c r="AA156" s="646" t="s">
        <v>2556</v>
      </c>
      <c r="AB156" s="647"/>
      <c r="AC156" s="639" t="s">
        <v>1210</v>
      </c>
      <c r="AD156" s="648" t="s">
        <v>1211</v>
      </c>
      <c r="AE156" s="636" t="s">
        <v>2557</v>
      </c>
      <c r="AF156" s="636" t="s">
        <v>2558</v>
      </c>
      <c r="AG156" s="639" t="s">
        <v>2559</v>
      </c>
      <c r="AH156" s="648"/>
      <c r="AI156" s="639" t="s">
        <v>1210</v>
      </c>
      <c r="AJ156" s="649">
        <v>2021</v>
      </c>
      <c r="AK156" s="644">
        <v>113550</v>
      </c>
      <c r="AL156" s="644">
        <v>111908</v>
      </c>
      <c r="AM156" s="650"/>
      <c r="AN156" s="651"/>
      <c r="AO156" s="652">
        <v>2024</v>
      </c>
      <c r="AP156" s="645">
        <v>110143</v>
      </c>
      <c r="AQ156" s="653">
        <v>3</v>
      </c>
      <c r="AR156" s="645">
        <v>108551</v>
      </c>
      <c r="AS156" s="653">
        <v>2.99</v>
      </c>
      <c r="AT156" s="654"/>
      <c r="AU156" s="651" t="s">
        <v>1210</v>
      </c>
      <c r="AV156" s="655" t="s">
        <v>1210</v>
      </c>
      <c r="AW156" s="656" t="s">
        <v>2560</v>
      </c>
      <c r="AX156" s="649">
        <v>2021</v>
      </c>
      <c r="AY156" s="644">
        <v>238</v>
      </c>
      <c r="AZ156" s="644">
        <v>238</v>
      </c>
      <c r="BA156" s="650">
        <v>0.13839969249681769</v>
      </c>
      <c r="BB156" s="657" t="s">
        <v>2173</v>
      </c>
      <c r="BC156" s="652">
        <v>2024</v>
      </c>
      <c r="BD156" s="645">
        <v>230.85999999999999</v>
      </c>
      <c r="BE156" s="653">
        <v>3</v>
      </c>
      <c r="BF156" s="645">
        <v>230.85999999999999</v>
      </c>
      <c r="BG156" s="653">
        <v>3</v>
      </c>
      <c r="BH156" s="654">
        <v>0.13424770172191317</v>
      </c>
      <c r="BI156" s="657" t="s">
        <v>2173</v>
      </c>
      <c r="BJ156" s="655">
        <v>2.99</v>
      </c>
      <c r="BK156" s="656" t="s">
        <v>2561</v>
      </c>
      <c r="BL156" s="635" t="s">
        <v>1210</v>
      </c>
      <c r="BM156" s="658" t="s">
        <v>1210</v>
      </c>
      <c r="BN156" s="639" t="s">
        <v>1210</v>
      </c>
      <c r="BO156" s="635" t="s">
        <v>1210</v>
      </c>
      <c r="BP156" s="658" t="s">
        <v>1210</v>
      </c>
      <c r="BQ156" s="639" t="s">
        <v>1210</v>
      </c>
      <c r="BR156" s="635" t="s">
        <v>1210</v>
      </c>
      <c r="BS156" s="658" t="s">
        <v>1210</v>
      </c>
      <c r="BT156" s="639" t="s">
        <v>1210</v>
      </c>
      <c r="BU156" s="635" t="s">
        <v>1210</v>
      </c>
      <c r="BV156" s="658" t="s">
        <v>1210</v>
      </c>
      <c r="BW156" s="639" t="s">
        <v>1210</v>
      </c>
      <c r="BX156" s="635" t="s">
        <v>1210</v>
      </c>
      <c r="BY156" s="658" t="s">
        <v>1210</v>
      </c>
      <c r="BZ156" s="639" t="s">
        <v>1210</v>
      </c>
      <c r="CA156" s="659" t="s">
        <v>1210</v>
      </c>
      <c r="CB156" s="638" t="s">
        <v>1240</v>
      </c>
      <c r="CC156" s="660" t="s">
        <v>2562</v>
      </c>
      <c r="CD156" s="661" t="s">
        <v>1217</v>
      </c>
      <c r="CE156" s="662"/>
      <c r="CF156" s="663" t="s">
        <v>2563</v>
      </c>
      <c r="CG156" s="663"/>
      <c r="CH156" s="663"/>
      <c r="CI156" s="663"/>
      <c r="CJ156" s="664"/>
      <c r="CK156" s="661" t="s">
        <v>1217</v>
      </c>
      <c r="CL156" s="639"/>
      <c r="CM156" s="647" t="s">
        <v>1240</v>
      </c>
      <c r="CN156" s="665">
        <v>15</v>
      </c>
      <c r="CO156" s="666">
        <v>35</v>
      </c>
      <c r="CP156" s="667">
        <v>0</v>
      </c>
      <c r="CQ156" s="666">
        <v>0</v>
      </c>
      <c r="CR156" s="667">
        <v>0</v>
      </c>
      <c r="CS156" s="666">
        <v>0</v>
      </c>
      <c r="CT156" s="667">
        <v>15</v>
      </c>
      <c r="CU156" s="666">
        <v>35</v>
      </c>
      <c r="CV156" s="374" t="s">
        <v>1219</v>
      </c>
      <c r="CW156" s="375" t="s">
        <v>1223</v>
      </c>
      <c r="CX156" s="336"/>
      <c r="CY156" s="333" t="s">
        <v>1222</v>
      </c>
      <c r="CZ156" s="334" t="s">
        <v>1223</v>
      </c>
      <c r="DA156" s="336"/>
      <c r="DB156" s="333" t="s">
        <v>1222</v>
      </c>
      <c r="DC156" s="334" t="s">
        <v>1223</v>
      </c>
      <c r="DD156" s="336"/>
      <c r="DE156" s="333" t="s">
        <v>1222</v>
      </c>
      <c r="DF156" s="334" t="s">
        <v>1223</v>
      </c>
      <c r="DG156" s="336"/>
      <c r="DH156" s="333" t="s">
        <v>1222</v>
      </c>
      <c r="DI156" s="334" t="s">
        <v>1223</v>
      </c>
      <c r="DJ156" s="336"/>
      <c r="DK156" s="333" t="s">
        <v>1222</v>
      </c>
      <c r="DL156" s="334" t="s">
        <v>1223</v>
      </c>
      <c r="DM156" s="336"/>
      <c r="DN156" s="333" t="s">
        <v>1222</v>
      </c>
      <c r="DO156" s="334" t="s">
        <v>1223</v>
      </c>
      <c r="DP156" s="336"/>
      <c r="DQ156" s="333" t="s">
        <v>1222</v>
      </c>
      <c r="DR156" s="334" t="s">
        <v>1223</v>
      </c>
      <c r="DS156" s="336"/>
      <c r="DT156" s="333" t="s">
        <v>1222</v>
      </c>
      <c r="DU156" s="334" t="s">
        <v>1223</v>
      </c>
      <c r="DV156" s="336"/>
      <c r="DW156" s="333" t="s">
        <v>1222</v>
      </c>
      <c r="DX156" s="334" t="s">
        <v>1223</v>
      </c>
      <c r="DY156" s="336"/>
      <c r="DZ156" s="333" t="s">
        <v>1222</v>
      </c>
      <c r="EA156" s="334" t="s">
        <v>1223</v>
      </c>
      <c r="EB156" s="336"/>
      <c r="EC156" s="333" t="s">
        <v>1222</v>
      </c>
      <c r="ED156" s="334" t="s">
        <v>1223</v>
      </c>
      <c r="EE156" s="336"/>
      <c r="EF156" s="333" t="s">
        <v>1222</v>
      </c>
      <c r="EG156" s="334" t="s">
        <v>1223</v>
      </c>
      <c r="EH156" s="336"/>
      <c r="EI156" s="374" t="s">
        <v>1219</v>
      </c>
      <c r="EJ156" s="375" t="s">
        <v>1223</v>
      </c>
      <c r="EK156" s="336"/>
      <c r="EL156" s="333" t="s">
        <v>1219</v>
      </c>
      <c r="EM156" s="334" t="s">
        <v>1223</v>
      </c>
      <c r="EN156" s="336"/>
      <c r="EO156" s="333" t="s">
        <v>1222</v>
      </c>
      <c r="EP156" s="334" t="s">
        <v>1223</v>
      </c>
      <c r="EQ156" s="336"/>
      <c r="ER156" s="333" t="s">
        <v>1222</v>
      </c>
      <c r="ES156" s="334" t="s">
        <v>1223</v>
      </c>
      <c r="ET156" s="336"/>
      <c r="EU156" s="333" t="s">
        <v>1222</v>
      </c>
      <c r="EV156" s="334" t="s">
        <v>1223</v>
      </c>
      <c r="EW156" s="376"/>
      <c r="EY156" s="668" t="s">
        <v>616</v>
      </c>
      <c r="EZ156" s="639" t="s">
        <v>617</v>
      </c>
      <c r="FA156" s="265" t="s">
        <v>1511</v>
      </c>
      <c r="FB156" s="266">
        <v>44917</v>
      </c>
      <c r="FC156" s="669">
        <v>44923</v>
      </c>
      <c r="FD156" s="268" t="s">
        <v>1242</v>
      </c>
      <c r="FE156" s="326">
        <v>3</v>
      </c>
      <c r="FF156" s="270" t="s">
        <v>1242</v>
      </c>
      <c r="FG156" s="326">
        <v>2.99</v>
      </c>
      <c r="FH156" s="327" t="s">
        <v>1210</v>
      </c>
      <c r="FI156" s="328" t="s">
        <v>1210</v>
      </c>
      <c r="FJ156" s="670" t="s">
        <v>1242</v>
      </c>
      <c r="FK156" s="671">
        <v>100</v>
      </c>
      <c r="FL156" s="672">
        <v>26</v>
      </c>
      <c r="FM156" s="673">
        <v>26</v>
      </c>
      <c r="FN156" s="268" t="s">
        <v>1242</v>
      </c>
      <c r="FO156" s="326">
        <v>3</v>
      </c>
      <c r="FP156" s="270" t="s">
        <v>1242</v>
      </c>
      <c r="FQ156" s="326">
        <v>3</v>
      </c>
      <c r="FR156" s="327" t="s">
        <v>1242</v>
      </c>
      <c r="FS156" s="328">
        <v>2.99</v>
      </c>
      <c r="FT156" s="670" t="s">
        <v>1242</v>
      </c>
      <c r="FU156" s="671">
        <v>100</v>
      </c>
      <c r="FV156" s="672">
        <v>10</v>
      </c>
      <c r="FW156" s="673">
        <v>10</v>
      </c>
      <c r="FY156" s="276" t="s">
        <v>1243</v>
      </c>
      <c r="FZ156" s="277" t="s">
        <v>1243</v>
      </c>
      <c r="GC156" s="229"/>
      <c r="GD156" s="229"/>
    </row>
    <row r="157" spans="2:186" ht="18.75" customHeight="1">
      <c r="B157" s="632" t="s">
        <v>618</v>
      </c>
      <c r="C157" s="231" t="s">
        <v>619</v>
      </c>
      <c r="D157" s="232">
        <v>2022</v>
      </c>
      <c r="E157" s="233" t="s">
        <v>1269</v>
      </c>
      <c r="F157" s="633">
        <v>3055204</v>
      </c>
      <c r="G157" s="634">
        <v>3055204</v>
      </c>
      <c r="H157" s="339">
        <v>44773</v>
      </c>
      <c r="I157" s="635" t="s">
        <v>2564</v>
      </c>
      <c r="J157" s="636" t="s">
        <v>619</v>
      </c>
      <c r="K157" s="637" t="s">
        <v>2565</v>
      </c>
      <c r="L157" s="638" t="s">
        <v>619</v>
      </c>
      <c r="M157" s="637" t="s">
        <v>2565</v>
      </c>
      <c r="N157" s="639" t="s">
        <v>2564</v>
      </c>
      <c r="O157" s="635" t="s">
        <v>78</v>
      </c>
      <c r="P157" s="639" t="s">
        <v>84</v>
      </c>
      <c r="Q157" s="640"/>
      <c r="R157" s="641"/>
      <c r="S157" s="641" t="s">
        <v>1272</v>
      </c>
      <c r="T157" s="642"/>
      <c r="U157" s="643" t="s">
        <v>1210</v>
      </c>
      <c r="V157" s="644" t="s">
        <v>1210</v>
      </c>
      <c r="W157" s="644" t="s">
        <v>1210</v>
      </c>
      <c r="X157" s="645">
        <v>160</v>
      </c>
      <c r="Y157" s="352">
        <v>2022</v>
      </c>
      <c r="Z157" s="265">
        <v>2024</v>
      </c>
      <c r="AA157" s="646" t="s">
        <v>2566</v>
      </c>
      <c r="AB157" s="647"/>
      <c r="AC157" s="639" t="s">
        <v>1210</v>
      </c>
      <c r="AD157" s="648" t="s">
        <v>1211</v>
      </c>
      <c r="AE157" s="636" t="s">
        <v>2567</v>
      </c>
      <c r="AF157" s="636" t="s">
        <v>2568</v>
      </c>
      <c r="AG157" s="639" t="s">
        <v>2569</v>
      </c>
      <c r="AH157" s="648"/>
      <c r="AI157" s="639" t="s">
        <v>1210</v>
      </c>
      <c r="AJ157" s="649">
        <v>2021</v>
      </c>
      <c r="AK157" s="644"/>
      <c r="AL157" s="644" t="s">
        <v>1210</v>
      </c>
      <c r="AM157" s="650"/>
      <c r="AN157" s="651"/>
      <c r="AO157" s="652">
        <v>2024</v>
      </c>
      <c r="AP157" s="645"/>
      <c r="AQ157" s="653" t="s">
        <v>1210</v>
      </c>
      <c r="AR157" s="645"/>
      <c r="AS157" s="653" t="s">
        <v>1210</v>
      </c>
      <c r="AT157" s="654"/>
      <c r="AU157" s="651" t="s">
        <v>1210</v>
      </c>
      <c r="AV157" s="655" t="s">
        <v>1210</v>
      </c>
      <c r="AW157" s="656"/>
      <c r="AX157" s="649">
        <v>2021</v>
      </c>
      <c r="AY157" s="644">
        <v>800</v>
      </c>
      <c r="AZ157" s="644">
        <v>800</v>
      </c>
      <c r="BA157" s="650">
        <v>1.05</v>
      </c>
      <c r="BB157" s="657" t="s">
        <v>1538</v>
      </c>
      <c r="BC157" s="652">
        <v>2024</v>
      </c>
      <c r="BD157" s="645">
        <v>776</v>
      </c>
      <c r="BE157" s="653">
        <v>3</v>
      </c>
      <c r="BF157" s="645">
        <v>776</v>
      </c>
      <c r="BG157" s="653">
        <v>3</v>
      </c>
      <c r="BH157" s="654">
        <v>1.0189999999999999</v>
      </c>
      <c r="BI157" s="657" t="s">
        <v>1538</v>
      </c>
      <c r="BJ157" s="655">
        <v>2.95</v>
      </c>
      <c r="BK157" s="656" t="s">
        <v>2570</v>
      </c>
      <c r="BL157" s="635" t="s">
        <v>1210</v>
      </c>
      <c r="BM157" s="658" t="s">
        <v>1210</v>
      </c>
      <c r="BN157" s="639" t="s">
        <v>1210</v>
      </c>
      <c r="BO157" s="635" t="s">
        <v>1210</v>
      </c>
      <c r="BP157" s="658" t="s">
        <v>1210</v>
      </c>
      <c r="BQ157" s="639" t="s">
        <v>1210</v>
      </c>
      <c r="BR157" s="635" t="s">
        <v>1210</v>
      </c>
      <c r="BS157" s="658" t="s">
        <v>1210</v>
      </c>
      <c r="BT157" s="639" t="s">
        <v>1210</v>
      </c>
      <c r="BU157" s="635" t="s">
        <v>1210</v>
      </c>
      <c r="BV157" s="658" t="s">
        <v>1210</v>
      </c>
      <c r="BW157" s="639" t="s">
        <v>1210</v>
      </c>
      <c r="BX157" s="635" t="s">
        <v>1210</v>
      </c>
      <c r="BY157" s="658" t="s">
        <v>1210</v>
      </c>
      <c r="BZ157" s="639" t="s">
        <v>1210</v>
      </c>
      <c r="CA157" s="659" t="s">
        <v>1210</v>
      </c>
      <c r="CB157" s="638" t="s">
        <v>1217</v>
      </c>
      <c r="CC157" s="660"/>
      <c r="CD157" s="661" t="s">
        <v>1217</v>
      </c>
      <c r="CE157" s="662"/>
      <c r="CF157" s="663"/>
      <c r="CG157" s="663"/>
      <c r="CH157" s="663"/>
      <c r="CI157" s="663"/>
      <c r="CJ157" s="664"/>
      <c r="CK157" s="661" t="s">
        <v>1217</v>
      </c>
      <c r="CL157" s="639"/>
      <c r="CM157" s="647" t="s">
        <v>1217</v>
      </c>
      <c r="CN157" s="665"/>
      <c r="CO157" s="666">
        <v>0</v>
      </c>
      <c r="CP157" s="667"/>
      <c r="CQ157" s="666">
        <v>0</v>
      </c>
      <c r="CR157" s="667"/>
      <c r="CS157" s="666">
        <v>0</v>
      </c>
      <c r="CT157" s="667" t="s">
        <v>1210</v>
      </c>
      <c r="CU157" s="666">
        <v>0</v>
      </c>
      <c r="CV157" s="374" t="s">
        <v>1210</v>
      </c>
      <c r="CW157" s="375" t="s">
        <v>1210</v>
      </c>
      <c r="CX157" s="336"/>
      <c r="CY157" s="333" t="s">
        <v>1210</v>
      </c>
      <c r="CZ157" s="334" t="s">
        <v>1210</v>
      </c>
      <c r="DA157" s="336"/>
      <c r="DB157" s="333" t="s">
        <v>1210</v>
      </c>
      <c r="DC157" s="334" t="s">
        <v>1210</v>
      </c>
      <c r="DD157" s="336"/>
      <c r="DE157" s="333" t="s">
        <v>1210</v>
      </c>
      <c r="DF157" s="334" t="s">
        <v>1210</v>
      </c>
      <c r="DG157" s="336"/>
      <c r="DH157" s="333" t="s">
        <v>1210</v>
      </c>
      <c r="DI157" s="334" t="s">
        <v>1210</v>
      </c>
      <c r="DJ157" s="336"/>
      <c r="DK157" s="333" t="s">
        <v>1210</v>
      </c>
      <c r="DL157" s="334" t="s">
        <v>1210</v>
      </c>
      <c r="DM157" s="336"/>
      <c r="DN157" s="333" t="s">
        <v>1210</v>
      </c>
      <c r="DO157" s="334" t="s">
        <v>1210</v>
      </c>
      <c r="DP157" s="336"/>
      <c r="DQ157" s="333" t="s">
        <v>1210</v>
      </c>
      <c r="DR157" s="334" t="s">
        <v>1210</v>
      </c>
      <c r="DS157" s="336"/>
      <c r="DT157" s="333" t="s">
        <v>1210</v>
      </c>
      <c r="DU157" s="334" t="s">
        <v>1210</v>
      </c>
      <c r="DV157" s="336"/>
      <c r="DW157" s="333" t="s">
        <v>1210</v>
      </c>
      <c r="DX157" s="334" t="s">
        <v>1210</v>
      </c>
      <c r="DY157" s="336"/>
      <c r="DZ157" s="333" t="s">
        <v>1210</v>
      </c>
      <c r="EA157" s="334" t="s">
        <v>1210</v>
      </c>
      <c r="EB157" s="336"/>
      <c r="EC157" s="333" t="s">
        <v>1210</v>
      </c>
      <c r="ED157" s="334" t="s">
        <v>1210</v>
      </c>
      <c r="EE157" s="336"/>
      <c r="EF157" s="333" t="s">
        <v>1210</v>
      </c>
      <c r="EG157" s="334" t="s">
        <v>1210</v>
      </c>
      <c r="EH157" s="336"/>
      <c r="EI157" s="374" t="s">
        <v>1219</v>
      </c>
      <c r="EJ157" s="375" t="s">
        <v>1223</v>
      </c>
      <c r="EK157" s="336"/>
      <c r="EL157" s="333" t="s">
        <v>1219</v>
      </c>
      <c r="EM157" s="334" t="s">
        <v>1223</v>
      </c>
      <c r="EN157" s="336"/>
      <c r="EO157" s="333" t="s">
        <v>1222</v>
      </c>
      <c r="EP157" s="334" t="s">
        <v>1223</v>
      </c>
      <c r="EQ157" s="336"/>
      <c r="ER157" s="333" t="s">
        <v>1222</v>
      </c>
      <c r="ES157" s="334" t="s">
        <v>1223</v>
      </c>
      <c r="ET157" s="336"/>
      <c r="EU157" s="333" t="s">
        <v>1222</v>
      </c>
      <c r="EV157" s="334" t="s">
        <v>1223</v>
      </c>
      <c r="EW157" s="376"/>
      <c r="EY157" s="668" t="s">
        <v>618</v>
      </c>
      <c r="EZ157" s="639" t="s">
        <v>619</v>
      </c>
      <c r="FA157" s="265" t="s">
        <v>1269</v>
      </c>
      <c r="FB157" s="266">
        <v>44896</v>
      </c>
      <c r="FC157" s="669">
        <v>44897</v>
      </c>
      <c r="FD157" s="268" t="s">
        <v>1210</v>
      </c>
      <c r="FE157" s="326" t="s">
        <v>1210</v>
      </c>
      <c r="FF157" s="270" t="s">
        <v>1210</v>
      </c>
      <c r="FG157" s="326" t="s">
        <v>1210</v>
      </c>
      <c r="FH157" s="327" t="s">
        <v>1210</v>
      </c>
      <c r="FI157" s="328" t="s">
        <v>1210</v>
      </c>
      <c r="FJ157" s="670" t="s">
        <v>1210</v>
      </c>
      <c r="FK157" s="671" t="s">
        <v>1210</v>
      </c>
      <c r="FL157" s="672" t="s">
        <v>1210</v>
      </c>
      <c r="FM157" s="673" t="s">
        <v>1210</v>
      </c>
      <c r="FN157" s="268" t="s">
        <v>1242</v>
      </c>
      <c r="FO157" s="326">
        <v>3</v>
      </c>
      <c r="FP157" s="270" t="s">
        <v>1276</v>
      </c>
      <c r="FQ157" s="326">
        <v>3</v>
      </c>
      <c r="FR157" s="327" t="s">
        <v>1242</v>
      </c>
      <c r="FS157" s="328">
        <v>2.95</v>
      </c>
      <c r="FT157" s="670" t="s">
        <v>1242</v>
      </c>
      <c r="FU157" s="671">
        <v>100</v>
      </c>
      <c r="FV157" s="672">
        <v>10</v>
      </c>
      <c r="FW157" s="673">
        <v>10</v>
      </c>
      <c r="FY157" s="276" t="s">
        <v>1230</v>
      </c>
      <c r="FZ157" s="277" t="s">
        <v>1243</v>
      </c>
      <c r="GC157" s="229"/>
      <c r="GD157" s="229"/>
    </row>
    <row r="158" spans="2:186" ht="18.75" customHeight="1">
      <c r="B158" s="632" t="s">
        <v>620</v>
      </c>
      <c r="C158" s="231" t="s">
        <v>621</v>
      </c>
      <c r="D158" s="232">
        <v>2022</v>
      </c>
      <c r="E158" s="233" t="s">
        <v>1313</v>
      </c>
      <c r="F158" s="633">
        <v>1343205</v>
      </c>
      <c r="G158" s="634">
        <v>1343205</v>
      </c>
      <c r="H158" s="339">
        <v>44771</v>
      </c>
      <c r="I158" s="635" t="s">
        <v>2571</v>
      </c>
      <c r="J158" s="636" t="s">
        <v>621</v>
      </c>
      <c r="K158" s="637" t="s">
        <v>2572</v>
      </c>
      <c r="L158" s="638" t="s">
        <v>621</v>
      </c>
      <c r="M158" s="637" t="s">
        <v>2572</v>
      </c>
      <c r="N158" s="639" t="s">
        <v>2571</v>
      </c>
      <c r="O158" s="635" t="s">
        <v>67</v>
      </c>
      <c r="P158" s="639" t="s">
        <v>69</v>
      </c>
      <c r="Q158" s="640"/>
      <c r="R158" s="641"/>
      <c r="S158" s="641" t="s">
        <v>1272</v>
      </c>
      <c r="T158" s="642" t="s">
        <v>1307</v>
      </c>
      <c r="U158" s="643">
        <v>1000</v>
      </c>
      <c r="V158" s="644">
        <v>45</v>
      </c>
      <c r="W158" s="644">
        <v>0</v>
      </c>
      <c r="X158" s="645">
        <v>539</v>
      </c>
      <c r="Y158" s="352">
        <v>2022</v>
      </c>
      <c r="Z158" s="265">
        <v>2024</v>
      </c>
      <c r="AA158" s="646" t="s">
        <v>2573</v>
      </c>
      <c r="AB158" s="647" t="s">
        <v>1211</v>
      </c>
      <c r="AC158" s="639" t="s">
        <v>2574</v>
      </c>
      <c r="AD158" s="648"/>
      <c r="AE158" s="636" t="s">
        <v>1210</v>
      </c>
      <c r="AF158" s="636" t="s">
        <v>1210</v>
      </c>
      <c r="AG158" s="639" t="s">
        <v>1210</v>
      </c>
      <c r="AH158" s="648"/>
      <c r="AI158" s="639" t="s">
        <v>1210</v>
      </c>
      <c r="AJ158" s="649">
        <v>2021</v>
      </c>
      <c r="AK158" s="644">
        <v>1899</v>
      </c>
      <c r="AL158" s="644">
        <v>1931</v>
      </c>
      <c r="AM158" s="650"/>
      <c r="AN158" s="651"/>
      <c r="AO158" s="652">
        <v>2024</v>
      </c>
      <c r="AP158" s="645">
        <v>1842</v>
      </c>
      <c r="AQ158" s="653">
        <v>3</v>
      </c>
      <c r="AR158" s="645">
        <v>1873</v>
      </c>
      <c r="AS158" s="653">
        <v>3</v>
      </c>
      <c r="AT158" s="654"/>
      <c r="AU158" s="651" t="s">
        <v>1210</v>
      </c>
      <c r="AV158" s="655" t="s">
        <v>1210</v>
      </c>
      <c r="AW158" s="656" t="s">
        <v>2575</v>
      </c>
      <c r="AX158" s="649">
        <v>2021</v>
      </c>
      <c r="AY158" s="644">
        <v>21875</v>
      </c>
      <c r="AZ158" s="644">
        <v>21875</v>
      </c>
      <c r="BA158" s="650"/>
      <c r="BB158" s="657"/>
      <c r="BC158" s="652">
        <v>2024</v>
      </c>
      <c r="BD158" s="645">
        <v>21219</v>
      </c>
      <c r="BE158" s="653">
        <v>2.99</v>
      </c>
      <c r="BF158" s="645">
        <v>21219</v>
      </c>
      <c r="BG158" s="653">
        <v>2.99</v>
      </c>
      <c r="BH158" s="654"/>
      <c r="BI158" s="657" t="s">
        <v>1210</v>
      </c>
      <c r="BJ158" s="655" t="s">
        <v>1210</v>
      </c>
      <c r="BK158" s="656" t="s">
        <v>2575</v>
      </c>
      <c r="BL158" s="635" t="s">
        <v>1210</v>
      </c>
      <c r="BM158" s="658" t="s">
        <v>1210</v>
      </c>
      <c r="BN158" s="639" t="s">
        <v>1210</v>
      </c>
      <c r="BO158" s="635" t="s">
        <v>1210</v>
      </c>
      <c r="BP158" s="658" t="s">
        <v>1210</v>
      </c>
      <c r="BQ158" s="639" t="s">
        <v>1210</v>
      </c>
      <c r="BR158" s="635" t="s">
        <v>1210</v>
      </c>
      <c r="BS158" s="658" t="s">
        <v>1210</v>
      </c>
      <c r="BT158" s="639" t="s">
        <v>1210</v>
      </c>
      <c r="BU158" s="635" t="s">
        <v>1210</v>
      </c>
      <c r="BV158" s="658" t="s">
        <v>1210</v>
      </c>
      <c r="BW158" s="639" t="s">
        <v>1210</v>
      </c>
      <c r="BX158" s="635" t="s">
        <v>1210</v>
      </c>
      <c r="BY158" s="658" t="s">
        <v>1210</v>
      </c>
      <c r="BZ158" s="639" t="s">
        <v>1210</v>
      </c>
      <c r="CA158" s="659" t="s">
        <v>1210</v>
      </c>
      <c r="CB158" s="638" t="s">
        <v>1217</v>
      </c>
      <c r="CC158" s="660"/>
      <c r="CD158" s="661" t="s">
        <v>1217</v>
      </c>
      <c r="CE158" s="662"/>
      <c r="CF158" s="663"/>
      <c r="CG158" s="663"/>
      <c r="CH158" s="663"/>
      <c r="CI158" s="663"/>
      <c r="CJ158" s="664"/>
      <c r="CK158" s="661" t="s">
        <v>1240</v>
      </c>
      <c r="CL158" s="639" t="s">
        <v>2576</v>
      </c>
      <c r="CM158" s="647" t="s">
        <v>1217</v>
      </c>
      <c r="CN158" s="665">
        <v>0</v>
      </c>
      <c r="CO158" s="666">
        <v>0</v>
      </c>
      <c r="CP158" s="667">
        <v>0</v>
      </c>
      <c r="CQ158" s="666">
        <v>0</v>
      </c>
      <c r="CR158" s="667">
        <v>0</v>
      </c>
      <c r="CS158" s="666">
        <v>0</v>
      </c>
      <c r="CT158" s="667">
        <v>0</v>
      </c>
      <c r="CU158" s="666">
        <v>0</v>
      </c>
      <c r="CV158" s="374" t="s">
        <v>1219</v>
      </c>
      <c r="CW158" s="375" t="s">
        <v>1223</v>
      </c>
      <c r="CX158" s="336"/>
      <c r="CY158" s="333" t="s">
        <v>1224</v>
      </c>
      <c r="CZ158" s="334" t="s">
        <v>1224</v>
      </c>
      <c r="DA158" s="336" t="s">
        <v>2577</v>
      </c>
      <c r="DB158" s="333" t="s">
        <v>1220</v>
      </c>
      <c r="DC158" s="334" t="s">
        <v>1220</v>
      </c>
      <c r="DD158" s="336" t="s">
        <v>2578</v>
      </c>
      <c r="DE158" s="333" t="s">
        <v>1220</v>
      </c>
      <c r="DF158" s="334" t="s">
        <v>1220</v>
      </c>
      <c r="DG158" s="336" t="s">
        <v>2579</v>
      </c>
      <c r="DH158" s="333" t="s">
        <v>1220</v>
      </c>
      <c r="DI158" s="334" t="s">
        <v>1220</v>
      </c>
      <c r="DJ158" s="336" t="s">
        <v>2579</v>
      </c>
      <c r="DK158" s="333" t="s">
        <v>1220</v>
      </c>
      <c r="DL158" s="334" t="s">
        <v>1220</v>
      </c>
      <c r="DM158" s="336" t="s">
        <v>2578</v>
      </c>
      <c r="DN158" s="333" t="s">
        <v>1224</v>
      </c>
      <c r="DO158" s="334" t="s">
        <v>1224</v>
      </c>
      <c r="DP158" s="336" t="s">
        <v>2580</v>
      </c>
      <c r="DQ158" s="333" t="s">
        <v>1224</v>
      </c>
      <c r="DR158" s="334" t="s">
        <v>1224</v>
      </c>
      <c r="DS158" s="336" t="s">
        <v>2577</v>
      </c>
      <c r="DT158" s="333" t="s">
        <v>1224</v>
      </c>
      <c r="DU158" s="334" t="s">
        <v>1224</v>
      </c>
      <c r="DV158" s="336" t="s">
        <v>2577</v>
      </c>
      <c r="DW158" s="333" t="s">
        <v>1224</v>
      </c>
      <c r="DX158" s="334" t="s">
        <v>1224</v>
      </c>
      <c r="DY158" s="336" t="s">
        <v>2580</v>
      </c>
      <c r="DZ158" s="333" t="s">
        <v>1224</v>
      </c>
      <c r="EA158" s="334" t="s">
        <v>1224</v>
      </c>
      <c r="EB158" s="336" t="s">
        <v>2580</v>
      </c>
      <c r="EC158" s="333" t="s">
        <v>1224</v>
      </c>
      <c r="ED158" s="334" t="s">
        <v>1224</v>
      </c>
      <c r="EE158" s="336" t="s">
        <v>2580</v>
      </c>
      <c r="EF158" s="333" t="s">
        <v>1220</v>
      </c>
      <c r="EG158" s="334" t="s">
        <v>1220</v>
      </c>
      <c r="EH158" s="336" t="s">
        <v>2581</v>
      </c>
      <c r="EI158" s="374" t="s">
        <v>1219</v>
      </c>
      <c r="EJ158" s="375" t="s">
        <v>1223</v>
      </c>
      <c r="EK158" s="336"/>
      <c r="EL158" s="333" t="s">
        <v>1224</v>
      </c>
      <c r="EM158" s="334" t="s">
        <v>1224</v>
      </c>
      <c r="EN158" s="336" t="s">
        <v>2582</v>
      </c>
      <c r="EO158" s="333" t="s">
        <v>1222</v>
      </c>
      <c r="EP158" s="334" t="s">
        <v>1223</v>
      </c>
      <c r="EQ158" s="336"/>
      <c r="ER158" s="333" t="s">
        <v>1222</v>
      </c>
      <c r="ES158" s="334" t="s">
        <v>1223</v>
      </c>
      <c r="ET158" s="336"/>
      <c r="EU158" s="333" t="s">
        <v>1222</v>
      </c>
      <c r="EV158" s="334" t="s">
        <v>1223</v>
      </c>
      <c r="EW158" s="376"/>
      <c r="EY158" s="668" t="s">
        <v>620</v>
      </c>
      <c r="EZ158" s="639" t="s">
        <v>621</v>
      </c>
      <c r="FA158" s="265" t="s">
        <v>2583</v>
      </c>
      <c r="FB158" s="266">
        <v>44896</v>
      </c>
      <c r="FC158" s="669">
        <v>44897</v>
      </c>
      <c r="FD158" s="268" t="s">
        <v>1210</v>
      </c>
      <c r="FE158" s="326">
        <v>3</v>
      </c>
      <c r="FF158" s="270" t="s">
        <v>1210</v>
      </c>
      <c r="FG158" s="326">
        <v>3</v>
      </c>
      <c r="FH158" s="327" t="s">
        <v>1210</v>
      </c>
      <c r="FI158" s="328" t="s">
        <v>1210</v>
      </c>
      <c r="FJ158" s="670" t="s">
        <v>1210</v>
      </c>
      <c r="FK158" s="671">
        <v>100</v>
      </c>
      <c r="FL158" s="672">
        <v>12</v>
      </c>
      <c r="FM158" s="673">
        <v>12</v>
      </c>
      <c r="FN158" s="268" t="s">
        <v>1242</v>
      </c>
      <c r="FO158" s="326">
        <v>2.99</v>
      </c>
      <c r="FP158" s="270" t="s">
        <v>1242</v>
      </c>
      <c r="FQ158" s="326">
        <v>2.99</v>
      </c>
      <c r="FR158" s="327" t="s">
        <v>1210</v>
      </c>
      <c r="FS158" s="328" t="s">
        <v>1210</v>
      </c>
      <c r="FT158" s="670" t="s">
        <v>1242</v>
      </c>
      <c r="FU158" s="671">
        <v>100</v>
      </c>
      <c r="FV158" s="672">
        <v>8</v>
      </c>
      <c r="FW158" s="673">
        <v>8</v>
      </c>
      <c r="FY158" s="276" t="s">
        <v>1243</v>
      </c>
      <c r="FZ158" s="277" t="s">
        <v>1243</v>
      </c>
      <c r="GC158" s="229"/>
      <c r="GD158" s="229"/>
    </row>
    <row r="159" spans="2:186" ht="18.75" customHeight="1">
      <c r="B159" s="632" t="s">
        <v>622</v>
      </c>
      <c r="C159" s="231" t="s">
        <v>623</v>
      </c>
      <c r="D159" s="232">
        <v>2022</v>
      </c>
      <c r="E159" s="233" t="s">
        <v>1231</v>
      </c>
      <c r="F159" s="633">
        <v>1060206</v>
      </c>
      <c r="G159" s="634">
        <v>1060206</v>
      </c>
      <c r="H159" s="339">
        <v>44771</v>
      </c>
      <c r="I159" s="635" t="s">
        <v>2584</v>
      </c>
      <c r="J159" s="636" t="s">
        <v>623</v>
      </c>
      <c r="K159" s="637" t="s">
        <v>2585</v>
      </c>
      <c r="L159" s="638" t="s">
        <v>623</v>
      </c>
      <c r="M159" s="637" t="s">
        <v>2586</v>
      </c>
      <c r="N159" s="639" t="s">
        <v>2587</v>
      </c>
      <c r="O159" s="635" t="s">
        <v>78</v>
      </c>
      <c r="P159" s="639" t="s">
        <v>89</v>
      </c>
      <c r="Q159" s="640" t="s">
        <v>1234</v>
      </c>
      <c r="R159" s="641"/>
      <c r="S159" s="641"/>
      <c r="T159" s="642"/>
      <c r="U159" s="643">
        <v>2302</v>
      </c>
      <c r="V159" s="644">
        <v>17</v>
      </c>
      <c r="W159" s="644">
        <v>1</v>
      </c>
      <c r="X159" s="645" t="s">
        <v>1210</v>
      </c>
      <c r="Y159" s="352">
        <v>2022</v>
      </c>
      <c r="Z159" s="265">
        <v>2024</v>
      </c>
      <c r="AA159" s="646" t="s">
        <v>2588</v>
      </c>
      <c r="AB159" s="647" t="s">
        <v>1211</v>
      </c>
      <c r="AC159" s="639" t="s">
        <v>2589</v>
      </c>
      <c r="AD159" s="648"/>
      <c r="AE159" s="636" t="s">
        <v>1210</v>
      </c>
      <c r="AF159" s="636" t="s">
        <v>1210</v>
      </c>
      <c r="AG159" s="639" t="s">
        <v>1210</v>
      </c>
      <c r="AH159" s="648"/>
      <c r="AI159" s="639" t="s">
        <v>1210</v>
      </c>
      <c r="AJ159" s="649">
        <v>2021</v>
      </c>
      <c r="AK159" s="644">
        <v>4076</v>
      </c>
      <c r="AL159" s="644">
        <v>4051</v>
      </c>
      <c r="AM159" s="650">
        <v>51.42</v>
      </c>
      <c r="AN159" s="651" t="s">
        <v>1283</v>
      </c>
      <c r="AO159" s="652">
        <v>2024</v>
      </c>
      <c r="AP159" s="645">
        <v>3953</v>
      </c>
      <c r="AQ159" s="653">
        <v>3.01</v>
      </c>
      <c r="AR159" s="645">
        <v>3939</v>
      </c>
      <c r="AS159" s="653">
        <v>2.76</v>
      </c>
      <c r="AT159" s="654">
        <v>49.87</v>
      </c>
      <c r="AU159" s="651" t="s">
        <v>1283</v>
      </c>
      <c r="AV159" s="655">
        <v>3.01</v>
      </c>
      <c r="AW159" s="656" t="s">
        <v>2590</v>
      </c>
      <c r="AX159" s="649">
        <v>2021</v>
      </c>
      <c r="AY159" s="644"/>
      <c r="AZ159" s="644" t="s">
        <v>1210</v>
      </c>
      <c r="BA159" s="650"/>
      <c r="BB159" s="657"/>
      <c r="BC159" s="652">
        <v>2024</v>
      </c>
      <c r="BD159" s="645"/>
      <c r="BE159" s="653" t="s">
        <v>1210</v>
      </c>
      <c r="BF159" s="645"/>
      <c r="BG159" s="653" t="s">
        <v>1210</v>
      </c>
      <c r="BH159" s="654"/>
      <c r="BI159" s="657" t="s">
        <v>1210</v>
      </c>
      <c r="BJ159" s="655" t="s">
        <v>1210</v>
      </c>
      <c r="BK159" s="656"/>
      <c r="BL159" s="635" t="s">
        <v>1210</v>
      </c>
      <c r="BM159" s="658" t="s">
        <v>1210</v>
      </c>
      <c r="BN159" s="639" t="s">
        <v>1210</v>
      </c>
      <c r="BO159" s="635" t="s">
        <v>1210</v>
      </c>
      <c r="BP159" s="658" t="s">
        <v>1210</v>
      </c>
      <c r="BQ159" s="639" t="s">
        <v>1210</v>
      </c>
      <c r="BR159" s="635" t="s">
        <v>1210</v>
      </c>
      <c r="BS159" s="658" t="s">
        <v>1210</v>
      </c>
      <c r="BT159" s="639" t="s">
        <v>1210</v>
      </c>
      <c r="BU159" s="635" t="s">
        <v>1210</v>
      </c>
      <c r="BV159" s="658" t="s">
        <v>1210</v>
      </c>
      <c r="BW159" s="639" t="s">
        <v>1210</v>
      </c>
      <c r="BX159" s="635" t="s">
        <v>1210</v>
      </c>
      <c r="BY159" s="658" t="s">
        <v>1210</v>
      </c>
      <c r="BZ159" s="639" t="s">
        <v>1210</v>
      </c>
      <c r="CA159" s="659" t="s">
        <v>1210</v>
      </c>
      <c r="CB159" s="638" t="s">
        <v>1217</v>
      </c>
      <c r="CC159" s="660"/>
      <c r="CD159" s="661" t="s">
        <v>1217</v>
      </c>
      <c r="CE159" s="662"/>
      <c r="CF159" s="663"/>
      <c r="CG159" s="663"/>
      <c r="CH159" s="663"/>
      <c r="CI159" s="663"/>
      <c r="CJ159" s="664"/>
      <c r="CK159" s="661" t="s">
        <v>1217</v>
      </c>
      <c r="CL159" s="639"/>
      <c r="CM159" s="647" t="s">
        <v>1217</v>
      </c>
      <c r="CN159" s="665"/>
      <c r="CO159" s="666">
        <v>0</v>
      </c>
      <c r="CP159" s="667"/>
      <c r="CQ159" s="666">
        <v>0</v>
      </c>
      <c r="CR159" s="667"/>
      <c r="CS159" s="666">
        <v>0</v>
      </c>
      <c r="CT159" s="667" t="s">
        <v>1210</v>
      </c>
      <c r="CU159" s="666">
        <v>0</v>
      </c>
      <c r="CV159" s="374" t="s">
        <v>1220</v>
      </c>
      <c r="CW159" s="375" t="s">
        <v>1220</v>
      </c>
      <c r="CX159" s="336"/>
      <c r="CY159" s="333" t="s">
        <v>1220</v>
      </c>
      <c r="CZ159" s="334" t="s">
        <v>1220</v>
      </c>
      <c r="DA159" s="336"/>
      <c r="DB159" s="333" t="s">
        <v>1220</v>
      </c>
      <c r="DC159" s="334" t="s">
        <v>1220</v>
      </c>
      <c r="DD159" s="336"/>
      <c r="DE159" s="333" t="s">
        <v>1224</v>
      </c>
      <c r="DF159" s="334" t="s">
        <v>1224</v>
      </c>
      <c r="DG159" s="336"/>
      <c r="DH159" s="333" t="s">
        <v>1220</v>
      </c>
      <c r="DI159" s="334" t="s">
        <v>1220</v>
      </c>
      <c r="DJ159" s="336"/>
      <c r="DK159" s="333" t="s">
        <v>1220</v>
      </c>
      <c r="DL159" s="334" t="s">
        <v>1220</v>
      </c>
      <c r="DM159" s="336"/>
      <c r="DN159" s="333" t="s">
        <v>1224</v>
      </c>
      <c r="DO159" s="334" t="s">
        <v>1224</v>
      </c>
      <c r="DP159" s="336"/>
      <c r="DQ159" s="333" t="s">
        <v>1224</v>
      </c>
      <c r="DR159" s="334" t="s">
        <v>1224</v>
      </c>
      <c r="DS159" s="336"/>
      <c r="DT159" s="333" t="s">
        <v>1220</v>
      </c>
      <c r="DU159" s="334" t="s">
        <v>1220</v>
      </c>
      <c r="DV159" s="336"/>
      <c r="DW159" s="333" t="s">
        <v>1224</v>
      </c>
      <c r="DX159" s="334" t="s">
        <v>1224</v>
      </c>
      <c r="DY159" s="336"/>
      <c r="DZ159" s="333" t="s">
        <v>1224</v>
      </c>
      <c r="EA159" s="334" t="s">
        <v>1224</v>
      </c>
      <c r="EB159" s="336"/>
      <c r="EC159" s="333" t="s">
        <v>1224</v>
      </c>
      <c r="ED159" s="334" t="s">
        <v>1224</v>
      </c>
      <c r="EE159" s="336"/>
      <c r="EF159" s="333" t="s">
        <v>1224</v>
      </c>
      <c r="EG159" s="334" t="s">
        <v>1224</v>
      </c>
      <c r="EH159" s="336"/>
      <c r="EI159" s="374" t="s">
        <v>1210</v>
      </c>
      <c r="EJ159" s="375" t="s">
        <v>1210</v>
      </c>
      <c r="EK159" s="336"/>
      <c r="EL159" s="333" t="s">
        <v>1210</v>
      </c>
      <c r="EM159" s="334" t="s">
        <v>1210</v>
      </c>
      <c r="EN159" s="336"/>
      <c r="EO159" s="333" t="s">
        <v>1210</v>
      </c>
      <c r="EP159" s="334" t="s">
        <v>1210</v>
      </c>
      <c r="EQ159" s="336"/>
      <c r="ER159" s="333" t="s">
        <v>1210</v>
      </c>
      <c r="ES159" s="334" t="s">
        <v>1210</v>
      </c>
      <c r="ET159" s="336"/>
      <c r="EU159" s="333" t="s">
        <v>1210</v>
      </c>
      <c r="EV159" s="334" t="s">
        <v>1210</v>
      </c>
      <c r="EW159" s="376"/>
      <c r="EY159" s="668" t="s">
        <v>622</v>
      </c>
      <c r="EZ159" s="639" t="s">
        <v>623</v>
      </c>
      <c r="FA159" s="265" t="s">
        <v>1231</v>
      </c>
      <c r="FB159" s="266">
        <v>44897</v>
      </c>
      <c r="FC159" s="669">
        <v>44897</v>
      </c>
      <c r="FD159" s="268" t="s">
        <v>1242</v>
      </c>
      <c r="FE159" s="326">
        <v>3.01</v>
      </c>
      <c r="FF159" s="270" t="s">
        <v>1242</v>
      </c>
      <c r="FG159" s="326">
        <v>2.76</v>
      </c>
      <c r="FH159" s="327" t="s">
        <v>1242</v>
      </c>
      <c r="FI159" s="328">
        <v>3.01</v>
      </c>
      <c r="FJ159" s="670" t="s">
        <v>1242</v>
      </c>
      <c r="FK159" s="671">
        <v>100</v>
      </c>
      <c r="FL159" s="672">
        <v>12</v>
      </c>
      <c r="FM159" s="673">
        <v>12</v>
      </c>
      <c r="FN159" s="268" t="s">
        <v>1210</v>
      </c>
      <c r="FO159" s="326" t="s">
        <v>1210</v>
      </c>
      <c r="FP159" s="270" t="s">
        <v>1210</v>
      </c>
      <c r="FQ159" s="326" t="s">
        <v>1210</v>
      </c>
      <c r="FR159" s="327" t="s">
        <v>1210</v>
      </c>
      <c r="FS159" s="328" t="s">
        <v>1210</v>
      </c>
      <c r="FT159" s="670" t="s">
        <v>1210</v>
      </c>
      <c r="FU159" s="671" t="s">
        <v>1210</v>
      </c>
      <c r="FV159" s="672" t="s">
        <v>1210</v>
      </c>
      <c r="FW159" s="673" t="s">
        <v>1210</v>
      </c>
      <c r="FY159" s="276" t="s">
        <v>1243</v>
      </c>
      <c r="FZ159" s="277" t="s">
        <v>1230</v>
      </c>
      <c r="GC159" s="229"/>
      <c r="GD159" s="229"/>
    </row>
    <row r="160" spans="2:186" ht="18.75" customHeight="1">
      <c r="B160" s="632" t="s">
        <v>624</v>
      </c>
      <c r="C160" s="231" t="s">
        <v>625</v>
      </c>
      <c r="D160" s="232">
        <v>2022</v>
      </c>
      <c r="E160" s="233" t="s">
        <v>1231</v>
      </c>
      <c r="F160" s="633">
        <v>1029207</v>
      </c>
      <c r="G160" s="634">
        <v>1029207</v>
      </c>
      <c r="H160" s="339">
        <v>44763</v>
      </c>
      <c r="I160" s="635" t="s">
        <v>2591</v>
      </c>
      <c r="J160" s="636" t="s">
        <v>625</v>
      </c>
      <c r="K160" s="637" t="s">
        <v>2592</v>
      </c>
      <c r="L160" s="638" t="s">
        <v>625</v>
      </c>
      <c r="M160" s="637" t="s">
        <v>2593</v>
      </c>
      <c r="N160" s="639" t="s">
        <v>2591</v>
      </c>
      <c r="O160" s="635" t="s">
        <v>25</v>
      </c>
      <c r="P160" s="639" t="s">
        <v>46</v>
      </c>
      <c r="Q160" s="640" t="s">
        <v>1234</v>
      </c>
      <c r="R160" s="641"/>
      <c r="S160" s="641"/>
      <c r="T160" s="642"/>
      <c r="U160" s="643">
        <v>1873.5293947199998</v>
      </c>
      <c r="V160" s="644">
        <v>4</v>
      </c>
      <c r="W160" s="644">
        <v>1</v>
      </c>
      <c r="X160" s="645" t="s">
        <v>1210</v>
      </c>
      <c r="Y160" s="352">
        <v>2022</v>
      </c>
      <c r="Z160" s="265">
        <v>2024</v>
      </c>
      <c r="AA160" s="646" t="s">
        <v>2594</v>
      </c>
      <c r="AB160" s="647"/>
      <c r="AC160" s="639" t="s">
        <v>1210</v>
      </c>
      <c r="AD160" s="648" t="s">
        <v>1211</v>
      </c>
      <c r="AE160" s="636" t="s">
        <v>2595</v>
      </c>
      <c r="AF160" s="636" t="s">
        <v>2596</v>
      </c>
      <c r="AG160" s="639" t="s">
        <v>2597</v>
      </c>
      <c r="AH160" s="648"/>
      <c r="AI160" s="639" t="s">
        <v>1210</v>
      </c>
      <c r="AJ160" s="649">
        <v>2021</v>
      </c>
      <c r="AK160" s="644">
        <v>3379</v>
      </c>
      <c r="AL160" s="644">
        <v>3345</v>
      </c>
      <c r="AM160" s="650"/>
      <c r="AN160" s="651"/>
      <c r="AO160" s="652">
        <v>2024</v>
      </c>
      <c r="AP160" s="645">
        <v>3377</v>
      </c>
      <c r="AQ160" s="653">
        <v>0.05</v>
      </c>
      <c r="AR160" s="645">
        <v>3342</v>
      </c>
      <c r="AS160" s="653">
        <v>0.08</v>
      </c>
      <c r="AT160" s="654"/>
      <c r="AU160" s="651" t="s">
        <v>1210</v>
      </c>
      <c r="AV160" s="655" t="s">
        <v>1210</v>
      </c>
      <c r="AW160" s="656" t="s">
        <v>2598</v>
      </c>
      <c r="AX160" s="649">
        <v>2021</v>
      </c>
      <c r="AY160" s="644"/>
      <c r="AZ160" s="644" t="s">
        <v>1210</v>
      </c>
      <c r="BA160" s="650"/>
      <c r="BB160" s="657"/>
      <c r="BC160" s="652">
        <v>2024</v>
      </c>
      <c r="BD160" s="645"/>
      <c r="BE160" s="653" t="s">
        <v>1210</v>
      </c>
      <c r="BF160" s="645"/>
      <c r="BG160" s="653" t="s">
        <v>1210</v>
      </c>
      <c r="BH160" s="654"/>
      <c r="BI160" s="657" t="s">
        <v>1210</v>
      </c>
      <c r="BJ160" s="655" t="s">
        <v>1210</v>
      </c>
      <c r="BK160" s="656"/>
      <c r="BL160" s="635" t="s">
        <v>1210</v>
      </c>
      <c r="BM160" s="658" t="s">
        <v>1210</v>
      </c>
      <c r="BN160" s="639" t="s">
        <v>1210</v>
      </c>
      <c r="BO160" s="635" t="s">
        <v>1210</v>
      </c>
      <c r="BP160" s="658" t="s">
        <v>1210</v>
      </c>
      <c r="BQ160" s="639" t="s">
        <v>1210</v>
      </c>
      <c r="BR160" s="635" t="s">
        <v>1210</v>
      </c>
      <c r="BS160" s="658" t="s">
        <v>1210</v>
      </c>
      <c r="BT160" s="639" t="s">
        <v>1210</v>
      </c>
      <c r="BU160" s="635" t="s">
        <v>1210</v>
      </c>
      <c r="BV160" s="658" t="s">
        <v>1210</v>
      </c>
      <c r="BW160" s="639" t="s">
        <v>1210</v>
      </c>
      <c r="BX160" s="635" t="s">
        <v>1210</v>
      </c>
      <c r="BY160" s="658" t="s">
        <v>1210</v>
      </c>
      <c r="BZ160" s="639" t="s">
        <v>1210</v>
      </c>
      <c r="CA160" s="659" t="s">
        <v>1210</v>
      </c>
      <c r="CB160" s="638" t="s">
        <v>1217</v>
      </c>
      <c r="CC160" s="660"/>
      <c r="CD160" s="661" t="s">
        <v>1217</v>
      </c>
      <c r="CE160" s="662"/>
      <c r="CF160" s="663"/>
      <c r="CG160" s="663"/>
      <c r="CH160" s="663"/>
      <c r="CI160" s="663"/>
      <c r="CJ160" s="664"/>
      <c r="CK160" s="661" t="s">
        <v>1240</v>
      </c>
      <c r="CL160" s="639" t="s">
        <v>2599</v>
      </c>
      <c r="CM160" s="647" t="s">
        <v>1217</v>
      </c>
      <c r="CN160" s="665"/>
      <c r="CO160" s="666">
        <v>0</v>
      </c>
      <c r="CP160" s="667"/>
      <c r="CQ160" s="666">
        <v>0</v>
      </c>
      <c r="CR160" s="667"/>
      <c r="CS160" s="666">
        <v>0</v>
      </c>
      <c r="CT160" s="667" t="s">
        <v>1210</v>
      </c>
      <c r="CU160" s="666">
        <v>0</v>
      </c>
      <c r="CV160" s="374" t="s">
        <v>1219</v>
      </c>
      <c r="CW160" s="375" t="s">
        <v>1223</v>
      </c>
      <c r="CX160" s="336"/>
      <c r="CY160" s="333" t="s">
        <v>1226</v>
      </c>
      <c r="CZ160" s="334" t="s">
        <v>1226</v>
      </c>
      <c r="DA160" s="336"/>
      <c r="DB160" s="333" t="s">
        <v>1222</v>
      </c>
      <c r="DC160" s="334" t="s">
        <v>1223</v>
      </c>
      <c r="DD160" s="336"/>
      <c r="DE160" s="333" t="s">
        <v>1220</v>
      </c>
      <c r="DF160" s="334" t="s">
        <v>1220</v>
      </c>
      <c r="DG160" s="336"/>
      <c r="DH160" s="333" t="s">
        <v>1222</v>
      </c>
      <c r="DI160" s="334" t="s">
        <v>1220</v>
      </c>
      <c r="DJ160" s="336"/>
      <c r="DK160" s="333" t="s">
        <v>1222</v>
      </c>
      <c r="DL160" s="334" t="s">
        <v>1223</v>
      </c>
      <c r="DM160" s="336"/>
      <c r="DN160" s="333" t="s">
        <v>1220</v>
      </c>
      <c r="DO160" s="334" t="s">
        <v>1220</v>
      </c>
      <c r="DP160" s="336"/>
      <c r="DQ160" s="333" t="s">
        <v>1224</v>
      </c>
      <c r="DR160" s="334" t="s">
        <v>1224</v>
      </c>
      <c r="DS160" s="336"/>
      <c r="DT160" s="333" t="s">
        <v>1222</v>
      </c>
      <c r="DU160" s="334" t="s">
        <v>1223</v>
      </c>
      <c r="DV160" s="336"/>
      <c r="DW160" s="333" t="s">
        <v>1224</v>
      </c>
      <c r="DX160" s="334" t="s">
        <v>1224</v>
      </c>
      <c r="DY160" s="336"/>
      <c r="DZ160" s="333" t="s">
        <v>1224</v>
      </c>
      <c r="EA160" s="334" t="s">
        <v>1224</v>
      </c>
      <c r="EB160" s="336"/>
      <c r="EC160" s="333" t="s">
        <v>1224</v>
      </c>
      <c r="ED160" s="334" t="s">
        <v>1224</v>
      </c>
      <c r="EE160" s="336"/>
      <c r="EF160" s="333" t="s">
        <v>1220</v>
      </c>
      <c r="EG160" s="334" t="s">
        <v>1220</v>
      </c>
      <c r="EH160" s="336"/>
      <c r="EI160" s="374" t="s">
        <v>1210</v>
      </c>
      <c r="EJ160" s="375" t="s">
        <v>1210</v>
      </c>
      <c r="EK160" s="336"/>
      <c r="EL160" s="333" t="s">
        <v>1210</v>
      </c>
      <c r="EM160" s="334" t="s">
        <v>1210</v>
      </c>
      <c r="EN160" s="336"/>
      <c r="EO160" s="333" t="s">
        <v>1210</v>
      </c>
      <c r="EP160" s="334" t="s">
        <v>1210</v>
      </c>
      <c r="EQ160" s="336"/>
      <c r="ER160" s="333" t="s">
        <v>1210</v>
      </c>
      <c r="ES160" s="334" t="s">
        <v>1210</v>
      </c>
      <c r="ET160" s="336"/>
      <c r="EU160" s="333" t="s">
        <v>1210</v>
      </c>
      <c r="EV160" s="334" t="s">
        <v>1210</v>
      </c>
      <c r="EW160" s="376"/>
      <c r="EY160" s="668" t="s">
        <v>624</v>
      </c>
      <c r="EZ160" s="639" t="s">
        <v>625</v>
      </c>
      <c r="FA160" s="265" t="s">
        <v>1231</v>
      </c>
      <c r="FB160" s="266">
        <v>44882</v>
      </c>
      <c r="FC160" s="669">
        <v>44894</v>
      </c>
      <c r="FD160" s="268" t="s">
        <v>1242</v>
      </c>
      <c r="FE160" s="326">
        <v>0.05</v>
      </c>
      <c r="FF160" s="270" t="s">
        <v>1242</v>
      </c>
      <c r="FG160" s="326">
        <v>0.08</v>
      </c>
      <c r="FH160" s="327" t="s">
        <v>1210</v>
      </c>
      <c r="FI160" s="328" t="s">
        <v>1210</v>
      </c>
      <c r="FJ160" s="670" t="s">
        <v>1228</v>
      </c>
      <c r="FK160" s="671">
        <v>88.888888888888886</v>
      </c>
      <c r="FL160" s="672">
        <v>16</v>
      </c>
      <c r="FM160" s="673">
        <v>18</v>
      </c>
      <c r="FN160" s="268" t="s">
        <v>1210</v>
      </c>
      <c r="FO160" s="326" t="s">
        <v>1210</v>
      </c>
      <c r="FP160" s="270" t="s">
        <v>1210</v>
      </c>
      <c r="FQ160" s="326" t="s">
        <v>1210</v>
      </c>
      <c r="FR160" s="327" t="s">
        <v>1210</v>
      </c>
      <c r="FS160" s="328" t="s">
        <v>1210</v>
      </c>
      <c r="FT160" s="670" t="s">
        <v>1210</v>
      </c>
      <c r="FU160" s="671" t="s">
        <v>1210</v>
      </c>
      <c r="FV160" s="672" t="s">
        <v>1210</v>
      </c>
      <c r="FW160" s="673" t="s">
        <v>1210</v>
      </c>
      <c r="FY160" s="276" t="s">
        <v>1243</v>
      </c>
      <c r="FZ160" s="277" t="s">
        <v>1230</v>
      </c>
      <c r="GC160" s="229"/>
      <c r="GD160" s="229"/>
    </row>
    <row r="161" spans="2:186" ht="18.75" customHeight="1">
      <c r="B161" s="632" t="s">
        <v>626</v>
      </c>
      <c r="C161" s="231" t="s">
        <v>627</v>
      </c>
      <c r="D161" s="232">
        <v>2022</v>
      </c>
      <c r="E161" s="233" t="s">
        <v>1231</v>
      </c>
      <c r="F161" s="633">
        <v>1031208</v>
      </c>
      <c r="G161" s="634">
        <v>1031208</v>
      </c>
      <c r="H161" s="339">
        <v>44771</v>
      </c>
      <c r="I161" s="635" t="s">
        <v>2600</v>
      </c>
      <c r="J161" s="636" t="s">
        <v>627</v>
      </c>
      <c r="K161" s="637" t="s">
        <v>2601</v>
      </c>
      <c r="L161" s="638" t="s">
        <v>627</v>
      </c>
      <c r="M161" s="637" t="s">
        <v>2601</v>
      </c>
      <c r="N161" s="639" t="s">
        <v>2600</v>
      </c>
      <c r="O161" s="635" t="s">
        <v>25</v>
      </c>
      <c r="P161" s="639" t="s">
        <v>48</v>
      </c>
      <c r="Q161" s="640" t="s">
        <v>1234</v>
      </c>
      <c r="R161" s="641"/>
      <c r="S161" s="641"/>
      <c r="T161" s="642"/>
      <c r="U161" s="643">
        <v>4631.7091692180011</v>
      </c>
      <c r="V161" s="644">
        <v>2</v>
      </c>
      <c r="W161" s="644">
        <v>1</v>
      </c>
      <c r="X161" s="645" t="s">
        <v>1210</v>
      </c>
      <c r="Y161" s="352">
        <v>2022</v>
      </c>
      <c r="Z161" s="265">
        <v>2024</v>
      </c>
      <c r="AA161" s="646" t="s">
        <v>2602</v>
      </c>
      <c r="AB161" s="647" t="s">
        <v>1211</v>
      </c>
      <c r="AC161" s="639" t="s">
        <v>2603</v>
      </c>
      <c r="AD161" s="648"/>
      <c r="AE161" s="636" t="s">
        <v>1210</v>
      </c>
      <c r="AF161" s="636" t="s">
        <v>1210</v>
      </c>
      <c r="AG161" s="639" t="s">
        <v>1210</v>
      </c>
      <c r="AH161" s="648"/>
      <c r="AI161" s="639" t="s">
        <v>1210</v>
      </c>
      <c r="AJ161" s="649">
        <v>2021</v>
      </c>
      <c r="AK161" s="644">
        <v>8477</v>
      </c>
      <c r="AL161" s="644">
        <v>8417</v>
      </c>
      <c r="AM161" s="650"/>
      <c r="AN161" s="651"/>
      <c r="AO161" s="652">
        <v>2024</v>
      </c>
      <c r="AP161" s="645">
        <v>10000</v>
      </c>
      <c r="AQ161" s="653">
        <v>-17.97</v>
      </c>
      <c r="AR161" s="645">
        <v>9800</v>
      </c>
      <c r="AS161" s="653">
        <v>-16.440000000000001</v>
      </c>
      <c r="AT161" s="654"/>
      <c r="AU161" s="651" t="s">
        <v>1210</v>
      </c>
      <c r="AV161" s="655">
        <v>3</v>
      </c>
      <c r="AW161" s="656" t="s">
        <v>2604</v>
      </c>
      <c r="AX161" s="649">
        <v>2021</v>
      </c>
      <c r="AY161" s="644"/>
      <c r="AZ161" s="644" t="s">
        <v>1210</v>
      </c>
      <c r="BA161" s="650"/>
      <c r="BB161" s="657"/>
      <c r="BC161" s="652">
        <v>2024</v>
      </c>
      <c r="BD161" s="645"/>
      <c r="BE161" s="653" t="s">
        <v>1210</v>
      </c>
      <c r="BF161" s="645"/>
      <c r="BG161" s="653" t="s">
        <v>1210</v>
      </c>
      <c r="BH161" s="654"/>
      <c r="BI161" s="657" t="s">
        <v>1210</v>
      </c>
      <c r="BJ161" s="655" t="s">
        <v>1210</v>
      </c>
      <c r="BK161" s="656"/>
      <c r="BL161" s="635" t="s">
        <v>1210</v>
      </c>
      <c r="BM161" s="658" t="s">
        <v>1210</v>
      </c>
      <c r="BN161" s="639" t="s">
        <v>1210</v>
      </c>
      <c r="BO161" s="635" t="s">
        <v>1210</v>
      </c>
      <c r="BP161" s="658" t="s">
        <v>1210</v>
      </c>
      <c r="BQ161" s="639" t="s">
        <v>1210</v>
      </c>
      <c r="BR161" s="635" t="s">
        <v>1210</v>
      </c>
      <c r="BS161" s="658" t="s">
        <v>1210</v>
      </c>
      <c r="BT161" s="639" t="s">
        <v>1210</v>
      </c>
      <c r="BU161" s="635" t="s">
        <v>1210</v>
      </c>
      <c r="BV161" s="658" t="s">
        <v>1210</v>
      </c>
      <c r="BW161" s="639" t="s">
        <v>1210</v>
      </c>
      <c r="BX161" s="635" t="s">
        <v>1210</v>
      </c>
      <c r="BY161" s="658" t="s">
        <v>1210</v>
      </c>
      <c r="BZ161" s="639" t="s">
        <v>1210</v>
      </c>
      <c r="CA161" s="659" t="s">
        <v>1210</v>
      </c>
      <c r="CB161" s="638" t="s">
        <v>1240</v>
      </c>
      <c r="CC161" s="660" t="s">
        <v>2605</v>
      </c>
      <c r="CD161" s="661" t="s">
        <v>1217</v>
      </c>
      <c r="CE161" s="662"/>
      <c r="CF161" s="663"/>
      <c r="CG161" s="663"/>
      <c r="CH161" s="663"/>
      <c r="CI161" s="663"/>
      <c r="CJ161" s="664"/>
      <c r="CK161" s="661" t="s">
        <v>1240</v>
      </c>
      <c r="CL161" s="639" t="s">
        <v>2606</v>
      </c>
      <c r="CM161" s="647" t="s">
        <v>1217</v>
      </c>
      <c r="CN161" s="665">
        <v>0</v>
      </c>
      <c r="CO161" s="666">
        <v>0</v>
      </c>
      <c r="CP161" s="667">
        <v>0</v>
      </c>
      <c r="CQ161" s="666">
        <v>0</v>
      </c>
      <c r="CR161" s="667">
        <v>0</v>
      </c>
      <c r="CS161" s="666">
        <v>0</v>
      </c>
      <c r="CT161" s="667">
        <v>0</v>
      </c>
      <c r="CU161" s="666">
        <v>0</v>
      </c>
      <c r="CV161" s="374" t="s">
        <v>1219</v>
      </c>
      <c r="CW161" s="375" t="s">
        <v>1223</v>
      </c>
      <c r="CX161" s="336"/>
      <c r="CY161" s="333" t="s">
        <v>1222</v>
      </c>
      <c r="CZ161" s="334" t="s">
        <v>1223</v>
      </c>
      <c r="DA161" s="336"/>
      <c r="DB161" s="333" t="s">
        <v>1222</v>
      </c>
      <c r="DC161" s="334" t="s">
        <v>1223</v>
      </c>
      <c r="DD161" s="336"/>
      <c r="DE161" s="333" t="s">
        <v>1222</v>
      </c>
      <c r="DF161" s="334" t="s">
        <v>1223</v>
      </c>
      <c r="DG161" s="336"/>
      <c r="DH161" s="333" t="s">
        <v>1222</v>
      </c>
      <c r="DI161" s="334" t="s">
        <v>1223</v>
      </c>
      <c r="DJ161" s="336"/>
      <c r="DK161" s="333" t="s">
        <v>1222</v>
      </c>
      <c r="DL161" s="334" t="s">
        <v>1223</v>
      </c>
      <c r="DM161" s="336"/>
      <c r="DN161" s="333" t="s">
        <v>1224</v>
      </c>
      <c r="DO161" s="334" t="s">
        <v>1224</v>
      </c>
      <c r="DP161" s="336"/>
      <c r="DQ161" s="333" t="s">
        <v>1224</v>
      </c>
      <c r="DR161" s="334" t="s">
        <v>1224</v>
      </c>
      <c r="DS161" s="336"/>
      <c r="DT161" s="333" t="s">
        <v>1222</v>
      </c>
      <c r="DU161" s="334" t="s">
        <v>1223</v>
      </c>
      <c r="DV161" s="336"/>
      <c r="DW161" s="333" t="s">
        <v>1222</v>
      </c>
      <c r="DX161" s="334" t="s">
        <v>1223</v>
      </c>
      <c r="DY161" s="336"/>
      <c r="DZ161" s="333" t="s">
        <v>1222</v>
      </c>
      <c r="EA161" s="334" t="s">
        <v>1223</v>
      </c>
      <c r="EB161" s="336"/>
      <c r="EC161" s="333" t="s">
        <v>1222</v>
      </c>
      <c r="ED161" s="334" t="s">
        <v>1223</v>
      </c>
      <c r="EE161" s="336"/>
      <c r="EF161" s="333" t="s">
        <v>1222</v>
      </c>
      <c r="EG161" s="334" t="s">
        <v>1223</v>
      </c>
      <c r="EH161" s="336"/>
      <c r="EI161" s="374" t="s">
        <v>1210</v>
      </c>
      <c r="EJ161" s="375" t="s">
        <v>1210</v>
      </c>
      <c r="EK161" s="336"/>
      <c r="EL161" s="333" t="s">
        <v>1210</v>
      </c>
      <c r="EM161" s="334" t="s">
        <v>1210</v>
      </c>
      <c r="EN161" s="336"/>
      <c r="EO161" s="333" t="s">
        <v>1210</v>
      </c>
      <c r="EP161" s="334" t="s">
        <v>1210</v>
      </c>
      <c r="EQ161" s="336"/>
      <c r="ER161" s="333" t="s">
        <v>1210</v>
      </c>
      <c r="ES161" s="334" t="s">
        <v>1210</v>
      </c>
      <c r="ET161" s="336"/>
      <c r="EU161" s="333" t="s">
        <v>1210</v>
      </c>
      <c r="EV161" s="334" t="s">
        <v>1210</v>
      </c>
      <c r="EW161" s="376"/>
      <c r="EY161" s="668" t="s">
        <v>626</v>
      </c>
      <c r="EZ161" s="639" t="s">
        <v>627</v>
      </c>
      <c r="FA161" s="265" t="s">
        <v>1231</v>
      </c>
      <c r="FB161" s="266">
        <v>44922</v>
      </c>
      <c r="FC161" s="669">
        <v>44942</v>
      </c>
      <c r="FD161" s="268" t="s">
        <v>1228</v>
      </c>
      <c r="FE161" s="326">
        <v>-17.97</v>
      </c>
      <c r="FF161" s="270" t="s">
        <v>1228</v>
      </c>
      <c r="FG161" s="326">
        <v>-16.440000000000001</v>
      </c>
      <c r="FH161" s="327" t="s">
        <v>1242</v>
      </c>
      <c r="FI161" s="328">
        <v>3</v>
      </c>
      <c r="FJ161" s="670" t="s">
        <v>1242</v>
      </c>
      <c r="FK161" s="671">
        <v>100</v>
      </c>
      <c r="FL161" s="672">
        <v>22</v>
      </c>
      <c r="FM161" s="673">
        <v>22</v>
      </c>
      <c r="FN161" s="268" t="s">
        <v>1210</v>
      </c>
      <c r="FO161" s="326" t="s">
        <v>1210</v>
      </c>
      <c r="FP161" s="270" t="s">
        <v>1210</v>
      </c>
      <c r="FQ161" s="326" t="s">
        <v>1210</v>
      </c>
      <c r="FR161" s="327" t="s">
        <v>1210</v>
      </c>
      <c r="FS161" s="328" t="s">
        <v>1210</v>
      </c>
      <c r="FT161" s="670" t="s">
        <v>1210</v>
      </c>
      <c r="FU161" s="671" t="s">
        <v>1210</v>
      </c>
      <c r="FV161" s="672" t="s">
        <v>1210</v>
      </c>
      <c r="FW161" s="673" t="s">
        <v>1210</v>
      </c>
      <c r="FY161" s="276" t="s">
        <v>1229</v>
      </c>
      <c r="FZ161" s="277" t="s">
        <v>1230</v>
      </c>
      <c r="GC161" s="229"/>
      <c r="GD161" s="229"/>
    </row>
    <row r="162" spans="2:186" ht="18.75" customHeight="1">
      <c r="B162" s="632" t="s">
        <v>628</v>
      </c>
      <c r="C162" s="231" t="s">
        <v>629</v>
      </c>
      <c r="D162" s="232">
        <v>2022</v>
      </c>
      <c r="E162" s="233" t="s">
        <v>1231</v>
      </c>
      <c r="F162" s="633">
        <v>1047209</v>
      </c>
      <c r="G162" s="634">
        <v>1047209</v>
      </c>
      <c r="H162" s="339">
        <v>44757</v>
      </c>
      <c r="I162" s="635" t="s">
        <v>2607</v>
      </c>
      <c r="J162" s="636" t="s">
        <v>629</v>
      </c>
      <c r="K162" s="637" t="s">
        <v>2608</v>
      </c>
      <c r="L162" s="638" t="s">
        <v>629</v>
      </c>
      <c r="M162" s="637" t="s">
        <v>2608</v>
      </c>
      <c r="N162" s="639" t="s">
        <v>2607</v>
      </c>
      <c r="O162" s="635" t="s">
        <v>67</v>
      </c>
      <c r="P162" s="639" t="s">
        <v>73</v>
      </c>
      <c r="Q162" s="640" t="s">
        <v>1234</v>
      </c>
      <c r="R162" s="641"/>
      <c r="S162" s="641"/>
      <c r="T162" s="642"/>
      <c r="U162" s="643">
        <v>1765.6975620000003</v>
      </c>
      <c r="V162" s="644">
        <v>2</v>
      </c>
      <c r="W162" s="644">
        <v>1</v>
      </c>
      <c r="X162" s="645" t="s">
        <v>1210</v>
      </c>
      <c r="Y162" s="352">
        <v>2022</v>
      </c>
      <c r="Z162" s="265">
        <v>2024</v>
      </c>
      <c r="AA162" s="646" t="s">
        <v>2609</v>
      </c>
      <c r="AB162" s="647" t="s">
        <v>1211</v>
      </c>
      <c r="AC162" s="639" t="s">
        <v>2610</v>
      </c>
      <c r="AD162" s="648"/>
      <c r="AE162" s="636" t="s">
        <v>1210</v>
      </c>
      <c r="AF162" s="636" t="s">
        <v>1210</v>
      </c>
      <c r="AG162" s="639" t="s">
        <v>1210</v>
      </c>
      <c r="AH162" s="648"/>
      <c r="AI162" s="639" t="s">
        <v>1210</v>
      </c>
      <c r="AJ162" s="649">
        <v>2021</v>
      </c>
      <c r="AK162" s="644">
        <v>3272</v>
      </c>
      <c r="AL162" s="644">
        <v>3249</v>
      </c>
      <c r="AM162" s="650">
        <v>58.5</v>
      </c>
      <c r="AN162" s="651" t="s">
        <v>1406</v>
      </c>
      <c r="AO162" s="652">
        <v>2024</v>
      </c>
      <c r="AP162" s="645">
        <v>3174</v>
      </c>
      <c r="AQ162" s="653">
        <v>2.99</v>
      </c>
      <c r="AR162" s="645">
        <v>3152</v>
      </c>
      <c r="AS162" s="653">
        <v>2.98</v>
      </c>
      <c r="AT162" s="654">
        <v>56.74</v>
      </c>
      <c r="AU162" s="651" t="s">
        <v>1406</v>
      </c>
      <c r="AV162" s="655">
        <v>3</v>
      </c>
      <c r="AW162" s="656" t="s">
        <v>2611</v>
      </c>
      <c r="AX162" s="649">
        <v>2021</v>
      </c>
      <c r="AY162" s="644"/>
      <c r="AZ162" s="644" t="s">
        <v>1210</v>
      </c>
      <c r="BA162" s="650"/>
      <c r="BB162" s="657"/>
      <c r="BC162" s="652">
        <v>2024</v>
      </c>
      <c r="BD162" s="645"/>
      <c r="BE162" s="653" t="s">
        <v>1210</v>
      </c>
      <c r="BF162" s="645"/>
      <c r="BG162" s="653" t="s">
        <v>1210</v>
      </c>
      <c r="BH162" s="654"/>
      <c r="BI162" s="657" t="s">
        <v>1210</v>
      </c>
      <c r="BJ162" s="655" t="s">
        <v>1210</v>
      </c>
      <c r="BK162" s="656"/>
      <c r="BL162" s="635" t="s">
        <v>1210</v>
      </c>
      <c r="BM162" s="658" t="s">
        <v>1210</v>
      </c>
      <c r="BN162" s="639" t="s">
        <v>1210</v>
      </c>
      <c r="BO162" s="635" t="s">
        <v>1210</v>
      </c>
      <c r="BP162" s="658" t="s">
        <v>1210</v>
      </c>
      <c r="BQ162" s="639" t="s">
        <v>1210</v>
      </c>
      <c r="BR162" s="635" t="s">
        <v>1210</v>
      </c>
      <c r="BS162" s="658" t="s">
        <v>1210</v>
      </c>
      <c r="BT162" s="639" t="s">
        <v>1210</v>
      </c>
      <c r="BU162" s="635" t="s">
        <v>1210</v>
      </c>
      <c r="BV162" s="658" t="s">
        <v>1210</v>
      </c>
      <c r="BW162" s="639" t="s">
        <v>1210</v>
      </c>
      <c r="BX162" s="635" t="s">
        <v>1210</v>
      </c>
      <c r="BY162" s="658" t="s">
        <v>1210</v>
      </c>
      <c r="BZ162" s="639" t="s">
        <v>1210</v>
      </c>
      <c r="CA162" s="659" t="s">
        <v>1210</v>
      </c>
      <c r="CB162" s="638" t="s">
        <v>1240</v>
      </c>
      <c r="CC162" s="660" t="s">
        <v>2612</v>
      </c>
      <c r="CD162" s="661" t="s">
        <v>1217</v>
      </c>
      <c r="CE162" s="662"/>
      <c r="CF162" s="663"/>
      <c r="CG162" s="663"/>
      <c r="CH162" s="663"/>
      <c r="CI162" s="663"/>
      <c r="CJ162" s="664"/>
      <c r="CK162" s="661" t="s">
        <v>1217</v>
      </c>
      <c r="CL162" s="639"/>
      <c r="CM162" s="647" t="s">
        <v>1217</v>
      </c>
      <c r="CN162" s="665"/>
      <c r="CO162" s="666">
        <v>0</v>
      </c>
      <c r="CP162" s="667"/>
      <c r="CQ162" s="666">
        <v>0</v>
      </c>
      <c r="CR162" s="667"/>
      <c r="CS162" s="666">
        <v>0</v>
      </c>
      <c r="CT162" s="667" t="s">
        <v>1210</v>
      </c>
      <c r="CU162" s="666">
        <v>0</v>
      </c>
      <c r="CV162" s="374" t="s">
        <v>1219</v>
      </c>
      <c r="CW162" s="375" t="s">
        <v>1223</v>
      </c>
      <c r="CX162" s="336"/>
      <c r="CY162" s="333" t="s">
        <v>1222</v>
      </c>
      <c r="CZ162" s="334" t="s">
        <v>1223</v>
      </c>
      <c r="DA162" s="336"/>
      <c r="DB162" s="333" t="s">
        <v>1222</v>
      </c>
      <c r="DC162" s="334" t="s">
        <v>1223</v>
      </c>
      <c r="DD162" s="336"/>
      <c r="DE162" s="333" t="s">
        <v>1222</v>
      </c>
      <c r="DF162" s="334" t="s">
        <v>1223</v>
      </c>
      <c r="DG162" s="336"/>
      <c r="DH162" s="333" t="s">
        <v>1220</v>
      </c>
      <c r="DI162" s="334" t="s">
        <v>1220</v>
      </c>
      <c r="DJ162" s="336"/>
      <c r="DK162" s="333" t="s">
        <v>1222</v>
      </c>
      <c r="DL162" s="334" t="s">
        <v>1223</v>
      </c>
      <c r="DM162" s="336"/>
      <c r="DN162" s="333" t="s">
        <v>1224</v>
      </c>
      <c r="DO162" s="334" t="s">
        <v>1224</v>
      </c>
      <c r="DP162" s="336"/>
      <c r="DQ162" s="333" t="s">
        <v>1224</v>
      </c>
      <c r="DR162" s="334" t="s">
        <v>1224</v>
      </c>
      <c r="DS162" s="336"/>
      <c r="DT162" s="333" t="s">
        <v>1222</v>
      </c>
      <c r="DU162" s="334" t="s">
        <v>1223</v>
      </c>
      <c r="DV162" s="336"/>
      <c r="DW162" s="333" t="s">
        <v>1224</v>
      </c>
      <c r="DX162" s="334" t="s">
        <v>1224</v>
      </c>
      <c r="DY162" s="336"/>
      <c r="DZ162" s="333" t="s">
        <v>1224</v>
      </c>
      <c r="EA162" s="334" t="s">
        <v>1224</v>
      </c>
      <c r="EB162" s="336"/>
      <c r="EC162" s="333" t="s">
        <v>1224</v>
      </c>
      <c r="ED162" s="334" t="s">
        <v>1224</v>
      </c>
      <c r="EE162" s="336"/>
      <c r="EF162" s="333" t="s">
        <v>1224</v>
      </c>
      <c r="EG162" s="334" t="s">
        <v>1224</v>
      </c>
      <c r="EH162" s="336"/>
      <c r="EI162" s="374" t="s">
        <v>1210</v>
      </c>
      <c r="EJ162" s="375" t="s">
        <v>1210</v>
      </c>
      <c r="EK162" s="336"/>
      <c r="EL162" s="333" t="s">
        <v>1210</v>
      </c>
      <c r="EM162" s="334" t="s">
        <v>1210</v>
      </c>
      <c r="EN162" s="336"/>
      <c r="EO162" s="333" t="s">
        <v>1210</v>
      </c>
      <c r="EP162" s="334" t="s">
        <v>1210</v>
      </c>
      <c r="EQ162" s="336"/>
      <c r="ER162" s="333" t="s">
        <v>1210</v>
      </c>
      <c r="ES162" s="334" t="s">
        <v>1210</v>
      </c>
      <c r="ET162" s="336"/>
      <c r="EU162" s="333" t="s">
        <v>1210</v>
      </c>
      <c r="EV162" s="334" t="s">
        <v>1210</v>
      </c>
      <c r="EW162" s="376"/>
      <c r="EY162" s="668" t="s">
        <v>628</v>
      </c>
      <c r="EZ162" s="639" t="s">
        <v>629</v>
      </c>
      <c r="FA162" s="265" t="s">
        <v>1231</v>
      </c>
      <c r="FB162" s="266">
        <v>44900</v>
      </c>
      <c r="FC162" s="669">
        <v>44900</v>
      </c>
      <c r="FD162" s="268" t="s">
        <v>1242</v>
      </c>
      <c r="FE162" s="326">
        <v>2.99</v>
      </c>
      <c r="FF162" s="270" t="s">
        <v>1242</v>
      </c>
      <c r="FG162" s="326">
        <v>2.98</v>
      </c>
      <c r="FH162" s="327" t="s">
        <v>1242</v>
      </c>
      <c r="FI162" s="328">
        <v>3</v>
      </c>
      <c r="FJ162" s="670" t="s">
        <v>1242</v>
      </c>
      <c r="FK162" s="671">
        <v>100</v>
      </c>
      <c r="FL162" s="672">
        <v>14</v>
      </c>
      <c r="FM162" s="673">
        <v>14</v>
      </c>
      <c r="FN162" s="268" t="s">
        <v>1210</v>
      </c>
      <c r="FO162" s="326" t="s">
        <v>1210</v>
      </c>
      <c r="FP162" s="270" t="s">
        <v>1210</v>
      </c>
      <c r="FQ162" s="326" t="s">
        <v>1210</v>
      </c>
      <c r="FR162" s="327" t="s">
        <v>1210</v>
      </c>
      <c r="FS162" s="328" t="s">
        <v>1210</v>
      </c>
      <c r="FT162" s="670" t="s">
        <v>1210</v>
      </c>
      <c r="FU162" s="671" t="s">
        <v>1210</v>
      </c>
      <c r="FV162" s="672" t="s">
        <v>1210</v>
      </c>
      <c r="FW162" s="673" t="s">
        <v>1210</v>
      </c>
      <c r="FY162" s="276" t="s">
        <v>1243</v>
      </c>
      <c r="FZ162" s="277" t="s">
        <v>1230</v>
      </c>
      <c r="GC162" s="229"/>
      <c r="GD162" s="229"/>
    </row>
    <row r="163" spans="2:186" ht="18.75" customHeight="1">
      <c r="B163" s="632" t="s">
        <v>630</v>
      </c>
      <c r="C163" s="231" t="s">
        <v>631</v>
      </c>
      <c r="D163" s="232">
        <v>2022</v>
      </c>
      <c r="E163" s="233" t="s">
        <v>1231</v>
      </c>
      <c r="F163" s="633">
        <v>1078213</v>
      </c>
      <c r="G163" s="634">
        <v>1078213</v>
      </c>
      <c r="H163" s="339">
        <v>44750</v>
      </c>
      <c r="I163" s="635" t="s">
        <v>2613</v>
      </c>
      <c r="J163" s="636" t="s">
        <v>631</v>
      </c>
      <c r="K163" s="637" t="s">
        <v>2614</v>
      </c>
      <c r="L163" s="638" t="s">
        <v>631</v>
      </c>
      <c r="M163" s="637" t="s">
        <v>2615</v>
      </c>
      <c r="N163" s="639" t="s">
        <v>2613</v>
      </c>
      <c r="O163" s="635" t="s">
        <v>114</v>
      </c>
      <c r="P163" s="639" t="s">
        <v>116</v>
      </c>
      <c r="Q163" s="640" t="s">
        <v>1234</v>
      </c>
      <c r="R163" s="641"/>
      <c r="S163" s="641"/>
      <c r="T163" s="642"/>
      <c r="U163" s="643">
        <v>8058.1927373668959</v>
      </c>
      <c r="V163" s="644">
        <v>154</v>
      </c>
      <c r="W163" s="644">
        <v>0</v>
      </c>
      <c r="X163" s="645" t="s">
        <v>1210</v>
      </c>
      <c r="Y163" s="352">
        <v>2022</v>
      </c>
      <c r="Z163" s="265">
        <v>2024</v>
      </c>
      <c r="AA163" s="646" t="s">
        <v>2616</v>
      </c>
      <c r="AB163" s="647"/>
      <c r="AC163" s="639" t="s">
        <v>1210</v>
      </c>
      <c r="AD163" s="648" t="s">
        <v>1211</v>
      </c>
      <c r="AE163" s="636" t="s">
        <v>2617</v>
      </c>
      <c r="AF163" s="636" t="s">
        <v>2613</v>
      </c>
      <c r="AG163" s="639" t="s">
        <v>2618</v>
      </c>
      <c r="AH163" s="648"/>
      <c r="AI163" s="639" t="s">
        <v>1210</v>
      </c>
      <c r="AJ163" s="649">
        <v>2021</v>
      </c>
      <c r="AK163" s="644">
        <v>13923</v>
      </c>
      <c r="AL163" s="644">
        <v>12755</v>
      </c>
      <c r="AM163" s="650">
        <v>9</v>
      </c>
      <c r="AN163" s="651" t="s">
        <v>2619</v>
      </c>
      <c r="AO163" s="652">
        <v>2024</v>
      </c>
      <c r="AP163" s="645">
        <v>13505</v>
      </c>
      <c r="AQ163" s="653">
        <v>3</v>
      </c>
      <c r="AR163" s="645">
        <v>12372</v>
      </c>
      <c r="AS163" s="653">
        <v>3</v>
      </c>
      <c r="AT163" s="654">
        <v>8.6999999999999993</v>
      </c>
      <c r="AU163" s="651" t="s">
        <v>2619</v>
      </c>
      <c r="AV163" s="655">
        <v>3.33</v>
      </c>
      <c r="AW163" s="656" t="s">
        <v>2620</v>
      </c>
      <c r="AX163" s="649">
        <v>2021</v>
      </c>
      <c r="AY163" s="644"/>
      <c r="AZ163" s="644" t="s">
        <v>1210</v>
      </c>
      <c r="BA163" s="650"/>
      <c r="BB163" s="657"/>
      <c r="BC163" s="652">
        <v>2024</v>
      </c>
      <c r="BD163" s="645"/>
      <c r="BE163" s="653" t="s">
        <v>1210</v>
      </c>
      <c r="BF163" s="645"/>
      <c r="BG163" s="653" t="s">
        <v>1210</v>
      </c>
      <c r="BH163" s="654"/>
      <c r="BI163" s="657" t="s">
        <v>1210</v>
      </c>
      <c r="BJ163" s="655" t="s">
        <v>1210</v>
      </c>
      <c r="BK163" s="656"/>
      <c r="BL163" s="635" t="s">
        <v>1210</v>
      </c>
      <c r="BM163" s="658" t="s">
        <v>1210</v>
      </c>
      <c r="BN163" s="639" t="s">
        <v>1210</v>
      </c>
      <c r="BO163" s="635" t="s">
        <v>1210</v>
      </c>
      <c r="BP163" s="658" t="s">
        <v>1210</v>
      </c>
      <c r="BQ163" s="639" t="s">
        <v>1210</v>
      </c>
      <c r="BR163" s="635" t="s">
        <v>1210</v>
      </c>
      <c r="BS163" s="658" t="s">
        <v>1210</v>
      </c>
      <c r="BT163" s="639" t="s">
        <v>1210</v>
      </c>
      <c r="BU163" s="635" t="s">
        <v>1210</v>
      </c>
      <c r="BV163" s="658" t="s">
        <v>1210</v>
      </c>
      <c r="BW163" s="639" t="s">
        <v>1210</v>
      </c>
      <c r="BX163" s="635" t="s">
        <v>1210</v>
      </c>
      <c r="BY163" s="658" t="s">
        <v>1210</v>
      </c>
      <c r="BZ163" s="639" t="s">
        <v>1210</v>
      </c>
      <c r="CA163" s="659" t="s">
        <v>1210</v>
      </c>
      <c r="CB163" s="638" t="s">
        <v>1217</v>
      </c>
      <c r="CC163" s="660"/>
      <c r="CD163" s="661" t="s">
        <v>1217</v>
      </c>
      <c r="CE163" s="662"/>
      <c r="CF163" s="663"/>
      <c r="CG163" s="663"/>
      <c r="CH163" s="663"/>
      <c r="CI163" s="663"/>
      <c r="CJ163" s="664"/>
      <c r="CK163" s="661" t="s">
        <v>1240</v>
      </c>
      <c r="CL163" s="639" t="s">
        <v>2621</v>
      </c>
      <c r="CM163" s="647" t="s">
        <v>1217</v>
      </c>
      <c r="CN163" s="665"/>
      <c r="CO163" s="666">
        <v>0</v>
      </c>
      <c r="CP163" s="667"/>
      <c r="CQ163" s="666">
        <v>0</v>
      </c>
      <c r="CR163" s="667"/>
      <c r="CS163" s="666">
        <v>0</v>
      </c>
      <c r="CT163" s="667" t="s">
        <v>1210</v>
      </c>
      <c r="CU163" s="666">
        <v>0</v>
      </c>
      <c r="CV163" s="374" t="s">
        <v>1219</v>
      </c>
      <c r="CW163" s="375" t="s">
        <v>1223</v>
      </c>
      <c r="CX163" s="336"/>
      <c r="CY163" s="333" t="s">
        <v>1222</v>
      </c>
      <c r="CZ163" s="334" t="s">
        <v>1223</v>
      </c>
      <c r="DA163" s="336"/>
      <c r="DB163" s="333" t="s">
        <v>1222</v>
      </c>
      <c r="DC163" s="334" t="s">
        <v>1223</v>
      </c>
      <c r="DD163" s="336"/>
      <c r="DE163" s="333" t="s">
        <v>1222</v>
      </c>
      <c r="DF163" s="334" t="s">
        <v>1223</v>
      </c>
      <c r="DG163" s="336"/>
      <c r="DH163" s="333" t="s">
        <v>1222</v>
      </c>
      <c r="DI163" s="334" t="s">
        <v>1223</v>
      </c>
      <c r="DJ163" s="336"/>
      <c r="DK163" s="333" t="s">
        <v>1222</v>
      </c>
      <c r="DL163" s="334" t="s">
        <v>1223</v>
      </c>
      <c r="DM163" s="336" t="s">
        <v>2622</v>
      </c>
      <c r="DN163" s="333" t="s">
        <v>1224</v>
      </c>
      <c r="DO163" s="334" t="s">
        <v>1224</v>
      </c>
      <c r="DP163" s="336"/>
      <c r="DQ163" s="333" t="s">
        <v>1222</v>
      </c>
      <c r="DR163" s="334" t="s">
        <v>1223</v>
      </c>
      <c r="DS163" s="336"/>
      <c r="DT163" s="333" t="s">
        <v>1222</v>
      </c>
      <c r="DU163" s="334" t="s">
        <v>1223</v>
      </c>
      <c r="DV163" s="336" t="s">
        <v>2622</v>
      </c>
      <c r="DW163" s="333" t="s">
        <v>1224</v>
      </c>
      <c r="DX163" s="334" t="s">
        <v>1224</v>
      </c>
      <c r="DY163" s="336"/>
      <c r="DZ163" s="333" t="s">
        <v>1224</v>
      </c>
      <c r="EA163" s="334" t="s">
        <v>1224</v>
      </c>
      <c r="EB163" s="336"/>
      <c r="EC163" s="333" t="s">
        <v>1224</v>
      </c>
      <c r="ED163" s="334" t="s">
        <v>1224</v>
      </c>
      <c r="EE163" s="336"/>
      <c r="EF163" s="333" t="s">
        <v>1224</v>
      </c>
      <c r="EG163" s="334" t="s">
        <v>1224</v>
      </c>
      <c r="EH163" s="336"/>
      <c r="EI163" s="374" t="s">
        <v>1210</v>
      </c>
      <c r="EJ163" s="375" t="s">
        <v>1210</v>
      </c>
      <c r="EK163" s="336"/>
      <c r="EL163" s="333" t="s">
        <v>1210</v>
      </c>
      <c r="EM163" s="334" t="s">
        <v>1210</v>
      </c>
      <c r="EN163" s="336"/>
      <c r="EO163" s="333" t="s">
        <v>1210</v>
      </c>
      <c r="EP163" s="334" t="s">
        <v>1210</v>
      </c>
      <c r="EQ163" s="336"/>
      <c r="ER163" s="333" t="s">
        <v>1210</v>
      </c>
      <c r="ES163" s="334" t="s">
        <v>1210</v>
      </c>
      <c r="ET163" s="336"/>
      <c r="EU163" s="333" t="s">
        <v>1210</v>
      </c>
      <c r="EV163" s="334" t="s">
        <v>1210</v>
      </c>
      <c r="EW163" s="376"/>
      <c r="EY163" s="668" t="s">
        <v>630</v>
      </c>
      <c r="EZ163" s="639" t="s">
        <v>631</v>
      </c>
      <c r="FA163" s="265" t="s">
        <v>1231</v>
      </c>
      <c r="FB163" s="266">
        <v>44900</v>
      </c>
      <c r="FC163" s="669">
        <v>44900</v>
      </c>
      <c r="FD163" s="268" t="s">
        <v>1242</v>
      </c>
      <c r="FE163" s="326">
        <v>3</v>
      </c>
      <c r="FF163" s="270" t="s">
        <v>1242</v>
      </c>
      <c r="FG163" s="326">
        <v>3</v>
      </c>
      <c r="FH163" s="327" t="s">
        <v>1242</v>
      </c>
      <c r="FI163" s="328">
        <v>3.33</v>
      </c>
      <c r="FJ163" s="670" t="s">
        <v>1242</v>
      </c>
      <c r="FK163" s="671">
        <v>100</v>
      </c>
      <c r="FL163" s="672">
        <v>16</v>
      </c>
      <c r="FM163" s="673">
        <v>16</v>
      </c>
      <c r="FN163" s="268" t="s">
        <v>1210</v>
      </c>
      <c r="FO163" s="326" t="s">
        <v>1210</v>
      </c>
      <c r="FP163" s="270" t="s">
        <v>1210</v>
      </c>
      <c r="FQ163" s="326" t="s">
        <v>1210</v>
      </c>
      <c r="FR163" s="327" t="s">
        <v>1210</v>
      </c>
      <c r="FS163" s="328" t="s">
        <v>1210</v>
      </c>
      <c r="FT163" s="670" t="s">
        <v>1210</v>
      </c>
      <c r="FU163" s="671" t="s">
        <v>1210</v>
      </c>
      <c r="FV163" s="672" t="s">
        <v>1210</v>
      </c>
      <c r="FW163" s="673" t="s">
        <v>1210</v>
      </c>
      <c r="FY163" s="276" t="s">
        <v>1243</v>
      </c>
      <c r="FZ163" s="277" t="s">
        <v>1230</v>
      </c>
      <c r="GC163" s="229"/>
      <c r="GD163" s="229"/>
    </row>
    <row r="164" spans="2:186" ht="18.75" customHeight="1">
      <c r="B164" s="632" t="s">
        <v>632</v>
      </c>
      <c r="C164" s="231" t="s">
        <v>633</v>
      </c>
      <c r="D164" s="232">
        <v>2022</v>
      </c>
      <c r="E164" s="233" t="s">
        <v>1231</v>
      </c>
      <c r="F164" s="633">
        <v>1080214</v>
      </c>
      <c r="G164" s="634">
        <v>1080214</v>
      </c>
      <c r="H164" s="339">
        <v>44770</v>
      </c>
      <c r="I164" s="635" t="s">
        <v>2623</v>
      </c>
      <c r="J164" s="636" t="s">
        <v>633</v>
      </c>
      <c r="K164" s="637" t="s">
        <v>2624</v>
      </c>
      <c r="L164" s="638" t="s">
        <v>633</v>
      </c>
      <c r="M164" s="637" t="s">
        <v>2624</v>
      </c>
      <c r="N164" s="639" t="s">
        <v>2625</v>
      </c>
      <c r="O164" s="635" t="s">
        <v>119</v>
      </c>
      <c r="P164" s="639" t="s">
        <v>122</v>
      </c>
      <c r="Q164" s="640" t="s">
        <v>1234</v>
      </c>
      <c r="R164" s="641"/>
      <c r="S164" s="641"/>
      <c r="T164" s="642"/>
      <c r="U164" s="643">
        <v>2586.4167680003998</v>
      </c>
      <c r="V164" s="644">
        <v>7</v>
      </c>
      <c r="W164" s="644">
        <v>2</v>
      </c>
      <c r="X164" s="645" t="s">
        <v>1210</v>
      </c>
      <c r="Y164" s="352">
        <v>2022</v>
      </c>
      <c r="Z164" s="265">
        <v>2024</v>
      </c>
      <c r="AA164" s="646" t="s">
        <v>2626</v>
      </c>
      <c r="AB164" s="647"/>
      <c r="AC164" s="639" t="s">
        <v>1210</v>
      </c>
      <c r="AD164" s="648" t="s">
        <v>1211</v>
      </c>
      <c r="AE164" s="636" t="s">
        <v>2627</v>
      </c>
      <c r="AF164" s="636" t="s">
        <v>2625</v>
      </c>
      <c r="AG164" s="639" t="s">
        <v>2628</v>
      </c>
      <c r="AH164" s="648"/>
      <c r="AI164" s="639" t="s">
        <v>1210</v>
      </c>
      <c r="AJ164" s="649">
        <v>2021</v>
      </c>
      <c r="AK164" s="644">
        <v>4821</v>
      </c>
      <c r="AL164" s="644">
        <v>5142</v>
      </c>
      <c r="AM164" s="650">
        <v>24.05</v>
      </c>
      <c r="AN164" s="651" t="s">
        <v>1498</v>
      </c>
      <c r="AO164" s="652">
        <v>2024</v>
      </c>
      <c r="AP164" s="645">
        <v>4773</v>
      </c>
      <c r="AQ164" s="653">
        <v>0.99</v>
      </c>
      <c r="AR164" s="645">
        <v>5091</v>
      </c>
      <c r="AS164" s="653">
        <v>0.99</v>
      </c>
      <c r="AT164" s="654">
        <v>23.81</v>
      </c>
      <c r="AU164" s="651" t="s">
        <v>1498</v>
      </c>
      <c r="AV164" s="655">
        <v>0.99</v>
      </c>
      <c r="AW164" s="656" t="s">
        <v>2629</v>
      </c>
      <c r="AX164" s="649">
        <v>2021</v>
      </c>
      <c r="AY164" s="644"/>
      <c r="AZ164" s="644" t="s">
        <v>1210</v>
      </c>
      <c r="BA164" s="650"/>
      <c r="BB164" s="657"/>
      <c r="BC164" s="652">
        <v>2024</v>
      </c>
      <c r="BD164" s="645"/>
      <c r="BE164" s="653" t="s">
        <v>1210</v>
      </c>
      <c r="BF164" s="645"/>
      <c r="BG164" s="653" t="s">
        <v>1210</v>
      </c>
      <c r="BH164" s="654"/>
      <c r="BI164" s="657" t="s">
        <v>1210</v>
      </c>
      <c r="BJ164" s="655" t="s">
        <v>1210</v>
      </c>
      <c r="BK164" s="656"/>
      <c r="BL164" s="635" t="s">
        <v>1210</v>
      </c>
      <c r="BM164" s="658" t="s">
        <v>1210</v>
      </c>
      <c r="BN164" s="639" t="s">
        <v>1210</v>
      </c>
      <c r="BO164" s="635" t="s">
        <v>1210</v>
      </c>
      <c r="BP164" s="658" t="s">
        <v>1210</v>
      </c>
      <c r="BQ164" s="639" t="s">
        <v>1210</v>
      </c>
      <c r="BR164" s="635" t="s">
        <v>1210</v>
      </c>
      <c r="BS164" s="658" t="s">
        <v>1210</v>
      </c>
      <c r="BT164" s="639" t="s">
        <v>1210</v>
      </c>
      <c r="BU164" s="635" t="s">
        <v>1210</v>
      </c>
      <c r="BV164" s="658" t="s">
        <v>1210</v>
      </c>
      <c r="BW164" s="639" t="s">
        <v>1210</v>
      </c>
      <c r="BX164" s="635" t="s">
        <v>1210</v>
      </c>
      <c r="BY164" s="658" t="s">
        <v>1210</v>
      </c>
      <c r="BZ164" s="639" t="s">
        <v>1210</v>
      </c>
      <c r="CA164" s="659" t="s">
        <v>1210</v>
      </c>
      <c r="CB164" s="638" t="s">
        <v>1217</v>
      </c>
      <c r="CC164" s="660"/>
      <c r="CD164" s="661" t="s">
        <v>1217</v>
      </c>
      <c r="CE164" s="662"/>
      <c r="CF164" s="663"/>
      <c r="CG164" s="663"/>
      <c r="CH164" s="663"/>
      <c r="CI164" s="663"/>
      <c r="CJ164" s="664"/>
      <c r="CK164" s="661" t="s">
        <v>1240</v>
      </c>
      <c r="CL164" s="639" t="s">
        <v>2630</v>
      </c>
      <c r="CM164" s="647" t="s">
        <v>1217</v>
      </c>
      <c r="CN164" s="665"/>
      <c r="CO164" s="666">
        <v>0</v>
      </c>
      <c r="CP164" s="667"/>
      <c r="CQ164" s="666">
        <v>0</v>
      </c>
      <c r="CR164" s="667"/>
      <c r="CS164" s="666">
        <v>0</v>
      </c>
      <c r="CT164" s="667" t="s">
        <v>1210</v>
      </c>
      <c r="CU164" s="666">
        <v>0</v>
      </c>
      <c r="CV164" s="374" t="s">
        <v>1219</v>
      </c>
      <c r="CW164" s="375" t="s">
        <v>1223</v>
      </c>
      <c r="CX164" s="336"/>
      <c r="CY164" s="333" t="s">
        <v>1222</v>
      </c>
      <c r="CZ164" s="334" t="s">
        <v>1223</v>
      </c>
      <c r="DA164" s="336"/>
      <c r="DB164" s="333" t="s">
        <v>1222</v>
      </c>
      <c r="DC164" s="334" t="s">
        <v>1223</v>
      </c>
      <c r="DD164" s="336"/>
      <c r="DE164" s="333" t="s">
        <v>1222</v>
      </c>
      <c r="DF164" s="334" t="s">
        <v>1223</v>
      </c>
      <c r="DG164" s="336"/>
      <c r="DH164" s="333" t="s">
        <v>1222</v>
      </c>
      <c r="DI164" s="334" t="s">
        <v>1223</v>
      </c>
      <c r="DJ164" s="336"/>
      <c r="DK164" s="333" t="s">
        <v>1222</v>
      </c>
      <c r="DL164" s="334" t="s">
        <v>1223</v>
      </c>
      <c r="DM164" s="336"/>
      <c r="DN164" s="333" t="s">
        <v>1224</v>
      </c>
      <c r="DO164" s="334" t="s">
        <v>1224</v>
      </c>
      <c r="DP164" s="336"/>
      <c r="DQ164" s="333" t="s">
        <v>1222</v>
      </c>
      <c r="DR164" s="334" t="s">
        <v>1223</v>
      </c>
      <c r="DS164" s="336"/>
      <c r="DT164" s="333" t="s">
        <v>1222</v>
      </c>
      <c r="DU164" s="334" t="s">
        <v>1223</v>
      </c>
      <c r="DV164" s="336"/>
      <c r="DW164" s="333" t="s">
        <v>1224</v>
      </c>
      <c r="DX164" s="334" t="s">
        <v>1224</v>
      </c>
      <c r="DY164" s="336"/>
      <c r="DZ164" s="333" t="s">
        <v>1224</v>
      </c>
      <c r="EA164" s="334" t="s">
        <v>1224</v>
      </c>
      <c r="EB164" s="336"/>
      <c r="EC164" s="333" t="s">
        <v>1224</v>
      </c>
      <c r="ED164" s="334" t="s">
        <v>1224</v>
      </c>
      <c r="EE164" s="336"/>
      <c r="EF164" s="333" t="s">
        <v>1224</v>
      </c>
      <c r="EG164" s="334" t="s">
        <v>1224</v>
      </c>
      <c r="EH164" s="336"/>
      <c r="EI164" s="374" t="s">
        <v>1210</v>
      </c>
      <c r="EJ164" s="375" t="s">
        <v>1210</v>
      </c>
      <c r="EK164" s="336"/>
      <c r="EL164" s="333" t="s">
        <v>1210</v>
      </c>
      <c r="EM164" s="334" t="s">
        <v>1210</v>
      </c>
      <c r="EN164" s="336"/>
      <c r="EO164" s="333" t="s">
        <v>1210</v>
      </c>
      <c r="EP164" s="334" t="s">
        <v>1210</v>
      </c>
      <c r="EQ164" s="336"/>
      <c r="ER164" s="333" t="s">
        <v>1210</v>
      </c>
      <c r="ES164" s="334" t="s">
        <v>1210</v>
      </c>
      <c r="ET164" s="336"/>
      <c r="EU164" s="333" t="s">
        <v>1210</v>
      </c>
      <c r="EV164" s="334" t="s">
        <v>1210</v>
      </c>
      <c r="EW164" s="376"/>
      <c r="EY164" s="668" t="s">
        <v>632</v>
      </c>
      <c r="EZ164" s="639" t="s">
        <v>633</v>
      </c>
      <c r="FA164" s="265" t="s">
        <v>1231</v>
      </c>
      <c r="FB164" s="266">
        <v>44853</v>
      </c>
      <c r="FC164" s="669">
        <v>44886</v>
      </c>
      <c r="FD164" s="268" t="s">
        <v>1242</v>
      </c>
      <c r="FE164" s="326">
        <v>0.99</v>
      </c>
      <c r="FF164" s="270" t="s">
        <v>1242</v>
      </c>
      <c r="FG164" s="326">
        <v>0.99</v>
      </c>
      <c r="FH164" s="327" t="s">
        <v>1242</v>
      </c>
      <c r="FI164" s="328">
        <v>0.99</v>
      </c>
      <c r="FJ164" s="670" t="s">
        <v>1242</v>
      </c>
      <c r="FK164" s="671">
        <v>100</v>
      </c>
      <c r="FL164" s="672">
        <v>16</v>
      </c>
      <c r="FM164" s="673">
        <v>16</v>
      </c>
      <c r="FN164" s="268" t="s">
        <v>1210</v>
      </c>
      <c r="FO164" s="326" t="s">
        <v>1210</v>
      </c>
      <c r="FP164" s="270" t="s">
        <v>1210</v>
      </c>
      <c r="FQ164" s="326" t="s">
        <v>1210</v>
      </c>
      <c r="FR164" s="327" t="s">
        <v>1210</v>
      </c>
      <c r="FS164" s="328" t="s">
        <v>1210</v>
      </c>
      <c r="FT164" s="670" t="s">
        <v>1210</v>
      </c>
      <c r="FU164" s="671" t="s">
        <v>1210</v>
      </c>
      <c r="FV164" s="672" t="s">
        <v>1210</v>
      </c>
      <c r="FW164" s="673" t="s">
        <v>1210</v>
      </c>
      <c r="FY164" s="276" t="s">
        <v>1243</v>
      </c>
      <c r="FZ164" s="277" t="s">
        <v>1230</v>
      </c>
      <c r="GC164" s="229"/>
      <c r="GD164" s="229"/>
    </row>
    <row r="165" spans="2:186" ht="18.75" customHeight="1">
      <c r="B165" s="632" t="s">
        <v>634</v>
      </c>
      <c r="C165" s="231" t="s">
        <v>635</v>
      </c>
      <c r="D165" s="232">
        <v>2022</v>
      </c>
      <c r="E165" s="233" t="s">
        <v>1204</v>
      </c>
      <c r="F165" s="633">
        <v>2058215</v>
      </c>
      <c r="G165" s="634">
        <v>2058215</v>
      </c>
      <c r="H165" s="339">
        <v>44756</v>
      </c>
      <c r="I165" s="635" t="s">
        <v>2631</v>
      </c>
      <c r="J165" s="636" t="s">
        <v>635</v>
      </c>
      <c r="K165" s="637" t="s">
        <v>2632</v>
      </c>
      <c r="L165" s="638" t="s">
        <v>635</v>
      </c>
      <c r="M165" s="637" t="s">
        <v>2632</v>
      </c>
      <c r="N165" s="639" t="s">
        <v>2633</v>
      </c>
      <c r="O165" s="635" t="s">
        <v>78</v>
      </c>
      <c r="P165" s="639" t="s">
        <v>87</v>
      </c>
      <c r="Q165" s="640"/>
      <c r="R165" s="641" t="s">
        <v>1208</v>
      </c>
      <c r="S165" s="641"/>
      <c r="T165" s="642"/>
      <c r="U165" s="643">
        <v>16941.736743336001</v>
      </c>
      <c r="V165" s="644">
        <v>422</v>
      </c>
      <c r="W165" s="644">
        <v>0</v>
      </c>
      <c r="X165" s="645" t="s">
        <v>1210</v>
      </c>
      <c r="Y165" s="352">
        <v>2022</v>
      </c>
      <c r="Z165" s="265">
        <v>2024</v>
      </c>
      <c r="AA165" s="646" t="s">
        <v>2634</v>
      </c>
      <c r="AB165" s="647"/>
      <c r="AC165" s="639" t="s">
        <v>1210</v>
      </c>
      <c r="AD165" s="648" t="s">
        <v>1211</v>
      </c>
      <c r="AE165" s="636" t="s">
        <v>2635</v>
      </c>
      <c r="AF165" s="636" t="s">
        <v>2631</v>
      </c>
      <c r="AG165" s="639" t="s">
        <v>1311</v>
      </c>
      <c r="AH165" s="648"/>
      <c r="AI165" s="639" t="s">
        <v>1210</v>
      </c>
      <c r="AJ165" s="649">
        <v>2021</v>
      </c>
      <c r="AK165" s="644">
        <v>29442</v>
      </c>
      <c r="AL165" s="644">
        <v>29178</v>
      </c>
      <c r="AM165" s="650">
        <v>69.77</v>
      </c>
      <c r="AN165" s="651" t="s">
        <v>2636</v>
      </c>
      <c r="AO165" s="652">
        <v>2024</v>
      </c>
      <c r="AP165" s="645">
        <v>28967</v>
      </c>
      <c r="AQ165" s="653">
        <v>1.61</v>
      </c>
      <c r="AR165" s="645">
        <v>28706</v>
      </c>
      <c r="AS165" s="653">
        <v>1.61</v>
      </c>
      <c r="AT165" s="654">
        <v>67.680000000000007</v>
      </c>
      <c r="AU165" s="651" t="s">
        <v>2636</v>
      </c>
      <c r="AV165" s="655">
        <v>2.99</v>
      </c>
      <c r="AW165" s="656" t="s">
        <v>2637</v>
      </c>
      <c r="AX165" s="649">
        <v>2021</v>
      </c>
      <c r="AY165" s="644"/>
      <c r="AZ165" s="644" t="s">
        <v>1210</v>
      </c>
      <c r="BA165" s="650"/>
      <c r="BB165" s="657"/>
      <c r="BC165" s="652">
        <v>2024</v>
      </c>
      <c r="BD165" s="645"/>
      <c r="BE165" s="653" t="s">
        <v>1210</v>
      </c>
      <c r="BF165" s="645"/>
      <c r="BG165" s="653" t="s">
        <v>1210</v>
      </c>
      <c r="BH165" s="654"/>
      <c r="BI165" s="657" t="s">
        <v>1210</v>
      </c>
      <c r="BJ165" s="655" t="s">
        <v>1210</v>
      </c>
      <c r="BK165" s="656"/>
      <c r="BL165" s="635" t="s">
        <v>1210</v>
      </c>
      <c r="BM165" s="658" t="s">
        <v>1210</v>
      </c>
      <c r="BN165" s="639" t="s">
        <v>1210</v>
      </c>
      <c r="BO165" s="635" t="s">
        <v>1210</v>
      </c>
      <c r="BP165" s="658" t="s">
        <v>1210</v>
      </c>
      <c r="BQ165" s="639" t="s">
        <v>1210</v>
      </c>
      <c r="BR165" s="635" t="s">
        <v>1210</v>
      </c>
      <c r="BS165" s="658" t="s">
        <v>1210</v>
      </c>
      <c r="BT165" s="639" t="s">
        <v>1210</v>
      </c>
      <c r="BU165" s="635" t="s">
        <v>1210</v>
      </c>
      <c r="BV165" s="658" t="s">
        <v>1210</v>
      </c>
      <c r="BW165" s="639" t="s">
        <v>1210</v>
      </c>
      <c r="BX165" s="635" t="s">
        <v>1210</v>
      </c>
      <c r="BY165" s="658" t="s">
        <v>1210</v>
      </c>
      <c r="BZ165" s="639" t="s">
        <v>1210</v>
      </c>
      <c r="CA165" s="659" t="s">
        <v>1210</v>
      </c>
      <c r="CB165" s="638" t="s">
        <v>1240</v>
      </c>
      <c r="CC165" s="660" t="s">
        <v>2638</v>
      </c>
      <c r="CD165" s="661" t="s">
        <v>1217</v>
      </c>
      <c r="CE165" s="662"/>
      <c r="CF165" s="663"/>
      <c r="CG165" s="663"/>
      <c r="CH165" s="663"/>
      <c r="CI165" s="663"/>
      <c r="CJ165" s="664"/>
      <c r="CK165" s="661" t="s">
        <v>1217</v>
      </c>
      <c r="CL165" s="639"/>
      <c r="CM165" s="647" t="s">
        <v>1217</v>
      </c>
      <c r="CN165" s="665"/>
      <c r="CO165" s="666">
        <v>0</v>
      </c>
      <c r="CP165" s="667"/>
      <c r="CQ165" s="666">
        <v>11</v>
      </c>
      <c r="CR165" s="667"/>
      <c r="CS165" s="666">
        <v>0</v>
      </c>
      <c r="CT165" s="667" t="s">
        <v>1210</v>
      </c>
      <c r="CU165" s="666">
        <v>11</v>
      </c>
      <c r="CV165" s="374" t="s">
        <v>1219</v>
      </c>
      <c r="CW165" s="375" t="s">
        <v>1223</v>
      </c>
      <c r="CX165" s="336"/>
      <c r="CY165" s="333" t="s">
        <v>1224</v>
      </c>
      <c r="CZ165" s="334" t="s">
        <v>1224</v>
      </c>
      <c r="DA165" s="336"/>
      <c r="DB165" s="333" t="s">
        <v>1222</v>
      </c>
      <c r="DC165" s="334" t="s">
        <v>1223</v>
      </c>
      <c r="DD165" s="336"/>
      <c r="DE165" s="333" t="s">
        <v>1224</v>
      </c>
      <c r="DF165" s="334" t="s">
        <v>1224</v>
      </c>
      <c r="DG165" s="336"/>
      <c r="DH165" s="333" t="s">
        <v>1222</v>
      </c>
      <c r="DI165" s="334" t="s">
        <v>1223</v>
      </c>
      <c r="DJ165" s="336"/>
      <c r="DK165" s="333" t="s">
        <v>1222</v>
      </c>
      <c r="DL165" s="334" t="s">
        <v>1223</v>
      </c>
      <c r="DM165" s="336"/>
      <c r="DN165" s="333" t="s">
        <v>1224</v>
      </c>
      <c r="DO165" s="334" t="s">
        <v>1224</v>
      </c>
      <c r="DP165" s="336"/>
      <c r="DQ165" s="333" t="s">
        <v>1224</v>
      </c>
      <c r="DR165" s="334" t="s">
        <v>1224</v>
      </c>
      <c r="DS165" s="336"/>
      <c r="DT165" s="333" t="s">
        <v>1224</v>
      </c>
      <c r="DU165" s="334" t="s">
        <v>1224</v>
      </c>
      <c r="DV165" s="336"/>
      <c r="DW165" s="333" t="s">
        <v>1226</v>
      </c>
      <c r="DX165" s="334" t="s">
        <v>1226</v>
      </c>
      <c r="DY165" s="336"/>
      <c r="DZ165" s="333" t="s">
        <v>1224</v>
      </c>
      <c r="EA165" s="334" t="s">
        <v>1224</v>
      </c>
      <c r="EB165" s="336"/>
      <c r="EC165" s="333" t="s">
        <v>1224</v>
      </c>
      <c r="ED165" s="334" t="s">
        <v>1224</v>
      </c>
      <c r="EE165" s="336"/>
      <c r="EF165" s="333" t="s">
        <v>1224</v>
      </c>
      <c r="EG165" s="334" t="s">
        <v>1224</v>
      </c>
      <c r="EH165" s="336"/>
      <c r="EI165" s="374" t="s">
        <v>1210</v>
      </c>
      <c r="EJ165" s="375" t="s">
        <v>1210</v>
      </c>
      <c r="EK165" s="336"/>
      <c r="EL165" s="333" t="s">
        <v>1210</v>
      </c>
      <c r="EM165" s="334" t="s">
        <v>1210</v>
      </c>
      <c r="EN165" s="336"/>
      <c r="EO165" s="333" t="s">
        <v>1210</v>
      </c>
      <c r="EP165" s="334" t="s">
        <v>1210</v>
      </c>
      <c r="EQ165" s="336"/>
      <c r="ER165" s="333" t="s">
        <v>1210</v>
      </c>
      <c r="ES165" s="334" t="s">
        <v>1210</v>
      </c>
      <c r="ET165" s="336"/>
      <c r="EU165" s="333" t="s">
        <v>1210</v>
      </c>
      <c r="EV165" s="334" t="s">
        <v>1210</v>
      </c>
      <c r="EW165" s="376"/>
      <c r="EY165" s="668" t="s">
        <v>634</v>
      </c>
      <c r="EZ165" s="639" t="s">
        <v>635</v>
      </c>
      <c r="FA165" s="265" t="s">
        <v>1204</v>
      </c>
      <c r="FB165" s="266">
        <v>44958</v>
      </c>
      <c r="FC165" s="669">
        <v>44959</v>
      </c>
      <c r="FD165" s="268" t="s">
        <v>1242</v>
      </c>
      <c r="FE165" s="326">
        <v>1.61</v>
      </c>
      <c r="FF165" s="270" t="s">
        <v>1242</v>
      </c>
      <c r="FG165" s="326">
        <v>1.61</v>
      </c>
      <c r="FH165" s="327" t="s">
        <v>1242</v>
      </c>
      <c r="FI165" s="328">
        <v>2.99</v>
      </c>
      <c r="FJ165" s="670" t="s">
        <v>1228</v>
      </c>
      <c r="FK165" s="671">
        <v>80</v>
      </c>
      <c r="FL165" s="672">
        <v>8</v>
      </c>
      <c r="FM165" s="673">
        <v>10</v>
      </c>
      <c r="FN165" s="268" t="s">
        <v>1210</v>
      </c>
      <c r="FO165" s="326" t="s">
        <v>1210</v>
      </c>
      <c r="FP165" s="270" t="s">
        <v>1210</v>
      </c>
      <c r="FQ165" s="326" t="s">
        <v>1210</v>
      </c>
      <c r="FR165" s="327" t="s">
        <v>1210</v>
      </c>
      <c r="FS165" s="328" t="s">
        <v>1210</v>
      </c>
      <c r="FT165" s="670" t="s">
        <v>1210</v>
      </c>
      <c r="FU165" s="671" t="s">
        <v>1210</v>
      </c>
      <c r="FV165" s="672" t="s">
        <v>1210</v>
      </c>
      <c r="FW165" s="673" t="s">
        <v>1210</v>
      </c>
      <c r="FY165" s="276" t="s">
        <v>1243</v>
      </c>
      <c r="FZ165" s="277" t="s">
        <v>1230</v>
      </c>
      <c r="GC165" s="229"/>
      <c r="GD165" s="229"/>
    </row>
    <row r="166" spans="2:186" ht="18.75" customHeight="1">
      <c r="B166" s="632" t="s">
        <v>636</v>
      </c>
      <c r="C166" s="231" t="s">
        <v>637</v>
      </c>
      <c r="D166" s="232">
        <v>2022</v>
      </c>
      <c r="E166" s="233" t="s">
        <v>1231</v>
      </c>
      <c r="F166" s="633">
        <v>1060216</v>
      </c>
      <c r="G166" s="634">
        <v>1060216</v>
      </c>
      <c r="H166" s="339">
        <v>44764</v>
      </c>
      <c r="I166" s="635" t="s">
        <v>2639</v>
      </c>
      <c r="J166" s="636" t="s">
        <v>637</v>
      </c>
      <c r="K166" s="637" t="s">
        <v>2640</v>
      </c>
      <c r="L166" s="638" t="s">
        <v>637</v>
      </c>
      <c r="M166" s="637" t="s">
        <v>2640</v>
      </c>
      <c r="N166" s="639" t="s">
        <v>2639</v>
      </c>
      <c r="O166" s="635" t="s">
        <v>78</v>
      </c>
      <c r="P166" s="639" t="s">
        <v>89</v>
      </c>
      <c r="Q166" s="640" t="s">
        <v>1234</v>
      </c>
      <c r="R166" s="641"/>
      <c r="S166" s="641"/>
      <c r="T166" s="642"/>
      <c r="U166" s="643">
        <v>6814.1278925349297</v>
      </c>
      <c r="V166" s="644">
        <v>136</v>
      </c>
      <c r="W166" s="644">
        <v>0</v>
      </c>
      <c r="X166" s="645" t="s">
        <v>1210</v>
      </c>
      <c r="Y166" s="352">
        <v>2022</v>
      </c>
      <c r="Z166" s="265">
        <v>2024</v>
      </c>
      <c r="AA166" s="646" t="s">
        <v>2641</v>
      </c>
      <c r="AB166" s="647"/>
      <c r="AC166" s="639" t="s">
        <v>1210</v>
      </c>
      <c r="AD166" s="648" t="s">
        <v>1211</v>
      </c>
      <c r="AE166" s="636" t="s">
        <v>2642</v>
      </c>
      <c r="AF166" s="636" t="s">
        <v>2643</v>
      </c>
      <c r="AG166" s="639" t="s">
        <v>1547</v>
      </c>
      <c r="AH166" s="648"/>
      <c r="AI166" s="639" t="s">
        <v>1210</v>
      </c>
      <c r="AJ166" s="649">
        <v>2021</v>
      </c>
      <c r="AK166" s="644">
        <v>11840</v>
      </c>
      <c r="AL166" s="644">
        <v>11733</v>
      </c>
      <c r="AM166" s="650">
        <v>137.99</v>
      </c>
      <c r="AN166" s="651" t="s">
        <v>1238</v>
      </c>
      <c r="AO166" s="652">
        <v>2024</v>
      </c>
      <c r="AP166" s="645">
        <v>11480</v>
      </c>
      <c r="AQ166" s="653">
        <v>3.04</v>
      </c>
      <c r="AR166" s="645">
        <v>11380</v>
      </c>
      <c r="AS166" s="653">
        <v>3</v>
      </c>
      <c r="AT166" s="654">
        <v>133.9</v>
      </c>
      <c r="AU166" s="651" t="s">
        <v>1238</v>
      </c>
      <c r="AV166" s="655">
        <v>2.96</v>
      </c>
      <c r="AW166" s="656" t="s">
        <v>2644</v>
      </c>
      <c r="AX166" s="649">
        <v>2021</v>
      </c>
      <c r="AY166" s="644"/>
      <c r="AZ166" s="644" t="s">
        <v>1210</v>
      </c>
      <c r="BA166" s="650"/>
      <c r="BB166" s="657"/>
      <c r="BC166" s="652">
        <v>2024</v>
      </c>
      <c r="BD166" s="645"/>
      <c r="BE166" s="653" t="s">
        <v>1210</v>
      </c>
      <c r="BF166" s="645"/>
      <c r="BG166" s="653" t="s">
        <v>1210</v>
      </c>
      <c r="BH166" s="654"/>
      <c r="BI166" s="657" t="s">
        <v>1210</v>
      </c>
      <c r="BJ166" s="655" t="s">
        <v>1210</v>
      </c>
      <c r="BK166" s="656"/>
      <c r="BL166" s="635" t="s">
        <v>1210</v>
      </c>
      <c r="BM166" s="658" t="s">
        <v>1210</v>
      </c>
      <c r="BN166" s="639" t="s">
        <v>1210</v>
      </c>
      <c r="BO166" s="635" t="s">
        <v>1210</v>
      </c>
      <c r="BP166" s="658" t="s">
        <v>1210</v>
      </c>
      <c r="BQ166" s="639" t="s">
        <v>1210</v>
      </c>
      <c r="BR166" s="635" t="s">
        <v>1210</v>
      </c>
      <c r="BS166" s="658" t="s">
        <v>1210</v>
      </c>
      <c r="BT166" s="639" t="s">
        <v>1210</v>
      </c>
      <c r="BU166" s="635" t="s">
        <v>1210</v>
      </c>
      <c r="BV166" s="658" t="s">
        <v>1210</v>
      </c>
      <c r="BW166" s="639" t="s">
        <v>1210</v>
      </c>
      <c r="BX166" s="635" t="s">
        <v>1210</v>
      </c>
      <c r="BY166" s="658" t="s">
        <v>1210</v>
      </c>
      <c r="BZ166" s="639" t="s">
        <v>1210</v>
      </c>
      <c r="CA166" s="659" t="s">
        <v>1210</v>
      </c>
      <c r="CB166" s="638" t="s">
        <v>1240</v>
      </c>
      <c r="CC166" s="660" t="s">
        <v>2645</v>
      </c>
      <c r="CD166" s="661" t="s">
        <v>1240</v>
      </c>
      <c r="CE166" s="662" t="s">
        <v>1431</v>
      </c>
      <c r="CF166" s="663" t="s">
        <v>2646</v>
      </c>
      <c r="CG166" s="663"/>
      <c r="CH166" s="663"/>
      <c r="CI166" s="663"/>
      <c r="CJ166" s="664"/>
      <c r="CK166" s="661" t="s">
        <v>1240</v>
      </c>
      <c r="CL166" s="639" t="s">
        <v>2647</v>
      </c>
      <c r="CM166" s="647" t="s">
        <v>1217</v>
      </c>
      <c r="CN166" s="665"/>
      <c r="CO166" s="666">
        <v>0</v>
      </c>
      <c r="CP166" s="667"/>
      <c r="CQ166" s="666">
        <v>0</v>
      </c>
      <c r="CR166" s="667"/>
      <c r="CS166" s="666">
        <v>0</v>
      </c>
      <c r="CT166" s="667" t="s">
        <v>1210</v>
      </c>
      <c r="CU166" s="666">
        <v>0</v>
      </c>
      <c r="CV166" s="374" t="s">
        <v>1219</v>
      </c>
      <c r="CW166" s="375" t="s">
        <v>1223</v>
      </c>
      <c r="CX166" s="336"/>
      <c r="CY166" s="333" t="s">
        <v>1222</v>
      </c>
      <c r="CZ166" s="334" t="s">
        <v>1223</v>
      </c>
      <c r="DA166" s="336"/>
      <c r="DB166" s="333" t="s">
        <v>1222</v>
      </c>
      <c r="DC166" s="334" t="s">
        <v>1223</v>
      </c>
      <c r="DD166" s="336"/>
      <c r="DE166" s="333" t="s">
        <v>1224</v>
      </c>
      <c r="DF166" s="334" t="s">
        <v>1224</v>
      </c>
      <c r="DG166" s="336"/>
      <c r="DH166" s="333" t="s">
        <v>1222</v>
      </c>
      <c r="DI166" s="334" t="s">
        <v>1223</v>
      </c>
      <c r="DJ166" s="336"/>
      <c r="DK166" s="333" t="s">
        <v>1222</v>
      </c>
      <c r="DL166" s="334" t="s">
        <v>1223</v>
      </c>
      <c r="DM166" s="336"/>
      <c r="DN166" s="333" t="s">
        <v>1224</v>
      </c>
      <c r="DO166" s="334" t="s">
        <v>1224</v>
      </c>
      <c r="DP166" s="336"/>
      <c r="DQ166" s="333" t="s">
        <v>1224</v>
      </c>
      <c r="DR166" s="334" t="s">
        <v>1224</v>
      </c>
      <c r="DS166" s="336"/>
      <c r="DT166" s="333" t="s">
        <v>1224</v>
      </c>
      <c r="DU166" s="334" t="s">
        <v>1224</v>
      </c>
      <c r="DV166" s="336"/>
      <c r="DW166" s="333" t="s">
        <v>1224</v>
      </c>
      <c r="DX166" s="334" t="s">
        <v>1224</v>
      </c>
      <c r="DY166" s="336"/>
      <c r="DZ166" s="333" t="s">
        <v>1224</v>
      </c>
      <c r="EA166" s="334" t="s">
        <v>1224</v>
      </c>
      <c r="EB166" s="336"/>
      <c r="EC166" s="333" t="s">
        <v>1224</v>
      </c>
      <c r="ED166" s="334" t="s">
        <v>1224</v>
      </c>
      <c r="EE166" s="336"/>
      <c r="EF166" s="333" t="s">
        <v>1224</v>
      </c>
      <c r="EG166" s="334" t="s">
        <v>1224</v>
      </c>
      <c r="EH166" s="336"/>
      <c r="EI166" s="374" t="s">
        <v>1210</v>
      </c>
      <c r="EJ166" s="375" t="s">
        <v>1210</v>
      </c>
      <c r="EK166" s="336"/>
      <c r="EL166" s="333" t="s">
        <v>1210</v>
      </c>
      <c r="EM166" s="334" t="s">
        <v>1210</v>
      </c>
      <c r="EN166" s="336"/>
      <c r="EO166" s="333" t="s">
        <v>1210</v>
      </c>
      <c r="EP166" s="334" t="s">
        <v>1210</v>
      </c>
      <c r="EQ166" s="336"/>
      <c r="ER166" s="333" t="s">
        <v>1210</v>
      </c>
      <c r="ES166" s="334" t="s">
        <v>1210</v>
      </c>
      <c r="ET166" s="336"/>
      <c r="EU166" s="333" t="s">
        <v>1210</v>
      </c>
      <c r="EV166" s="334" t="s">
        <v>1210</v>
      </c>
      <c r="EW166" s="376"/>
      <c r="EY166" s="668" t="s">
        <v>636</v>
      </c>
      <c r="EZ166" s="639" t="s">
        <v>637</v>
      </c>
      <c r="FA166" s="265" t="s">
        <v>1231</v>
      </c>
      <c r="FB166" s="266">
        <v>44900</v>
      </c>
      <c r="FC166" s="669">
        <v>44900</v>
      </c>
      <c r="FD166" s="268" t="s">
        <v>1242</v>
      </c>
      <c r="FE166" s="326">
        <v>3.04</v>
      </c>
      <c r="FF166" s="270" t="s">
        <v>1242</v>
      </c>
      <c r="FG166" s="326">
        <v>3</v>
      </c>
      <c r="FH166" s="327" t="s">
        <v>1242</v>
      </c>
      <c r="FI166" s="328">
        <v>2.96</v>
      </c>
      <c r="FJ166" s="670" t="s">
        <v>1242</v>
      </c>
      <c r="FK166" s="671">
        <v>100</v>
      </c>
      <c r="FL166" s="672">
        <v>10</v>
      </c>
      <c r="FM166" s="673">
        <v>10</v>
      </c>
      <c r="FN166" s="268" t="s">
        <v>1210</v>
      </c>
      <c r="FO166" s="326" t="s">
        <v>1210</v>
      </c>
      <c r="FP166" s="270" t="s">
        <v>1210</v>
      </c>
      <c r="FQ166" s="326" t="s">
        <v>1210</v>
      </c>
      <c r="FR166" s="327" t="s">
        <v>1210</v>
      </c>
      <c r="FS166" s="328" t="s">
        <v>1210</v>
      </c>
      <c r="FT166" s="670" t="s">
        <v>1210</v>
      </c>
      <c r="FU166" s="671" t="s">
        <v>1210</v>
      </c>
      <c r="FV166" s="672" t="s">
        <v>1210</v>
      </c>
      <c r="FW166" s="673" t="s">
        <v>1210</v>
      </c>
      <c r="FY166" s="276" t="s">
        <v>1243</v>
      </c>
      <c r="FZ166" s="277" t="s">
        <v>1230</v>
      </c>
      <c r="GC166" s="229"/>
      <c r="GD166" s="229"/>
    </row>
    <row r="167" spans="2:186" ht="18.75" customHeight="1">
      <c r="B167" s="632" t="s">
        <v>638</v>
      </c>
      <c r="C167" s="231" t="s">
        <v>639</v>
      </c>
      <c r="D167" s="232">
        <v>2022</v>
      </c>
      <c r="E167" s="233" t="s">
        <v>1231</v>
      </c>
      <c r="F167" s="633">
        <v>1065218</v>
      </c>
      <c r="G167" s="634">
        <v>1065218</v>
      </c>
      <c r="H167" s="339">
        <v>44770</v>
      </c>
      <c r="I167" s="635" t="s">
        <v>2648</v>
      </c>
      <c r="J167" s="636" t="s">
        <v>639</v>
      </c>
      <c r="K167" s="637" t="s">
        <v>2649</v>
      </c>
      <c r="L167" s="638" t="s">
        <v>639</v>
      </c>
      <c r="M167" s="637" t="s">
        <v>2649</v>
      </c>
      <c r="N167" s="639" t="s">
        <v>2650</v>
      </c>
      <c r="O167" s="635" t="s">
        <v>128</v>
      </c>
      <c r="P167" s="639" t="s">
        <v>131</v>
      </c>
      <c r="Q167" s="640" t="s">
        <v>1234</v>
      </c>
      <c r="R167" s="641"/>
      <c r="S167" s="641"/>
      <c r="T167" s="642"/>
      <c r="U167" s="643">
        <v>5851.9704479999991</v>
      </c>
      <c r="V167" s="644">
        <v>3</v>
      </c>
      <c r="W167" s="644">
        <v>2</v>
      </c>
      <c r="X167" s="645" t="s">
        <v>1210</v>
      </c>
      <c r="Y167" s="352">
        <v>2022</v>
      </c>
      <c r="Z167" s="265">
        <v>2024</v>
      </c>
      <c r="AA167" s="646" t="s">
        <v>2651</v>
      </c>
      <c r="AB167" s="647"/>
      <c r="AC167" s="639" t="s">
        <v>1210</v>
      </c>
      <c r="AD167" s="648" t="s">
        <v>1211</v>
      </c>
      <c r="AE167" s="636" t="s">
        <v>2652</v>
      </c>
      <c r="AF167" s="636" t="s">
        <v>2653</v>
      </c>
      <c r="AG167" s="639" t="s">
        <v>2654</v>
      </c>
      <c r="AH167" s="648"/>
      <c r="AI167" s="639" t="s">
        <v>1210</v>
      </c>
      <c r="AJ167" s="649">
        <v>2021</v>
      </c>
      <c r="AK167" s="644">
        <v>10169</v>
      </c>
      <c r="AL167" s="644">
        <v>10207</v>
      </c>
      <c r="AM167" s="650">
        <v>119.26</v>
      </c>
      <c r="AN167" s="651" t="s">
        <v>1283</v>
      </c>
      <c r="AO167" s="652">
        <v>2024</v>
      </c>
      <c r="AP167" s="645">
        <v>10063</v>
      </c>
      <c r="AQ167" s="653">
        <v>1.04</v>
      </c>
      <c r="AR167" s="645">
        <v>10101</v>
      </c>
      <c r="AS167" s="653">
        <v>1.03</v>
      </c>
      <c r="AT167" s="654">
        <v>118.1</v>
      </c>
      <c r="AU167" s="651" t="s">
        <v>1283</v>
      </c>
      <c r="AV167" s="655">
        <v>0.97</v>
      </c>
      <c r="AW167" s="656" t="s">
        <v>2655</v>
      </c>
      <c r="AX167" s="649">
        <v>2021</v>
      </c>
      <c r="AY167" s="644"/>
      <c r="AZ167" s="644" t="s">
        <v>1210</v>
      </c>
      <c r="BA167" s="650"/>
      <c r="BB167" s="657"/>
      <c r="BC167" s="652">
        <v>2024</v>
      </c>
      <c r="BD167" s="645"/>
      <c r="BE167" s="653" t="s">
        <v>1210</v>
      </c>
      <c r="BF167" s="645"/>
      <c r="BG167" s="653" t="s">
        <v>1210</v>
      </c>
      <c r="BH167" s="654"/>
      <c r="BI167" s="657" t="s">
        <v>1210</v>
      </c>
      <c r="BJ167" s="655" t="s">
        <v>1210</v>
      </c>
      <c r="BK167" s="656"/>
      <c r="BL167" s="635" t="s">
        <v>1210</v>
      </c>
      <c r="BM167" s="658" t="s">
        <v>1210</v>
      </c>
      <c r="BN167" s="639" t="s">
        <v>1210</v>
      </c>
      <c r="BO167" s="635" t="s">
        <v>1210</v>
      </c>
      <c r="BP167" s="658" t="s">
        <v>1210</v>
      </c>
      <c r="BQ167" s="639" t="s">
        <v>1210</v>
      </c>
      <c r="BR167" s="635" t="s">
        <v>1210</v>
      </c>
      <c r="BS167" s="658" t="s">
        <v>1210</v>
      </c>
      <c r="BT167" s="639" t="s">
        <v>1210</v>
      </c>
      <c r="BU167" s="635" t="s">
        <v>1210</v>
      </c>
      <c r="BV167" s="658" t="s">
        <v>1210</v>
      </c>
      <c r="BW167" s="639" t="s">
        <v>1210</v>
      </c>
      <c r="BX167" s="635" t="s">
        <v>1210</v>
      </c>
      <c r="BY167" s="658" t="s">
        <v>1210</v>
      </c>
      <c r="BZ167" s="639" t="s">
        <v>1210</v>
      </c>
      <c r="CA167" s="659" t="s">
        <v>1210</v>
      </c>
      <c r="CB167" s="638" t="s">
        <v>1240</v>
      </c>
      <c r="CC167" s="660" t="s">
        <v>2656</v>
      </c>
      <c r="CD167" s="661" t="s">
        <v>1217</v>
      </c>
      <c r="CE167" s="662"/>
      <c r="CF167" s="663"/>
      <c r="CG167" s="663"/>
      <c r="CH167" s="663"/>
      <c r="CI167" s="663"/>
      <c r="CJ167" s="664"/>
      <c r="CK167" s="661" t="s">
        <v>1240</v>
      </c>
      <c r="CL167" s="639" t="s">
        <v>2657</v>
      </c>
      <c r="CM167" s="647" t="s">
        <v>1217</v>
      </c>
      <c r="CN167" s="665"/>
      <c r="CO167" s="666">
        <v>0</v>
      </c>
      <c r="CP167" s="667"/>
      <c r="CQ167" s="666">
        <v>0</v>
      </c>
      <c r="CR167" s="667"/>
      <c r="CS167" s="666">
        <v>0</v>
      </c>
      <c r="CT167" s="667" t="s">
        <v>1210</v>
      </c>
      <c r="CU167" s="666">
        <v>0</v>
      </c>
      <c r="CV167" s="374" t="s">
        <v>1219</v>
      </c>
      <c r="CW167" s="375" t="s">
        <v>1223</v>
      </c>
      <c r="CX167" s="336"/>
      <c r="CY167" s="333" t="s">
        <v>1222</v>
      </c>
      <c r="CZ167" s="334" t="s">
        <v>1223</v>
      </c>
      <c r="DA167" s="336"/>
      <c r="DB167" s="333" t="s">
        <v>1220</v>
      </c>
      <c r="DC167" s="334" t="s">
        <v>1220</v>
      </c>
      <c r="DD167" s="336"/>
      <c r="DE167" s="333" t="s">
        <v>1222</v>
      </c>
      <c r="DF167" s="334" t="s">
        <v>1223</v>
      </c>
      <c r="DG167" s="336"/>
      <c r="DH167" s="333" t="s">
        <v>1222</v>
      </c>
      <c r="DI167" s="334" t="s">
        <v>1223</v>
      </c>
      <c r="DJ167" s="336"/>
      <c r="DK167" s="333" t="s">
        <v>1222</v>
      </c>
      <c r="DL167" s="334" t="s">
        <v>1223</v>
      </c>
      <c r="DM167" s="336"/>
      <c r="DN167" s="333" t="s">
        <v>1222</v>
      </c>
      <c r="DO167" s="334" t="s">
        <v>1223</v>
      </c>
      <c r="DP167" s="336"/>
      <c r="DQ167" s="333" t="s">
        <v>1220</v>
      </c>
      <c r="DR167" s="334" t="s">
        <v>1220</v>
      </c>
      <c r="DS167" s="336"/>
      <c r="DT167" s="333" t="s">
        <v>1222</v>
      </c>
      <c r="DU167" s="334" t="s">
        <v>1223</v>
      </c>
      <c r="DV167" s="336"/>
      <c r="DW167" s="333" t="s">
        <v>1222</v>
      </c>
      <c r="DX167" s="334" t="s">
        <v>1223</v>
      </c>
      <c r="DY167" s="336"/>
      <c r="DZ167" s="333" t="s">
        <v>1222</v>
      </c>
      <c r="EA167" s="334" t="s">
        <v>1223</v>
      </c>
      <c r="EB167" s="336"/>
      <c r="EC167" s="333" t="s">
        <v>1222</v>
      </c>
      <c r="ED167" s="334" t="s">
        <v>1223</v>
      </c>
      <c r="EE167" s="336"/>
      <c r="EF167" s="333" t="s">
        <v>1220</v>
      </c>
      <c r="EG167" s="334" t="s">
        <v>1220</v>
      </c>
      <c r="EH167" s="336"/>
      <c r="EI167" s="374" t="s">
        <v>1210</v>
      </c>
      <c r="EJ167" s="375" t="s">
        <v>1210</v>
      </c>
      <c r="EK167" s="336"/>
      <c r="EL167" s="333" t="s">
        <v>1210</v>
      </c>
      <c r="EM167" s="334" t="s">
        <v>1210</v>
      </c>
      <c r="EN167" s="336"/>
      <c r="EO167" s="333" t="s">
        <v>1210</v>
      </c>
      <c r="EP167" s="334" t="s">
        <v>1210</v>
      </c>
      <c r="EQ167" s="336"/>
      <c r="ER167" s="333" t="s">
        <v>1210</v>
      </c>
      <c r="ES167" s="334" t="s">
        <v>1210</v>
      </c>
      <c r="ET167" s="336"/>
      <c r="EU167" s="333" t="s">
        <v>1210</v>
      </c>
      <c r="EV167" s="334" t="s">
        <v>1210</v>
      </c>
      <c r="EW167" s="376"/>
      <c r="EY167" s="668" t="s">
        <v>638</v>
      </c>
      <c r="EZ167" s="639" t="s">
        <v>639</v>
      </c>
      <c r="FA167" s="265" t="s">
        <v>1231</v>
      </c>
      <c r="FB167" s="266">
        <v>44900</v>
      </c>
      <c r="FC167" s="669">
        <v>44901</v>
      </c>
      <c r="FD167" s="268" t="s">
        <v>1242</v>
      </c>
      <c r="FE167" s="326">
        <v>1.04</v>
      </c>
      <c r="FF167" s="270" t="s">
        <v>1242</v>
      </c>
      <c r="FG167" s="326">
        <v>1.03</v>
      </c>
      <c r="FH167" s="327" t="s">
        <v>1242</v>
      </c>
      <c r="FI167" s="328">
        <v>0.97</v>
      </c>
      <c r="FJ167" s="670" t="s">
        <v>1242</v>
      </c>
      <c r="FK167" s="671">
        <v>100</v>
      </c>
      <c r="FL167" s="672">
        <v>26</v>
      </c>
      <c r="FM167" s="673">
        <v>26</v>
      </c>
      <c r="FN167" s="268" t="s">
        <v>1210</v>
      </c>
      <c r="FO167" s="326" t="s">
        <v>1210</v>
      </c>
      <c r="FP167" s="270" t="s">
        <v>1210</v>
      </c>
      <c r="FQ167" s="326" t="s">
        <v>1210</v>
      </c>
      <c r="FR167" s="327" t="s">
        <v>1210</v>
      </c>
      <c r="FS167" s="328" t="s">
        <v>1210</v>
      </c>
      <c r="FT167" s="670" t="s">
        <v>1210</v>
      </c>
      <c r="FU167" s="671" t="s">
        <v>1210</v>
      </c>
      <c r="FV167" s="672" t="s">
        <v>1210</v>
      </c>
      <c r="FW167" s="673" t="s">
        <v>1210</v>
      </c>
      <c r="FY167" s="276" t="s">
        <v>1243</v>
      </c>
      <c r="FZ167" s="277" t="s">
        <v>1230</v>
      </c>
      <c r="GC167" s="229"/>
      <c r="GD167" s="229"/>
    </row>
    <row r="168" spans="2:186" ht="18.75" customHeight="1">
      <c r="B168" s="632" t="s">
        <v>640</v>
      </c>
      <c r="C168" s="231" t="s">
        <v>641</v>
      </c>
      <c r="D168" s="232">
        <v>2022</v>
      </c>
      <c r="E168" s="233" t="s">
        <v>1269</v>
      </c>
      <c r="F168" s="633">
        <v>3059220</v>
      </c>
      <c r="G168" s="634">
        <v>3059220</v>
      </c>
      <c r="H168" s="339">
        <v>44758</v>
      </c>
      <c r="I168" s="635" t="s">
        <v>2658</v>
      </c>
      <c r="J168" s="636" t="s">
        <v>641</v>
      </c>
      <c r="K168" s="637" t="s">
        <v>2659</v>
      </c>
      <c r="L168" s="638" t="s">
        <v>641</v>
      </c>
      <c r="M168" s="637" t="s">
        <v>2659</v>
      </c>
      <c r="N168" s="639" t="s">
        <v>2658</v>
      </c>
      <c r="O168" s="635" t="s">
        <v>78</v>
      </c>
      <c r="P168" s="639" t="s">
        <v>88</v>
      </c>
      <c r="Q168" s="640"/>
      <c r="R168" s="641"/>
      <c r="S168" s="641" t="s">
        <v>1272</v>
      </c>
      <c r="T168" s="642"/>
      <c r="U168" s="643" t="s">
        <v>1210</v>
      </c>
      <c r="V168" s="644" t="s">
        <v>1210</v>
      </c>
      <c r="W168" s="644" t="s">
        <v>1210</v>
      </c>
      <c r="X168" s="645">
        <v>328</v>
      </c>
      <c r="Y168" s="352">
        <v>2022</v>
      </c>
      <c r="Z168" s="265">
        <v>2024</v>
      </c>
      <c r="AA168" s="646" t="s">
        <v>2660</v>
      </c>
      <c r="AB168" s="647"/>
      <c r="AC168" s="639" t="s">
        <v>1210</v>
      </c>
      <c r="AD168" s="648" t="s">
        <v>1211</v>
      </c>
      <c r="AE168" s="636" t="s">
        <v>2661</v>
      </c>
      <c r="AF168" s="636" t="s">
        <v>2662</v>
      </c>
      <c r="AG168" s="639" t="s">
        <v>2663</v>
      </c>
      <c r="AH168" s="648"/>
      <c r="AI168" s="639" t="s">
        <v>1210</v>
      </c>
      <c r="AJ168" s="649">
        <v>2021</v>
      </c>
      <c r="AK168" s="644"/>
      <c r="AL168" s="644" t="s">
        <v>1210</v>
      </c>
      <c r="AM168" s="650"/>
      <c r="AN168" s="651"/>
      <c r="AO168" s="652">
        <v>2024</v>
      </c>
      <c r="AP168" s="645"/>
      <c r="AQ168" s="653" t="s">
        <v>1210</v>
      </c>
      <c r="AR168" s="645"/>
      <c r="AS168" s="653" t="s">
        <v>1210</v>
      </c>
      <c r="AT168" s="654"/>
      <c r="AU168" s="651" t="s">
        <v>1210</v>
      </c>
      <c r="AV168" s="655" t="s">
        <v>1210</v>
      </c>
      <c r="AW168" s="656"/>
      <c r="AX168" s="649">
        <v>2021</v>
      </c>
      <c r="AY168" s="644">
        <v>206</v>
      </c>
      <c r="AZ168" s="644">
        <v>206</v>
      </c>
      <c r="BA168" s="650"/>
      <c r="BB168" s="657"/>
      <c r="BC168" s="652">
        <v>2024</v>
      </c>
      <c r="BD168" s="645">
        <v>185</v>
      </c>
      <c r="BE168" s="653">
        <v>10.19</v>
      </c>
      <c r="BF168" s="645">
        <v>185</v>
      </c>
      <c r="BG168" s="653">
        <v>10.19</v>
      </c>
      <c r="BH168" s="654"/>
      <c r="BI168" s="657" t="s">
        <v>1210</v>
      </c>
      <c r="BJ168" s="655" t="s">
        <v>1210</v>
      </c>
      <c r="BK168" s="656" t="s">
        <v>2660</v>
      </c>
      <c r="BL168" s="635" t="s">
        <v>1210</v>
      </c>
      <c r="BM168" s="658" t="s">
        <v>1210</v>
      </c>
      <c r="BN168" s="639" t="s">
        <v>1210</v>
      </c>
      <c r="BO168" s="635" t="s">
        <v>1210</v>
      </c>
      <c r="BP168" s="658" t="s">
        <v>1210</v>
      </c>
      <c r="BQ168" s="639" t="s">
        <v>1210</v>
      </c>
      <c r="BR168" s="635" t="s">
        <v>1210</v>
      </c>
      <c r="BS168" s="658" t="s">
        <v>1210</v>
      </c>
      <c r="BT168" s="639" t="s">
        <v>1210</v>
      </c>
      <c r="BU168" s="635" t="s">
        <v>1210</v>
      </c>
      <c r="BV168" s="658" t="s">
        <v>1210</v>
      </c>
      <c r="BW168" s="639" t="s">
        <v>1210</v>
      </c>
      <c r="BX168" s="635" t="s">
        <v>1210</v>
      </c>
      <c r="BY168" s="658" t="s">
        <v>1210</v>
      </c>
      <c r="BZ168" s="639" t="s">
        <v>1210</v>
      </c>
      <c r="CA168" s="659" t="s">
        <v>1210</v>
      </c>
      <c r="CB168" s="638" t="s">
        <v>1240</v>
      </c>
      <c r="CC168" s="660" t="s">
        <v>2664</v>
      </c>
      <c r="CD168" s="661" t="s">
        <v>1217</v>
      </c>
      <c r="CE168" s="662"/>
      <c r="CF168" s="663"/>
      <c r="CG168" s="663"/>
      <c r="CH168" s="663"/>
      <c r="CI168" s="663"/>
      <c r="CJ168" s="664"/>
      <c r="CK168" s="661" t="s">
        <v>1217</v>
      </c>
      <c r="CL168" s="639"/>
      <c r="CM168" s="647" t="s">
        <v>1240</v>
      </c>
      <c r="CN168" s="665">
        <v>70</v>
      </c>
      <c r="CO168" s="666">
        <v>40</v>
      </c>
      <c r="CP168" s="667">
        <v>0</v>
      </c>
      <c r="CQ168" s="666">
        <v>0</v>
      </c>
      <c r="CR168" s="667">
        <v>0</v>
      </c>
      <c r="CS168" s="666">
        <v>0</v>
      </c>
      <c r="CT168" s="667">
        <v>70</v>
      </c>
      <c r="CU168" s="666">
        <v>40</v>
      </c>
      <c r="CV168" s="374" t="s">
        <v>1210</v>
      </c>
      <c r="CW168" s="375" t="s">
        <v>1210</v>
      </c>
      <c r="CX168" s="336"/>
      <c r="CY168" s="333" t="s">
        <v>1210</v>
      </c>
      <c r="CZ168" s="334" t="s">
        <v>1210</v>
      </c>
      <c r="DA168" s="336"/>
      <c r="DB168" s="333" t="s">
        <v>1210</v>
      </c>
      <c r="DC168" s="334" t="s">
        <v>1210</v>
      </c>
      <c r="DD168" s="336"/>
      <c r="DE168" s="333" t="s">
        <v>1210</v>
      </c>
      <c r="DF168" s="334" t="s">
        <v>1210</v>
      </c>
      <c r="DG168" s="336"/>
      <c r="DH168" s="333" t="s">
        <v>1210</v>
      </c>
      <c r="DI168" s="334" t="s">
        <v>1210</v>
      </c>
      <c r="DJ168" s="336"/>
      <c r="DK168" s="333" t="s">
        <v>1210</v>
      </c>
      <c r="DL168" s="334" t="s">
        <v>1210</v>
      </c>
      <c r="DM168" s="336"/>
      <c r="DN168" s="333" t="s">
        <v>1210</v>
      </c>
      <c r="DO168" s="334" t="s">
        <v>1210</v>
      </c>
      <c r="DP168" s="336"/>
      <c r="DQ168" s="333" t="s">
        <v>1210</v>
      </c>
      <c r="DR168" s="334" t="s">
        <v>1210</v>
      </c>
      <c r="DS168" s="336"/>
      <c r="DT168" s="333" t="s">
        <v>1210</v>
      </c>
      <c r="DU168" s="334" t="s">
        <v>1210</v>
      </c>
      <c r="DV168" s="336"/>
      <c r="DW168" s="333" t="s">
        <v>1210</v>
      </c>
      <c r="DX168" s="334" t="s">
        <v>1210</v>
      </c>
      <c r="DY168" s="336"/>
      <c r="DZ168" s="333" t="s">
        <v>1210</v>
      </c>
      <c r="EA168" s="334" t="s">
        <v>1210</v>
      </c>
      <c r="EB168" s="336"/>
      <c r="EC168" s="333" t="s">
        <v>1210</v>
      </c>
      <c r="ED168" s="334" t="s">
        <v>1210</v>
      </c>
      <c r="EE168" s="336"/>
      <c r="EF168" s="333" t="s">
        <v>1210</v>
      </c>
      <c r="EG168" s="334" t="s">
        <v>1210</v>
      </c>
      <c r="EH168" s="336"/>
      <c r="EI168" s="374" t="s">
        <v>1219</v>
      </c>
      <c r="EJ168" s="375" t="s">
        <v>1223</v>
      </c>
      <c r="EK168" s="336"/>
      <c r="EL168" s="333" t="s">
        <v>1220</v>
      </c>
      <c r="EM168" s="334" t="s">
        <v>1220</v>
      </c>
      <c r="EN168" s="336"/>
      <c r="EO168" s="333" t="s">
        <v>1222</v>
      </c>
      <c r="EP168" s="334" t="s">
        <v>1223</v>
      </c>
      <c r="EQ168" s="336"/>
      <c r="ER168" s="333" t="s">
        <v>1222</v>
      </c>
      <c r="ES168" s="334" t="s">
        <v>1223</v>
      </c>
      <c r="ET168" s="336"/>
      <c r="EU168" s="333" t="s">
        <v>1222</v>
      </c>
      <c r="EV168" s="334" t="s">
        <v>1223</v>
      </c>
      <c r="EW168" s="376"/>
      <c r="EY168" s="668" t="s">
        <v>640</v>
      </c>
      <c r="EZ168" s="639" t="s">
        <v>641</v>
      </c>
      <c r="FA168" s="265" t="s">
        <v>1269</v>
      </c>
      <c r="FB168" s="266">
        <v>44901</v>
      </c>
      <c r="FC168" s="669">
        <v>44902</v>
      </c>
      <c r="FD168" s="268" t="s">
        <v>1210</v>
      </c>
      <c r="FE168" s="326" t="s">
        <v>1210</v>
      </c>
      <c r="FF168" s="270" t="s">
        <v>1210</v>
      </c>
      <c r="FG168" s="326" t="s">
        <v>1210</v>
      </c>
      <c r="FH168" s="327" t="s">
        <v>1210</v>
      </c>
      <c r="FI168" s="328" t="s">
        <v>1210</v>
      </c>
      <c r="FJ168" s="670" t="s">
        <v>1210</v>
      </c>
      <c r="FK168" s="671" t="s">
        <v>1210</v>
      </c>
      <c r="FL168" s="672" t="s">
        <v>1210</v>
      </c>
      <c r="FM168" s="673" t="s">
        <v>1210</v>
      </c>
      <c r="FN168" s="268" t="s">
        <v>1276</v>
      </c>
      <c r="FO168" s="326">
        <v>10.19</v>
      </c>
      <c r="FP168" s="270" t="s">
        <v>1276</v>
      </c>
      <c r="FQ168" s="326">
        <v>10.19</v>
      </c>
      <c r="FR168" s="327" t="s">
        <v>1210</v>
      </c>
      <c r="FS168" s="328" t="s">
        <v>1210</v>
      </c>
      <c r="FT168" s="670" t="s">
        <v>1242</v>
      </c>
      <c r="FU168" s="671">
        <v>100</v>
      </c>
      <c r="FV168" s="672">
        <v>10</v>
      </c>
      <c r="FW168" s="673">
        <v>10</v>
      </c>
      <c r="FY168" s="276" t="s">
        <v>1230</v>
      </c>
      <c r="FZ168" s="277" t="s">
        <v>1243</v>
      </c>
      <c r="GC168" s="229"/>
      <c r="GD168" s="229"/>
    </row>
    <row r="169" spans="2:186" ht="18.75" customHeight="1">
      <c r="B169" s="632" t="s">
        <v>642</v>
      </c>
      <c r="C169" s="231" t="s">
        <v>643</v>
      </c>
      <c r="D169" s="232">
        <v>2022</v>
      </c>
      <c r="E169" s="233" t="s">
        <v>1231</v>
      </c>
      <c r="F169" s="633">
        <v>1042221</v>
      </c>
      <c r="G169" s="634">
        <v>1042221</v>
      </c>
      <c r="H169" s="339">
        <v>44773</v>
      </c>
      <c r="I169" s="635" t="s">
        <v>2665</v>
      </c>
      <c r="J169" s="636" t="s">
        <v>643</v>
      </c>
      <c r="K169" s="637" t="s">
        <v>2666</v>
      </c>
      <c r="L169" s="638" t="s">
        <v>643</v>
      </c>
      <c r="M169" s="637" t="s">
        <v>2666</v>
      </c>
      <c r="N169" s="639" t="s">
        <v>2665</v>
      </c>
      <c r="O169" s="635" t="s">
        <v>100</v>
      </c>
      <c r="P169" s="639" t="s">
        <v>102</v>
      </c>
      <c r="Q169" s="640" t="s">
        <v>1234</v>
      </c>
      <c r="R169" s="641"/>
      <c r="S169" s="641"/>
      <c r="T169" s="642"/>
      <c r="U169" s="643">
        <v>4812.9809700000005</v>
      </c>
      <c r="V169" s="644">
        <v>17</v>
      </c>
      <c r="W169" s="644">
        <v>2</v>
      </c>
      <c r="X169" s="645" t="s">
        <v>1210</v>
      </c>
      <c r="Y169" s="352">
        <v>2022</v>
      </c>
      <c r="Z169" s="265">
        <v>2024</v>
      </c>
      <c r="AA169" s="646" t="s">
        <v>2667</v>
      </c>
      <c r="AB169" s="647" t="s">
        <v>1211</v>
      </c>
      <c r="AC169" s="639" t="s">
        <v>2668</v>
      </c>
      <c r="AD169" s="648"/>
      <c r="AE169" s="636" t="s">
        <v>1210</v>
      </c>
      <c r="AF169" s="636" t="s">
        <v>1210</v>
      </c>
      <c r="AG169" s="639" t="s">
        <v>1210</v>
      </c>
      <c r="AH169" s="648"/>
      <c r="AI169" s="639" t="s">
        <v>1210</v>
      </c>
      <c r="AJ169" s="649">
        <v>2021</v>
      </c>
      <c r="AK169" s="644">
        <v>8513</v>
      </c>
      <c r="AL169" s="644">
        <v>8461</v>
      </c>
      <c r="AM169" s="650">
        <v>55.46</v>
      </c>
      <c r="AN169" s="651" t="s">
        <v>1283</v>
      </c>
      <c r="AO169" s="652">
        <v>2024</v>
      </c>
      <c r="AP169" s="645">
        <v>7067</v>
      </c>
      <c r="AQ169" s="653">
        <v>16.98</v>
      </c>
      <c r="AR169" s="645">
        <v>7067</v>
      </c>
      <c r="AS169" s="653">
        <v>16.47</v>
      </c>
      <c r="AT169" s="654">
        <v>46.3</v>
      </c>
      <c r="AU169" s="651" t="s">
        <v>1283</v>
      </c>
      <c r="AV169" s="655">
        <v>16.510000000000002</v>
      </c>
      <c r="AW169" s="656" t="s">
        <v>2669</v>
      </c>
      <c r="AX169" s="649">
        <v>2021</v>
      </c>
      <c r="AY169" s="644"/>
      <c r="AZ169" s="644" t="s">
        <v>1210</v>
      </c>
      <c r="BA169" s="650"/>
      <c r="BB169" s="657"/>
      <c r="BC169" s="652">
        <v>2024</v>
      </c>
      <c r="BD169" s="645"/>
      <c r="BE169" s="653" t="s">
        <v>1210</v>
      </c>
      <c r="BF169" s="645"/>
      <c r="BG169" s="653" t="s">
        <v>1210</v>
      </c>
      <c r="BH169" s="654"/>
      <c r="BI169" s="657" t="s">
        <v>1210</v>
      </c>
      <c r="BJ169" s="655" t="s">
        <v>1210</v>
      </c>
      <c r="BK169" s="656"/>
      <c r="BL169" s="635" t="s">
        <v>1210</v>
      </c>
      <c r="BM169" s="658" t="s">
        <v>1210</v>
      </c>
      <c r="BN169" s="639" t="s">
        <v>1210</v>
      </c>
      <c r="BO169" s="635" t="s">
        <v>1210</v>
      </c>
      <c r="BP169" s="658" t="s">
        <v>1210</v>
      </c>
      <c r="BQ169" s="639" t="s">
        <v>1210</v>
      </c>
      <c r="BR169" s="635" t="s">
        <v>1210</v>
      </c>
      <c r="BS169" s="658" t="s">
        <v>1210</v>
      </c>
      <c r="BT169" s="639" t="s">
        <v>1210</v>
      </c>
      <c r="BU169" s="635" t="s">
        <v>1210</v>
      </c>
      <c r="BV169" s="658" t="s">
        <v>1210</v>
      </c>
      <c r="BW169" s="639" t="s">
        <v>1210</v>
      </c>
      <c r="BX169" s="635" t="s">
        <v>1210</v>
      </c>
      <c r="BY169" s="658" t="s">
        <v>1210</v>
      </c>
      <c r="BZ169" s="639" t="s">
        <v>1210</v>
      </c>
      <c r="CA169" s="659" t="s">
        <v>1210</v>
      </c>
      <c r="CB169" s="638" t="s">
        <v>1240</v>
      </c>
      <c r="CC169" s="660" t="s">
        <v>2670</v>
      </c>
      <c r="CD169" s="661" t="s">
        <v>1217</v>
      </c>
      <c r="CE169" s="662"/>
      <c r="CF169" s="663"/>
      <c r="CG169" s="663"/>
      <c r="CH169" s="663"/>
      <c r="CI169" s="663"/>
      <c r="CJ169" s="664"/>
      <c r="CK169" s="661" t="s">
        <v>1240</v>
      </c>
      <c r="CL169" s="639" t="s">
        <v>2671</v>
      </c>
      <c r="CM169" s="647" t="s">
        <v>1217</v>
      </c>
      <c r="CN169" s="665"/>
      <c r="CO169" s="666">
        <v>0</v>
      </c>
      <c r="CP169" s="667"/>
      <c r="CQ169" s="666">
        <v>0</v>
      </c>
      <c r="CR169" s="667"/>
      <c r="CS169" s="666">
        <v>0</v>
      </c>
      <c r="CT169" s="667" t="s">
        <v>1210</v>
      </c>
      <c r="CU169" s="666">
        <v>0</v>
      </c>
      <c r="CV169" s="374" t="s">
        <v>1219</v>
      </c>
      <c r="CW169" s="375" t="s">
        <v>1223</v>
      </c>
      <c r="CX169" s="336"/>
      <c r="CY169" s="333" t="s">
        <v>1222</v>
      </c>
      <c r="CZ169" s="334" t="s">
        <v>1223</v>
      </c>
      <c r="DA169" s="336"/>
      <c r="DB169" s="333" t="s">
        <v>1222</v>
      </c>
      <c r="DC169" s="334" t="s">
        <v>1223</v>
      </c>
      <c r="DD169" s="336"/>
      <c r="DE169" s="333" t="s">
        <v>1220</v>
      </c>
      <c r="DF169" s="334" t="s">
        <v>1220</v>
      </c>
      <c r="DG169" s="336"/>
      <c r="DH169" s="333" t="s">
        <v>1222</v>
      </c>
      <c r="DI169" s="334" t="s">
        <v>1223</v>
      </c>
      <c r="DJ169" s="336"/>
      <c r="DK169" s="333" t="s">
        <v>1222</v>
      </c>
      <c r="DL169" s="334" t="s">
        <v>1223</v>
      </c>
      <c r="DM169" s="336"/>
      <c r="DN169" s="333" t="s">
        <v>1222</v>
      </c>
      <c r="DO169" s="334" t="s">
        <v>1223</v>
      </c>
      <c r="DP169" s="336"/>
      <c r="DQ169" s="333" t="s">
        <v>1222</v>
      </c>
      <c r="DR169" s="334" t="s">
        <v>1223</v>
      </c>
      <c r="DS169" s="336"/>
      <c r="DT169" s="333" t="s">
        <v>1222</v>
      </c>
      <c r="DU169" s="334" t="s">
        <v>1223</v>
      </c>
      <c r="DV169" s="336"/>
      <c r="DW169" s="333" t="s">
        <v>1224</v>
      </c>
      <c r="DX169" s="334" t="s">
        <v>1224</v>
      </c>
      <c r="DY169" s="336"/>
      <c r="DZ169" s="333" t="s">
        <v>1224</v>
      </c>
      <c r="EA169" s="334" t="s">
        <v>1224</v>
      </c>
      <c r="EB169" s="336"/>
      <c r="EC169" s="333" t="s">
        <v>1224</v>
      </c>
      <c r="ED169" s="334" t="s">
        <v>1224</v>
      </c>
      <c r="EE169" s="336"/>
      <c r="EF169" s="333" t="s">
        <v>1222</v>
      </c>
      <c r="EG169" s="334" t="s">
        <v>1223</v>
      </c>
      <c r="EH169" s="336"/>
      <c r="EI169" s="374" t="s">
        <v>1210</v>
      </c>
      <c r="EJ169" s="375" t="s">
        <v>1210</v>
      </c>
      <c r="EK169" s="336"/>
      <c r="EL169" s="333" t="s">
        <v>1210</v>
      </c>
      <c r="EM169" s="334" t="s">
        <v>1210</v>
      </c>
      <c r="EN169" s="336"/>
      <c r="EO169" s="333" t="s">
        <v>1210</v>
      </c>
      <c r="EP169" s="334" t="s">
        <v>1210</v>
      </c>
      <c r="EQ169" s="336"/>
      <c r="ER169" s="333" t="s">
        <v>1210</v>
      </c>
      <c r="ES169" s="334" t="s">
        <v>1210</v>
      </c>
      <c r="ET169" s="336"/>
      <c r="EU169" s="333" t="s">
        <v>1210</v>
      </c>
      <c r="EV169" s="334" t="s">
        <v>1210</v>
      </c>
      <c r="EW169" s="376"/>
      <c r="EY169" s="668" t="s">
        <v>642</v>
      </c>
      <c r="EZ169" s="639" t="s">
        <v>643</v>
      </c>
      <c r="FA169" s="265" t="s">
        <v>1231</v>
      </c>
      <c r="FB169" s="266">
        <v>44916</v>
      </c>
      <c r="FC169" s="669">
        <v>44930</v>
      </c>
      <c r="FD169" s="268" t="s">
        <v>1276</v>
      </c>
      <c r="FE169" s="326">
        <v>16.98</v>
      </c>
      <c r="FF169" s="270" t="s">
        <v>1276</v>
      </c>
      <c r="FG169" s="326">
        <v>16.47</v>
      </c>
      <c r="FH169" s="327" t="s">
        <v>1242</v>
      </c>
      <c r="FI169" s="328">
        <v>16.510000000000002</v>
      </c>
      <c r="FJ169" s="670" t="s">
        <v>1242</v>
      </c>
      <c r="FK169" s="671">
        <v>100</v>
      </c>
      <c r="FL169" s="672">
        <v>20</v>
      </c>
      <c r="FM169" s="673">
        <v>20</v>
      </c>
      <c r="FN169" s="268" t="s">
        <v>1210</v>
      </c>
      <c r="FO169" s="326" t="s">
        <v>1210</v>
      </c>
      <c r="FP169" s="270" t="s">
        <v>1210</v>
      </c>
      <c r="FQ169" s="326" t="s">
        <v>1210</v>
      </c>
      <c r="FR169" s="327" t="s">
        <v>1210</v>
      </c>
      <c r="FS169" s="328" t="s">
        <v>1210</v>
      </c>
      <c r="FT169" s="670" t="s">
        <v>1210</v>
      </c>
      <c r="FU169" s="671" t="s">
        <v>1210</v>
      </c>
      <c r="FV169" s="672" t="s">
        <v>1210</v>
      </c>
      <c r="FW169" s="673" t="s">
        <v>1210</v>
      </c>
      <c r="FY169" s="276" t="s">
        <v>1243</v>
      </c>
      <c r="FZ169" s="277" t="s">
        <v>1230</v>
      </c>
      <c r="GC169" s="229"/>
      <c r="GD169" s="229"/>
    </row>
    <row r="170" spans="2:186" ht="18.75" customHeight="1">
      <c r="B170" s="632" t="s">
        <v>644</v>
      </c>
      <c r="C170" s="231" t="s">
        <v>645</v>
      </c>
      <c r="D170" s="232">
        <v>2022</v>
      </c>
      <c r="E170" s="233" t="s">
        <v>1231</v>
      </c>
      <c r="F170" s="633">
        <v>1037222</v>
      </c>
      <c r="G170" s="634">
        <v>1037222</v>
      </c>
      <c r="H170" s="339">
        <v>44770</v>
      </c>
      <c r="I170" s="635" t="s">
        <v>2672</v>
      </c>
      <c r="J170" s="636" t="s">
        <v>645</v>
      </c>
      <c r="K170" s="637" t="s">
        <v>2673</v>
      </c>
      <c r="L170" s="638" t="s">
        <v>645</v>
      </c>
      <c r="M170" s="637" t="s">
        <v>2673</v>
      </c>
      <c r="N170" s="639" t="s">
        <v>2672</v>
      </c>
      <c r="O170" s="635" t="s">
        <v>59</v>
      </c>
      <c r="P170" s="639" t="s">
        <v>60</v>
      </c>
      <c r="Q170" s="640" t="s">
        <v>1234</v>
      </c>
      <c r="R170" s="641"/>
      <c r="S170" s="641"/>
      <c r="T170" s="642"/>
      <c r="U170" s="643">
        <v>24403.741130585997</v>
      </c>
      <c r="V170" s="644">
        <v>3</v>
      </c>
      <c r="W170" s="644">
        <v>3</v>
      </c>
      <c r="X170" s="645" t="s">
        <v>1210</v>
      </c>
      <c r="Y170" s="352">
        <v>2022</v>
      </c>
      <c r="Z170" s="265">
        <v>2024</v>
      </c>
      <c r="AA170" s="646" t="s">
        <v>2674</v>
      </c>
      <c r="AB170" s="647" t="s">
        <v>1211</v>
      </c>
      <c r="AC170" s="639" t="s">
        <v>2675</v>
      </c>
      <c r="AD170" s="648"/>
      <c r="AE170" s="636" t="s">
        <v>1210</v>
      </c>
      <c r="AF170" s="636" t="s">
        <v>1210</v>
      </c>
      <c r="AG170" s="639" t="s">
        <v>1210</v>
      </c>
      <c r="AH170" s="648"/>
      <c r="AI170" s="639" t="s">
        <v>1210</v>
      </c>
      <c r="AJ170" s="649">
        <v>2021</v>
      </c>
      <c r="AK170" s="644">
        <v>43669</v>
      </c>
      <c r="AL170" s="644">
        <v>43278</v>
      </c>
      <c r="AM170" s="650"/>
      <c r="AN170" s="651"/>
      <c r="AO170" s="652">
        <v>2024</v>
      </c>
      <c r="AP170" s="645">
        <v>43233</v>
      </c>
      <c r="AQ170" s="653">
        <v>0.99</v>
      </c>
      <c r="AR170" s="645">
        <v>42846</v>
      </c>
      <c r="AS170" s="653">
        <v>0.99</v>
      </c>
      <c r="AT170" s="654"/>
      <c r="AU170" s="651" t="s">
        <v>1210</v>
      </c>
      <c r="AV170" s="655" t="s">
        <v>1210</v>
      </c>
      <c r="AW170" s="656" t="s">
        <v>2676</v>
      </c>
      <c r="AX170" s="649">
        <v>2021</v>
      </c>
      <c r="AY170" s="644"/>
      <c r="AZ170" s="644" t="s">
        <v>1210</v>
      </c>
      <c r="BA170" s="650"/>
      <c r="BB170" s="657"/>
      <c r="BC170" s="652">
        <v>2024</v>
      </c>
      <c r="BD170" s="645"/>
      <c r="BE170" s="653" t="s">
        <v>1210</v>
      </c>
      <c r="BF170" s="645"/>
      <c r="BG170" s="653" t="s">
        <v>1210</v>
      </c>
      <c r="BH170" s="654"/>
      <c r="BI170" s="657" t="s">
        <v>1210</v>
      </c>
      <c r="BJ170" s="655" t="s">
        <v>1210</v>
      </c>
      <c r="BK170" s="656"/>
      <c r="BL170" s="635" t="s">
        <v>1210</v>
      </c>
      <c r="BM170" s="658" t="s">
        <v>1210</v>
      </c>
      <c r="BN170" s="639" t="s">
        <v>1210</v>
      </c>
      <c r="BO170" s="635" t="s">
        <v>1210</v>
      </c>
      <c r="BP170" s="658" t="s">
        <v>1210</v>
      </c>
      <c r="BQ170" s="639" t="s">
        <v>1210</v>
      </c>
      <c r="BR170" s="635" t="s">
        <v>1210</v>
      </c>
      <c r="BS170" s="658" t="s">
        <v>1210</v>
      </c>
      <c r="BT170" s="639" t="s">
        <v>1210</v>
      </c>
      <c r="BU170" s="635" t="s">
        <v>1210</v>
      </c>
      <c r="BV170" s="658" t="s">
        <v>1210</v>
      </c>
      <c r="BW170" s="639" t="s">
        <v>1210</v>
      </c>
      <c r="BX170" s="635" t="s">
        <v>1210</v>
      </c>
      <c r="BY170" s="658" t="s">
        <v>1210</v>
      </c>
      <c r="BZ170" s="639" t="s">
        <v>1210</v>
      </c>
      <c r="CA170" s="659" t="s">
        <v>1210</v>
      </c>
      <c r="CB170" s="638" t="s">
        <v>1217</v>
      </c>
      <c r="CC170" s="660" t="s">
        <v>2677</v>
      </c>
      <c r="CD170" s="661" t="s">
        <v>1217</v>
      </c>
      <c r="CE170" s="662"/>
      <c r="CF170" s="663"/>
      <c r="CG170" s="663"/>
      <c r="CH170" s="663"/>
      <c r="CI170" s="663"/>
      <c r="CJ170" s="664"/>
      <c r="CK170" s="661" t="s">
        <v>1240</v>
      </c>
      <c r="CL170" s="639" t="s">
        <v>2678</v>
      </c>
      <c r="CM170" s="647" t="s">
        <v>1217</v>
      </c>
      <c r="CN170" s="665"/>
      <c r="CO170" s="666">
        <v>0</v>
      </c>
      <c r="CP170" s="667"/>
      <c r="CQ170" s="666">
        <v>0</v>
      </c>
      <c r="CR170" s="667"/>
      <c r="CS170" s="666">
        <v>0</v>
      </c>
      <c r="CT170" s="667" t="s">
        <v>1210</v>
      </c>
      <c r="CU170" s="666">
        <v>0</v>
      </c>
      <c r="CV170" s="374" t="s">
        <v>1219</v>
      </c>
      <c r="CW170" s="375" t="s">
        <v>1223</v>
      </c>
      <c r="CX170" s="336"/>
      <c r="CY170" s="333" t="s">
        <v>1222</v>
      </c>
      <c r="CZ170" s="334" t="s">
        <v>1223</v>
      </c>
      <c r="DA170" s="336"/>
      <c r="DB170" s="333" t="s">
        <v>1222</v>
      </c>
      <c r="DC170" s="334" t="s">
        <v>1223</v>
      </c>
      <c r="DD170" s="336"/>
      <c r="DE170" s="333" t="s">
        <v>1222</v>
      </c>
      <c r="DF170" s="334" t="s">
        <v>1223</v>
      </c>
      <c r="DG170" s="336"/>
      <c r="DH170" s="333" t="s">
        <v>1222</v>
      </c>
      <c r="DI170" s="334" t="s">
        <v>1223</v>
      </c>
      <c r="DJ170" s="336"/>
      <c r="DK170" s="333" t="s">
        <v>1222</v>
      </c>
      <c r="DL170" s="334" t="s">
        <v>1223</v>
      </c>
      <c r="DM170" s="336"/>
      <c r="DN170" s="333" t="s">
        <v>1222</v>
      </c>
      <c r="DO170" s="334" t="s">
        <v>1223</v>
      </c>
      <c r="DP170" s="336"/>
      <c r="DQ170" s="333" t="s">
        <v>1222</v>
      </c>
      <c r="DR170" s="334" t="s">
        <v>1223</v>
      </c>
      <c r="DS170" s="336"/>
      <c r="DT170" s="333" t="s">
        <v>1222</v>
      </c>
      <c r="DU170" s="334" t="s">
        <v>1223</v>
      </c>
      <c r="DV170" s="336"/>
      <c r="DW170" s="333" t="s">
        <v>1224</v>
      </c>
      <c r="DX170" s="334" t="s">
        <v>1224</v>
      </c>
      <c r="DY170" s="336"/>
      <c r="DZ170" s="333" t="s">
        <v>1224</v>
      </c>
      <c r="EA170" s="334" t="s">
        <v>1224</v>
      </c>
      <c r="EB170" s="336"/>
      <c r="EC170" s="333" t="s">
        <v>1224</v>
      </c>
      <c r="ED170" s="334" t="s">
        <v>1224</v>
      </c>
      <c r="EE170" s="336"/>
      <c r="EF170" s="333" t="s">
        <v>1222</v>
      </c>
      <c r="EG170" s="334" t="s">
        <v>1223</v>
      </c>
      <c r="EH170" s="336"/>
      <c r="EI170" s="374" t="s">
        <v>1210</v>
      </c>
      <c r="EJ170" s="375" t="s">
        <v>1210</v>
      </c>
      <c r="EK170" s="336"/>
      <c r="EL170" s="333" t="s">
        <v>1210</v>
      </c>
      <c r="EM170" s="334" t="s">
        <v>1210</v>
      </c>
      <c r="EN170" s="336"/>
      <c r="EO170" s="333" t="s">
        <v>1210</v>
      </c>
      <c r="EP170" s="334" t="s">
        <v>1210</v>
      </c>
      <c r="EQ170" s="336"/>
      <c r="ER170" s="333" t="s">
        <v>1210</v>
      </c>
      <c r="ES170" s="334" t="s">
        <v>1210</v>
      </c>
      <c r="ET170" s="336"/>
      <c r="EU170" s="333" t="s">
        <v>1210</v>
      </c>
      <c r="EV170" s="334" t="s">
        <v>1210</v>
      </c>
      <c r="EW170" s="376"/>
      <c r="EY170" s="668" t="s">
        <v>644</v>
      </c>
      <c r="EZ170" s="639" t="s">
        <v>645</v>
      </c>
      <c r="FA170" s="265" t="s">
        <v>1231</v>
      </c>
      <c r="FB170" s="266">
        <v>44901</v>
      </c>
      <c r="FC170" s="669">
        <v>44902</v>
      </c>
      <c r="FD170" s="268" t="s">
        <v>1242</v>
      </c>
      <c r="FE170" s="326">
        <v>0.99</v>
      </c>
      <c r="FF170" s="270" t="s">
        <v>1242</v>
      </c>
      <c r="FG170" s="326">
        <v>0.99</v>
      </c>
      <c r="FH170" s="327" t="s">
        <v>1210</v>
      </c>
      <c r="FI170" s="328" t="s">
        <v>1210</v>
      </c>
      <c r="FJ170" s="670" t="s">
        <v>1242</v>
      </c>
      <c r="FK170" s="671">
        <v>100</v>
      </c>
      <c r="FL170" s="672">
        <v>20</v>
      </c>
      <c r="FM170" s="673">
        <v>20</v>
      </c>
      <c r="FN170" s="268" t="s">
        <v>1210</v>
      </c>
      <c r="FO170" s="326" t="s">
        <v>1210</v>
      </c>
      <c r="FP170" s="270" t="s">
        <v>1210</v>
      </c>
      <c r="FQ170" s="326" t="s">
        <v>1210</v>
      </c>
      <c r="FR170" s="327" t="s">
        <v>1210</v>
      </c>
      <c r="FS170" s="328" t="s">
        <v>1210</v>
      </c>
      <c r="FT170" s="670" t="s">
        <v>1210</v>
      </c>
      <c r="FU170" s="671" t="s">
        <v>1210</v>
      </c>
      <c r="FV170" s="672" t="s">
        <v>1210</v>
      </c>
      <c r="FW170" s="673" t="s">
        <v>1210</v>
      </c>
      <c r="FY170" s="276" t="s">
        <v>1243</v>
      </c>
      <c r="FZ170" s="277" t="s">
        <v>1230</v>
      </c>
      <c r="GC170" s="229"/>
      <c r="GD170" s="229"/>
    </row>
    <row r="171" spans="2:186" ht="18.75" customHeight="1">
      <c r="B171" s="632" t="s">
        <v>646</v>
      </c>
      <c r="C171" s="231" t="s">
        <v>647</v>
      </c>
      <c r="D171" s="232">
        <v>2022</v>
      </c>
      <c r="E171" s="233" t="s">
        <v>1231</v>
      </c>
      <c r="F171" s="633">
        <v>1036223</v>
      </c>
      <c r="G171" s="634">
        <v>1036223</v>
      </c>
      <c r="H171" s="339">
        <v>44763</v>
      </c>
      <c r="I171" s="635" t="s">
        <v>2679</v>
      </c>
      <c r="J171" s="636" t="s">
        <v>647</v>
      </c>
      <c r="K171" s="637" t="s">
        <v>2680</v>
      </c>
      <c r="L171" s="638" t="s">
        <v>647</v>
      </c>
      <c r="M171" s="637" t="s">
        <v>2681</v>
      </c>
      <c r="N171" s="639" t="s">
        <v>2679</v>
      </c>
      <c r="O171" s="635" t="s">
        <v>51</v>
      </c>
      <c r="P171" s="639" t="s">
        <v>55</v>
      </c>
      <c r="Q171" s="640" t="s">
        <v>1234</v>
      </c>
      <c r="R171" s="641"/>
      <c r="S171" s="641"/>
      <c r="T171" s="642"/>
      <c r="U171" s="643">
        <v>2138.7826320539998</v>
      </c>
      <c r="V171" s="644">
        <v>29</v>
      </c>
      <c r="W171" s="644">
        <v>1</v>
      </c>
      <c r="X171" s="645" t="s">
        <v>1210</v>
      </c>
      <c r="Y171" s="352">
        <v>2022</v>
      </c>
      <c r="Z171" s="265">
        <v>2024</v>
      </c>
      <c r="AA171" s="646" t="s">
        <v>2682</v>
      </c>
      <c r="AB171" s="647"/>
      <c r="AC171" s="639" t="s">
        <v>1210</v>
      </c>
      <c r="AD171" s="648" t="s">
        <v>1211</v>
      </c>
      <c r="AE171" s="636" t="s">
        <v>2683</v>
      </c>
      <c r="AF171" s="636" t="s">
        <v>2679</v>
      </c>
      <c r="AG171" s="639" t="s">
        <v>2684</v>
      </c>
      <c r="AH171" s="648"/>
      <c r="AI171" s="639" t="s">
        <v>2685</v>
      </c>
      <c r="AJ171" s="649">
        <v>2021</v>
      </c>
      <c r="AK171" s="644">
        <v>3814</v>
      </c>
      <c r="AL171" s="644">
        <v>3763</v>
      </c>
      <c r="AM171" s="650" t="s">
        <v>1210</v>
      </c>
      <c r="AN171" s="651"/>
      <c r="AO171" s="652">
        <v>2024</v>
      </c>
      <c r="AP171" s="645">
        <v>3700</v>
      </c>
      <c r="AQ171" s="653">
        <v>2.98</v>
      </c>
      <c r="AR171" s="645">
        <v>3650</v>
      </c>
      <c r="AS171" s="653">
        <v>3</v>
      </c>
      <c r="AT171" s="654"/>
      <c r="AU171" s="651" t="s">
        <v>1210</v>
      </c>
      <c r="AV171" s="655" t="s">
        <v>1210</v>
      </c>
      <c r="AW171" s="656" t="s">
        <v>2686</v>
      </c>
      <c r="AX171" s="649">
        <v>2021</v>
      </c>
      <c r="AY171" s="644"/>
      <c r="AZ171" s="644" t="s">
        <v>1210</v>
      </c>
      <c r="BA171" s="650"/>
      <c r="BB171" s="657"/>
      <c r="BC171" s="652">
        <v>2024</v>
      </c>
      <c r="BD171" s="645"/>
      <c r="BE171" s="653" t="s">
        <v>1210</v>
      </c>
      <c r="BF171" s="645"/>
      <c r="BG171" s="653" t="s">
        <v>1210</v>
      </c>
      <c r="BH171" s="654"/>
      <c r="BI171" s="657" t="s">
        <v>1210</v>
      </c>
      <c r="BJ171" s="655" t="s">
        <v>1210</v>
      </c>
      <c r="BK171" s="656"/>
      <c r="BL171" s="635"/>
      <c r="BM171" s="658" t="s">
        <v>1210</v>
      </c>
      <c r="BN171" s="639" t="s">
        <v>1210</v>
      </c>
      <c r="BO171" s="635" t="s">
        <v>1210</v>
      </c>
      <c r="BP171" s="658" t="s">
        <v>1210</v>
      </c>
      <c r="BQ171" s="639" t="s">
        <v>1210</v>
      </c>
      <c r="BR171" s="635" t="s">
        <v>1210</v>
      </c>
      <c r="BS171" s="658" t="s">
        <v>1210</v>
      </c>
      <c r="BT171" s="639" t="s">
        <v>1210</v>
      </c>
      <c r="BU171" s="635" t="s">
        <v>1210</v>
      </c>
      <c r="BV171" s="658" t="s">
        <v>1210</v>
      </c>
      <c r="BW171" s="639" t="s">
        <v>1210</v>
      </c>
      <c r="BX171" s="635" t="s">
        <v>1210</v>
      </c>
      <c r="BY171" s="658" t="s">
        <v>1210</v>
      </c>
      <c r="BZ171" s="639" t="s">
        <v>1210</v>
      </c>
      <c r="CA171" s="659" t="s">
        <v>1210</v>
      </c>
      <c r="CB171" s="638" t="s">
        <v>1240</v>
      </c>
      <c r="CC171" s="660" t="s">
        <v>2687</v>
      </c>
      <c r="CD171" s="661" t="s">
        <v>1217</v>
      </c>
      <c r="CE171" s="662"/>
      <c r="CF171" s="663"/>
      <c r="CG171" s="663"/>
      <c r="CH171" s="663"/>
      <c r="CI171" s="663"/>
      <c r="CJ171" s="664"/>
      <c r="CK171" s="661" t="s">
        <v>1240</v>
      </c>
      <c r="CL171" s="639" t="s">
        <v>2688</v>
      </c>
      <c r="CM171" s="647" t="s">
        <v>1240</v>
      </c>
      <c r="CN171" s="665">
        <v>3</v>
      </c>
      <c r="CO171" s="666">
        <v>0</v>
      </c>
      <c r="CP171" s="667">
        <v>0</v>
      </c>
      <c r="CQ171" s="666">
        <v>0</v>
      </c>
      <c r="CR171" s="667">
        <v>0</v>
      </c>
      <c r="CS171" s="666">
        <v>0</v>
      </c>
      <c r="CT171" s="667">
        <v>3</v>
      </c>
      <c r="CU171" s="666">
        <v>0</v>
      </c>
      <c r="CV171" s="374" t="s">
        <v>1219</v>
      </c>
      <c r="CW171" s="375" t="s">
        <v>1223</v>
      </c>
      <c r="CX171" s="336"/>
      <c r="CY171" s="333" t="s">
        <v>1222</v>
      </c>
      <c r="CZ171" s="334" t="s">
        <v>1223</v>
      </c>
      <c r="DA171" s="336"/>
      <c r="DB171" s="333" t="s">
        <v>1220</v>
      </c>
      <c r="DC171" s="334" t="s">
        <v>1220</v>
      </c>
      <c r="DD171" s="336"/>
      <c r="DE171" s="333" t="s">
        <v>1222</v>
      </c>
      <c r="DF171" s="334" t="s">
        <v>1223</v>
      </c>
      <c r="DG171" s="336"/>
      <c r="DH171" s="333" t="s">
        <v>1222</v>
      </c>
      <c r="DI171" s="334" t="s">
        <v>1223</v>
      </c>
      <c r="DJ171" s="336"/>
      <c r="DK171" s="333" t="s">
        <v>1222</v>
      </c>
      <c r="DL171" s="334" t="s">
        <v>1223</v>
      </c>
      <c r="DM171" s="336"/>
      <c r="DN171" s="333" t="s">
        <v>1222</v>
      </c>
      <c r="DO171" s="334" t="s">
        <v>1223</v>
      </c>
      <c r="DP171" s="336"/>
      <c r="DQ171" s="333" t="s">
        <v>1222</v>
      </c>
      <c r="DR171" s="334" t="s">
        <v>1223</v>
      </c>
      <c r="DS171" s="336"/>
      <c r="DT171" s="333" t="s">
        <v>1222</v>
      </c>
      <c r="DU171" s="334" t="s">
        <v>1223</v>
      </c>
      <c r="DV171" s="336"/>
      <c r="DW171" s="333" t="s">
        <v>1222</v>
      </c>
      <c r="DX171" s="334" t="s">
        <v>1223</v>
      </c>
      <c r="DY171" s="336"/>
      <c r="DZ171" s="333" t="s">
        <v>1222</v>
      </c>
      <c r="EA171" s="334" t="s">
        <v>1223</v>
      </c>
      <c r="EB171" s="336"/>
      <c r="EC171" s="333" t="s">
        <v>1224</v>
      </c>
      <c r="ED171" s="334" t="s">
        <v>1224</v>
      </c>
      <c r="EE171" s="336"/>
      <c r="EF171" s="333" t="s">
        <v>1222</v>
      </c>
      <c r="EG171" s="334" t="s">
        <v>1223</v>
      </c>
      <c r="EH171" s="336"/>
      <c r="EI171" s="374" t="s">
        <v>1210</v>
      </c>
      <c r="EJ171" s="375" t="s">
        <v>1210</v>
      </c>
      <c r="EK171" s="336"/>
      <c r="EL171" s="333" t="s">
        <v>1210</v>
      </c>
      <c r="EM171" s="334" t="s">
        <v>1210</v>
      </c>
      <c r="EN171" s="336"/>
      <c r="EO171" s="333" t="s">
        <v>1210</v>
      </c>
      <c r="EP171" s="334" t="s">
        <v>1210</v>
      </c>
      <c r="EQ171" s="336"/>
      <c r="ER171" s="333" t="s">
        <v>1210</v>
      </c>
      <c r="ES171" s="334" t="s">
        <v>1210</v>
      </c>
      <c r="ET171" s="336"/>
      <c r="EU171" s="333" t="s">
        <v>1210</v>
      </c>
      <c r="EV171" s="334" t="s">
        <v>1210</v>
      </c>
      <c r="EW171" s="376"/>
      <c r="EY171" s="668" t="s">
        <v>646</v>
      </c>
      <c r="EZ171" s="639" t="s">
        <v>647</v>
      </c>
      <c r="FA171" s="265" t="s">
        <v>1231</v>
      </c>
      <c r="FB171" s="266">
        <v>44959</v>
      </c>
      <c r="FC171" s="669">
        <v>44959</v>
      </c>
      <c r="FD171" s="268" t="s">
        <v>1242</v>
      </c>
      <c r="FE171" s="326">
        <v>2.98</v>
      </c>
      <c r="FF171" s="270" t="s">
        <v>1242</v>
      </c>
      <c r="FG171" s="326">
        <v>3</v>
      </c>
      <c r="FH171" s="327" t="s">
        <v>1210</v>
      </c>
      <c r="FI171" s="328" t="s">
        <v>1210</v>
      </c>
      <c r="FJ171" s="670" t="s">
        <v>1242</v>
      </c>
      <c r="FK171" s="671">
        <v>100</v>
      </c>
      <c r="FL171" s="672">
        <v>24</v>
      </c>
      <c r="FM171" s="673">
        <v>24</v>
      </c>
      <c r="FN171" s="268" t="s">
        <v>1210</v>
      </c>
      <c r="FO171" s="326" t="s">
        <v>1210</v>
      </c>
      <c r="FP171" s="270" t="s">
        <v>1210</v>
      </c>
      <c r="FQ171" s="326" t="s">
        <v>1210</v>
      </c>
      <c r="FR171" s="327" t="s">
        <v>1210</v>
      </c>
      <c r="FS171" s="328" t="s">
        <v>1210</v>
      </c>
      <c r="FT171" s="670" t="s">
        <v>1210</v>
      </c>
      <c r="FU171" s="671" t="s">
        <v>1210</v>
      </c>
      <c r="FV171" s="672" t="s">
        <v>1210</v>
      </c>
      <c r="FW171" s="673" t="s">
        <v>1210</v>
      </c>
      <c r="FY171" s="276" t="s">
        <v>1243</v>
      </c>
      <c r="FZ171" s="277" t="s">
        <v>1230</v>
      </c>
      <c r="GC171" s="229"/>
      <c r="GD171" s="229"/>
    </row>
    <row r="172" spans="2:186" ht="18.75" customHeight="1">
      <c r="B172" s="632" t="s">
        <v>648</v>
      </c>
      <c r="C172" s="231" t="s">
        <v>649</v>
      </c>
      <c r="D172" s="232">
        <v>2022</v>
      </c>
      <c r="E172" s="233" t="s">
        <v>1231</v>
      </c>
      <c r="F172" s="633">
        <v>1010224</v>
      </c>
      <c r="G172" s="634">
        <v>1010224</v>
      </c>
      <c r="H172" s="339">
        <v>44766</v>
      </c>
      <c r="I172" s="635" t="s">
        <v>2689</v>
      </c>
      <c r="J172" s="636" t="s">
        <v>649</v>
      </c>
      <c r="K172" s="637" t="s">
        <v>2690</v>
      </c>
      <c r="L172" s="638" t="s">
        <v>649</v>
      </c>
      <c r="M172" s="637" t="s">
        <v>2691</v>
      </c>
      <c r="N172" s="639" t="s">
        <v>2692</v>
      </c>
      <c r="O172" s="635" t="s">
        <v>25</v>
      </c>
      <c r="P172" s="639" t="s">
        <v>27</v>
      </c>
      <c r="Q172" s="640" t="s">
        <v>1234</v>
      </c>
      <c r="R172" s="641"/>
      <c r="S172" s="641"/>
      <c r="T172" s="642"/>
      <c r="U172" s="643">
        <v>25732.431863999998</v>
      </c>
      <c r="V172" s="644">
        <v>2</v>
      </c>
      <c r="W172" s="644">
        <v>1</v>
      </c>
      <c r="X172" s="645" t="s">
        <v>1210</v>
      </c>
      <c r="Y172" s="352">
        <v>2022</v>
      </c>
      <c r="Z172" s="265">
        <v>2024</v>
      </c>
      <c r="AA172" s="646" t="s">
        <v>2693</v>
      </c>
      <c r="AB172" s="647"/>
      <c r="AC172" s="639" t="s">
        <v>1210</v>
      </c>
      <c r="AD172" s="648" t="s">
        <v>1211</v>
      </c>
      <c r="AE172" s="636" t="s">
        <v>2694</v>
      </c>
      <c r="AF172" s="636" t="s">
        <v>2689</v>
      </c>
      <c r="AG172" s="639" t="s">
        <v>2695</v>
      </c>
      <c r="AH172" s="648"/>
      <c r="AI172" s="639" t="s">
        <v>1210</v>
      </c>
      <c r="AJ172" s="649">
        <v>2021</v>
      </c>
      <c r="AK172" s="644">
        <v>23959</v>
      </c>
      <c r="AL172" s="644">
        <v>23890</v>
      </c>
      <c r="AM172" s="650">
        <v>84.13</v>
      </c>
      <c r="AN172" s="651" t="s">
        <v>2696</v>
      </c>
      <c r="AO172" s="652">
        <v>2024</v>
      </c>
      <c r="AP172" s="645">
        <v>23247</v>
      </c>
      <c r="AQ172" s="653">
        <v>2.97</v>
      </c>
      <c r="AR172" s="645">
        <v>23173</v>
      </c>
      <c r="AS172" s="653">
        <v>3</v>
      </c>
      <c r="AT172" s="654">
        <v>81.599999999999994</v>
      </c>
      <c r="AU172" s="651" t="s">
        <v>2696</v>
      </c>
      <c r="AV172" s="655">
        <v>3</v>
      </c>
      <c r="AW172" s="656" t="s">
        <v>2697</v>
      </c>
      <c r="AX172" s="649">
        <v>2021</v>
      </c>
      <c r="AY172" s="644"/>
      <c r="AZ172" s="644" t="s">
        <v>1210</v>
      </c>
      <c r="BA172" s="650"/>
      <c r="BB172" s="657"/>
      <c r="BC172" s="652">
        <v>2024</v>
      </c>
      <c r="BD172" s="645"/>
      <c r="BE172" s="653" t="s">
        <v>1210</v>
      </c>
      <c r="BF172" s="645"/>
      <c r="BG172" s="653" t="s">
        <v>1210</v>
      </c>
      <c r="BH172" s="654"/>
      <c r="BI172" s="657" t="s">
        <v>1210</v>
      </c>
      <c r="BJ172" s="655" t="s">
        <v>1210</v>
      </c>
      <c r="BK172" s="656"/>
      <c r="BL172" s="635" t="s">
        <v>1210</v>
      </c>
      <c r="BM172" s="658" t="s">
        <v>1210</v>
      </c>
      <c r="BN172" s="639" t="s">
        <v>1210</v>
      </c>
      <c r="BO172" s="635" t="s">
        <v>1210</v>
      </c>
      <c r="BP172" s="658" t="s">
        <v>1210</v>
      </c>
      <c r="BQ172" s="639" t="s">
        <v>1210</v>
      </c>
      <c r="BR172" s="635" t="s">
        <v>1210</v>
      </c>
      <c r="BS172" s="658" t="s">
        <v>1210</v>
      </c>
      <c r="BT172" s="639" t="s">
        <v>1210</v>
      </c>
      <c r="BU172" s="635" t="s">
        <v>1210</v>
      </c>
      <c r="BV172" s="658" t="s">
        <v>1210</v>
      </c>
      <c r="BW172" s="639" t="s">
        <v>1210</v>
      </c>
      <c r="BX172" s="635" t="s">
        <v>1210</v>
      </c>
      <c r="BY172" s="658" t="s">
        <v>1210</v>
      </c>
      <c r="BZ172" s="639" t="s">
        <v>1210</v>
      </c>
      <c r="CA172" s="659" t="s">
        <v>1210</v>
      </c>
      <c r="CB172" s="638" t="s">
        <v>1240</v>
      </c>
      <c r="CC172" s="660" t="s">
        <v>2698</v>
      </c>
      <c r="CD172" s="661" t="s">
        <v>1217</v>
      </c>
      <c r="CE172" s="662"/>
      <c r="CF172" s="663"/>
      <c r="CG172" s="663"/>
      <c r="CH172" s="663"/>
      <c r="CI172" s="663"/>
      <c r="CJ172" s="664"/>
      <c r="CK172" s="661" t="s">
        <v>1217</v>
      </c>
      <c r="CL172" s="639"/>
      <c r="CM172" s="647" t="s">
        <v>1217</v>
      </c>
      <c r="CN172" s="665"/>
      <c r="CO172" s="666">
        <v>0</v>
      </c>
      <c r="CP172" s="667"/>
      <c r="CQ172" s="666">
        <v>0</v>
      </c>
      <c r="CR172" s="667"/>
      <c r="CS172" s="666">
        <v>0</v>
      </c>
      <c r="CT172" s="667" t="s">
        <v>1210</v>
      </c>
      <c r="CU172" s="666">
        <v>0</v>
      </c>
      <c r="CV172" s="374" t="s">
        <v>1219</v>
      </c>
      <c r="CW172" s="375" t="s">
        <v>1223</v>
      </c>
      <c r="CX172" s="336"/>
      <c r="CY172" s="333" t="s">
        <v>1222</v>
      </c>
      <c r="CZ172" s="334" t="s">
        <v>1223</v>
      </c>
      <c r="DA172" s="336"/>
      <c r="DB172" s="333" t="s">
        <v>1222</v>
      </c>
      <c r="DC172" s="334" t="s">
        <v>1223</v>
      </c>
      <c r="DD172" s="336"/>
      <c r="DE172" s="333" t="s">
        <v>1222</v>
      </c>
      <c r="DF172" s="334" t="s">
        <v>1223</v>
      </c>
      <c r="DG172" s="336"/>
      <c r="DH172" s="333" t="s">
        <v>1222</v>
      </c>
      <c r="DI172" s="334" t="s">
        <v>1223</v>
      </c>
      <c r="DJ172" s="336"/>
      <c r="DK172" s="333" t="s">
        <v>1222</v>
      </c>
      <c r="DL172" s="334" t="s">
        <v>1223</v>
      </c>
      <c r="DM172" s="336"/>
      <c r="DN172" s="333" t="s">
        <v>1224</v>
      </c>
      <c r="DO172" s="334" t="s">
        <v>1224</v>
      </c>
      <c r="DP172" s="336"/>
      <c r="DQ172" s="333" t="s">
        <v>1222</v>
      </c>
      <c r="DR172" s="334" t="s">
        <v>1223</v>
      </c>
      <c r="DS172" s="336"/>
      <c r="DT172" s="333" t="s">
        <v>1222</v>
      </c>
      <c r="DU172" s="334" t="s">
        <v>1223</v>
      </c>
      <c r="DV172" s="336"/>
      <c r="DW172" s="333" t="s">
        <v>1222</v>
      </c>
      <c r="DX172" s="334" t="s">
        <v>1223</v>
      </c>
      <c r="DY172" s="336"/>
      <c r="DZ172" s="333" t="s">
        <v>1222</v>
      </c>
      <c r="EA172" s="334" t="s">
        <v>1223</v>
      </c>
      <c r="EB172" s="336"/>
      <c r="EC172" s="333" t="s">
        <v>1222</v>
      </c>
      <c r="ED172" s="334" t="s">
        <v>1223</v>
      </c>
      <c r="EE172" s="336"/>
      <c r="EF172" s="333" t="s">
        <v>1222</v>
      </c>
      <c r="EG172" s="334" t="s">
        <v>1223</v>
      </c>
      <c r="EH172" s="336"/>
      <c r="EI172" s="374" t="s">
        <v>1210</v>
      </c>
      <c r="EJ172" s="375" t="s">
        <v>1210</v>
      </c>
      <c r="EK172" s="336"/>
      <c r="EL172" s="333" t="s">
        <v>1210</v>
      </c>
      <c r="EM172" s="334" t="s">
        <v>1210</v>
      </c>
      <c r="EN172" s="336"/>
      <c r="EO172" s="333" t="s">
        <v>1210</v>
      </c>
      <c r="EP172" s="334" t="s">
        <v>1210</v>
      </c>
      <c r="EQ172" s="336"/>
      <c r="ER172" s="333" t="s">
        <v>1210</v>
      </c>
      <c r="ES172" s="334" t="s">
        <v>1210</v>
      </c>
      <c r="ET172" s="336"/>
      <c r="EU172" s="333" t="s">
        <v>1210</v>
      </c>
      <c r="EV172" s="334" t="s">
        <v>1210</v>
      </c>
      <c r="EW172" s="376"/>
      <c r="EY172" s="668" t="s">
        <v>648</v>
      </c>
      <c r="EZ172" s="639" t="s">
        <v>649</v>
      </c>
      <c r="FA172" s="265" t="s">
        <v>1231</v>
      </c>
      <c r="FB172" s="266">
        <v>44901</v>
      </c>
      <c r="FC172" s="669">
        <v>44903</v>
      </c>
      <c r="FD172" s="268" t="s">
        <v>1242</v>
      </c>
      <c r="FE172" s="326">
        <v>2.97</v>
      </c>
      <c r="FF172" s="270" t="s">
        <v>1242</v>
      </c>
      <c r="FG172" s="326">
        <v>3</v>
      </c>
      <c r="FH172" s="327" t="s">
        <v>1242</v>
      </c>
      <c r="FI172" s="328">
        <v>3</v>
      </c>
      <c r="FJ172" s="670" t="s">
        <v>1242</v>
      </c>
      <c r="FK172" s="671">
        <v>100</v>
      </c>
      <c r="FL172" s="672">
        <v>24</v>
      </c>
      <c r="FM172" s="673">
        <v>24</v>
      </c>
      <c r="FN172" s="268" t="s">
        <v>1210</v>
      </c>
      <c r="FO172" s="326" t="s">
        <v>1210</v>
      </c>
      <c r="FP172" s="270" t="s">
        <v>1210</v>
      </c>
      <c r="FQ172" s="326" t="s">
        <v>1210</v>
      </c>
      <c r="FR172" s="327" t="s">
        <v>1210</v>
      </c>
      <c r="FS172" s="328" t="s">
        <v>1210</v>
      </c>
      <c r="FT172" s="670" t="s">
        <v>1210</v>
      </c>
      <c r="FU172" s="671" t="s">
        <v>1210</v>
      </c>
      <c r="FV172" s="672" t="s">
        <v>1210</v>
      </c>
      <c r="FW172" s="673" t="s">
        <v>1210</v>
      </c>
      <c r="FY172" s="276" t="s">
        <v>1243</v>
      </c>
      <c r="FZ172" s="277" t="s">
        <v>1230</v>
      </c>
      <c r="GC172" s="229"/>
      <c r="GD172" s="229"/>
    </row>
    <row r="173" spans="2:186" ht="18.75" customHeight="1">
      <c r="B173" s="632" t="s">
        <v>650</v>
      </c>
      <c r="C173" s="231" t="s">
        <v>651</v>
      </c>
      <c r="D173" s="232">
        <v>2022</v>
      </c>
      <c r="E173" s="233" t="s">
        <v>1511</v>
      </c>
      <c r="F173" s="633">
        <v>1359226</v>
      </c>
      <c r="G173" s="634">
        <v>1359226</v>
      </c>
      <c r="H173" s="339">
        <v>44773</v>
      </c>
      <c r="I173" s="635" t="s">
        <v>2699</v>
      </c>
      <c r="J173" s="636" t="s">
        <v>651</v>
      </c>
      <c r="K173" s="637" t="s">
        <v>1825</v>
      </c>
      <c r="L173" s="638" t="s">
        <v>651</v>
      </c>
      <c r="M173" s="637" t="s">
        <v>2700</v>
      </c>
      <c r="N173" s="639" t="s">
        <v>2699</v>
      </c>
      <c r="O173" s="635" t="s">
        <v>78</v>
      </c>
      <c r="P173" s="639" t="s">
        <v>89</v>
      </c>
      <c r="Q173" s="640" t="s">
        <v>1234</v>
      </c>
      <c r="R173" s="641"/>
      <c r="S173" s="641" t="s">
        <v>1272</v>
      </c>
      <c r="T173" s="642"/>
      <c r="U173" s="643">
        <v>1537.07852163558</v>
      </c>
      <c r="V173" s="644">
        <v>36</v>
      </c>
      <c r="W173" s="644">
        <v>0</v>
      </c>
      <c r="X173" s="645">
        <v>401</v>
      </c>
      <c r="Y173" s="352">
        <v>2022</v>
      </c>
      <c r="Z173" s="265">
        <v>2024</v>
      </c>
      <c r="AA173" s="646" t="s">
        <v>2701</v>
      </c>
      <c r="AB173" s="647"/>
      <c r="AC173" s="639" t="s">
        <v>1210</v>
      </c>
      <c r="AD173" s="648" t="s">
        <v>1211</v>
      </c>
      <c r="AE173" s="636" t="s">
        <v>2702</v>
      </c>
      <c r="AF173" s="636" t="s">
        <v>2703</v>
      </c>
      <c r="AG173" s="639" t="s">
        <v>1547</v>
      </c>
      <c r="AH173" s="648"/>
      <c r="AI173" s="639" t="s">
        <v>1210</v>
      </c>
      <c r="AJ173" s="649">
        <v>2021</v>
      </c>
      <c r="AK173" s="644">
        <v>2706</v>
      </c>
      <c r="AL173" s="644">
        <v>2684</v>
      </c>
      <c r="AM173" s="650"/>
      <c r="AN173" s="651"/>
      <c r="AO173" s="652">
        <v>2024</v>
      </c>
      <c r="AP173" s="645">
        <v>2624</v>
      </c>
      <c r="AQ173" s="653">
        <v>3.03</v>
      </c>
      <c r="AR173" s="645">
        <v>2603</v>
      </c>
      <c r="AS173" s="653">
        <v>3.01</v>
      </c>
      <c r="AT173" s="654"/>
      <c r="AU173" s="651" t="s">
        <v>1210</v>
      </c>
      <c r="AV173" s="655" t="s">
        <v>1210</v>
      </c>
      <c r="AW173" s="656" t="s">
        <v>2704</v>
      </c>
      <c r="AX173" s="649">
        <v>2021</v>
      </c>
      <c r="AY173" s="644">
        <v>545</v>
      </c>
      <c r="AZ173" s="644">
        <v>545</v>
      </c>
      <c r="BA173" s="650"/>
      <c r="BB173" s="657"/>
      <c r="BC173" s="652">
        <v>2024</v>
      </c>
      <c r="BD173" s="645">
        <v>529</v>
      </c>
      <c r="BE173" s="653">
        <v>2.93</v>
      </c>
      <c r="BF173" s="645">
        <v>529</v>
      </c>
      <c r="BG173" s="653">
        <v>2.93</v>
      </c>
      <c r="BH173" s="654"/>
      <c r="BI173" s="657" t="s">
        <v>1210</v>
      </c>
      <c r="BJ173" s="655" t="s">
        <v>1210</v>
      </c>
      <c r="BK173" s="656" t="s">
        <v>2705</v>
      </c>
      <c r="BL173" s="635" t="s">
        <v>1210</v>
      </c>
      <c r="BM173" s="658" t="s">
        <v>1210</v>
      </c>
      <c r="BN173" s="639" t="s">
        <v>1210</v>
      </c>
      <c r="BO173" s="635" t="s">
        <v>1210</v>
      </c>
      <c r="BP173" s="658" t="s">
        <v>1210</v>
      </c>
      <c r="BQ173" s="639" t="s">
        <v>1210</v>
      </c>
      <c r="BR173" s="635" t="s">
        <v>1210</v>
      </c>
      <c r="BS173" s="658" t="s">
        <v>1210</v>
      </c>
      <c r="BT173" s="639" t="s">
        <v>1210</v>
      </c>
      <c r="BU173" s="635" t="s">
        <v>1210</v>
      </c>
      <c r="BV173" s="658" t="s">
        <v>1210</v>
      </c>
      <c r="BW173" s="639" t="s">
        <v>1210</v>
      </c>
      <c r="BX173" s="635" t="s">
        <v>1210</v>
      </c>
      <c r="BY173" s="658" t="s">
        <v>1210</v>
      </c>
      <c r="BZ173" s="639" t="s">
        <v>1210</v>
      </c>
      <c r="CA173" s="659" t="s">
        <v>1210</v>
      </c>
      <c r="CB173" s="638" t="s">
        <v>1240</v>
      </c>
      <c r="CC173" s="660" t="s">
        <v>2706</v>
      </c>
      <c r="CD173" s="661" t="s">
        <v>1217</v>
      </c>
      <c r="CE173" s="662"/>
      <c r="CF173" s="663"/>
      <c r="CG173" s="663"/>
      <c r="CH173" s="663"/>
      <c r="CI173" s="663"/>
      <c r="CJ173" s="664"/>
      <c r="CK173" s="661" t="s">
        <v>1217</v>
      </c>
      <c r="CL173" s="639"/>
      <c r="CM173" s="647" t="s">
        <v>1240</v>
      </c>
      <c r="CN173" s="665">
        <v>1</v>
      </c>
      <c r="CO173" s="666">
        <v>0</v>
      </c>
      <c r="CP173" s="667">
        <v>6</v>
      </c>
      <c r="CQ173" s="666">
        <v>12</v>
      </c>
      <c r="CR173" s="667">
        <v>3</v>
      </c>
      <c r="CS173" s="666">
        <v>4</v>
      </c>
      <c r="CT173" s="667">
        <v>10</v>
      </c>
      <c r="CU173" s="666">
        <v>16</v>
      </c>
      <c r="CV173" s="374" t="s">
        <v>1219</v>
      </c>
      <c r="CW173" s="375" t="s">
        <v>1223</v>
      </c>
      <c r="CX173" s="336"/>
      <c r="CY173" s="333" t="s">
        <v>1222</v>
      </c>
      <c r="CZ173" s="334" t="s">
        <v>1223</v>
      </c>
      <c r="DA173" s="336"/>
      <c r="DB173" s="333" t="s">
        <v>1222</v>
      </c>
      <c r="DC173" s="334" t="s">
        <v>1223</v>
      </c>
      <c r="DD173" s="336"/>
      <c r="DE173" s="333" t="s">
        <v>1222</v>
      </c>
      <c r="DF173" s="334" t="s">
        <v>1223</v>
      </c>
      <c r="DG173" s="336"/>
      <c r="DH173" s="333" t="s">
        <v>1222</v>
      </c>
      <c r="DI173" s="334" t="s">
        <v>1223</v>
      </c>
      <c r="DJ173" s="336"/>
      <c r="DK173" s="333" t="s">
        <v>1222</v>
      </c>
      <c r="DL173" s="334" t="s">
        <v>1223</v>
      </c>
      <c r="DM173" s="336"/>
      <c r="DN173" s="333" t="s">
        <v>1222</v>
      </c>
      <c r="DO173" s="334" t="s">
        <v>1223</v>
      </c>
      <c r="DP173" s="336"/>
      <c r="DQ173" s="333" t="s">
        <v>1222</v>
      </c>
      <c r="DR173" s="334" t="s">
        <v>1223</v>
      </c>
      <c r="DS173" s="336"/>
      <c r="DT173" s="333" t="s">
        <v>1222</v>
      </c>
      <c r="DU173" s="334" t="s">
        <v>1223</v>
      </c>
      <c r="DV173" s="336"/>
      <c r="DW173" s="333" t="s">
        <v>1224</v>
      </c>
      <c r="DX173" s="334" t="s">
        <v>1224</v>
      </c>
      <c r="DY173" s="336"/>
      <c r="DZ173" s="333" t="s">
        <v>1224</v>
      </c>
      <c r="EA173" s="334" t="s">
        <v>1224</v>
      </c>
      <c r="EB173" s="336"/>
      <c r="EC173" s="333" t="s">
        <v>1224</v>
      </c>
      <c r="ED173" s="334" t="s">
        <v>1224</v>
      </c>
      <c r="EE173" s="336"/>
      <c r="EF173" s="333" t="s">
        <v>1224</v>
      </c>
      <c r="EG173" s="334" t="s">
        <v>1224</v>
      </c>
      <c r="EH173" s="336"/>
      <c r="EI173" s="374" t="s">
        <v>1219</v>
      </c>
      <c r="EJ173" s="375" t="s">
        <v>1223</v>
      </c>
      <c r="EK173" s="336"/>
      <c r="EL173" s="333" t="s">
        <v>1219</v>
      </c>
      <c r="EM173" s="334" t="s">
        <v>1223</v>
      </c>
      <c r="EN173" s="336"/>
      <c r="EO173" s="333" t="s">
        <v>1222</v>
      </c>
      <c r="EP173" s="334" t="s">
        <v>1223</v>
      </c>
      <c r="EQ173" s="336"/>
      <c r="ER173" s="333" t="s">
        <v>1222</v>
      </c>
      <c r="ES173" s="334" t="s">
        <v>1223</v>
      </c>
      <c r="ET173" s="336"/>
      <c r="EU173" s="333" t="s">
        <v>1222</v>
      </c>
      <c r="EV173" s="334" t="s">
        <v>1223</v>
      </c>
      <c r="EW173" s="376"/>
      <c r="EY173" s="668" t="s">
        <v>650</v>
      </c>
      <c r="EZ173" s="639" t="s">
        <v>651</v>
      </c>
      <c r="FA173" s="265" t="s">
        <v>1511</v>
      </c>
      <c r="FB173" s="266">
        <v>44901</v>
      </c>
      <c r="FC173" s="669">
        <v>44903</v>
      </c>
      <c r="FD173" s="268" t="s">
        <v>1242</v>
      </c>
      <c r="FE173" s="326">
        <v>3.03</v>
      </c>
      <c r="FF173" s="270" t="s">
        <v>1242</v>
      </c>
      <c r="FG173" s="326">
        <v>3.01</v>
      </c>
      <c r="FH173" s="327" t="s">
        <v>1210</v>
      </c>
      <c r="FI173" s="328" t="s">
        <v>1210</v>
      </c>
      <c r="FJ173" s="670" t="s">
        <v>1242</v>
      </c>
      <c r="FK173" s="671">
        <v>100</v>
      </c>
      <c r="FL173" s="672">
        <v>18</v>
      </c>
      <c r="FM173" s="673">
        <v>18</v>
      </c>
      <c r="FN173" s="268" t="s">
        <v>1242</v>
      </c>
      <c r="FO173" s="326">
        <v>2.93</v>
      </c>
      <c r="FP173" s="270" t="s">
        <v>1242</v>
      </c>
      <c r="FQ173" s="326">
        <v>2.93</v>
      </c>
      <c r="FR173" s="327" t="s">
        <v>1210</v>
      </c>
      <c r="FS173" s="328" t="s">
        <v>1210</v>
      </c>
      <c r="FT173" s="670" t="s">
        <v>1242</v>
      </c>
      <c r="FU173" s="671">
        <v>100</v>
      </c>
      <c r="FV173" s="672">
        <v>10</v>
      </c>
      <c r="FW173" s="673">
        <v>10</v>
      </c>
      <c r="FY173" s="276" t="s">
        <v>1243</v>
      </c>
      <c r="FZ173" s="277" t="s">
        <v>1243</v>
      </c>
      <c r="GC173" s="229"/>
      <c r="GD173" s="229"/>
    </row>
    <row r="174" spans="2:186" ht="18.75" customHeight="1">
      <c r="B174" s="632" t="s">
        <v>652</v>
      </c>
      <c r="C174" s="231" t="s">
        <v>653</v>
      </c>
      <c r="D174" s="232">
        <v>2022</v>
      </c>
      <c r="E174" s="233" t="s">
        <v>1231</v>
      </c>
      <c r="F174" s="633">
        <v>1078227</v>
      </c>
      <c r="G174" s="634">
        <v>1078227</v>
      </c>
      <c r="H174" s="339">
        <v>44767</v>
      </c>
      <c r="I174" s="635" t="s">
        <v>2707</v>
      </c>
      <c r="J174" s="636" t="s">
        <v>653</v>
      </c>
      <c r="K174" s="637" t="s">
        <v>2708</v>
      </c>
      <c r="L174" s="638" t="s">
        <v>653</v>
      </c>
      <c r="M174" s="637" t="s">
        <v>2708</v>
      </c>
      <c r="N174" s="639" t="s">
        <v>2709</v>
      </c>
      <c r="O174" s="635" t="s">
        <v>119</v>
      </c>
      <c r="P174" s="639" t="s">
        <v>2710</v>
      </c>
      <c r="Q174" s="640" t="s">
        <v>1234</v>
      </c>
      <c r="R174" s="641"/>
      <c r="S174" s="641"/>
      <c r="T174" s="642"/>
      <c r="U174" s="643">
        <v>1810.3475579999999</v>
      </c>
      <c r="V174" s="644">
        <v>1</v>
      </c>
      <c r="W174" s="644">
        <v>1</v>
      </c>
      <c r="X174" s="645" t="s">
        <v>1210</v>
      </c>
      <c r="Y174" s="352">
        <v>2022</v>
      </c>
      <c r="Z174" s="265">
        <v>2024</v>
      </c>
      <c r="AA174" s="646" t="s">
        <v>2711</v>
      </c>
      <c r="AB174" s="647"/>
      <c r="AC174" s="639" t="s">
        <v>1210</v>
      </c>
      <c r="AD174" s="648" t="s">
        <v>1211</v>
      </c>
      <c r="AE174" s="636" t="s">
        <v>2712</v>
      </c>
      <c r="AF174" s="636" t="s">
        <v>2709</v>
      </c>
      <c r="AG174" s="639" t="s">
        <v>2713</v>
      </c>
      <c r="AH174" s="648"/>
      <c r="AI174" s="639" t="s">
        <v>1210</v>
      </c>
      <c r="AJ174" s="649">
        <v>2021</v>
      </c>
      <c r="AK174" s="644">
        <v>3405</v>
      </c>
      <c r="AL174" s="644">
        <v>3394</v>
      </c>
      <c r="AM174" s="650">
        <v>11.2</v>
      </c>
      <c r="AN174" s="651" t="s">
        <v>2171</v>
      </c>
      <c r="AO174" s="652">
        <v>2024</v>
      </c>
      <c r="AP174" s="645">
        <v>3303</v>
      </c>
      <c r="AQ174" s="653">
        <v>2.99</v>
      </c>
      <c r="AR174" s="645">
        <v>3292</v>
      </c>
      <c r="AS174" s="653">
        <v>3</v>
      </c>
      <c r="AT174" s="654">
        <v>10.86</v>
      </c>
      <c r="AU174" s="651" t="s">
        <v>2171</v>
      </c>
      <c r="AV174" s="655">
        <v>3.03</v>
      </c>
      <c r="AW174" s="656" t="s">
        <v>2714</v>
      </c>
      <c r="AX174" s="649">
        <v>2021</v>
      </c>
      <c r="AY174" s="644"/>
      <c r="AZ174" s="644" t="s">
        <v>1210</v>
      </c>
      <c r="BA174" s="650"/>
      <c r="BB174" s="657"/>
      <c r="BC174" s="652">
        <v>2024</v>
      </c>
      <c r="BD174" s="645"/>
      <c r="BE174" s="653" t="s">
        <v>1210</v>
      </c>
      <c r="BF174" s="645"/>
      <c r="BG174" s="653" t="s">
        <v>1210</v>
      </c>
      <c r="BH174" s="654"/>
      <c r="BI174" s="657" t="s">
        <v>1210</v>
      </c>
      <c r="BJ174" s="655" t="s">
        <v>1210</v>
      </c>
      <c r="BK174" s="656"/>
      <c r="BL174" s="635" t="s">
        <v>1210</v>
      </c>
      <c r="BM174" s="658" t="s">
        <v>1210</v>
      </c>
      <c r="BN174" s="639" t="s">
        <v>1210</v>
      </c>
      <c r="BO174" s="635" t="s">
        <v>1210</v>
      </c>
      <c r="BP174" s="658" t="s">
        <v>1210</v>
      </c>
      <c r="BQ174" s="639" t="s">
        <v>1210</v>
      </c>
      <c r="BR174" s="635" t="s">
        <v>1210</v>
      </c>
      <c r="BS174" s="658" t="s">
        <v>1210</v>
      </c>
      <c r="BT174" s="639" t="s">
        <v>1210</v>
      </c>
      <c r="BU174" s="635" t="s">
        <v>1210</v>
      </c>
      <c r="BV174" s="658" t="s">
        <v>1210</v>
      </c>
      <c r="BW174" s="639" t="s">
        <v>1210</v>
      </c>
      <c r="BX174" s="635" t="s">
        <v>1210</v>
      </c>
      <c r="BY174" s="658" t="s">
        <v>1210</v>
      </c>
      <c r="BZ174" s="639" t="s">
        <v>1210</v>
      </c>
      <c r="CA174" s="659" t="s">
        <v>1210</v>
      </c>
      <c r="CB174" s="638" t="s">
        <v>1240</v>
      </c>
      <c r="CC174" s="660" t="s">
        <v>2715</v>
      </c>
      <c r="CD174" s="661" t="s">
        <v>1217</v>
      </c>
      <c r="CE174" s="662"/>
      <c r="CF174" s="663"/>
      <c r="CG174" s="663"/>
      <c r="CH174" s="663"/>
      <c r="CI174" s="663"/>
      <c r="CJ174" s="664"/>
      <c r="CK174" s="661" t="s">
        <v>1240</v>
      </c>
      <c r="CL174" s="639" t="s">
        <v>2716</v>
      </c>
      <c r="CM174" s="647" t="s">
        <v>1217</v>
      </c>
      <c r="CN174" s="665"/>
      <c r="CO174" s="666">
        <v>0</v>
      </c>
      <c r="CP174" s="667"/>
      <c r="CQ174" s="666">
        <v>0</v>
      </c>
      <c r="CR174" s="667"/>
      <c r="CS174" s="666">
        <v>0</v>
      </c>
      <c r="CT174" s="667" t="s">
        <v>1210</v>
      </c>
      <c r="CU174" s="666">
        <v>0</v>
      </c>
      <c r="CV174" s="374" t="s">
        <v>1219</v>
      </c>
      <c r="CW174" s="375" t="s">
        <v>1223</v>
      </c>
      <c r="CX174" s="336"/>
      <c r="CY174" s="333" t="s">
        <v>1222</v>
      </c>
      <c r="CZ174" s="334" t="s">
        <v>1223</v>
      </c>
      <c r="DA174" s="336"/>
      <c r="DB174" s="333" t="s">
        <v>1222</v>
      </c>
      <c r="DC174" s="334" t="s">
        <v>1223</v>
      </c>
      <c r="DD174" s="336"/>
      <c r="DE174" s="333" t="s">
        <v>1222</v>
      </c>
      <c r="DF174" s="334" t="s">
        <v>1223</v>
      </c>
      <c r="DG174" s="336"/>
      <c r="DH174" s="333" t="s">
        <v>1222</v>
      </c>
      <c r="DI174" s="334" t="s">
        <v>1223</v>
      </c>
      <c r="DJ174" s="336"/>
      <c r="DK174" s="333" t="s">
        <v>1222</v>
      </c>
      <c r="DL174" s="334" t="s">
        <v>1223</v>
      </c>
      <c r="DM174" s="336"/>
      <c r="DN174" s="333" t="s">
        <v>1224</v>
      </c>
      <c r="DO174" s="334" t="s">
        <v>1224</v>
      </c>
      <c r="DP174" s="336"/>
      <c r="DQ174" s="333" t="s">
        <v>1222</v>
      </c>
      <c r="DR174" s="334" t="s">
        <v>1223</v>
      </c>
      <c r="DS174" s="336"/>
      <c r="DT174" s="333" t="s">
        <v>1222</v>
      </c>
      <c r="DU174" s="334" t="s">
        <v>1223</v>
      </c>
      <c r="DV174" s="336"/>
      <c r="DW174" s="333" t="s">
        <v>1224</v>
      </c>
      <c r="DX174" s="334" t="s">
        <v>1224</v>
      </c>
      <c r="DY174" s="336"/>
      <c r="DZ174" s="333" t="s">
        <v>1224</v>
      </c>
      <c r="EA174" s="334" t="s">
        <v>1224</v>
      </c>
      <c r="EB174" s="336"/>
      <c r="EC174" s="333" t="s">
        <v>1224</v>
      </c>
      <c r="ED174" s="334" t="s">
        <v>1224</v>
      </c>
      <c r="EE174" s="336"/>
      <c r="EF174" s="333" t="s">
        <v>1224</v>
      </c>
      <c r="EG174" s="334" t="s">
        <v>1224</v>
      </c>
      <c r="EH174" s="336"/>
      <c r="EI174" s="374" t="s">
        <v>1210</v>
      </c>
      <c r="EJ174" s="375" t="s">
        <v>1210</v>
      </c>
      <c r="EK174" s="336"/>
      <c r="EL174" s="333" t="s">
        <v>1210</v>
      </c>
      <c r="EM174" s="334" t="s">
        <v>1210</v>
      </c>
      <c r="EN174" s="336"/>
      <c r="EO174" s="333" t="s">
        <v>1210</v>
      </c>
      <c r="EP174" s="334" t="s">
        <v>1210</v>
      </c>
      <c r="EQ174" s="336"/>
      <c r="ER174" s="333" t="s">
        <v>1210</v>
      </c>
      <c r="ES174" s="334" t="s">
        <v>1210</v>
      </c>
      <c r="ET174" s="336"/>
      <c r="EU174" s="333" t="s">
        <v>1210</v>
      </c>
      <c r="EV174" s="334" t="s">
        <v>1210</v>
      </c>
      <c r="EW174" s="376"/>
      <c r="EY174" s="668" t="s">
        <v>652</v>
      </c>
      <c r="EZ174" s="639" t="s">
        <v>653</v>
      </c>
      <c r="FA174" s="265" t="s">
        <v>1231</v>
      </c>
      <c r="FB174" s="266">
        <v>44901</v>
      </c>
      <c r="FC174" s="669">
        <v>44901</v>
      </c>
      <c r="FD174" s="268" t="s">
        <v>1242</v>
      </c>
      <c r="FE174" s="326">
        <v>2.99</v>
      </c>
      <c r="FF174" s="270" t="s">
        <v>1242</v>
      </c>
      <c r="FG174" s="326">
        <v>3</v>
      </c>
      <c r="FH174" s="327" t="s">
        <v>1242</v>
      </c>
      <c r="FI174" s="328">
        <v>3.03</v>
      </c>
      <c r="FJ174" s="670" t="s">
        <v>1242</v>
      </c>
      <c r="FK174" s="671">
        <v>100</v>
      </c>
      <c r="FL174" s="672">
        <v>16</v>
      </c>
      <c r="FM174" s="673">
        <v>16</v>
      </c>
      <c r="FN174" s="268" t="s">
        <v>1210</v>
      </c>
      <c r="FO174" s="326" t="s">
        <v>1210</v>
      </c>
      <c r="FP174" s="270" t="s">
        <v>1210</v>
      </c>
      <c r="FQ174" s="326" t="s">
        <v>1210</v>
      </c>
      <c r="FR174" s="327" t="s">
        <v>1210</v>
      </c>
      <c r="FS174" s="328" t="s">
        <v>1210</v>
      </c>
      <c r="FT174" s="670" t="s">
        <v>1210</v>
      </c>
      <c r="FU174" s="671" t="s">
        <v>1210</v>
      </c>
      <c r="FV174" s="672" t="s">
        <v>1210</v>
      </c>
      <c r="FW174" s="673" t="s">
        <v>1210</v>
      </c>
      <c r="FY174" s="276" t="s">
        <v>1243</v>
      </c>
      <c r="FZ174" s="277" t="s">
        <v>1230</v>
      </c>
      <c r="GC174" s="229"/>
      <c r="GD174" s="229"/>
    </row>
    <row r="175" spans="2:186" ht="18.75" customHeight="1">
      <c r="B175" s="632" t="s">
        <v>654</v>
      </c>
      <c r="C175" s="231" t="s">
        <v>655</v>
      </c>
      <c r="D175" s="232">
        <v>2022</v>
      </c>
      <c r="E175" s="233" t="s">
        <v>1231</v>
      </c>
      <c r="F175" s="633">
        <v>1062230</v>
      </c>
      <c r="G175" s="634">
        <v>1062230</v>
      </c>
      <c r="H175" s="339">
        <v>44771</v>
      </c>
      <c r="I175" s="635" t="s">
        <v>2717</v>
      </c>
      <c r="J175" s="636" t="s">
        <v>655</v>
      </c>
      <c r="K175" s="637" t="s">
        <v>2718</v>
      </c>
      <c r="L175" s="638" t="s">
        <v>655</v>
      </c>
      <c r="M175" s="637" t="s">
        <v>2718</v>
      </c>
      <c r="N175" s="639" t="s">
        <v>2717</v>
      </c>
      <c r="O175" s="635" t="s">
        <v>92</v>
      </c>
      <c r="P175" s="639" t="s">
        <v>93</v>
      </c>
      <c r="Q175" s="640" t="s">
        <v>1234</v>
      </c>
      <c r="R175" s="641"/>
      <c r="S175" s="641"/>
      <c r="T175" s="642"/>
      <c r="U175" s="643">
        <v>7302.1281413090892</v>
      </c>
      <c r="V175" s="644">
        <v>104</v>
      </c>
      <c r="W175" s="644">
        <v>2</v>
      </c>
      <c r="X175" s="645" t="s">
        <v>1210</v>
      </c>
      <c r="Y175" s="352">
        <v>2022</v>
      </c>
      <c r="Z175" s="265">
        <v>2024</v>
      </c>
      <c r="AA175" s="646" t="s">
        <v>2719</v>
      </c>
      <c r="AB175" s="647"/>
      <c r="AC175" s="639" t="s">
        <v>1210</v>
      </c>
      <c r="AD175" s="648"/>
      <c r="AE175" s="636" t="s">
        <v>1210</v>
      </c>
      <c r="AF175" s="636" t="s">
        <v>1210</v>
      </c>
      <c r="AG175" s="639" t="s">
        <v>1210</v>
      </c>
      <c r="AH175" s="648" t="s">
        <v>1211</v>
      </c>
      <c r="AI175" s="639" t="s">
        <v>2720</v>
      </c>
      <c r="AJ175" s="649">
        <v>2021</v>
      </c>
      <c r="AK175" s="644">
        <v>12823.375857999999</v>
      </c>
      <c r="AL175" s="644">
        <v>10214</v>
      </c>
      <c r="AM175" s="650">
        <v>62.75</v>
      </c>
      <c r="AN175" s="651" t="s">
        <v>1283</v>
      </c>
      <c r="AO175" s="652">
        <v>2024</v>
      </c>
      <c r="AP175" s="645">
        <v>12439</v>
      </c>
      <c r="AQ175" s="653">
        <v>2.99</v>
      </c>
      <c r="AR175" s="645">
        <v>9906</v>
      </c>
      <c r="AS175" s="653">
        <v>3.01</v>
      </c>
      <c r="AT175" s="654">
        <v>60.87</v>
      </c>
      <c r="AU175" s="651" t="s">
        <v>1283</v>
      </c>
      <c r="AV175" s="655">
        <v>2.99</v>
      </c>
      <c r="AW175" s="656" t="s">
        <v>2721</v>
      </c>
      <c r="AX175" s="649">
        <v>2021</v>
      </c>
      <c r="AY175" s="644"/>
      <c r="AZ175" s="644" t="s">
        <v>1210</v>
      </c>
      <c r="BA175" s="650"/>
      <c r="BB175" s="657"/>
      <c r="BC175" s="652">
        <v>2024</v>
      </c>
      <c r="BD175" s="645"/>
      <c r="BE175" s="653" t="s">
        <v>1210</v>
      </c>
      <c r="BF175" s="645"/>
      <c r="BG175" s="653" t="s">
        <v>1210</v>
      </c>
      <c r="BH175" s="654"/>
      <c r="BI175" s="657" t="s">
        <v>1210</v>
      </c>
      <c r="BJ175" s="655" t="s">
        <v>1210</v>
      </c>
      <c r="BK175" s="656"/>
      <c r="BL175" s="635" t="s">
        <v>1210</v>
      </c>
      <c r="BM175" s="658" t="s">
        <v>1210</v>
      </c>
      <c r="BN175" s="639" t="s">
        <v>1210</v>
      </c>
      <c r="BO175" s="635" t="s">
        <v>1210</v>
      </c>
      <c r="BP175" s="658" t="s">
        <v>1210</v>
      </c>
      <c r="BQ175" s="639" t="s">
        <v>1210</v>
      </c>
      <c r="BR175" s="635" t="s">
        <v>1210</v>
      </c>
      <c r="BS175" s="658" t="s">
        <v>1210</v>
      </c>
      <c r="BT175" s="639" t="s">
        <v>1210</v>
      </c>
      <c r="BU175" s="635" t="s">
        <v>1210</v>
      </c>
      <c r="BV175" s="658" t="s">
        <v>1210</v>
      </c>
      <c r="BW175" s="639" t="s">
        <v>1210</v>
      </c>
      <c r="BX175" s="635" t="s">
        <v>1210</v>
      </c>
      <c r="BY175" s="658" t="s">
        <v>1210</v>
      </c>
      <c r="BZ175" s="639" t="s">
        <v>1210</v>
      </c>
      <c r="CA175" s="659" t="s">
        <v>1210</v>
      </c>
      <c r="CB175" s="638" t="s">
        <v>1240</v>
      </c>
      <c r="CC175" s="660" t="s">
        <v>2722</v>
      </c>
      <c r="CD175" s="661" t="s">
        <v>1217</v>
      </c>
      <c r="CE175" s="662"/>
      <c r="CF175" s="663"/>
      <c r="CG175" s="663"/>
      <c r="CH175" s="663"/>
      <c r="CI175" s="663"/>
      <c r="CJ175" s="664"/>
      <c r="CK175" s="661" t="s">
        <v>1240</v>
      </c>
      <c r="CL175" s="639" t="s">
        <v>2723</v>
      </c>
      <c r="CM175" s="647" t="s">
        <v>1217</v>
      </c>
      <c r="CN175" s="665">
        <v>0</v>
      </c>
      <c r="CO175" s="666">
        <v>2</v>
      </c>
      <c r="CP175" s="667">
        <v>0</v>
      </c>
      <c r="CQ175" s="666">
        <v>0</v>
      </c>
      <c r="CR175" s="667">
        <v>0</v>
      </c>
      <c r="CS175" s="666">
        <v>1</v>
      </c>
      <c r="CT175" s="667">
        <v>0</v>
      </c>
      <c r="CU175" s="666">
        <v>3</v>
      </c>
      <c r="CV175" s="374" t="s">
        <v>1219</v>
      </c>
      <c r="CW175" s="375" t="s">
        <v>1223</v>
      </c>
      <c r="CX175" s="336"/>
      <c r="CY175" s="333" t="s">
        <v>1222</v>
      </c>
      <c r="CZ175" s="334" t="s">
        <v>1223</v>
      </c>
      <c r="DA175" s="336"/>
      <c r="DB175" s="333" t="s">
        <v>1222</v>
      </c>
      <c r="DC175" s="334" t="s">
        <v>1223</v>
      </c>
      <c r="DD175" s="336"/>
      <c r="DE175" s="333" t="s">
        <v>1222</v>
      </c>
      <c r="DF175" s="334" t="s">
        <v>1223</v>
      </c>
      <c r="DG175" s="336"/>
      <c r="DH175" s="333" t="s">
        <v>1222</v>
      </c>
      <c r="DI175" s="334" t="s">
        <v>1223</v>
      </c>
      <c r="DJ175" s="336"/>
      <c r="DK175" s="333" t="s">
        <v>1222</v>
      </c>
      <c r="DL175" s="334" t="s">
        <v>1223</v>
      </c>
      <c r="DM175" s="336"/>
      <c r="DN175" s="333" t="s">
        <v>1222</v>
      </c>
      <c r="DO175" s="334" t="s">
        <v>1223</v>
      </c>
      <c r="DP175" s="336"/>
      <c r="DQ175" s="333" t="s">
        <v>1222</v>
      </c>
      <c r="DR175" s="334" t="s">
        <v>1223</v>
      </c>
      <c r="DS175" s="336"/>
      <c r="DT175" s="333" t="s">
        <v>1222</v>
      </c>
      <c r="DU175" s="334" t="s">
        <v>1223</v>
      </c>
      <c r="DV175" s="336"/>
      <c r="DW175" s="333" t="s">
        <v>1222</v>
      </c>
      <c r="DX175" s="334" t="s">
        <v>1223</v>
      </c>
      <c r="DY175" s="336"/>
      <c r="DZ175" s="333" t="s">
        <v>1222</v>
      </c>
      <c r="EA175" s="334" t="s">
        <v>1223</v>
      </c>
      <c r="EB175" s="336"/>
      <c r="EC175" s="333" t="s">
        <v>1222</v>
      </c>
      <c r="ED175" s="334" t="s">
        <v>1223</v>
      </c>
      <c r="EE175" s="336"/>
      <c r="EF175" s="333" t="s">
        <v>1222</v>
      </c>
      <c r="EG175" s="334" t="s">
        <v>1223</v>
      </c>
      <c r="EH175" s="336"/>
      <c r="EI175" s="374" t="s">
        <v>1210</v>
      </c>
      <c r="EJ175" s="375" t="s">
        <v>1210</v>
      </c>
      <c r="EK175" s="336"/>
      <c r="EL175" s="333" t="s">
        <v>1210</v>
      </c>
      <c r="EM175" s="334" t="s">
        <v>1210</v>
      </c>
      <c r="EN175" s="336"/>
      <c r="EO175" s="333" t="s">
        <v>1210</v>
      </c>
      <c r="EP175" s="334" t="s">
        <v>1210</v>
      </c>
      <c r="EQ175" s="336"/>
      <c r="ER175" s="333" t="s">
        <v>1210</v>
      </c>
      <c r="ES175" s="334" t="s">
        <v>1210</v>
      </c>
      <c r="ET175" s="336"/>
      <c r="EU175" s="333" t="s">
        <v>1210</v>
      </c>
      <c r="EV175" s="334" t="s">
        <v>1210</v>
      </c>
      <c r="EW175" s="376"/>
      <c r="EY175" s="668" t="s">
        <v>654</v>
      </c>
      <c r="EZ175" s="639" t="s">
        <v>655</v>
      </c>
      <c r="FA175" s="265" t="s">
        <v>1231</v>
      </c>
      <c r="FB175" s="266">
        <v>44901</v>
      </c>
      <c r="FC175" s="669">
        <v>44901</v>
      </c>
      <c r="FD175" s="268" t="s">
        <v>1242</v>
      </c>
      <c r="FE175" s="326">
        <v>2.99</v>
      </c>
      <c r="FF175" s="270" t="s">
        <v>1242</v>
      </c>
      <c r="FG175" s="326">
        <v>3.01</v>
      </c>
      <c r="FH175" s="327" t="s">
        <v>1242</v>
      </c>
      <c r="FI175" s="328">
        <v>2.99</v>
      </c>
      <c r="FJ175" s="670" t="s">
        <v>1242</v>
      </c>
      <c r="FK175" s="671">
        <v>100</v>
      </c>
      <c r="FL175" s="672">
        <v>26</v>
      </c>
      <c r="FM175" s="673">
        <v>26</v>
      </c>
      <c r="FN175" s="268" t="s">
        <v>1210</v>
      </c>
      <c r="FO175" s="326" t="s">
        <v>1210</v>
      </c>
      <c r="FP175" s="270" t="s">
        <v>1210</v>
      </c>
      <c r="FQ175" s="326" t="s">
        <v>1210</v>
      </c>
      <c r="FR175" s="327" t="s">
        <v>1210</v>
      </c>
      <c r="FS175" s="328" t="s">
        <v>1210</v>
      </c>
      <c r="FT175" s="670" t="s">
        <v>1210</v>
      </c>
      <c r="FU175" s="671" t="s">
        <v>1210</v>
      </c>
      <c r="FV175" s="672" t="s">
        <v>1210</v>
      </c>
      <c r="FW175" s="673" t="s">
        <v>1210</v>
      </c>
      <c r="FY175" s="276" t="s">
        <v>1243</v>
      </c>
      <c r="FZ175" s="277" t="s">
        <v>1230</v>
      </c>
      <c r="GC175" s="229"/>
      <c r="GD175" s="229"/>
    </row>
    <row r="176" spans="2:186" ht="18.75" customHeight="1">
      <c r="B176" s="632" t="s">
        <v>656</v>
      </c>
      <c r="C176" s="231" t="s">
        <v>657</v>
      </c>
      <c r="D176" s="232">
        <v>2022</v>
      </c>
      <c r="E176" s="233" t="s">
        <v>1231</v>
      </c>
      <c r="F176" s="633">
        <v>1069231</v>
      </c>
      <c r="G176" s="634">
        <v>1069231</v>
      </c>
      <c r="H176" s="339">
        <v>44764</v>
      </c>
      <c r="I176" s="635" t="s">
        <v>2724</v>
      </c>
      <c r="J176" s="636" t="s">
        <v>657</v>
      </c>
      <c r="K176" s="637" t="s">
        <v>2725</v>
      </c>
      <c r="L176" s="638" t="s">
        <v>657</v>
      </c>
      <c r="M176" s="637" t="s">
        <v>2725</v>
      </c>
      <c r="N176" s="639" t="s">
        <v>2726</v>
      </c>
      <c r="O176" s="635" t="s">
        <v>100</v>
      </c>
      <c r="P176" s="639" t="s">
        <v>102</v>
      </c>
      <c r="Q176" s="640" t="s">
        <v>1234</v>
      </c>
      <c r="R176" s="641"/>
      <c r="S176" s="641"/>
      <c r="T176" s="642"/>
      <c r="U176" s="643">
        <v>2314.9134286019998</v>
      </c>
      <c r="V176" s="644">
        <v>1</v>
      </c>
      <c r="W176" s="644">
        <v>1</v>
      </c>
      <c r="X176" s="645" t="s">
        <v>1210</v>
      </c>
      <c r="Y176" s="352">
        <v>2022</v>
      </c>
      <c r="Z176" s="265">
        <v>2024</v>
      </c>
      <c r="AA176" s="646" t="s">
        <v>2727</v>
      </c>
      <c r="AB176" s="647"/>
      <c r="AC176" s="639" t="s">
        <v>1210</v>
      </c>
      <c r="AD176" s="648" t="s">
        <v>1211</v>
      </c>
      <c r="AE176" s="636" t="s">
        <v>2728</v>
      </c>
      <c r="AF176" s="636" t="s">
        <v>2729</v>
      </c>
      <c r="AG176" s="639" t="s">
        <v>2730</v>
      </c>
      <c r="AH176" s="648"/>
      <c r="AI176" s="639" t="s">
        <v>1210</v>
      </c>
      <c r="AJ176" s="649">
        <v>2021</v>
      </c>
      <c r="AK176" s="644">
        <v>4055</v>
      </c>
      <c r="AL176" s="644">
        <v>4021</v>
      </c>
      <c r="AM176" s="650">
        <v>9.65</v>
      </c>
      <c r="AN176" s="651" t="s">
        <v>2731</v>
      </c>
      <c r="AO176" s="652">
        <v>2024</v>
      </c>
      <c r="AP176" s="645">
        <v>3994</v>
      </c>
      <c r="AQ176" s="653">
        <v>1.5</v>
      </c>
      <c r="AR176" s="645">
        <v>3960.6849999999999</v>
      </c>
      <c r="AS176" s="653">
        <v>1.5</v>
      </c>
      <c r="AT176" s="654">
        <v>9.51</v>
      </c>
      <c r="AU176" s="651" t="s">
        <v>2731</v>
      </c>
      <c r="AV176" s="655">
        <v>1.45</v>
      </c>
      <c r="AW176" s="656" t="s">
        <v>2732</v>
      </c>
      <c r="AX176" s="649">
        <v>2021</v>
      </c>
      <c r="AY176" s="644"/>
      <c r="AZ176" s="644" t="s">
        <v>1210</v>
      </c>
      <c r="BA176" s="650"/>
      <c r="BB176" s="657"/>
      <c r="BC176" s="652">
        <v>2024</v>
      </c>
      <c r="BD176" s="645"/>
      <c r="BE176" s="653" t="s">
        <v>1210</v>
      </c>
      <c r="BF176" s="645"/>
      <c r="BG176" s="653" t="s">
        <v>1210</v>
      </c>
      <c r="BH176" s="654"/>
      <c r="BI176" s="657" t="s">
        <v>1210</v>
      </c>
      <c r="BJ176" s="655" t="s">
        <v>1210</v>
      </c>
      <c r="BK176" s="656"/>
      <c r="BL176" s="635" t="s">
        <v>1210</v>
      </c>
      <c r="BM176" s="658" t="s">
        <v>1210</v>
      </c>
      <c r="BN176" s="639" t="s">
        <v>1210</v>
      </c>
      <c r="BO176" s="635" t="s">
        <v>1210</v>
      </c>
      <c r="BP176" s="658" t="s">
        <v>1210</v>
      </c>
      <c r="BQ176" s="639" t="s">
        <v>1210</v>
      </c>
      <c r="BR176" s="635" t="s">
        <v>1210</v>
      </c>
      <c r="BS176" s="658" t="s">
        <v>1210</v>
      </c>
      <c r="BT176" s="639" t="s">
        <v>1210</v>
      </c>
      <c r="BU176" s="635" t="s">
        <v>1210</v>
      </c>
      <c r="BV176" s="658" t="s">
        <v>1210</v>
      </c>
      <c r="BW176" s="639" t="s">
        <v>1210</v>
      </c>
      <c r="BX176" s="635" t="s">
        <v>1210</v>
      </c>
      <c r="BY176" s="658" t="s">
        <v>1210</v>
      </c>
      <c r="BZ176" s="639" t="s">
        <v>1210</v>
      </c>
      <c r="CA176" s="659" t="s">
        <v>1210</v>
      </c>
      <c r="CB176" s="638" t="s">
        <v>1240</v>
      </c>
      <c r="CC176" s="660" t="s">
        <v>2733</v>
      </c>
      <c r="CD176" s="661" t="s">
        <v>1217</v>
      </c>
      <c r="CE176" s="662"/>
      <c r="CF176" s="663"/>
      <c r="CG176" s="663"/>
      <c r="CH176" s="663"/>
      <c r="CI176" s="663"/>
      <c r="CJ176" s="664"/>
      <c r="CK176" s="661" t="s">
        <v>1240</v>
      </c>
      <c r="CL176" s="639" t="s">
        <v>2734</v>
      </c>
      <c r="CM176" s="647" t="s">
        <v>1217</v>
      </c>
      <c r="CN176" s="665"/>
      <c r="CO176" s="666">
        <v>0</v>
      </c>
      <c r="CP176" s="667"/>
      <c r="CQ176" s="666">
        <v>0</v>
      </c>
      <c r="CR176" s="667"/>
      <c r="CS176" s="666">
        <v>0</v>
      </c>
      <c r="CT176" s="667" t="s">
        <v>1210</v>
      </c>
      <c r="CU176" s="666">
        <v>0</v>
      </c>
      <c r="CV176" s="374" t="s">
        <v>1219</v>
      </c>
      <c r="CW176" s="375" t="s">
        <v>1223</v>
      </c>
      <c r="CX176" s="336"/>
      <c r="CY176" s="333" t="s">
        <v>1222</v>
      </c>
      <c r="CZ176" s="334" t="s">
        <v>1223</v>
      </c>
      <c r="DA176" s="336"/>
      <c r="DB176" s="333" t="s">
        <v>1222</v>
      </c>
      <c r="DC176" s="334" t="s">
        <v>1223</v>
      </c>
      <c r="DD176" s="336"/>
      <c r="DE176" s="333" t="s">
        <v>1222</v>
      </c>
      <c r="DF176" s="334" t="s">
        <v>1223</v>
      </c>
      <c r="DG176" s="336"/>
      <c r="DH176" s="333" t="s">
        <v>1222</v>
      </c>
      <c r="DI176" s="334" t="s">
        <v>1223</v>
      </c>
      <c r="DJ176" s="336"/>
      <c r="DK176" s="333" t="s">
        <v>1222</v>
      </c>
      <c r="DL176" s="334" t="s">
        <v>1223</v>
      </c>
      <c r="DM176" s="336"/>
      <c r="DN176" s="333" t="s">
        <v>1224</v>
      </c>
      <c r="DO176" s="334" t="s">
        <v>1224</v>
      </c>
      <c r="DP176" s="336"/>
      <c r="DQ176" s="333" t="s">
        <v>1222</v>
      </c>
      <c r="DR176" s="334" t="s">
        <v>1223</v>
      </c>
      <c r="DS176" s="336"/>
      <c r="DT176" s="333" t="s">
        <v>1222</v>
      </c>
      <c r="DU176" s="334" t="s">
        <v>1223</v>
      </c>
      <c r="DV176" s="336"/>
      <c r="DW176" s="333" t="s">
        <v>1224</v>
      </c>
      <c r="DX176" s="334" t="s">
        <v>1224</v>
      </c>
      <c r="DY176" s="336"/>
      <c r="DZ176" s="333" t="s">
        <v>1224</v>
      </c>
      <c r="EA176" s="334" t="s">
        <v>1224</v>
      </c>
      <c r="EB176" s="336"/>
      <c r="EC176" s="333" t="s">
        <v>1224</v>
      </c>
      <c r="ED176" s="334" t="s">
        <v>1224</v>
      </c>
      <c r="EE176" s="336"/>
      <c r="EF176" s="333" t="s">
        <v>1222</v>
      </c>
      <c r="EG176" s="334" t="s">
        <v>1223</v>
      </c>
      <c r="EH176" s="336"/>
      <c r="EI176" s="374" t="s">
        <v>1210</v>
      </c>
      <c r="EJ176" s="375" t="s">
        <v>1210</v>
      </c>
      <c r="EK176" s="336"/>
      <c r="EL176" s="333" t="s">
        <v>1210</v>
      </c>
      <c r="EM176" s="334" t="s">
        <v>1210</v>
      </c>
      <c r="EN176" s="336"/>
      <c r="EO176" s="333" t="s">
        <v>1210</v>
      </c>
      <c r="EP176" s="334" t="s">
        <v>1210</v>
      </c>
      <c r="EQ176" s="336"/>
      <c r="ER176" s="333" t="s">
        <v>1210</v>
      </c>
      <c r="ES176" s="334" t="s">
        <v>1210</v>
      </c>
      <c r="ET176" s="336"/>
      <c r="EU176" s="333" t="s">
        <v>1210</v>
      </c>
      <c r="EV176" s="334" t="s">
        <v>1210</v>
      </c>
      <c r="EW176" s="376"/>
      <c r="EY176" s="668" t="s">
        <v>656</v>
      </c>
      <c r="EZ176" s="639" t="s">
        <v>657</v>
      </c>
      <c r="FA176" s="265" t="s">
        <v>1231</v>
      </c>
      <c r="FB176" s="266">
        <v>44918</v>
      </c>
      <c r="FC176" s="669">
        <v>44921</v>
      </c>
      <c r="FD176" s="268" t="s">
        <v>1242</v>
      </c>
      <c r="FE176" s="326">
        <v>1.5</v>
      </c>
      <c r="FF176" s="270" t="s">
        <v>1242</v>
      </c>
      <c r="FG176" s="326">
        <v>1.5</v>
      </c>
      <c r="FH176" s="327" t="s">
        <v>1242</v>
      </c>
      <c r="FI176" s="328">
        <v>1.45</v>
      </c>
      <c r="FJ176" s="670" t="s">
        <v>1242</v>
      </c>
      <c r="FK176" s="671">
        <v>100</v>
      </c>
      <c r="FL176" s="672">
        <v>18</v>
      </c>
      <c r="FM176" s="673">
        <v>18</v>
      </c>
      <c r="FN176" s="268" t="s">
        <v>1210</v>
      </c>
      <c r="FO176" s="326" t="s">
        <v>1210</v>
      </c>
      <c r="FP176" s="270" t="s">
        <v>1210</v>
      </c>
      <c r="FQ176" s="326" t="s">
        <v>1210</v>
      </c>
      <c r="FR176" s="327" t="s">
        <v>1210</v>
      </c>
      <c r="FS176" s="328" t="s">
        <v>1210</v>
      </c>
      <c r="FT176" s="670" t="s">
        <v>1210</v>
      </c>
      <c r="FU176" s="671" t="s">
        <v>1210</v>
      </c>
      <c r="FV176" s="672" t="s">
        <v>1210</v>
      </c>
      <c r="FW176" s="673" t="s">
        <v>1210</v>
      </c>
      <c r="FY176" s="276" t="s">
        <v>1243</v>
      </c>
      <c r="FZ176" s="277" t="s">
        <v>1230</v>
      </c>
      <c r="GC176" s="229"/>
      <c r="GD176" s="229"/>
    </row>
    <row r="177" spans="2:186" ht="18.75" customHeight="1">
      <c r="B177" s="632" t="s">
        <v>658</v>
      </c>
      <c r="C177" s="231" t="s">
        <v>659</v>
      </c>
      <c r="D177" s="232">
        <v>2022</v>
      </c>
      <c r="E177" s="233" t="s">
        <v>1511</v>
      </c>
      <c r="F177" s="633">
        <v>1398233</v>
      </c>
      <c r="G177" s="634">
        <v>1398233</v>
      </c>
      <c r="H177" s="339">
        <v>44771</v>
      </c>
      <c r="I177" s="635" t="s">
        <v>2482</v>
      </c>
      <c r="J177" s="636" t="s">
        <v>659</v>
      </c>
      <c r="K177" s="637" t="s">
        <v>2735</v>
      </c>
      <c r="L177" s="638" t="s">
        <v>659</v>
      </c>
      <c r="M177" s="637" t="s">
        <v>2735</v>
      </c>
      <c r="N177" s="639" t="s">
        <v>2482</v>
      </c>
      <c r="O177" s="635" t="s">
        <v>150</v>
      </c>
      <c r="P177" s="639" t="s">
        <v>152</v>
      </c>
      <c r="Q177" s="640" t="s">
        <v>1234</v>
      </c>
      <c r="R177" s="641"/>
      <c r="S177" s="641" t="s">
        <v>1272</v>
      </c>
      <c r="T177" s="642"/>
      <c r="U177" s="643">
        <v>125384</v>
      </c>
      <c r="V177" s="644">
        <v>4254</v>
      </c>
      <c r="W177" s="644">
        <v>33</v>
      </c>
      <c r="X177" s="645">
        <v>1906</v>
      </c>
      <c r="Y177" s="352">
        <v>2022</v>
      </c>
      <c r="Z177" s="265">
        <v>2024</v>
      </c>
      <c r="AA177" s="646" t="s">
        <v>2736</v>
      </c>
      <c r="AB177" s="647" t="s">
        <v>1211</v>
      </c>
      <c r="AC177" s="639" t="s">
        <v>2737</v>
      </c>
      <c r="AD177" s="648"/>
      <c r="AE177" s="636" t="s">
        <v>1210</v>
      </c>
      <c r="AF177" s="636" t="s">
        <v>1210</v>
      </c>
      <c r="AG177" s="639" t="s">
        <v>1210</v>
      </c>
      <c r="AH177" s="648"/>
      <c r="AI177" s="639" t="s">
        <v>1210</v>
      </c>
      <c r="AJ177" s="649">
        <v>2021</v>
      </c>
      <c r="AK177" s="644">
        <v>192636.39882591239</v>
      </c>
      <c r="AL177" s="644">
        <v>238859.68969079075</v>
      </c>
      <c r="AM177" s="650"/>
      <c r="AN177" s="651"/>
      <c r="AO177" s="652">
        <v>2024</v>
      </c>
      <c r="AP177" s="645">
        <v>183559</v>
      </c>
      <c r="AQ177" s="653">
        <v>4.71</v>
      </c>
      <c r="AR177" s="645">
        <v>224221</v>
      </c>
      <c r="AS177" s="653">
        <v>6.12</v>
      </c>
      <c r="AT177" s="654"/>
      <c r="AU177" s="651" t="s">
        <v>1210</v>
      </c>
      <c r="AV177" s="655" t="s">
        <v>1210</v>
      </c>
      <c r="AW177" s="656" t="s">
        <v>2738</v>
      </c>
      <c r="AX177" s="649">
        <v>2021</v>
      </c>
      <c r="AY177" s="644">
        <v>8321</v>
      </c>
      <c r="AZ177" s="644">
        <v>8321</v>
      </c>
      <c r="BA177" s="650"/>
      <c r="BB177" s="657"/>
      <c r="BC177" s="652">
        <v>2024</v>
      </c>
      <c r="BD177" s="645">
        <v>8238</v>
      </c>
      <c r="BE177" s="653">
        <v>0.99</v>
      </c>
      <c r="BF177" s="645">
        <v>8238</v>
      </c>
      <c r="BG177" s="653">
        <v>0.99</v>
      </c>
      <c r="BH177" s="654"/>
      <c r="BI177" s="657" t="s">
        <v>1210</v>
      </c>
      <c r="BJ177" s="655" t="s">
        <v>1210</v>
      </c>
      <c r="BK177" s="656" t="s">
        <v>2739</v>
      </c>
      <c r="BL177" s="635"/>
      <c r="BM177" s="658"/>
      <c r="BN177" s="639"/>
      <c r="BO177" s="635"/>
      <c r="BP177" s="658"/>
      <c r="BQ177" s="639"/>
      <c r="BR177" s="635"/>
      <c r="BS177" s="658"/>
      <c r="BT177" s="639"/>
      <c r="BU177" s="635" t="s">
        <v>1210</v>
      </c>
      <c r="BV177" s="658" t="s">
        <v>1210</v>
      </c>
      <c r="BW177" s="639" t="s">
        <v>1210</v>
      </c>
      <c r="BX177" s="635" t="s">
        <v>1210</v>
      </c>
      <c r="BY177" s="658" t="s">
        <v>1210</v>
      </c>
      <c r="BZ177" s="639" t="s">
        <v>1210</v>
      </c>
      <c r="CA177" s="659" t="s">
        <v>1210</v>
      </c>
      <c r="CB177" s="638" t="s">
        <v>1240</v>
      </c>
      <c r="CC177" s="660" t="s">
        <v>2740</v>
      </c>
      <c r="CD177" s="661" t="s">
        <v>1240</v>
      </c>
      <c r="CE177" s="662" t="s">
        <v>1431</v>
      </c>
      <c r="CF177" s="663" t="s">
        <v>2741</v>
      </c>
      <c r="CG177" s="663"/>
      <c r="CH177" s="663"/>
      <c r="CI177" s="663"/>
      <c r="CJ177" s="664"/>
      <c r="CK177" s="661" t="s">
        <v>1240</v>
      </c>
      <c r="CL177" s="639" t="s">
        <v>2742</v>
      </c>
      <c r="CM177" s="647" t="s">
        <v>1240</v>
      </c>
      <c r="CN177" s="665">
        <v>10</v>
      </c>
      <c r="CO177" s="666">
        <v>37</v>
      </c>
      <c r="CP177" s="667">
        <v>0</v>
      </c>
      <c r="CQ177" s="666">
        <v>15</v>
      </c>
      <c r="CR177" s="667">
        <v>3</v>
      </c>
      <c r="CS177" s="666">
        <v>22</v>
      </c>
      <c r="CT177" s="667">
        <v>13</v>
      </c>
      <c r="CU177" s="666">
        <v>74</v>
      </c>
      <c r="CV177" s="374" t="s">
        <v>1219</v>
      </c>
      <c r="CW177" s="375" t="s">
        <v>1223</v>
      </c>
      <c r="CX177" s="336"/>
      <c r="CY177" s="333" t="s">
        <v>1222</v>
      </c>
      <c r="CZ177" s="334" t="s">
        <v>1223</v>
      </c>
      <c r="DA177" s="336"/>
      <c r="DB177" s="333" t="s">
        <v>1220</v>
      </c>
      <c r="DC177" s="334" t="s">
        <v>1220</v>
      </c>
      <c r="DD177" s="336"/>
      <c r="DE177" s="333" t="s">
        <v>1220</v>
      </c>
      <c r="DF177" s="334" t="s">
        <v>1220</v>
      </c>
      <c r="DG177" s="336"/>
      <c r="DH177" s="333" t="s">
        <v>1220</v>
      </c>
      <c r="DI177" s="334" t="s">
        <v>1220</v>
      </c>
      <c r="DJ177" s="336"/>
      <c r="DK177" s="333" t="s">
        <v>1220</v>
      </c>
      <c r="DL177" s="334" t="s">
        <v>1220</v>
      </c>
      <c r="DM177" s="336"/>
      <c r="DN177" s="333" t="s">
        <v>1220</v>
      </c>
      <c r="DO177" s="334" t="s">
        <v>1220</v>
      </c>
      <c r="DP177" s="336"/>
      <c r="DQ177" s="333" t="s">
        <v>1220</v>
      </c>
      <c r="DR177" s="334" t="s">
        <v>1220</v>
      </c>
      <c r="DS177" s="336"/>
      <c r="DT177" s="333" t="s">
        <v>1220</v>
      </c>
      <c r="DU177" s="334" t="s">
        <v>1220</v>
      </c>
      <c r="DV177" s="336"/>
      <c r="DW177" s="333" t="s">
        <v>1220</v>
      </c>
      <c r="DX177" s="334" t="s">
        <v>1220</v>
      </c>
      <c r="DY177" s="336"/>
      <c r="DZ177" s="333" t="s">
        <v>1220</v>
      </c>
      <c r="EA177" s="334" t="s">
        <v>1220</v>
      </c>
      <c r="EB177" s="336"/>
      <c r="EC177" s="333" t="s">
        <v>1220</v>
      </c>
      <c r="ED177" s="334" t="s">
        <v>1220</v>
      </c>
      <c r="EE177" s="336"/>
      <c r="EF177" s="333" t="s">
        <v>1220</v>
      </c>
      <c r="EG177" s="334" t="s">
        <v>1220</v>
      </c>
      <c r="EH177" s="336"/>
      <c r="EI177" s="374" t="s">
        <v>1219</v>
      </c>
      <c r="EJ177" s="375" t="s">
        <v>1223</v>
      </c>
      <c r="EK177" s="336"/>
      <c r="EL177" s="333" t="s">
        <v>1219</v>
      </c>
      <c r="EM177" s="334" t="s">
        <v>1223</v>
      </c>
      <c r="EN177" s="336"/>
      <c r="EO177" s="333" t="s">
        <v>1222</v>
      </c>
      <c r="EP177" s="334" t="s">
        <v>1223</v>
      </c>
      <c r="EQ177" s="336"/>
      <c r="ER177" s="333" t="s">
        <v>1222</v>
      </c>
      <c r="ES177" s="334" t="s">
        <v>1223</v>
      </c>
      <c r="ET177" s="336"/>
      <c r="EU177" s="333" t="s">
        <v>1222</v>
      </c>
      <c r="EV177" s="334" t="s">
        <v>1223</v>
      </c>
      <c r="EW177" s="376"/>
      <c r="EY177" s="668" t="s">
        <v>658</v>
      </c>
      <c r="EZ177" s="639" t="s">
        <v>659</v>
      </c>
      <c r="FA177" s="265" t="s">
        <v>1511</v>
      </c>
      <c r="FB177" s="266">
        <v>44949</v>
      </c>
      <c r="FC177" s="669">
        <v>44952</v>
      </c>
      <c r="FD177" s="268" t="s">
        <v>1242</v>
      </c>
      <c r="FE177" s="326">
        <v>4.71</v>
      </c>
      <c r="FF177" s="270" t="s">
        <v>1242</v>
      </c>
      <c r="FG177" s="326">
        <v>6.12</v>
      </c>
      <c r="FH177" s="327" t="s">
        <v>1210</v>
      </c>
      <c r="FI177" s="328" t="s">
        <v>1210</v>
      </c>
      <c r="FJ177" s="670" t="s">
        <v>1242</v>
      </c>
      <c r="FK177" s="671">
        <v>100</v>
      </c>
      <c r="FL177" s="672">
        <v>26</v>
      </c>
      <c r="FM177" s="673">
        <v>26</v>
      </c>
      <c r="FN177" s="268" t="s">
        <v>1242</v>
      </c>
      <c r="FO177" s="326">
        <v>0.99</v>
      </c>
      <c r="FP177" s="270" t="s">
        <v>1242</v>
      </c>
      <c r="FQ177" s="326">
        <v>0.99</v>
      </c>
      <c r="FR177" s="327" t="s">
        <v>1210</v>
      </c>
      <c r="FS177" s="328" t="s">
        <v>1210</v>
      </c>
      <c r="FT177" s="670" t="s">
        <v>1242</v>
      </c>
      <c r="FU177" s="671">
        <v>100</v>
      </c>
      <c r="FV177" s="672">
        <v>10</v>
      </c>
      <c r="FW177" s="673">
        <v>10</v>
      </c>
      <c r="FY177" s="276" t="s">
        <v>1243</v>
      </c>
      <c r="FZ177" s="277" t="s">
        <v>1243</v>
      </c>
      <c r="GC177" s="229"/>
      <c r="GD177" s="229"/>
    </row>
    <row r="178" spans="2:186" ht="18.75" customHeight="1">
      <c r="B178" s="632" t="s">
        <v>660</v>
      </c>
      <c r="C178" s="231" t="s">
        <v>661</v>
      </c>
      <c r="D178" s="232">
        <v>2022</v>
      </c>
      <c r="E178" s="233" t="s">
        <v>1231</v>
      </c>
      <c r="F178" s="633">
        <v>1030234</v>
      </c>
      <c r="G178" s="634">
        <v>1030234</v>
      </c>
      <c r="H178" s="339">
        <v>44763</v>
      </c>
      <c r="I178" s="635" t="s">
        <v>2743</v>
      </c>
      <c r="J178" s="636" t="s">
        <v>661</v>
      </c>
      <c r="K178" s="637" t="s">
        <v>2744</v>
      </c>
      <c r="L178" s="638" t="s">
        <v>661</v>
      </c>
      <c r="M178" s="637" t="s">
        <v>2744</v>
      </c>
      <c r="N178" s="639" t="s">
        <v>2743</v>
      </c>
      <c r="O178" s="635" t="s">
        <v>25</v>
      </c>
      <c r="P178" s="639" t="s">
        <v>47</v>
      </c>
      <c r="Q178" s="640" t="s">
        <v>1234</v>
      </c>
      <c r="R178" s="641"/>
      <c r="S178" s="641"/>
      <c r="T178" s="642"/>
      <c r="U178" s="643">
        <v>2182.5876359999997</v>
      </c>
      <c r="V178" s="644">
        <v>2</v>
      </c>
      <c r="W178" s="644">
        <v>2</v>
      </c>
      <c r="X178" s="645" t="s">
        <v>1210</v>
      </c>
      <c r="Y178" s="352">
        <v>2022</v>
      </c>
      <c r="Z178" s="265">
        <v>2024</v>
      </c>
      <c r="AA178" s="646" t="s">
        <v>2745</v>
      </c>
      <c r="AB178" s="647"/>
      <c r="AC178" s="639" t="s">
        <v>1210</v>
      </c>
      <c r="AD178" s="648" t="s">
        <v>1211</v>
      </c>
      <c r="AE178" s="636" t="s">
        <v>2746</v>
      </c>
      <c r="AF178" s="636" t="s">
        <v>2743</v>
      </c>
      <c r="AG178" s="639" t="s">
        <v>2747</v>
      </c>
      <c r="AH178" s="648"/>
      <c r="AI178" s="639" t="s">
        <v>1210</v>
      </c>
      <c r="AJ178" s="649">
        <v>2021</v>
      </c>
      <c r="AK178" s="644">
        <v>3873</v>
      </c>
      <c r="AL178" s="644">
        <v>3839</v>
      </c>
      <c r="AM178" s="650">
        <v>67.290000000000006</v>
      </c>
      <c r="AN178" s="651" t="s">
        <v>1283</v>
      </c>
      <c r="AO178" s="652">
        <v>2024</v>
      </c>
      <c r="AP178" s="645">
        <v>3757</v>
      </c>
      <c r="AQ178" s="653">
        <v>2.99</v>
      </c>
      <c r="AR178" s="645">
        <v>3724</v>
      </c>
      <c r="AS178" s="653">
        <v>2.99</v>
      </c>
      <c r="AT178" s="654">
        <v>65.27</v>
      </c>
      <c r="AU178" s="651" t="s">
        <v>1283</v>
      </c>
      <c r="AV178" s="655">
        <v>3</v>
      </c>
      <c r="AW178" s="656" t="s">
        <v>2748</v>
      </c>
      <c r="AX178" s="649">
        <v>2021</v>
      </c>
      <c r="AY178" s="644"/>
      <c r="AZ178" s="644" t="s">
        <v>1210</v>
      </c>
      <c r="BA178" s="650"/>
      <c r="BB178" s="657"/>
      <c r="BC178" s="652">
        <v>2024</v>
      </c>
      <c r="BD178" s="645"/>
      <c r="BE178" s="653" t="s">
        <v>1210</v>
      </c>
      <c r="BF178" s="645"/>
      <c r="BG178" s="653" t="s">
        <v>1210</v>
      </c>
      <c r="BH178" s="654"/>
      <c r="BI178" s="657" t="s">
        <v>1210</v>
      </c>
      <c r="BJ178" s="655" t="s">
        <v>1210</v>
      </c>
      <c r="BK178" s="656"/>
      <c r="BL178" s="635" t="s">
        <v>1210</v>
      </c>
      <c r="BM178" s="658" t="s">
        <v>1210</v>
      </c>
      <c r="BN178" s="639" t="s">
        <v>1210</v>
      </c>
      <c r="BO178" s="635" t="s">
        <v>1210</v>
      </c>
      <c r="BP178" s="658" t="s">
        <v>1210</v>
      </c>
      <c r="BQ178" s="639" t="s">
        <v>1210</v>
      </c>
      <c r="BR178" s="635" t="s">
        <v>1210</v>
      </c>
      <c r="BS178" s="658" t="s">
        <v>1210</v>
      </c>
      <c r="BT178" s="639" t="s">
        <v>1210</v>
      </c>
      <c r="BU178" s="635" t="s">
        <v>1210</v>
      </c>
      <c r="BV178" s="658" t="s">
        <v>1210</v>
      </c>
      <c r="BW178" s="639" t="s">
        <v>1210</v>
      </c>
      <c r="BX178" s="635" t="s">
        <v>1210</v>
      </c>
      <c r="BY178" s="658" t="s">
        <v>1210</v>
      </c>
      <c r="BZ178" s="639" t="s">
        <v>1210</v>
      </c>
      <c r="CA178" s="659" t="s">
        <v>1210</v>
      </c>
      <c r="CB178" s="638" t="s">
        <v>1240</v>
      </c>
      <c r="CC178" s="660" t="s">
        <v>2749</v>
      </c>
      <c r="CD178" s="661" t="s">
        <v>1217</v>
      </c>
      <c r="CE178" s="662"/>
      <c r="CF178" s="663"/>
      <c r="CG178" s="663"/>
      <c r="CH178" s="663"/>
      <c r="CI178" s="663"/>
      <c r="CJ178" s="664"/>
      <c r="CK178" s="661" t="s">
        <v>1240</v>
      </c>
      <c r="CL178" s="639" t="s">
        <v>2750</v>
      </c>
      <c r="CM178" s="647" t="s">
        <v>1217</v>
      </c>
      <c r="CN178" s="665"/>
      <c r="CO178" s="666">
        <v>0</v>
      </c>
      <c r="CP178" s="667"/>
      <c r="CQ178" s="666">
        <v>0</v>
      </c>
      <c r="CR178" s="667"/>
      <c r="CS178" s="666">
        <v>0</v>
      </c>
      <c r="CT178" s="667" t="s">
        <v>1210</v>
      </c>
      <c r="CU178" s="666">
        <v>0</v>
      </c>
      <c r="CV178" s="374" t="s">
        <v>1219</v>
      </c>
      <c r="CW178" s="375" t="s">
        <v>1223</v>
      </c>
      <c r="CX178" s="336"/>
      <c r="CY178" s="333" t="s">
        <v>1222</v>
      </c>
      <c r="CZ178" s="334" t="s">
        <v>1223</v>
      </c>
      <c r="DA178" s="336"/>
      <c r="DB178" s="333" t="s">
        <v>1222</v>
      </c>
      <c r="DC178" s="334" t="s">
        <v>1223</v>
      </c>
      <c r="DD178" s="336"/>
      <c r="DE178" s="333" t="s">
        <v>1222</v>
      </c>
      <c r="DF178" s="334" t="s">
        <v>1223</v>
      </c>
      <c r="DG178" s="336"/>
      <c r="DH178" s="333" t="s">
        <v>1222</v>
      </c>
      <c r="DI178" s="334" t="s">
        <v>1223</v>
      </c>
      <c r="DJ178" s="336"/>
      <c r="DK178" s="333" t="s">
        <v>1222</v>
      </c>
      <c r="DL178" s="334" t="s">
        <v>1223</v>
      </c>
      <c r="DM178" s="336"/>
      <c r="DN178" s="333" t="s">
        <v>1222</v>
      </c>
      <c r="DO178" s="334" t="s">
        <v>1223</v>
      </c>
      <c r="DP178" s="336"/>
      <c r="DQ178" s="333" t="s">
        <v>1222</v>
      </c>
      <c r="DR178" s="334" t="s">
        <v>1223</v>
      </c>
      <c r="DS178" s="336"/>
      <c r="DT178" s="333" t="s">
        <v>1222</v>
      </c>
      <c r="DU178" s="334" t="s">
        <v>1223</v>
      </c>
      <c r="DV178" s="336"/>
      <c r="DW178" s="333" t="s">
        <v>1222</v>
      </c>
      <c r="DX178" s="334" t="s">
        <v>1223</v>
      </c>
      <c r="DY178" s="336"/>
      <c r="DZ178" s="333" t="s">
        <v>1224</v>
      </c>
      <c r="EA178" s="334" t="s">
        <v>1224</v>
      </c>
      <c r="EB178" s="336"/>
      <c r="EC178" s="333" t="s">
        <v>1224</v>
      </c>
      <c r="ED178" s="334" t="s">
        <v>1224</v>
      </c>
      <c r="EE178" s="336"/>
      <c r="EF178" s="333" t="s">
        <v>1222</v>
      </c>
      <c r="EG178" s="334" t="s">
        <v>1223</v>
      </c>
      <c r="EH178" s="336"/>
      <c r="EI178" s="374" t="s">
        <v>1210</v>
      </c>
      <c r="EJ178" s="375" t="s">
        <v>1210</v>
      </c>
      <c r="EK178" s="336"/>
      <c r="EL178" s="333" t="s">
        <v>1210</v>
      </c>
      <c r="EM178" s="334" t="s">
        <v>1210</v>
      </c>
      <c r="EN178" s="336"/>
      <c r="EO178" s="333" t="s">
        <v>1210</v>
      </c>
      <c r="EP178" s="334" t="s">
        <v>1210</v>
      </c>
      <c r="EQ178" s="336"/>
      <c r="ER178" s="333" t="s">
        <v>1210</v>
      </c>
      <c r="ES178" s="334" t="s">
        <v>1210</v>
      </c>
      <c r="ET178" s="336"/>
      <c r="EU178" s="333" t="s">
        <v>1210</v>
      </c>
      <c r="EV178" s="334" t="s">
        <v>1210</v>
      </c>
      <c r="EW178" s="376"/>
      <c r="EY178" s="668" t="s">
        <v>660</v>
      </c>
      <c r="EZ178" s="639" t="s">
        <v>661</v>
      </c>
      <c r="FA178" s="265" t="s">
        <v>1231</v>
      </c>
      <c r="FB178" s="266">
        <v>44813</v>
      </c>
      <c r="FC178" s="669">
        <v>44886</v>
      </c>
      <c r="FD178" s="268" t="s">
        <v>1242</v>
      </c>
      <c r="FE178" s="326">
        <v>2.99</v>
      </c>
      <c r="FF178" s="270" t="s">
        <v>1242</v>
      </c>
      <c r="FG178" s="326">
        <v>2.99</v>
      </c>
      <c r="FH178" s="327" t="s">
        <v>1242</v>
      </c>
      <c r="FI178" s="328">
        <v>3</v>
      </c>
      <c r="FJ178" s="670" t="s">
        <v>1242</v>
      </c>
      <c r="FK178" s="671">
        <v>100</v>
      </c>
      <c r="FL178" s="672">
        <v>22</v>
      </c>
      <c r="FM178" s="673">
        <v>22</v>
      </c>
      <c r="FN178" s="268" t="s">
        <v>1210</v>
      </c>
      <c r="FO178" s="326" t="s">
        <v>1210</v>
      </c>
      <c r="FP178" s="270" t="s">
        <v>1210</v>
      </c>
      <c r="FQ178" s="326" t="s">
        <v>1210</v>
      </c>
      <c r="FR178" s="327" t="s">
        <v>1210</v>
      </c>
      <c r="FS178" s="328" t="s">
        <v>1210</v>
      </c>
      <c r="FT178" s="670" t="s">
        <v>1210</v>
      </c>
      <c r="FU178" s="671" t="s">
        <v>1210</v>
      </c>
      <c r="FV178" s="672" t="s">
        <v>1210</v>
      </c>
      <c r="FW178" s="673" t="s">
        <v>1210</v>
      </c>
      <c r="FY178" s="276" t="s">
        <v>1243</v>
      </c>
      <c r="FZ178" s="277" t="s">
        <v>1230</v>
      </c>
      <c r="GC178" s="229"/>
      <c r="GD178" s="229"/>
    </row>
    <row r="179" spans="2:186" ht="18.75" customHeight="1">
      <c r="B179" s="632" t="s">
        <v>662</v>
      </c>
      <c r="C179" s="231" t="s">
        <v>663</v>
      </c>
      <c r="D179" s="232">
        <v>2022</v>
      </c>
      <c r="E179" s="233" t="s">
        <v>1231</v>
      </c>
      <c r="F179" s="633">
        <v>1071235</v>
      </c>
      <c r="G179" s="634">
        <v>1071235</v>
      </c>
      <c r="H179" s="339">
        <v>44769</v>
      </c>
      <c r="I179" s="635" t="s">
        <v>2751</v>
      </c>
      <c r="J179" s="636" t="s">
        <v>663</v>
      </c>
      <c r="K179" s="637" t="s">
        <v>2752</v>
      </c>
      <c r="L179" s="638" t="s">
        <v>663</v>
      </c>
      <c r="M179" s="637" t="s">
        <v>2753</v>
      </c>
      <c r="N179" s="639" t="s">
        <v>2754</v>
      </c>
      <c r="O179" s="635" t="s">
        <v>105</v>
      </c>
      <c r="P179" s="639" t="s">
        <v>106</v>
      </c>
      <c r="Q179" s="640" t="s">
        <v>1234</v>
      </c>
      <c r="R179" s="641"/>
      <c r="S179" s="641"/>
      <c r="T179" s="642"/>
      <c r="U179" s="643">
        <v>8551.7456579999998</v>
      </c>
      <c r="V179" s="644">
        <v>1</v>
      </c>
      <c r="W179" s="644">
        <v>1</v>
      </c>
      <c r="X179" s="645" t="s">
        <v>1210</v>
      </c>
      <c r="Y179" s="352">
        <v>2022</v>
      </c>
      <c r="Z179" s="265">
        <v>2024</v>
      </c>
      <c r="AA179" s="646" t="s">
        <v>2755</v>
      </c>
      <c r="AB179" s="647"/>
      <c r="AC179" s="639" t="s">
        <v>1210</v>
      </c>
      <c r="AD179" s="648" t="s">
        <v>1211</v>
      </c>
      <c r="AE179" s="636" t="s">
        <v>2756</v>
      </c>
      <c r="AF179" s="636" t="s">
        <v>2757</v>
      </c>
      <c r="AG179" s="639" t="s">
        <v>1865</v>
      </c>
      <c r="AH179" s="648"/>
      <c r="AI179" s="639" t="s">
        <v>1210</v>
      </c>
      <c r="AJ179" s="649">
        <v>2021</v>
      </c>
      <c r="AK179" s="644">
        <v>15593</v>
      </c>
      <c r="AL179" s="644">
        <v>15490</v>
      </c>
      <c r="AM179" s="650"/>
      <c r="AN179" s="651"/>
      <c r="AO179" s="652">
        <v>2024</v>
      </c>
      <c r="AP179" s="645">
        <v>15546.221</v>
      </c>
      <c r="AQ179" s="653">
        <v>0.3</v>
      </c>
      <c r="AR179" s="645">
        <v>15443.53</v>
      </c>
      <c r="AS179" s="653">
        <v>0.28999999999999998</v>
      </c>
      <c r="AT179" s="654"/>
      <c r="AU179" s="651" t="s">
        <v>1210</v>
      </c>
      <c r="AV179" s="655" t="s">
        <v>1210</v>
      </c>
      <c r="AW179" s="656" t="s">
        <v>2758</v>
      </c>
      <c r="AX179" s="649">
        <v>2021</v>
      </c>
      <c r="AY179" s="644"/>
      <c r="AZ179" s="644" t="s">
        <v>1210</v>
      </c>
      <c r="BA179" s="650"/>
      <c r="BB179" s="657"/>
      <c r="BC179" s="652">
        <v>2024</v>
      </c>
      <c r="BD179" s="645"/>
      <c r="BE179" s="653" t="s">
        <v>1210</v>
      </c>
      <c r="BF179" s="645"/>
      <c r="BG179" s="653" t="s">
        <v>1210</v>
      </c>
      <c r="BH179" s="654"/>
      <c r="BI179" s="657" t="s">
        <v>1210</v>
      </c>
      <c r="BJ179" s="655" t="s">
        <v>1210</v>
      </c>
      <c r="BK179" s="656"/>
      <c r="BL179" s="635" t="s">
        <v>1210</v>
      </c>
      <c r="BM179" s="658" t="s">
        <v>1210</v>
      </c>
      <c r="BN179" s="639" t="s">
        <v>1210</v>
      </c>
      <c r="BO179" s="635" t="s">
        <v>1210</v>
      </c>
      <c r="BP179" s="658" t="s">
        <v>1210</v>
      </c>
      <c r="BQ179" s="639" t="s">
        <v>1210</v>
      </c>
      <c r="BR179" s="635" t="s">
        <v>1210</v>
      </c>
      <c r="BS179" s="658" t="s">
        <v>1210</v>
      </c>
      <c r="BT179" s="639" t="s">
        <v>1210</v>
      </c>
      <c r="BU179" s="635" t="s">
        <v>1210</v>
      </c>
      <c r="BV179" s="658" t="s">
        <v>1210</v>
      </c>
      <c r="BW179" s="639" t="s">
        <v>1210</v>
      </c>
      <c r="BX179" s="635" t="s">
        <v>1210</v>
      </c>
      <c r="BY179" s="658" t="s">
        <v>1210</v>
      </c>
      <c r="BZ179" s="639" t="s">
        <v>1210</v>
      </c>
      <c r="CA179" s="659" t="s">
        <v>1210</v>
      </c>
      <c r="CB179" s="638" t="s">
        <v>1240</v>
      </c>
      <c r="CC179" s="660" t="s">
        <v>2759</v>
      </c>
      <c r="CD179" s="661" t="s">
        <v>1217</v>
      </c>
      <c r="CE179" s="662"/>
      <c r="CF179" s="663"/>
      <c r="CG179" s="663"/>
      <c r="CH179" s="663"/>
      <c r="CI179" s="663"/>
      <c r="CJ179" s="664"/>
      <c r="CK179" s="661" t="s">
        <v>1240</v>
      </c>
      <c r="CL179" s="639" t="s">
        <v>2760</v>
      </c>
      <c r="CM179" s="647" t="s">
        <v>1217</v>
      </c>
      <c r="CN179" s="665"/>
      <c r="CO179" s="666">
        <v>0</v>
      </c>
      <c r="CP179" s="667"/>
      <c r="CQ179" s="666">
        <v>0</v>
      </c>
      <c r="CR179" s="667"/>
      <c r="CS179" s="666">
        <v>0</v>
      </c>
      <c r="CT179" s="667" t="s">
        <v>1210</v>
      </c>
      <c r="CU179" s="666">
        <v>0</v>
      </c>
      <c r="CV179" s="374" t="s">
        <v>1219</v>
      </c>
      <c r="CW179" s="375" t="s">
        <v>1223</v>
      </c>
      <c r="CX179" s="336"/>
      <c r="CY179" s="333" t="s">
        <v>1222</v>
      </c>
      <c r="CZ179" s="334" t="s">
        <v>1223</v>
      </c>
      <c r="DA179" s="336"/>
      <c r="DB179" s="333" t="s">
        <v>1222</v>
      </c>
      <c r="DC179" s="334" t="s">
        <v>1223</v>
      </c>
      <c r="DD179" s="336"/>
      <c r="DE179" s="333" t="s">
        <v>1222</v>
      </c>
      <c r="DF179" s="334" t="s">
        <v>1223</v>
      </c>
      <c r="DG179" s="336"/>
      <c r="DH179" s="333" t="s">
        <v>1222</v>
      </c>
      <c r="DI179" s="334" t="s">
        <v>1223</v>
      </c>
      <c r="DJ179" s="336"/>
      <c r="DK179" s="333" t="s">
        <v>1222</v>
      </c>
      <c r="DL179" s="334" t="s">
        <v>1223</v>
      </c>
      <c r="DM179" s="336"/>
      <c r="DN179" s="333" t="s">
        <v>1222</v>
      </c>
      <c r="DO179" s="334" t="s">
        <v>1223</v>
      </c>
      <c r="DP179" s="336"/>
      <c r="DQ179" s="333" t="s">
        <v>1222</v>
      </c>
      <c r="DR179" s="334" t="s">
        <v>1223</v>
      </c>
      <c r="DS179" s="336"/>
      <c r="DT179" s="333" t="s">
        <v>1222</v>
      </c>
      <c r="DU179" s="334" t="s">
        <v>1223</v>
      </c>
      <c r="DV179" s="336"/>
      <c r="DW179" s="333" t="s">
        <v>1222</v>
      </c>
      <c r="DX179" s="334" t="s">
        <v>1223</v>
      </c>
      <c r="DY179" s="336"/>
      <c r="DZ179" s="333" t="s">
        <v>1222</v>
      </c>
      <c r="EA179" s="334" t="s">
        <v>1223</v>
      </c>
      <c r="EB179" s="336"/>
      <c r="EC179" s="333" t="s">
        <v>1222</v>
      </c>
      <c r="ED179" s="334" t="s">
        <v>1223</v>
      </c>
      <c r="EE179" s="336"/>
      <c r="EF179" s="333" t="s">
        <v>1222</v>
      </c>
      <c r="EG179" s="334" t="s">
        <v>1223</v>
      </c>
      <c r="EH179" s="336"/>
      <c r="EI179" s="374" t="s">
        <v>1210</v>
      </c>
      <c r="EJ179" s="375" t="s">
        <v>1210</v>
      </c>
      <c r="EK179" s="336"/>
      <c r="EL179" s="333" t="s">
        <v>1210</v>
      </c>
      <c r="EM179" s="334" t="s">
        <v>1210</v>
      </c>
      <c r="EN179" s="336"/>
      <c r="EO179" s="333" t="s">
        <v>1210</v>
      </c>
      <c r="EP179" s="334" t="s">
        <v>1210</v>
      </c>
      <c r="EQ179" s="336"/>
      <c r="ER179" s="333" t="s">
        <v>1210</v>
      </c>
      <c r="ES179" s="334" t="s">
        <v>1210</v>
      </c>
      <c r="ET179" s="336"/>
      <c r="EU179" s="333" t="s">
        <v>1210</v>
      </c>
      <c r="EV179" s="334" t="s">
        <v>1210</v>
      </c>
      <c r="EW179" s="376"/>
      <c r="EY179" s="668" t="s">
        <v>662</v>
      </c>
      <c r="EZ179" s="639" t="s">
        <v>663</v>
      </c>
      <c r="FA179" s="265" t="s">
        <v>1231</v>
      </c>
      <c r="FB179" s="266">
        <v>44918</v>
      </c>
      <c r="FC179" s="669">
        <v>44921</v>
      </c>
      <c r="FD179" s="268" t="s">
        <v>1242</v>
      </c>
      <c r="FE179" s="326">
        <v>0.3</v>
      </c>
      <c r="FF179" s="270" t="s">
        <v>1242</v>
      </c>
      <c r="FG179" s="326">
        <v>0.28999999999999998</v>
      </c>
      <c r="FH179" s="327" t="s">
        <v>1210</v>
      </c>
      <c r="FI179" s="328" t="s">
        <v>1210</v>
      </c>
      <c r="FJ179" s="670" t="s">
        <v>1242</v>
      </c>
      <c r="FK179" s="671">
        <v>100</v>
      </c>
      <c r="FL179" s="672">
        <v>26</v>
      </c>
      <c r="FM179" s="673">
        <v>26</v>
      </c>
      <c r="FN179" s="268" t="s">
        <v>1210</v>
      </c>
      <c r="FO179" s="326" t="s">
        <v>1210</v>
      </c>
      <c r="FP179" s="270" t="s">
        <v>1210</v>
      </c>
      <c r="FQ179" s="326" t="s">
        <v>1210</v>
      </c>
      <c r="FR179" s="327" t="s">
        <v>1210</v>
      </c>
      <c r="FS179" s="328" t="s">
        <v>1210</v>
      </c>
      <c r="FT179" s="670" t="s">
        <v>1210</v>
      </c>
      <c r="FU179" s="671" t="s">
        <v>1210</v>
      </c>
      <c r="FV179" s="672" t="s">
        <v>1210</v>
      </c>
      <c r="FW179" s="673" t="s">
        <v>1210</v>
      </c>
      <c r="FY179" s="276" t="s">
        <v>1243</v>
      </c>
      <c r="FZ179" s="277" t="s">
        <v>1230</v>
      </c>
      <c r="GC179" s="229"/>
      <c r="GD179" s="229"/>
    </row>
    <row r="180" spans="2:186" ht="18.75" customHeight="1">
      <c r="B180" s="632" t="s">
        <v>664</v>
      </c>
      <c r="C180" s="231" t="s">
        <v>665</v>
      </c>
      <c r="D180" s="232">
        <v>2022</v>
      </c>
      <c r="E180" s="233" t="s">
        <v>1269</v>
      </c>
      <c r="F180" s="633">
        <v>3008236</v>
      </c>
      <c r="G180" s="634">
        <v>3008236</v>
      </c>
      <c r="H180" s="339">
        <v>44767</v>
      </c>
      <c r="I180" s="635" t="s">
        <v>2761</v>
      </c>
      <c r="J180" s="636" t="s">
        <v>2762</v>
      </c>
      <c r="K180" s="637" t="s">
        <v>2763</v>
      </c>
      <c r="L180" s="638" t="s">
        <v>665</v>
      </c>
      <c r="M180" s="637" t="s">
        <v>2764</v>
      </c>
      <c r="N180" s="639" t="s">
        <v>2761</v>
      </c>
      <c r="O180" s="635" t="s">
        <v>21</v>
      </c>
      <c r="P180" s="639" t="s">
        <v>24</v>
      </c>
      <c r="Q180" s="640"/>
      <c r="R180" s="641"/>
      <c r="S180" s="641" t="s">
        <v>1272</v>
      </c>
      <c r="T180" s="642"/>
      <c r="U180" s="643" t="s">
        <v>1210</v>
      </c>
      <c r="V180" s="644" t="s">
        <v>1210</v>
      </c>
      <c r="W180" s="644" t="s">
        <v>1210</v>
      </c>
      <c r="X180" s="645">
        <v>136</v>
      </c>
      <c r="Y180" s="352">
        <v>2022</v>
      </c>
      <c r="Z180" s="265">
        <v>2024</v>
      </c>
      <c r="AA180" s="646" t="s">
        <v>2765</v>
      </c>
      <c r="AB180" s="647"/>
      <c r="AC180" s="639" t="s">
        <v>1210</v>
      </c>
      <c r="AD180" s="648" t="s">
        <v>1211</v>
      </c>
      <c r="AE180" s="636" t="s">
        <v>2766</v>
      </c>
      <c r="AF180" s="636" t="s">
        <v>2767</v>
      </c>
      <c r="AG180" s="639" t="s">
        <v>2768</v>
      </c>
      <c r="AH180" s="648"/>
      <c r="AI180" s="639" t="s">
        <v>1210</v>
      </c>
      <c r="AJ180" s="649">
        <v>2021</v>
      </c>
      <c r="AK180" s="644"/>
      <c r="AL180" s="644" t="s">
        <v>1210</v>
      </c>
      <c r="AM180" s="650"/>
      <c r="AN180" s="651"/>
      <c r="AO180" s="652">
        <v>2024</v>
      </c>
      <c r="AP180" s="645"/>
      <c r="AQ180" s="653" t="s">
        <v>1210</v>
      </c>
      <c r="AR180" s="645"/>
      <c r="AS180" s="653" t="s">
        <v>1210</v>
      </c>
      <c r="AT180" s="654"/>
      <c r="AU180" s="651" t="s">
        <v>1210</v>
      </c>
      <c r="AV180" s="655" t="s">
        <v>1210</v>
      </c>
      <c r="AW180" s="656"/>
      <c r="AX180" s="649">
        <v>2021</v>
      </c>
      <c r="AY180" s="644">
        <v>211</v>
      </c>
      <c r="AZ180" s="644">
        <v>211</v>
      </c>
      <c r="BA180" s="650">
        <v>1.5</v>
      </c>
      <c r="BB180" s="657" t="s">
        <v>1829</v>
      </c>
      <c r="BC180" s="652">
        <v>2024</v>
      </c>
      <c r="BD180" s="645">
        <v>208.8</v>
      </c>
      <c r="BE180" s="653">
        <v>1.04</v>
      </c>
      <c r="BF180" s="645">
        <v>208.8</v>
      </c>
      <c r="BG180" s="653">
        <v>1.04</v>
      </c>
      <c r="BH180" s="654">
        <v>1.4850000000000001</v>
      </c>
      <c r="BI180" s="657" t="s">
        <v>1829</v>
      </c>
      <c r="BJ180" s="655">
        <v>0.99</v>
      </c>
      <c r="BK180" s="656" t="s">
        <v>2769</v>
      </c>
      <c r="BL180" s="635" t="s">
        <v>1210</v>
      </c>
      <c r="BM180" s="658" t="s">
        <v>1210</v>
      </c>
      <c r="BN180" s="639" t="s">
        <v>1210</v>
      </c>
      <c r="BO180" s="635" t="s">
        <v>1210</v>
      </c>
      <c r="BP180" s="658" t="s">
        <v>1210</v>
      </c>
      <c r="BQ180" s="639" t="s">
        <v>1210</v>
      </c>
      <c r="BR180" s="635" t="s">
        <v>1210</v>
      </c>
      <c r="BS180" s="658" t="s">
        <v>1210</v>
      </c>
      <c r="BT180" s="639" t="s">
        <v>1210</v>
      </c>
      <c r="BU180" s="635" t="s">
        <v>1210</v>
      </c>
      <c r="BV180" s="658" t="s">
        <v>1210</v>
      </c>
      <c r="BW180" s="639" t="s">
        <v>1210</v>
      </c>
      <c r="BX180" s="635" t="s">
        <v>1210</v>
      </c>
      <c r="BY180" s="658" t="s">
        <v>1210</v>
      </c>
      <c r="BZ180" s="639" t="s">
        <v>1210</v>
      </c>
      <c r="CA180" s="659" t="s">
        <v>1210</v>
      </c>
      <c r="CB180" s="638" t="s">
        <v>1217</v>
      </c>
      <c r="CC180" s="660"/>
      <c r="CD180" s="661" t="s">
        <v>1217</v>
      </c>
      <c r="CE180" s="662"/>
      <c r="CF180" s="663"/>
      <c r="CG180" s="663"/>
      <c r="CH180" s="663"/>
      <c r="CI180" s="663"/>
      <c r="CJ180" s="664"/>
      <c r="CK180" s="661" t="s">
        <v>1217</v>
      </c>
      <c r="CL180" s="639"/>
      <c r="CM180" s="647" t="s">
        <v>1240</v>
      </c>
      <c r="CN180" s="665">
        <v>3</v>
      </c>
      <c r="CO180" s="666">
        <v>1</v>
      </c>
      <c r="CP180" s="667">
        <v>0</v>
      </c>
      <c r="CQ180" s="666">
        <v>0</v>
      </c>
      <c r="CR180" s="667">
        <v>0</v>
      </c>
      <c r="CS180" s="666">
        <v>0</v>
      </c>
      <c r="CT180" s="667">
        <v>3</v>
      </c>
      <c r="CU180" s="666">
        <v>1</v>
      </c>
      <c r="CV180" s="374" t="s">
        <v>1210</v>
      </c>
      <c r="CW180" s="375" t="s">
        <v>1210</v>
      </c>
      <c r="CX180" s="336"/>
      <c r="CY180" s="333" t="s">
        <v>1210</v>
      </c>
      <c r="CZ180" s="334" t="s">
        <v>1210</v>
      </c>
      <c r="DA180" s="336"/>
      <c r="DB180" s="333" t="s">
        <v>1210</v>
      </c>
      <c r="DC180" s="334" t="s">
        <v>1210</v>
      </c>
      <c r="DD180" s="336"/>
      <c r="DE180" s="333" t="s">
        <v>1210</v>
      </c>
      <c r="DF180" s="334" t="s">
        <v>1210</v>
      </c>
      <c r="DG180" s="336"/>
      <c r="DH180" s="333" t="s">
        <v>1210</v>
      </c>
      <c r="DI180" s="334" t="s">
        <v>1210</v>
      </c>
      <c r="DJ180" s="336"/>
      <c r="DK180" s="333" t="s">
        <v>1210</v>
      </c>
      <c r="DL180" s="334" t="s">
        <v>1210</v>
      </c>
      <c r="DM180" s="336"/>
      <c r="DN180" s="333" t="s">
        <v>1210</v>
      </c>
      <c r="DO180" s="334" t="s">
        <v>1210</v>
      </c>
      <c r="DP180" s="336"/>
      <c r="DQ180" s="333" t="s">
        <v>1210</v>
      </c>
      <c r="DR180" s="334" t="s">
        <v>1210</v>
      </c>
      <c r="DS180" s="336"/>
      <c r="DT180" s="333" t="s">
        <v>1210</v>
      </c>
      <c r="DU180" s="334" t="s">
        <v>1210</v>
      </c>
      <c r="DV180" s="336"/>
      <c r="DW180" s="333" t="s">
        <v>1210</v>
      </c>
      <c r="DX180" s="334" t="s">
        <v>1210</v>
      </c>
      <c r="DY180" s="336"/>
      <c r="DZ180" s="333" t="s">
        <v>1210</v>
      </c>
      <c r="EA180" s="334" t="s">
        <v>1210</v>
      </c>
      <c r="EB180" s="336"/>
      <c r="EC180" s="333" t="s">
        <v>1210</v>
      </c>
      <c r="ED180" s="334" t="s">
        <v>1210</v>
      </c>
      <c r="EE180" s="336"/>
      <c r="EF180" s="333" t="s">
        <v>1210</v>
      </c>
      <c r="EG180" s="334" t="s">
        <v>1210</v>
      </c>
      <c r="EH180" s="336"/>
      <c r="EI180" s="374" t="s">
        <v>1219</v>
      </c>
      <c r="EJ180" s="375" t="s">
        <v>1223</v>
      </c>
      <c r="EK180" s="336"/>
      <c r="EL180" s="333" t="s">
        <v>1219</v>
      </c>
      <c r="EM180" s="334" t="s">
        <v>1223</v>
      </c>
      <c r="EN180" s="336"/>
      <c r="EO180" s="333" t="s">
        <v>1222</v>
      </c>
      <c r="EP180" s="334" t="s">
        <v>1223</v>
      </c>
      <c r="EQ180" s="336"/>
      <c r="ER180" s="333" t="s">
        <v>1222</v>
      </c>
      <c r="ES180" s="334" t="s">
        <v>1223</v>
      </c>
      <c r="ET180" s="336"/>
      <c r="EU180" s="333" t="s">
        <v>1222</v>
      </c>
      <c r="EV180" s="334" t="s">
        <v>1223</v>
      </c>
      <c r="EW180" s="376"/>
      <c r="EY180" s="668" t="s">
        <v>664</v>
      </c>
      <c r="EZ180" s="639" t="s">
        <v>665</v>
      </c>
      <c r="FA180" s="265" t="s">
        <v>1269</v>
      </c>
      <c r="FB180" s="266">
        <v>44916</v>
      </c>
      <c r="FC180" s="669">
        <v>44921</v>
      </c>
      <c r="FD180" s="268" t="s">
        <v>1210</v>
      </c>
      <c r="FE180" s="326" t="s">
        <v>1210</v>
      </c>
      <c r="FF180" s="270" t="s">
        <v>1210</v>
      </c>
      <c r="FG180" s="326" t="s">
        <v>1210</v>
      </c>
      <c r="FH180" s="327" t="s">
        <v>1210</v>
      </c>
      <c r="FI180" s="328" t="s">
        <v>1210</v>
      </c>
      <c r="FJ180" s="670" t="s">
        <v>1210</v>
      </c>
      <c r="FK180" s="671" t="s">
        <v>1210</v>
      </c>
      <c r="FL180" s="672" t="s">
        <v>1210</v>
      </c>
      <c r="FM180" s="673" t="s">
        <v>1210</v>
      </c>
      <c r="FN180" s="268" t="s">
        <v>1242</v>
      </c>
      <c r="FO180" s="326">
        <v>1.04</v>
      </c>
      <c r="FP180" s="270" t="s">
        <v>1276</v>
      </c>
      <c r="FQ180" s="326">
        <v>1.04</v>
      </c>
      <c r="FR180" s="327" t="s">
        <v>1242</v>
      </c>
      <c r="FS180" s="328">
        <v>0.99</v>
      </c>
      <c r="FT180" s="670" t="s">
        <v>1242</v>
      </c>
      <c r="FU180" s="671">
        <v>100</v>
      </c>
      <c r="FV180" s="672">
        <v>10</v>
      </c>
      <c r="FW180" s="673">
        <v>10</v>
      </c>
      <c r="FY180" s="276" t="s">
        <v>1230</v>
      </c>
      <c r="FZ180" s="277" t="s">
        <v>1243</v>
      </c>
      <c r="GC180" s="229"/>
      <c r="GD180" s="229"/>
    </row>
    <row r="181" spans="2:186" ht="18.75" customHeight="1">
      <c r="B181" s="632" t="s">
        <v>666</v>
      </c>
      <c r="C181" s="231" t="s">
        <v>667</v>
      </c>
      <c r="D181" s="232">
        <v>2022</v>
      </c>
      <c r="E181" s="233" t="s">
        <v>1231</v>
      </c>
      <c r="F181" s="633">
        <v>1098237</v>
      </c>
      <c r="G181" s="634">
        <v>1098237</v>
      </c>
      <c r="H181" s="339">
        <v>44773</v>
      </c>
      <c r="I181" s="635" t="s">
        <v>2770</v>
      </c>
      <c r="J181" s="636" t="s">
        <v>667</v>
      </c>
      <c r="K181" s="637" t="s">
        <v>2771</v>
      </c>
      <c r="L181" s="638" t="s">
        <v>667</v>
      </c>
      <c r="M181" s="637" t="s">
        <v>2771</v>
      </c>
      <c r="N181" s="639" t="s">
        <v>2770</v>
      </c>
      <c r="O181" s="635" t="s">
        <v>150</v>
      </c>
      <c r="P181" s="639" t="s">
        <v>152</v>
      </c>
      <c r="Q181" s="640" t="s">
        <v>1234</v>
      </c>
      <c r="R181" s="641"/>
      <c r="S181" s="641"/>
      <c r="T181" s="642"/>
      <c r="U181" s="643">
        <v>8032.0345760412001</v>
      </c>
      <c r="V181" s="644">
        <v>47</v>
      </c>
      <c r="W181" s="644">
        <v>4</v>
      </c>
      <c r="X181" s="645" t="s">
        <v>1210</v>
      </c>
      <c r="Y181" s="352">
        <v>2022</v>
      </c>
      <c r="Z181" s="265">
        <v>2024</v>
      </c>
      <c r="AA181" s="646" t="s">
        <v>2772</v>
      </c>
      <c r="AB181" s="647"/>
      <c r="AC181" s="639" t="s">
        <v>1210</v>
      </c>
      <c r="AD181" s="648" t="s">
        <v>1211</v>
      </c>
      <c r="AE181" s="636" t="s">
        <v>2773</v>
      </c>
      <c r="AF181" s="636" t="s">
        <v>2770</v>
      </c>
      <c r="AG181" s="639" t="s">
        <v>2774</v>
      </c>
      <c r="AH181" s="648"/>
      <c r="AI181" s="639" t="s">
        <v>1210</v>
      </c>
      <c r="AJ181" s="649">
        <v>2021</v>
      </c>
      <c r="AK181" s="644">
        <v>14567</v>
      </c>
      <c r="AL181" s="644">
        <v>14894</v>
      </c>
      <c r="AM181" s="650">
        <v>37.369999999999997</v>
      </c>
      <c r="AN181" s="651" t="s">
        <v>1283</v>
      </c>
      <c r="AO181" s="652">
        <v>2024</v>
      </c>
      <c r="AP181" s="645">
        <v>14137</v>
      </c>
      <c r="AQ181" s="653">
        <v>2.95</v>
      </c>
      <c r="AR181" s="645">
        <v>14440</v>
      </c>
      <c r="AS181" s="653">
        <v>3.04</v>
      </c>
      <c r="AT181" s="654">
        <v>36.26</v>
      </c>
      <c r="AU181" s="651" t="s">
        <v>1283</v>
      </c>
      <c r="AV181" s="655">
        <v>2.97</v>
      </c>
      <c r="AW181" s="656" t="s">
        <v>2775</v>
      </c>
      <c r="AX181" s="649">
        <v>2021</v>
      </c>
      <c r="AY181" s="644"/>
      <c r="AZ181" s="644" t="s">
        <v>1210</v>
      </c>
      <c r="BA181" s="650"/>
      <c r="BB181" s="657"/>
      <c r="BC181" s="652">
        <v>2024</v>
      </c>
      <c r="BD181" s="645"/>
      <c r="BE181" s="653" t="s">
        <v>1210</v>
      </c>
      <c r="BF181" s="645"/>
      <c r="BG181" s="653" t="s">
        <v>1210</v>
      </c>
      <c r="BH181" s="654"/>
      <c r="BI181" s="657" t="s">
        <v>1210</v>
      </c>
      <c r="BJ181" s="655" t="s">
        <v>1210</v>
      </c>
      <c r="BK181" s="656"/>
      <c r="BL181" s="635" t="s">
        <v>1210</v>
      </c>
      <c r="BM181" s="658" t="s">
        <v>1210</v>
      </c>
      <c r="BN181" s="639" t="s">
        <v>1210</v>
      </c>
      <c r="BO181" s="635" t="s">
        <v>1210</v>
      </c>
      <c r="BP181" s="658" t="s">
        <v>1210</v>
      </c>
      <c r="BQ181" s="639" t="s">
        <v>1210</v>
      </c>
      <c r="BR181" s="635" t="s">
        <v>1210</v>
      </c>
      <c r="BS181" s="658" t="s">
        <v>1210</v>
      </c>
      <c r="BT181" s="639" t="s">
        <v>1210</v>
      </c>
      <c r="BU181" s="635" t="s">
        <v>1210</v>
      </c>
      <c r="BV181" s="658" t="s">
        <v>1210</v>
      </c>
      <c r="BW181" s="639" t="s">
        <v>1210</v>
      </c>
      <c r="BX181" s="635" t="s">
        <v>1210</v>
      </c>
      <c r="BY181" s="658" t="s">
        <v>1210</v>
      </c>
      <c r="BZ181" s="639" t="s">
        <v>1210</v>
      </c>
      <c r="CA181" s="659" t="s">
        <v>1210</v>
      </c>
      <c r="CB181" s="638" t="s">
        <v>1240</v>
      </c>
      <c r="CC181" s="660" t="s">
        <v>2776</v>
      </c>
      <c r="CD181" s="661" t="s">
        <v>1217</v>
      </c>
      <c r="CE181" s="662"/>
      <c r="CF181" s="663"/>
      <c r="CG181" s="663"/>
      <c r="CH181" s="663"/>
      <c r="CI181" s="663"/>
      <c r="CJ181" s="664"/>
      <c r="CK181" s="661" t="s">
        <v>1217</v>
      </c>
      <c r="CL181" s="639"/>
      <c r="CM181" s="647" t="s">
        <v>1217</v>
      </c>
      <c r="CN181" s="665"/>
      <c r="CO181" s="666">
        <v>0</v>
      </c>
      <c r="CP181" s="667"/>
      <c r="CQ181" s="666">
        <v>0</v>
      </c>
      <c r="CR181" s="667"/>
      <c r="CS181" s="666">
        <v>0</v>
      </c>
      <c r="CT181" s="667" t="s">
        <v>1210</v>
      </c>
      <c r="CU181" s="666">
        <v>0</v>
      </c>
      <c r="CV181" s="374" t="s">
        <v>1219</v>
      </c>
      <c r="CW181" s="375" t="s">
        <v>1223</v>
      </c>
      <c r="CX181" s="336"/>
      <c r="CY181" s="333" t="s">
        <v>1222</v>
      </c>
      <c r="CZ181" s="334" t="s">
        <v>1223</v>
      </c>
      <c r="DA181" s="336"/>
      <c r="DB181" s="333" t="s">
        <v>1222</v>
      </c>
      <c r="DC181" s="334" t="s">
        <v>1223</v>
      </c>
      <c r="DD181" s="336"/>
      <c r="DE181" s="333" t="s">
        <v>1222</v>
      </c>
      <c r="DF181" s="334" t="s">
        <v>1223</v>
      </c>
      <c r="DG181" s="336"/>
      <c r="DH181" s="333" t="s">
        <v>1222</v>
      </c>
      <c r="DI181" s="334" t="s">
        <v>1223</v>
      </c>
      <c r="DJ181" s="336"/>
      <c r="DK181" s="333" t="s">
        <v>1222</v>
      </c>
      <c r="DL181" s="334" t="s">
        <v>1223</v>
      </c>
      <c r="DM181" s="336"/>
      <c r="DN181" s="333" t="s">
        <v>1222</v>
      </c>
      <c r="DO181" s="334" t="s">
        <v>1223</v>
      </c>
      <c r="DP181" s="336"/>
      <c r="DQ181" s="333" t="s">
        <v>1222</v>
      </c>
      <c r="DR181" s="334" t="s">
        <v>1223</v>
      </c>
      <c r="DS181" s="336"/>
      <c r="DT181" s="333" t="s">
        <v>1222</v>
      </c>
      <c r="DU181" s="334" t="s">
        <v>1223</v>
      </c>
      <c r="DV181" s="336"/>
      <c r="DW181" s="333" t="s">
        <v>1222</v>
      </c>
      <c r="DX181" s="334" t="s">
        <v>1223</v>
      </c>
      <c r="DY181" s="336"/>
      <c r="DZ181" s="333" t="s">
        <v>1226</v>
      </c>
      <c r="EA181" s="334" t="s">
        <v>1226</v>
      </c>
      <c r="EB181" s="336"/>
      <c r="EC181" s="333" t="s">
        <v>1222</v>
      </c>
      <c r="ED181" s="334" t="s">
        <v>1223</v>
      </c>
      <c r="EE181" s="336"/>
      <c r="EF181" s="333" t="s">
        <v>1222</v>
      </c>
      <c r="EG181" s="334" t="s">
        <v>1223</v>
      </c>
      <c r="EH181" s="336"/>
      <c r="EI181" s="374" t="s">
        <v>1210</v>
      </c>
      <c r="EJ181" s="375" t="s">
        <v>1210</v>
      </c>
      <c r="EK181" s="336"/>
      <c r="EL181" s="333" t="s">
        <v>1210</v>
      </c>
      <c r="EM181" s="334" t="s">
        <v>1210</v>
      </c>
      <c r="EN181" s="336"/>
      <c r="EO181" s="333" t="s">
        <v>1210</v>
      </c>
      <c r="EP181" s="334" t="s">
        <v>1210</v>
      </c>
      <c r="EQ181" s="336"/>
      <c r="ER181" s="333" t="s">
        <v>1210</v>
      </c>
      <c r="ES181" s="334" t="s">
        <v>1210</v>
      </c>
      <c r="ET181" s="336"/>
      <c r="EU181" s="333" t="s">
        <v>1210</v>
      </c>
      <c r="EV181" s="334" t="s">
        <v>1210</v>
      </c>
      <c r="EW181" s="376"/>
      <c r="EY181" s="668" t="s">
        <v>666</v>
      </c>
      <c r="EZ181" s="639" t="s">
        <v>667</v>
      </c>
      <c r="FA181" s="265" t="s">
        <v>1231</v>
      </c>
      <c r="FB181" s="266">
        <v>44942</v>
      </c>
      <c r="FC181" s="669">
        <v>44943</v>
      </c>
      <c r="FD181" s="268" t="s">
        <v>1242</v>
      </c>
      <c r="FE181" s="326">
        <v>2.95</v>
      </c>
      <c r="FF181" s="270" t="s">
        <v>1242</v>
      </c>
      <c r="FG181" s="326">
        <v>3.04</v>
      </c>
      <c r="FH181" s="327" t="s">
        <v>1242</v>
      </c>
      <c r="FI181" s="328">
        <v>2.97</v>
      </c>
      <c r="FJ181" s="670" t="s">
        <v>1228</v>
      </c>
      <c r="FK181" s="671">
        <v>92.307692307692307</v>
      </c>
      <c r="FL181" s="672">
        <v>24</v>
      </c>
      <c r="FM181" s="673">
        <v>26</v>
      </c>
      <c r="FN181" s="268" t="s">
        <v>1210</v>
      </c>
      <c r="FO181" s="326" t="s">
        <v>1210</v>
      </c>
      <c r="FP181" s="270" t="s">
        <v>1210</v>
      </c>
      <c r="FQ181" s="326" t="s">
        <v>1210</v>
      </c>
      <c r="FR181" s="327" t="s">
        <v>1210</v>
      </c>
      <c r="FS181" s="328" t="s">
        <v>1210</v>
      </c>
      <c r="FT181" s="670" t="s">
        <v>1210</v>
      </c>
      <c r="FU181" s="671" t="s">
        <v>1210</v>
      </c>
      <c r="FV181" s="672" t="s">
        <v>1210</v>
      </c>
      <c r="FW181" s="673" t="s">
        <v>1210</v>
      </c>
      <c r="FY181" s="276" t="s">
        <v>1243</v>
      </c>
      <c r="FZ181" s="277" t="s">
        <v>1230</v>
      </c>
      <c r="GC181" s="229"/>
      <c r="GD181" s="229"/>
    </row>
    <row r="182" spans="2:186" ht="18.75" customHeight="1">
      <c r="B182" s="632" t="s">
        <v>668</v>
      </c>
      <c r="C182" s="231" t="s">
        <v>669</v>
      </c>
      <c r="D182" s="232">
        <v>2022</v>
      </c>
      <c r="E182" s="233" t="s">
        <v>1231</v>
      </c>
      <c r="F182" s="633">
        <v>1069239</v>
      </c>
      <c r="G182" s="634">
        <v>1069239</v>
      </c>
      <c r="H182" s="339">
        <v>44771</v>
      </c>
      <c r="I182" s="635" t="s">
        <v>2777</v>
      </c>
      <c r="J182" s="636" t="s">
        <v>669</v>
      </c>
      <c r="K182" s="637" t="s">
        <v>2778</v>
      </c>
      <c r="L182" s="638" t="s">
        <v>669</v>
      </c>
      <c r="M182" s="637" t="s">
        <v>2778</v>
      </c>
      <c r="N182" s="639" t="s">
        <v>2779</v>
      </c>
      <c r="O182" s="635" t="s">
        <v>100</v>
      </c>
      <c r="P182" s="639" t="s">
        <v>102</v>
      </c>
      <c r="Q182" s="640" t="s">
        <v>1234</v>
      </c>
      <c r="R182" s="641"/>
      <c r="S182" s="641"/>
      <c r="T182" s="642"/>
      <c r="U182" s="643">
        <v>1878.7972800000002</v>
      </c>
      <c r="V182" s="644">
        <v>1</v>
      </c>
      <c r="W182" s="644">
        <v>1</v>
      </c>
      <c r="X182" s="645" t="s">
        <v>1210</v>
      </c>
      <c r="Y182" s="352">
        <v>2022</v>
      </c>
      <c r="Z182" s="265">
        <v>2024</v>
      </c>
      <c r="AA182" s="646" t="s">
        <v>2780</v>
      </c>
      <c r="AB182" s="647"/>
      <c r="AC182" s="639" t="s">
        <v>1210</v>
      </c>
      <c r="AD182" s="648" t="s">
        <v>1211</v>
      </c>
      <c r="AE182" s="636" t="s">
        <v>2781</v>
      </c>
      <c r="AF182" s="636" t="s">
        <v>2782</v>
      </c>
      <c r="AG182" s="639" t="s">
        <v>2783</v>
      </c>
      <c r="AH182" s="648"/>
      <c r="AI182" s="639" t="s">
        <v>1210</v>
      </c>
      <c r="AJ182" s="649">
        <v>2021</v>
      </c>
      <c r="AK182" s="644">
        <v>3314</v>
      </c>
      <c r="AL182" s="644">
        <v>-122</v>
      </c>
      <c r="AM182" s="650"/>
      <c r="AN182" s="651"/>
      <c r="AO182" s="652">
        <v>2024</v>
      </c>
      <c r="AP182" s="645">
        <v>3215</v>
      </c>
      <c r="AQ182" s="653">
        <v>2.98</v>
      </c>
      <c r="AR182" s="645">
        <v>0</v>
      </c>
      <c r="AS182" s="653">
        <v>100</v>
      </c>
      <c r="AT182" s="654"/>
      <c r="AU182" s="651" t="s">
        <v>1210</v>
      </c>
      <c r="AV182" s="655" t="s">
        <v>1210</v>
      </c>
      <c r="AW182" s="656" t="s">
        <v>2784</v>
      </c>
      <c r="AX182" s="649">
        <v>2021</v>
      </c>
      <c r="AY182" s="644"/>
      <c r="AZ182" s="644" t="s">
        <v>1210</v>
      </c>
      <c r="BA182" s="650"/>
      <c r="BB182" s="657"/>
      <c r="BC182" s="652">
        <v>2024</v>
      </c>
      <c r="BD182" s="645"/>
      <c r="BE182" s="653" t="s">
        <v>1210</v>
      </c>
      <c r="BF182" s="645"/>
      <c r="BG182" s="653" t="s">
        <v>1210</v>
      </c>
      <c r="BH182" s="654"/>
      <c r="BI182" s="657" t="s">
        <v>1210</v>
      </c>
      <c r="BJ182" s="655" t="s">
        <v>1210</v>
      </c>
      <c r="BK182" s="656"/>
      <c r="BL182" s="635" t="s">
        <v>2785</v>
      </c>
      <c r="BM182" s="658">
        <v>3411</v>
      </c>
      <c r="BN182" s="639" t="s">
        <v>2786</v>
      </c>
      <c r="BO182" s="635" t="s">
        <v>1210</v>
      </c>
      <c r="BP182" s="658" t="s">
        <v>1210</v>
      </c>
      <c r="BQ182" s="639" t="s">
        <v>1210</v>
      </c>
      <c r="BR182" s="635" t="s">
        <v>1210</v>
      </c>
      <c r="BS182" s="658" t="s">
        <v>1210</v>
      </c>
      <c r="BT182" s="639" t="s">
        <v>1210</v>
      </c>
      <c r="BU182" s="635" t="s">
        <v>1210</v>
      </c>
      <c r="BV182" s="658" t="s">
        <v>1210</v>
      </c>
      <c r="BW182" s="639" t="s">
        <v>1210</v>
      </c>
      <c r="BX182" s="635" t="s">
        <v>1210</v>
      </c>
      <c r="BY182" s="658" t="s">
        <v>1210</v>
      </c>
      <c r="BZ182" s="639" t="s">
        <v>1210</v>
      </c>
      <c r="CA182" s="659">
        <v>3411</v>
      </c>
      <c r="CB182" s="638" t="s">
        <v>1240</v>
      </c>
      <c r="CC182" s="660" t="s">
        <v>2787</v>
      </c>
      <c r="CD182" s="661" t="s">
        <v>1217</v>
      </c>
      <c r="CE182" s="662"/>
      <c r="CF182" s="663"/>
      <c r="CG182" s="663"/>
      <c r="CH182" s="663"/>
      <c r="CI182" s="663"/>
      <c r="CJ182" s="664"/>
      <c r="CK182" s="661" t="s">
        <v>1217</v>
      </c>
      <c r="CL182" s="639"/>
      <c r="CM182" s="647" t="s">
        <v>1217</v>
      </c>
      <c r="CN182" s="665"/>
      <c r="CO182" s="666">
        <v>1</v>
      </c>
      <c r="CP182" s="667"/>
      <c r="CQ182" s="666">
        <v>0</v>
      </c>
      <c r="CR182" s="667"/>
      <c r="CS182" s="666">
        <v>0</v>
      </c>
      <c r="CT182" s="667" t="s">
        <v>1210</v>
      </c>
      <c r="CU182" s="666">
        <v>1</v>
      </c>
      <c r="CV182" s="374" t="s">
        <v>1219</v>
      </c>
      <c r="CW182" s="375" t="s">
        <v>1223</v>
      </c>
      <c r="CX182" s="336"/>
      <c r="CY182" s="333" t="s">
        <v>1222</v>
      </c>
      <c r="CZ182" s="334" t="s">
        <v>1223</v>
      </c>
      <c r="DA182" s="336"/>
      <c r="DB182" s="333" t="s">
        <v>1222</v>
      </c>
      <c r="DC182" s="334" t="s">
        <v>1223</v>
      </c>
      <c r="DD182" s="336"/>
      <c r="DE182" s="333" t="s">
        <v>1222</v>
      </c>
      <c r="DF182" s="334" t="s">
        <v>1223</v>
      </c>
      <c r="DG182" s="336"/>
      <c r="DH182" s="333" t="s">
        <v>1222</v>
      </c>
      <c r="DI182" s="334" t="s">
        <v>1223</v>
      </c>
      <c r="DJ182" s="336"/>
      <c r="DK182" s="333" t="s">
        <v>1222</v>
      </c>
      <c r="DL182" s="334" t="s">
        <v>1223</v>
      </c>
      <c r="DM182" s="336"/>
      <c r="DN182" s="333" t="s">
        <v>1222</v>
      </c>
      <c r="DO182" s="334" t="s">
        <v>1223</v>
      </c>
      <c r="DP182" s="336"/>
      <c r="DQ182" s="333" t="s">
        <v>1222</v>
      </c>
      <c r="DR182" s="334" t="s">
        <v>1223</v>
      </c>
      <c r="DS182" s="336"/>
      <c r="DT182" s="333" t="s">
        <v>1222</v>
      </c>
      <c r="DU182" s="334" t="s">
        <v>1223</v>
      </c>
      <c r="DV182" s="336"/>
      <c r="DW182" s="333" t="s">
        <v>1222</v>
      </c>
      <c r="DX182" s="334" t="s">
        <v>1223</v>
      </c>
      <c r="DY182" s="336"/>
      <c r="DZ182" s="333" t="s">
        <v>1222</v>
      </c>
      <c r="EA182" s="334" t="s">
        <v>1223</v>
      </c>
      <c r="EB182" s="336"/>
      <c r="EC182" s="333" t="s">
        <v>1222</v>
      </c>
      <c r="ED182" s="334" t="s">
        <v>1223</v>
      </c>
      <c r="EE182" s="336"/>
      <c r="EF182" s="333" t="s">
        <v>1222</v>
      </c>
      <c r="EG182" s="334" t="s">
        <v>1223</v>
      </c>
      <c r="EH182" s="336"/>
      <c r="EI182" s="374" t="s">
        <v>1210</v>
      </c>
      <c r="EJ182" s="375" t="s">
        <v>1210</v>
      </c>
      <c r="EK182" s="336"/>
      <c r="EL182" s="333" t="s">
        <v>1210</v>
      </c>
      <c r="EM182" s="334" t="s">
        <v>1210</v>
      </c>
      <c r="EN182" s="336"/>
      <c r="EO182" s="333" t="s">
        <v>1210</v>
      </c>
      <c r="EP182" s="334" t="s">
        <v>1210</v>
      </c>
      <c r="EQ182" s="336"/>
      <c r="ER182" s="333" t="s">
        <v>1210</v>
      </c>
      <c r="ES182" s="334" t="s">
        <v>1210</v>
      </c>
      <c r="ET182" s="336"/>
      <c r="EU182" s="333" t="s">
        <v>1210</v>
      </c>
      <c r="EV182" s="334" t="s">
        <v>1210</v>
      </c>
      <c r="EW182" s="376"/>
      <c r="EY182" s="668" t="s">
        <v>668</v>
      </c>
      <c r="EZ182" s="639" t="s">
        <v>669</v>
      </c>
      <c r="FA182" s="265" t="s">
        <v>1231</v>
      </c>
      <c r="FB182" s="266">
        <v>44939</v>
      </c>
      <c r="FC182" s="669">
        <v>44942</v>
      </c>
      <c r="FD182" s="268" t="s">
        <v>1242</v>
      </c>
      <c r="FE182" s="326">
        <v>2.98</v>
      </c>
      <c r="FF182" s="270" t="s">
        <v>1276</v>
      </c>
      <c r="FG182" s="326">
        <v>100</v>
      </c>
      <c r="FH182" s="327" t="s">
        <v>1210</v>
      </c>
      <c r="FI182" s="328" t="s">
        <v>1210</v>
      </c>
      <c r="FJ182" s="670" t="s">
        <v>1242</v>
      </c>
      <c r="FK182" s="671">
        <v>100</v>
      </c>
      <c r="FL182" s="672">
        <v>26</v>
      </c>
      <c r="FM182" s="673">
        <v>26</v>
      </c>
      <c r="FN182" s="268" t="s">
        <v>1210</v>
      </c>
      <c r="FO182" s="326" t="s">
        <v>1210</v>
      </c>
      <c r="FP182" s="270" t="s">
        <v>1210</v>
      </c>
      <c r="FQ182" s="326" t="s">
        <v>1210</v>
      </c>
      <c r="FR182" s="327" t="s">
        <v>1210</v>
      </c>
      <c r="FS182" s="328" t="s">
        <v>1210</v>
      </c>
      <c r="FT182" s="670" t="s">
        <v>1210</v>
      </c>
      <c r="FU182" s="671" t="s">
        <v>1210</v>
      </c>
      <c r="FV182" s="672" t="s">
        <v>1210</v>
      </c>
      <c r="FW182" s="673" t="s">
        <v>1210</v>
      </c>
      <c r="FY182" s="276" t="s">
        <v>1243</v>
      </c>
      <c r="FZ182" s="277" t="s">
        <v>1230</v>
      </c>
      <c r="GC182" s="229"/>
      <c r="GD182" s="229"/>
    </row>
    <row r="183" spans="2:186" ht="18.75" customHeight="1">
      <c r="B183" s="632" t="s">
        <v>670</v>
      </c>
      <c r="C183" s="231" t="s">
        <v>671</v>
      </c>
      <c r="D183" s="232">
        <v>2022</v>
      </c>
      <c r="E183" s="233" t="s">
        <v>1231</v>
      </c>
      <c r="F183" s="633">
        <v>1056240</v>
      </c>
      <c r="G183" s="634">
        <v>1056240</v>
      </c>
      <c r="H183" s="339">
        <v>44773</v>
      </c>
      <c r="I183" s="635" t="s">
        <v>2788</v>
      </c>
      <c r="J183" s="636" t="s">
        <v>671</v>
      </c>
      <c r="K183" s="637" t="s">
        <v>2789</v>
      </c>
      <c r="L183" s="638" t="s">
        <v>671</v>
      </c>
      <c r="M183" s="637" t="s">
        <v>2789</v>
      </c>
      <c r="N183" s="639" t="s">
        <v>2788</v>
      </c>
      <c r="O183" s="635" t="s">
        <v>78</v>
      </c>
      <c r="P183" s="639" t="s">
        <v>85</v>
      </c>
      <c r="Q183" s="640" t="s">
        <v>1234</v>
      </c>
      <c r="R183" s="641"/>
      <c r="S183" s="641"/>
      <c r="T183" s="642"/>
      <c r="U183" s="643">
        <v>1613</v>
      </c>
      <c r="V183" s="644">
        <v>5</v>
      </c>
      <c r="W183" s="644">
        <v>1</v>
      </c>
      <c r="X183" s="645" t="s">
        <v>1210</v>
      </c>
      <c r="Y183" s="352">
        <v>2022</v>
      </c>
      <c r="Z183" s="265">
        <v>2024</v>
      </c>
      <c r="AA183" s="646" t="s">
        <v>2790</v>
      </c>
      <c r="AB183" s="647" t="s">
        <v>1211</v>
      </c>
      <c r="AC183" s="639" t="s">
        <v>2791</v>
      </c>
      <c r="AD183" s="648"/>
      <c r="AE183" s="636" t="s">
        <v>1210</v>
      </c>
      <c r="AF183" s="636" t="s">
        <v>1210</v>
      </c>
      <c r="AG183" s="639" t="s">
        <v>1210</v>
      </c>
      <c r="AH183" s="648"/>
      <c r="AI183" s="639" t="s">
        <v>1210</v>
      </c>
      <c r="AJ183" s="649">
        <v>2021</v>
      </c>
      <c r="AK183" s="644">
        <v>3231</v>
      </c>
      <c r="AL183" s="644">
        <v>1840</v>
      </c>
      <c r="AM183" s="650">
        <v>23.43</v>
      </c>
      <c r="AN183" s="651" t="s">
        <v>1992</v>
      </c>
      <c r="AO183" s="652">
        <v>2024</v>
      </c>
      <c r="AP183" s="645">
        <v>3198.69</v>
      </c>
      <c r="AQ183" s="653">
        <v>0.99</v>
      </c>
      <c r="AR183" s="645">
        <v>1821.6</v>
      </c>
      <c r="AS183" s="653">
        <v>1</v>
      </c>
      <c r="AT183" s="654">
        <v>23.195699999999999</v>
      </c>
      <c r="AU183" s="651" t="s">
        <v>1992</v>
      </c>
      <c r="AV183" s="655">
        <v>1</v>
      </c>
      <c r="AW183" s="656" t="s">
        <v>2792</v>
      </c>
      <c r="AX183" s="649">
        <v>2021</v>
      </c>
      <c r="AY183" s="644"/>
      <c r="AZ183" s="644" t="s">
        <v>1210</v>
      </c>
      <c r="BA183" s="650"/>
      <c r="BB183" s="657"/>
      <c r="BC183" s="652">
        <v>2024</v>
      </c>
      <c r="BD183" s="645"/>
      <c r="BE183" s="653" t="s">
        <v>1210</v>
      </c>
      <c r="BF183" s="645"/>
      <c r="BG183" s="653" t="s">
        <v>1210</v>
      </c>
      <c r="BH183" s="654"/>
      <c r="BI183" s="657" t="s">
        <v>1210</v>
      </c>
      <c r="BJ183" s="655" t="s">
        <v>1210</v>
      </c>
      <c r="BK183" s="656"/>
      <c r="BL183" s="635" t="s">
        <v>1210</v>
      </c>
      <c r="BM183" s="658" t="s">
        <v>1210</v>
      </c>
      <c r="BN183" s="639" t="s">
        <v>1210</v>
      </c>
      <c r="BO183" s="635" t="s">
        <v>1210</v>
      </c>
      <c r="BP183" s="658" t="s">
        <v>1210</v>
      </c>
      <c r="BQ183" s="639" t="s">
        <v>1210</v>
      </c>
      <c r="BR183" s="635" t="s">
        <v>1210</v>
      </c>
      <c r="BS183" s="658" t="s">
        <v>1210</v>
      </c>
      <c r="BT183" s="639" t="s">
        <v>1210</v>
      </c>
      <c r="BU183" s="635" t="s">
        <v>1210</v>
      </c>
      <c r="BV183" s="658" t="s">
        <v>1210</v>
      </c>
      <c r="BW183" s="639" t="s">
        <v>1210</v>
      </c>
      <c r="BX183" s="635" t="s">
        <v>1210</v>
      </c>
      <c r="BY183" s="658" t="s">
        <v>1210</v>
      </c>
      <c r="BZ183" s="639" t="s">
        <v>1210</v>
      </c>
      <c r="CA183" s="659" t="s">
        <v>1210</v>
      </c>
      <c r="CB183" s="638" t="s">
        <v>1240</v>
      </c>
      <c r="CC183" s="660" t="s">
        <v>2793</v>
      </c>
      <c r="CD183" s="661" t="s">
        <v>1217</v>
      </c>
      <c r="CE183" s="662"/>
      <c r="CF183" s="663"/>
      <c r="CG183" s="663"/>
      <c r="CH183" s="663"/>
      <c r="CI183" s="663"/>
      <c r="CJ183" s="664"/>
      <c r="CK183" s="661" t="s">
        <v>1217</v>
      </c>
      <c r="CL183" s="639"/>
      <c r="CM183" s="647" t="s">
        <v>1217</v>
      </c>
      <c r="CN183" s="665"/>
      <c r="CO183" s="666">
        <v>0</v>
      </c>
      <c r="CP183" s="667"/>
      <c r="CQ183" s="666">
        <v>0</v>
      </c>
      <c r="CR183" s="667"/>
      <c r="CS183" s="666">
        <v>0</v>
      </c>
      <c r="CT183" s="667" t="s">
        <v>1210</v>
      </c>
      <c r="CU183" s="666">
        <v>0</v>
      </c>
      <c r="CV183" s="374" t="s">
        <v>1219</v>
      </c>
      <c r="CW183" s="375" t="s">
        <v>1223</v>
      </c>
      <c r="CX183" s="336"/>
      <c r="CY183" s="333" t="s">
        <v>1222</v>
      </c>
      <c r="CZ183" s="334" t="s">
        <v>1223</v>
      </c>
      <c r="DA183" s="336"/>
      <c r="DB183" s="333" t="s">
        <v>1222</v>
      </c>
      <c r="DC183" s="334" t="s">
        <v>1223</v>
      </c>
      <c r="DD183" s="336"/>
      <c r="DE183" s="333" t="s">
        <v>1222</v>
      </c>
      <c r="DF183" s="334" t="s">
        <v>1223</v>
      </c>
      <c r="DG183" s="336"/>
      <c r="DH183" s="333" t="s">
        <v>1222</v>
      </c>
      <c r="DI183" s="334" t="s">
        <v>1223</v>
      </c>
      <c r="DJ183" s="336"/>
      <c r="DK183" s="333" t="s">
        <v>1222</v>
      </c>
      <c r="DL183" s="334" t="s">
        <v>1223</v>
      </c>
      <c r="DM183" s="336"/>
      <c r="DN183" s="333" t="s">
        <v>1224</v>
      </c>
      <c r="DO183" s="334" t="s">
        <v>1224</v>
      </c>
      <c r="DP183" s="336"/>
      <c r="DQ183" s="333" t="s">
        <v>1220</v>
      </c>
      <c r="DR183" s="334" t="s">
        <v>1220</v>
      </c>
      <c r="DS183" s="336"/>
      <c r="DT183" s="333" t="s">
        <v>1222</v>
      </c>
      <c r="DU183" s="334" t="s">
        <v>1223</v>
      </c>
      <c r="DV183" s="336"/>
      <c r="DW183" s="333" t="s">
        <v>1224</v>
      </c>
      <c r="DX183" s="334" t="s">
        <v>1224</v>
      </c>
      <c r="DY183" s="336"/>
      <c r="DZ183" s="333" t="s">
        <v>1224</v>
      </c>
      <c r="EA183" s="334" t="s">
        <v>1224</v>
      </c>
      <c r="EB183" s="336"/>
      <c r="EC183" s="333" t="s">
        <v>1224</v>
      </c>
      <c r="ED183" s="334" t="s">
        <v>1224</v>
      </c>
      <c r="EE183" s="336"/>
      <c r="EF183" s="333" t="s">
        <v>1224</v>
      </c>
      <c r="EG183" s="334" t="s">
        <v>1224</v>
      </c>
      <c r="EH183" s="336"/>
      <c r="EI183" s="374" t="s">
        <v>1210</v>
      </c>
      <c r="EJ183" s="375" t="s">
        <v>1210</v>
      </c>
      <c r="EK183" s="336"/>
      <c r="EL183" s="333" t="s">
        <v>1210</v>
      </c>
      <c r="EM183" s="334" t="s">
        <v>1210</v>
      </c>
      <c r="EN183" s="336"/>
      <c r="EO183" s="333" t="s">
        <v>1210</v>
      </c>
      <c r="EP183" s="334" t="s">
        <v>1210</v>
      </c>
      <c r="EQ183" s="336"/>
      <c r="ER183" s="333" t="s">
        <v>1210</v>
      </c>
      <c r="ES183" s="334" t="s">
        <v>1210</v>
      </c>
      <c r="ET183" s="336"/>
      <c r="EU183" s="333" t="s">
        <v>1210</v>
      </c>
      <c r="EV183" s="334" t="s">
        <v>1210</v>
      </c>
      <c r="EW183" s="376"/>
      <c r="EY183" s="668" t="s">
        <v>670</v>
      </c>
      <c r="EZ183" s="639" t="s">
        <v>671</v>
      </c>
      <c r="FA183" s="265" t="s">
        <v>1231</v>
      </c>
      <c r="FB183" s="266">
        <v>44901</v>
      </c>
      <c r="FC183" s="669">
        <v>44903</v>
      </c>
      <c r="FD183" s="268" t="s">
        <v>1242</v>
      </c>
      <c r="FE183" s="326">
        <v>0.99</v>
      </c>
      <c r="FF183" s="270" t="s">
        <v>1242</v>
      </c>
      <c r="FG183" s="326">
        <v>1</v>
      </c>
      <c r="FH183" s="327" t="s">
        <v>1242</v>
      </c>
      <c r="FI183" s="328">
        <v>1</v>
      </c>
      <c r="FJ183" s="670" t="s">
        <v>1242</v>
      </c>
      <c r="FK183" s="671">
        <v>100</v>
      </c>
      <c r="FL183" s="672">
        <v>16</v>
      </c>
      <c r="FM183" s="673">
        <v>16</v>
      </c>
      <c r="FN183" s="268" t="s">
        <v>1210</v>
      </c>
      <c r="FO183" s="326" t="s">
        <v>1210</v>
      </c>
      <c r="FP183" s="270" t="s">
        <v>1210</v>
      </c>
      <c r="FQ183" s="326" t="s">
        <v>1210</v>
      </c>
      <c r="FR183" s="327" t="s">
        <v>1210</v>
      </c>
      <c r="FS183" s="328" t="s">
        <v>1210</v>
      </c>
      <c r="FT183" s="670" t="s">
        <v>1210</v>
      </c>
      <c r="FU183" s="671" t="s">
        <v>1210</v>
      </c>
      <c r="FV183" s="672" t="s">
        <v>1210</v>
      </c>
      <c r="FW183" s="673" t="s">
        <v>1210</v>
      </c>
      <c r="FY183" s="276" t="s">
        <v>1243</v>
      </c>
      <c r="FZ183" s="277" t="s">
        <v>1230</v>
      </c>
      <c r="GC183" s="229"/>
      <c r="GD183" s="229"/>
    </row>
    <row r="184" spans="2:186" ht="18.75" customHeight="1">
      <c r="B184" s="632" t="s">
        <v>672</v>
      </c>
      <c r="C184" s="231" t="s">
        <v>673</v>
      </c>
      <c r="D184" s="232">
        <v>2022</v>
      </c>
      <c r="E184" s="233" t="s">
        <v>1231</v>
      </c>
      <c r="F184" s="633">
        <v>1009241</v>
      </c>
      <c r="G184" s="634">
        <v>1009241</v>
      </c>
      <c r="H184" s="339">
        <v>44769</v>
      </c>
      <c r="I184" s="635" t="s">
        <v>2794</v>
      </c>
      <c r="J184" s="636" t="s">
        <v>673</v>
      </c>
      <c r="K184" s="637" t="s">
        <v>2795</v>
      </c>
      <c r="L184" s="638" t="s">
        <v>673</v>
      </c>
      <c r="M184" s="637" t="s">
        <v>2795</v>
      </c>
      <c r="N184" s="639" t="s">
        <v>2794</v>
      </c>
      <c r="O184" s="635" t="s">
        <v>25</v>
      </c>
      <c r="P184" s="639" t="s">
        <v>26</v>
      </c>
      <c r="Q184" s="640" t="s">
        <v>1234</v>
      </c>
      <c r="R184" s="641"/>
      <c r="S184" s="641"/>
      <c r="T184" s="642"/>
      <c r="U184" s="643">
        <v>2344.1420760000001</v>
      </c>
      <c r="V184" s="644">
        <v>1</v>
      </c>
      <c r="W184" s="644">
        <v>1</v>
      </c>
      <c r="X184" s="645" t="s">
        <v>1210</v>
      </c>
      <c r="Y184" s="352">
        <v>2022</v>
      </c>
      <c r="Z184" s="265">
        <v>2024</v>
      </c>
      <c r="AA184" s="646" t="s">
        <v>2796</v>
      </c>
      <c r="AB184" s="647"/>
      <c r="AC184" s="639" t="s">
        <v>1210</v>
      </c>
      <c r="AD184" s="648" t="s">
        <v>1211</v>
      </c>
      <c r="AE184" s="636" t="s">
        <v>2797</v>
      </c>
      <c r="AF184" s="636" t="s">
        <v>2798</v>
      </c>
      <c r="AG184" s="639" t="s">
        <v>2799</v>
      </c>
      <c r="AH184" s="648"/>
      <c r="AI184" s="639" t="s">
        <v>1210</v>
      </c>
      <c r="AJ184" s="649">
        <v>2021</v>
      </c>
      <c r="AK184" s="644">
        <v>4457</v>
      </c>
      <c r="AL184" s="644">
        <v>4441</v>
      </c>
      <c r="AM184" s="650"/>
      <c r="AN184" s="651"/>
      <c r="AO184" s="652">
        <v>2024</v>
      </c>
      <c r="AP184" s="645">
        <v>3922</v>
      </c>
      <c r="AQ184" s="653">
        <v>12</v>
      </c>
      <c r="AR184" s="645">
        <v>3908</v>
      </c>
      <c r="AS184" s="653">
        <v>12</v>
      </c>
      <c r="AT184" s="654"/>
      <c r="AU184" s="651" t="s">
        <v>1210</v>
      </c>
      <c r="AV184" s="655" t="s">
        <v>1210</v>
      </c>
      <c r="AW184" s="656" t="s">
        <v>2800</v>
      </c>
      <c r="AX184" s="649">
        <v>2021</v>
      </c>
      <c r="AY184" s="644"/>
      <c r="AZ184" s="644" t="s">
        <v>1210</v>
      </c>
      <c r="BA184" s="650"/>
      <c r="BB184" s="657"/>
      <c r="BC184" s="652">
        <v>2024</v>
      </c>
      <c r="BD184" s="645"/>
      <c r="BE184" s="653" t="s">
        <v>1210</v>
      </c>
      <c r="BF184" s="645"/>
      <c r="BG184" s="653" t="s">
        <v>1210</v>
      </c>
      <c r="BH184" s="654"/>
      <c r="BI184" s="657" t="s">
        <v>1210</v>
      </c>
      <c r="BJ184" s="655" t="s">
        <v>1210</v>
      </c>
      <c r="BK184" s="656"/>
      <c r="BL184" s="635" t="s">
        <v>1210</v>
      </c>
      <c r="BM184" s="658" t="s">
        <v>1210</v>
      </c>
      <c r="BN184" s="639" t="s">
        <v>1210</v>
      </c>
      <c r="BO184" s="635" t="s">
        <v>1210</v>
      </c>
      <c r="BP184" s="658" t="s">
        <v>1210</v>
      </c>
      <c r="BQ184" s="639" t="s">
        <v>1210</v>
      </c>
      <c r="BR184" s="635" t="s">
        <v>1210</v>
      </c>
      <c r="BS184" s="658" t="s">
        <v>1210</v>
      </c>
      <c r="BT184" s="639" t="s">
        <v>1210</v>
      </c>
      <c r="BU184" s="635" t="s">
        <v>1210</v>
      </c>
      <c r="BV184" s="658" t="s">
        <v>1210</v>
      </c>
      <c r="BW184" s="639" t="s">
        <v>1210</v>
      </c>
      <c r="BX184" s="635" t="s">
        <v>1210</v>
      </c>
      <c r="BY184" s="658" t="s">
        <v>1210</v>
      </c>
      <c r="BZ184" s="639" t="s">
        <v>1210</v>
      </c>
      <c r="CA184" s="659" t="s">
        <v>1210</v>
      </c>
      <c r="CB184" s="638" t="s">
        <v>1217</v>
      </c>
      <c r="CC184" s="660" t="s">
        <v>2801</v>
      </c>
      <c r="CD184" s="661" t="s">
        <v>1217</v>
      </c>
      <c r="CE184" s="662"/>
      <c r="CF184" s="663"/>
      <c r="CG184" s="663"/>
      <c r="CH184" s="663"/>
      <c r="CI184" s="663"/>
      <c r="CJ184" s="664"/>
      <c r="CK184" s="661" t="s">
        <v>1217</v>
      </c>
      <c r="CL184" s="639"/>
      <c r="CM184" s="647" t="s">
        <v>1217</v>
      </c>
      <c r="CN184" s="665"/>
      <c r="CO184" s="666">
        <v>0</v>
      </c>
      <c r="CP184" s="667"/>
      <c r="CQ184" s="666">
        <v>3</v>
      </c>
      <c r="CR184" s="667"/>
      <c r="CS184" s="666">
        <v>0</v>
      </c>
      <c r="CT184" s="667" t="s">
        <v>1210</v>
      </c>
      <c r="CU184" s="666">
        <v>3</v>
      </c>
      <c r="CV184" s="374" t="s">
        <v>1219</v>
      </c>
      <c r="CW184" s="375" t="s">
        <v>1223</v>
      </c>
      <c r="CX184" s="336"/>
      <c r="CY184" s="333" t="s">
        <v>1222</v>
      </c>
      <c r="CZ184" s="334" t="s">
        <v>1223</v>
      </c>
      <c r="DA184" s="336"/>
      <c r="DB184" s="333" t="s">
        <v>1222</v>
      </c>
      <c r="DC184" s="334" t="s">
        <v>1223</v>
      </c>
      <c r="DD184" s="336"/>
      <c r="DE184" s="333" t="s">
        <v>1222</v>
      </c>
      <c r="DF184" s="334" t="s">
        <v>1223</v>
      </c>
      <c r="DG184" s="336"/>
      <c r="DH184" s="333" t="s">
        <v>1222</v>
      </c>
      <c r="DI184" s="334" t="s">
        <v>1223</v>
      </c>
      <c r="DJ184" s="336"/>
      <c r="DK184" s="333" t="s">
        <v>1222</v>
      </c>
      <c r="DL184" s="334" t="s">
        <v>1223</v>
      </c>
      <c r="DM184" s="336"/>
      <c r="DN184" s="333" t="s">
        <v>1222</v>
      </c>
      <c r="DO184" s="334" t="s">
        <v>1223</v>
      </c>
      <c r="DP184" s="336"/>
      <c r="DQ184" s="333" t="s">
        <v>1224</v>
      </c>
      <c r="DR184" s="334" t="s">
        <v>1224</v>
      </c>
      <c r="DS184" s="336"/>
      <c r="DT184" s="333" t="s">
        <v>1222</v>
      </c>
      <c r="DU184" s="334" t="s">
        <v>1223</v>
      </c>
      <c r="DV184" s="336"/>
      <c r="DW184" s="333" t="s">
        <v>1222</v>
      </c>
      <c r="DX184" s="334" t="s">
        <v>1223</v>
      </c>
      <c r="DY184" s="336"/>
      <c r="DZ184" s="333" t="s">
        <v>1222</v>
      </c>
      <c r="EA184" s="334" t="s">
        <v>1223</v>
      </c>
      <c r="EB184" s="336"/>
      <c r="EC184" s="333" t="s">
        <v>1222</v>
      </c>
      <c r="ED184" s="334" t="s">
        <v>1223</v>
      </c>
      <c r="EE184" s="336"/>
      <c r="EF184" s="333" t="s">
        <v>1222</v>
      </c>
      <c r="EG184" s="334" t="s">
        <v>1223</v>
      </c>
      <c r="EH184" s="336"/>
      <c r="EI184" s="374" t="s">
        <v>1210</v>
      </c>
      <c r="EJ184" s="375" t="s">
        <v>1210</v>
      </c>
      <c r="EK184" s="336"/>
      <c r="EL184" s="333" t="s">
        <v>1210</v>
      </c>
      <c r="EM184" s="334" t="s">
        <v>1210</v>
      </c>
      <c r="EN184" s="336"/>
      <c r="EO184" s="333" t="s">
        <v>1210</v>
      </c>
      <c r="EP184" s="334" t="s">
        <v>1210</v>
      </c>
      <c r="EQ184" s="336"/>
      <c r="ER184" s="333" t="s">
        <v>1210</v>
      </c>
      <c r="ES184" s="334" t="s">
        <v>1210</v>
      </c>
      <c r="ET184" s="336"/>
      <c r="EU184" s="333" t="s">
        <v>1210</v>
      </c>
      <c r="EV184" s="334" t="s">
        <v>1210</v>
      </c>
      <c r="EW184" s="376"/>
      <c r="EY184" s="668" t="s">
        <v>672</v>
      </c>
      <c r="EZ184" s="639" t="s">
        <v>673</v>
      </c>
      <c r="FA184" s="265" t="s">
        <v>1231</v>
      </c>
      <c r="FB184" s="266">
        <v>44903</v>
      </c>
      <c r="FC184" s="669">
        <v>44903</v>
      </c>
      <c r="FD184" s="268" t="s">
        <v>1276</v>
      </c>
      <c r="FE184" s="326">
        <v>12</v>
      </c>
      <c r="FF184" s="270" t="s">
        <v>1276</v>
      </c>
      <c r="FG184" s="326">
        <v>12</v>
      </c>
      <c r="FH184" s="327" t="s">
        <v>1210</v>
      </c>
      <c r="FI184" s="328" t="s">
        <v>1210</v>
      </c>
      <c r="FJ184" s="670" t="s">
        <v>1242</v>
      </c>
      <c r="FK184" s="671">
        <v>100</v>
      </c>
      <c r="FL184" s="672">
        <v>24</v>
      </c>
      <c r="FM184" s="673">
        <v>24</v>
      </c>
      <c r="FN184" s="268" t="s">
        <v>1210</v>
      </c>
      <c r="FO184" s="326" t="s">
        <v>1210</v>
      </c>
      <c r="FP184" s="270" t="s">
        <v>1210</v>
      </c>
      <c r="FQ184" s="326" t="s">
        <v>1210</v>
      </c>
      <c r="FR184" s="327" t="s">
        <v>1210</v>
      </c>
      <c r="FS184" s="328" t="s">
        <v>1210</v>
      </c>
      <c r="FT184" s="670" t="s">
        <v>1210</v>
      </c>
      <c r="FU184" s="671" t="s">
        <v>1210</v>
      </c>
      <c r="FV184" s="672" t="s">
        <v>1210</v>
      </c>
      <c r="FW184" s="673" t="s">
        <v>1210</v>
      </c>
      <c r="FY184" s="276" t="s">
        <v>1243</v>
      </c>
      <c r="FZ184" s="277" t="s">
        <v>1230</v>
      </c>
      <c r="GC184" s="229"/>
      <c r="GD184" s="229"/>
    </row>
    <row r="185" spans="2:186" ht="18.75" customHeight="1">
      <c r="B185" s="632" t="s">
        <v>674</v>
      </c>
      <c r="C185" s="231" t="s">
        <v>675</v>
      </c>
      <c r="D185" s="232">
        <v>2022</v>
      </c>
      <c r="E185" s="233" t="s">
        <v>1231</v>
      </c>
      <c r="F185" s="633">
        <v>1069242</v>
      </c>
      <c r="G185" s="634">
        <v>1069242</v>
      </c>
      <c r="H185" s="339">
        <v>44767</v>
      </c>
      <c r="I185" s="635" t="s">
        <v>2802</v>
      </c>
      <c r="J185" s="636" t="s">
        <v>675</v>
      </c>
      <c r="K185" s="637" t="s">
        <v>2803</v>
      </c>
      <c r="L185" s="638" t="s">
        <v>675</v>
      </c>
      <c r="M185" s="637" t="s">
        <v>2803</v>
      </c>
      <c r="N185" s="639" t="s">
        <v>2802</v>
      </c>
      <c r="O185" s="635" t="s">
        <v>100</v>
      </c>
      <c r="P185" s="639" t="s">
        <v>102</v>
      </c>
      <c r="Q185" s="640" t="s">
        <v>1234</v>
      </c>
      <c r="R185" s="641"/>
      <c r="S185" s="641"/>
      <c r="T185" s="642"/>
      <c r="U185" s="643">
        <v>5824.4986079999999</v>
      </c>
      <c r="V185" s="644">
        <v>1</v>
      </c>
      <c r="W185" s="644">
        <v>1</v>
      </c>
      <c r="X185" s="645" t="s">
        <v>1210</v>
      </c>
      <c r="Y185" s="352">
        <v>2022</v>
      </c>
      <c r="Z185" s="265">
        <v>2024</v>
      </c>
      <c r="AA185" s="646" t="s">
        <v>2804</v>
      </c>
      <c r="AB185" s="647"/>
      <c r="AC185" s="639" t="s">
        <v>1210</v>
      </c>
      <c r="AD185" s="648" t="s">
        <v>1211</v>
      </c>
      <c r="AE185" s="636" t="s">
        <v>2805</v>
      </c>
      <c r="AF185" s="636" t="s">
        <v>2806</v>
      </c>
      <c r="AG185" s="639" t="s">
        <v>2807</v>
      </c>
      <c r="AH185" s="648"/>
      <c r="AI185" s="639" t="s">
        <v>1210</v>
      </c>
      <c r="AJ185" s="649">
        <v>2021</v>
      </c>
      <c r="AK185" s="644">
        <v>10344</v>
      </c>
      <c r="AL185" s="644">
        <v>10272</v>
      </c>
      <c r="AM185" s="650"/>
      <c r="AN185" s="651"/>
      <c r="AO185" s="652">
        <v>2024</v>
      </c>
      <c r="AP185" s="645">
        <v>10038</v>
      </c>
      <c r="AQ185" s="653">
        <v>2.95</v>
      </c>
      <c r="AR185" s="645">
        <v>9968</v>
      </c>
      <c r="AS185" s="653">
        <v>2.95</v>
      </c>
      <c r="AT185" s="654"/>
      <c r="AU185" s="651" t="s">
        <v>1210</v>
      </c>
      <c r="AV185" s="655" t="s">
        <v>1210</v>
      </c>
      <c r="AW185" s="656" t="s">
        <v>2808</v>
      </c>
      <c r="AX185" s="649">
        <v>2021</v>
      </c>
      <c r="AY185" s="644"/>
      <c r="AZ185" s="644" t="s">
        <v>1210</v>
      </c>
      <c r="BA185" s="650"/>
      <c r="BB185" s="657"/>
      <c r="BC185" s="652">
        <v>2024</v>
      </c>
      <c r="BD185" s="645"/>
      <c r="BE185" s="653" t="s">
        <v>1210</v>
      </c>
      <c r="BF185" s="645"/>
      <c r="BG185" s="653" t="s">
        <v>1210</v>
      </c>
      <c r="BH185" s="654"/>
      <c r="BI185" s="657" t="s">
        <v>1210</v>
      </c>
      <c r="BJ185" s="655" t="s">
        <v>1210</v>
      </c>
      <c r="BK185" s="656"/>
      <c r="BL185" s="635" t="s">
        <v>1210</v>
      </c>
      <c r="BM185" s="658" t="s">
        <v>1210</v>
      </c>
      <c r="BN185" s="639" t="s">
        <v>1210</v>
      </c>
      <c r="BO185" s="635" t="s">
        <v>1210</v>
      </c>
      <c r="BP185" s="658" t="s">
        <v>1210</v>
      </c>
      <c r="BQ185" s="639" t="s">
        <v>1210</v>
      </c>
      <c r="BR185" s="635" t="s">
        <v>1210</v>
      </c>
      <c r="BS185" s="658" t="s">
        <v>1210</v>
      </c>
      <c r="BT185" s="639" t="s">
        <v>1210</v>
      </c>
      <c r="BU185" s="635" t="s">
        <v>1210</v>
      </c>
      <c r="BV185" s="658" t="s">
        <v>1210</v>
      </c>
      <c r="BW185" s="639" t="s">
        <v>1210</v>
      </c>
      <c r="BX185" s="635" t="s">
        <v>1210</v>
      </c>
      <c r="BY185" s="658" t="s">
        <v>1210</v>
      </c>
      <c r="BZ185" s="639" t="s">
        <v>1210</v>
      </c>
      <c r="CA185" s="659" t="s">
        <v>1210</v>
      </c>
      <c r="CB185" s="638" t="s">
        <v>1240</v>
      </c>
      <c r="CC185" s="660" t="s">
        <v>2809</v>
      </c>
      <c r="CD185" s="661" t="s">
        <v>1217</v>
      </c>
      <c r="CE185" s="662"/>
      <c r="CF185" s="663"/>
      <c r="CG185" s="663"/>
      <c r="CH185" s="663"/>
      <c r="CI185" s="663"/>
      <c r="CJ185" s="664"/>
      <c r="CK185" s="661" t="s">
        <v>1240</v>
      </c>
      <c r="CL185" s="639" t="s">
        <v>2810</v>
      </c>
      <c r="CM185" s="647" t="s">
        <v>1217</v>
      </c>
      <c r="CN185" s="665"/>
      <c r="CO185" s="666">
        <v>0</v>
      </c>
      <c r="CP185" s="667"/>
      <c r="CQ185" s="666">
        <v>0</v>
      </c>
      <c r="CR185" s="667"/>
      <c r="CS185" s="666">
        <v>0</v>
      </c>
      <c r="CT185" s="667" t="s">
        <v>1210</v>
      </c>
      <c r="CU185" s="666">
        <v>0</v>
      </c>
      <c r="CV185" s="374" t="s">
        <v>1219</v>
      </c>
      <c r="CW185" s="375" t="s">
        <v>1223</v>
      </c>
      <c r="CX185" s="336"/>
      <c r="CY185" s="333" t="s">
        <v>1222</v>
      </c>
      <c r="CZ185" s="334" t="s">
        <v>1223</v>
      </c>
      <c r="DA185" s="336"/>
      <c r="DB185" s="333" t="s">
        <v>1222</v>
      </c>
      <c r="DC185" s="334" t="s">
        <v>1223</v>
      </c>
      <c r="DD185" s="336"/>
      <c r="DE185" s="333" t="s">
        <v>1222</v>
      </c>
      <c r="DF185" s="334" t="s">
        <v>1223</v>
      </c>
      <c r="DG185" s="336"/>
      <c r="DH185" s="333" t="s">
        <v>1222</v>
      </c>
      <c r="DI185" s="334" t="s">
        <v>1223</v>
      </c>
      <c r="DJ185" s="336"/>
      <c r="DK185" s="333" t="s">
        <v>1222</v>
      </c>
      <c r="DL185" s="334" t="s">
        <v>1223</v>
      </c>
      <c r="DM185" s="336"/>
      <c r="DN185" s="333" t="s">
        <v>1222</v>
      </c>
      <c r="DO185" s="334" t="s">
        <v>1223</v>
      </c>
      <c r="DP185" s="336"/>
      <c r="DQ185" s="333" t="s">
        <v>1222</v>
      </c>
      <c r="DR185" s="334" t="s">
        <v>1223</v>
      </c>
      <c r="DS185" s="336"/>
      <c r="DT185" s="333" t="s">
        <v>1222</v>
      </c>
      <c r="DU185" s="334" t="s">
        <v>1223</v>
      </c>
      <c r="DV185" s="336"/>
      <c r="DW185" s="333" t="s">
        <v>1222</v>
      </c>
      <c r="DX185" s="334" t="s">
        <v>1223</v>
      </c>
      <c r="DY185" s="336"/>
      <c r="DZ185" s="333" t="s">
        <v>1222</v>
      </c>
      <c r="EA185" s="334" t="s">
        <v>1223</v>
      </c>
      <c r="EB185" s="336"/>
      <c r="EC185" s="333" t="s">
        <v>1222</v>
      </c>
      <c r="ED185" s="334" t="s">
        <v>1223</v>
      </c>
      <c r="EE185" s="336"/>
      <c r="EF185" s="333" t="s">
        <v>1222</v>
      </c>
      <c r="EG185" s="334" t="s">
        <v>1223</v>
      </c>
      <c r="EH185" s="336"/>
      <c r="EI185" s="374" t="s">
        <v>1210</v>
      </c>
      <c r="EJ185" s="375" t="s">
        <v>1210</v>
      </c>
      <c r="EK185" s="336"/>
      <c r="EL185" s="333" t="s">
        <v>1210</v>
      </c>
      <c r="EM185" s="334" t="s">
        <v>1210</v>
      </c>
      <c r="EN185" s="336"/>
      <c r="EO185" s="333" t="s">
        <v>1210</v>
      </c>
      <c r="EP185" s="334" t="s">
        <v>1210</v>
      </c>
      <c r="EQ185" s="336"/>
      <c r="ER185" s="333" t="s">
        <v>1210</v>
      </c>
      <c r="ES185" s="334" t="s">
        <v>1210</v>
      </c>
      <c r="ET185" s="336"/>
      <c r="EU185" s="333" t="s">
        <v>1210</v>
      </c>
      <c r="EV185" s="334" t="s">
        <v>1210</v>
      </c>
      <c r="EW185" s="376"/>
      <c r="EY185" s="668" t="s">
        <v>674</v>
      </c>
      <c r="EZ185" s="639" t="s">
        <v>675</v>
      </c>
      <c r="FA185" s="265" t="s">
        <v>1231</v>
      </c>
      <c r="FB185" s="266">
        <v>44903</v>
      </c>
      <c r="FC185" s="669">
        <v>44903</v>
      </c>
      <c r="FD185" s="268" t="s">
        <v>1242</v>
      </c>
      <c r="FE185" s="326">
        <v>2.95</v>
      </c>
      <c r="FF185" s="270" t="s">
        <v>1242</v>
      </c>
      <c r="FG185" s="326">
        <v>2.95</v>
      </c>
      <c r="FH185" s="327" t="s">
        <v>1210</v>
      </c>
      <c r="FI185" s="328" t="s">
        <v>1210</v>
      </c>
      <c r="FJ185" s="670" t="s">
        <v>1242</v>
      </c>
      <c r="FK185" s="671">
        <v>100</v>
      </c>
      <c r="FL185" s="672">
        <v>26</v>
      </c>
      <c r="FM185" s="673">
        <v>26</v>
      </c>
      <c r="FN185" s="268" t="s">
        <v>1210</v>
      </c>
      <c r="FO185" s="326" t="s">
        <v>1210</v>
      </c>
      <c r="FP185" s="270" t="s">
        <v>1210</v>
      </c>
      <c r="FQ185" s="326" t="s">
        <v>1210</v>
      </c>
      <c r="FR185" s="327" t="s">
        <v>1210</v>
      </c>
      <c r="FS185" s="328" t="s">
        <v>1210</v>
      </c>
      <c r="FT185" s="670" t="s">
        <v>1210</v>
      </c>
      <c r="FU185" s="671" t="s">
        <v>1210</v>
      </c>
      <c r="FV185" s="672" t="s">
        <v>1210</v>
      </c>
      <c r="FW185" s="673" t="s">
        <v>1210</v>
      </c>
      <c r="FY185" s="276" t="s">
        <v>1243</v>
      </c>
      <c r="FZ185" s="277" t="s">
        <v>1230</v>
      </c>
      <c r="GC185" s="229"/>
      <c r="GD185" s="229"/>
    </row>
    <row r="186" spans="2:186" ht="18.75" customHeight="1">
      <c r="B186" s="632" t="s">
        <v>676</v>
      </c>
      <c r="C186" s="231" t="s">
        <v>677</v>
      </c>
      <c r="D186" s="232">
        <v>2022</v>
      </c>
      <c r="E186" s="233" t="s">
        <v>1231</v>
      </c>
      <c r="F186" s="633">
        <v>1056244</v>
      </c>
      <c r="G186" s="634">
        <v>1056244</v>
      </c>
      <c r="H186" s="339">
        <v>44770</v>
      </c>
      <c r="I186" s="635" t="s">
        <v>2811</v>
      </c>
      <c r="J186" s="636" t="s">
        <v>677</v>
      </c>
      <c r="K186" s="637" t="s">
        <v>2812</v>
      </c>
      <c r="L186" s="638" t="s">
        <v>677</v>
      </c>
      <c r="M186" s="637" t="s">
        <v>2812</v>
      </c>
      <c r="N186" s="639" t="s">
        <v>2811</v>
      </c>
      <c r="O186" s="635" t="s">
        <v>78</v>
      </c>
      <c r="P186" s="639" t="s">
        <v>85</v>
      </c>
      <c r="Q186" s="640" t="s">
        <v>1234</v>
      </c>
      <c r="R186" s="641"/>
      <c r="S186" s="641"/>
      <c r="T186" s="642"/>
      <c r="U186" s="643">
        <v>3433</v>
      </c>
      <c r="V186" s="644">
        <v>2</v>
      </c>
      <c r="W186" s="644">
        <v>2</v>
      </c>
      <c r="X186" s="645" t="s">
        <v>1210</v>
      </c>
      <c r="Y186" s="352">
        <v>2022</v>
      </c>
      <c r="Z186" s="265">
        <v>2024</v>
      </c>
      <c r="AA186" s="646" t="s">
        <v>2813</v>
      </c>
      <c r="AB186" s="647"/>
      <c r="AC186" s="639" t="s">
        <v>1210</v>
      </c>
      <c r="AD186" s="648" t="s">
        <v>1211</v>
      </c>
      <c r="AE186" s="636" t="s">
        <v>2814</v>
      </c>
      <c r="AF186" s="636" t="s">
        <v>2815</v>
      </c>
      <c r="AG186" s="639" t="s">
        <v>2816</v>
      </c>
      <c r="AH186" s="648"/>
      <c r="AI186" s="639" t="s">
        <v>1210</v>
      </c>
      <c r="AJ186" s="649">
        <v>2021</v>
      </c>
      <c r="AK186" s="644">
        <v>5986</v>
      </c>
      <c r="AL186" s="644">
        <v>5944</v>
      </c>
      <c r="AM186" s="650"/>
      <c r="AN186" s="651"/>
      <c r="AO186" s="652">
        <v>2024</v>
      </c>
      <c r="AP186" s="645">
        <v>5806</v>
      </c>
      <c r="AQ186" s="653">
        <v>3</v>
      </c>
      <c r="AR186" s="645">
        <v>5766</v>
      </c>
      <c r="AS186" s="653">
        <v>2.99</v>
      </c>
      <c r="AT186" s="654"/>
      <c r="AU186" s="651" t="s">
        <v>1210</v>
      </c>
      <c r="AV186" s="655" t="s">
        <v>1210</v>
      </c>
      <c r="AW186" s="656" t="s">
        <v>2817</v>
      </c>
      <c r="AX186" s="649">
        <v>2021</v>
      </c>
      <c r="AY186" s="644"/>
      <c r="AZ186" s="644" t="s">
        <v>1210</v>
      </c>
      <c r="BA186" s="650"/>
      <c r="BB186" s="657"/>
      <c r="BC186" s="652">
        <v>2024</v>
      </c>
      <c r="BD186" s="645"/>
      <c r="BE186" s="653" t="s">
        <v>1210</v>
      </c>
      <c r="BF186" s="645"/>
      <c r="BG186" s="653" t="s">
        <v>1210</v>
      </c>
      <c r="BH186" s="654"/>
      <c r="BI186" s="657" t="s">
        <v>1210</v>
      </c>
      <c r="BJ186" s="655" t="s">
        <v>1210</v>
      </c>
      <c r="BK186" s="656"/>
      <c r="BL186" s="635" t="s">
        <v>1210</v>
      </c>
      <c r="BM186" s="658" t="s">
        <v>1210</v>
      </c>
      <c r="BN186" s="639" t="s">
        <v>1210</v>
      </c>
      <c r="BO186" s="635" t="s">
        <v>1210</v>
      </c>
      <c r="BP186" s="658" t="s">
        <v>1210</v>
      </c>
      <c r="BQ186" s="639" t="s">
        <v>1210</v>
      </c>
      <c r="BR186" s="635" t="s">
        <v>1210</v>
      </c>
      <c r="BS186" s="658" t="s">
        <v>1210</v>
      </c>
      <c r="BT186" s="639" t="s">
        <v>1210</v>
      </c>
      <c r="BU186" s="635" t="s">
        <v>1210</v>
      </c>
      <c r="BV186" s="658" t="s">
        <v>1210</v>
      </c>
      <c r="BW186" s="639" t="s">
        <v>1210</v>
      </c>
      <c r="BX186" s="635" t="s">
        <v>1210</v>
      </c>
      <c r="BY186" s="658" t="s">
        <v>1210</v>
      </c>
      <c r="BZ186" s="639" t="s">
        <v>1210</v>
      </c>
      <c r="CA186" s="659" t="s">
        <v>1210</v>
      </c>
      <c r="CB186" s="638" t="s">
        <v>1240</v>
      </c>
      <c r="CC186" s="660" t="s">
        <v>2818</v>
      </c>
      <c r="CD186" s="661" t="s">
        <v>1217</v>
      </c>
      <c r="CE186" s="662"/>
      <c r="CF186" s="663"/>
      <c r="CG186" s="663"/>
      <c r="CH186" s="663"/>
      <c r="CI186" s="663"/>
      <c r="CJ186" s="664"/>
      <c r="CK186" s="661" t="s">
        <v>1217</v>
      </c>
      <c r="CL186" s="639"/>
      <c r="CM186" s="647" t="s">
        <v>1217</v>
      </c>
      <c r="CN186" s="665"/>
      <c r="CO186" s="666">
        <v>0</v>
      </c>
      <c r="CP186" s="667"/>
      <c r="CQ186" s="666">
        <v>0</v>
      </c>
      <c r="CR186" s="667"/>
      <c r="CS186" s="666">
        <v>0</v>
      </c>
      <c r="CT186" s="667" t="s">
        <v>1210</v>
      </c>
      <c r="CU186" s="666">
        <v>0</v>
      </c>
      <c r="CV186" s="374" t="s">
        <v>1219</v>
      </c>
      <c r="CW186" s="375" t="s">
        <v>1223</v>
      </c>
      <c r="CX186" s="336"/>
      <c r="CY186" s="333" t="s">
        <v>1222</v>
      </c>
      <c r="CZ186" s="334" t="s">
        <v>1223</v>
      </c>
      <c r="DA186" s="336"/>
      <c r="DB186" s="333" t="s">
        <v>1222</v>
      </c>
      <c r="DC186" s="334" t="s">
        <v>1223</v>
      </c>
      <c r="DD186" s="336"/>
      <c r="DE186" s="333" t="s">
        <v>1222</v>
      </c>
      <c r="DF186" s="334" t="s">
        <v>1223</v>
      </c>
      <c r="DG186" s="336"/>
      <c r="DH186" s="333" t="s">
        <v>1222</v>
      </c>
      <c r="DI186" s="334" t="s">
        <v>1223</v>
      </c>
      <c r="DJ186" s="336"/>
      <c r="DK186" s="333" t="s">
        <v>1222</v>
      </c>
      <c r="DL186" s="334" t="s">
        <v>1223</v>
      </c>
      <c r="DM186" s="336"/>
      <c r="DN186" s="333" t="s">
        <v>1224</v>
      </c>
      <c r="DO186" s="334" t="s">
        <v>1224</v>
      </c>
      <c r="DP186" s="336"/>
      <c r="DQ186" s="333" t="s">
        <v>1222</v>
      </c>
      <c r="DR186" s="334" t="s">
        <v>1223</v>
      </c>
      <c r="DS186" s="336"/>
      <c r="DT186" s="333" t="s">
        <v>1222</v>
      </c>
      <c r="DU186" s="334" t="s">
        <v>1223</v>
      </c>
      <c r="DV186" s="336"/>
      <c r="DW186" s="333" t="s">
        <v>1224</v>
      </c>
      <c r="DX186" s="334" t="s">
        <v>1224</v>
      </c>
      <c r="DY186" s="336"/>
      <c r="DZ186" s="333" t="s">
        <v>1224</v>
      </c>
      <c r="EA186" s="334" t="s">
        <v>1224</v>
      </c>
      <c r="EB186" s="336"/>
      <c r="EC186" s="333" t="s">
        <v>1224</v>
      </c>
      <c r="ED186" s="334" t="s">
        <v>1224</v>
      </c>
      <c r="EE186" s="336"/>
      <c r="EF186" s="333" t="s">
        <v>1224</v>
      </c>
      <c r="EG186" s="334" t="s">
        <v>1224</v>
      </c>
      <c r="EH186" s="336"/>
      <c r="EI186" s="374" t="s">
        <v>1210</v>
      </c>
      <c r="EJ186" s="375" t="s">
        <v>1210</v>
      </c>
      <c r="EK186" s="336"/>
      <c r="EL186" s="333" t="s">
        <v>1210</v>
      </c>
      <c r="EM186" s="334" t="s">
        <v>1210</v>
      </c>
      <c r="EN186" s="336"/>
      <c r="EO186" s="333" t="s">
        <v>1210</v>
      </c>
      <c r="EP186" s="334" t="s">
        <v>1210</v>
      </c>
      <c r="EQ186" s="336"/>
      <c r="ER186" s="333" t="s">
        <v>1210</v>
      </c>
      <c r="ES186" s="334" t="s">
        <v>1210</v>
      </c>
      <c r="ET186" s="336"/>
      <c r="EU186" s="333" t="s">
        <v>1210</v>
      </c>
      <c r="EV186" s="334" t="s">
        <v>1210</v>
      </c>
      <c r="EW186" s="376"/>
      <c r="EY186" s="668" t="s">
        <v>676</v>
      </c>
      <c r="EZ186" s="639" t="s">
        <v>677</v>
      </c>
      <c r="FA186" s="265" t="s">
        <v>1231</v>
      </c>
      <c r="FB186" s="266">
        <v>44903</v>
      </c>
      <c r="FC186" s="669">
        <v>44903</v>
      </c>
      <c r="FD186" s="268" t="s">
        <v>1242</v>
      </c>
      <c r="FE186" s="326">
        <v>3</v>
      </c>
      <c r="FF186" s="270" t="s">
        <v>1242</v>
      </c>
      <c r="FG186" s="326">
        <v>2.99</v>
      </c>
      <c r="FH186" s="327" t="s">
        <v>1210</v>
      </c>
      <c r="FI186" s="328" t="s">
        <v>1210</v>
      </c>
      <c r="FJ186" s="670" t="s">
        <v>1242</v>
      </c>
      <c r="FK186" s="671">
        <v>100</v>
      </c>
      <c r="FL186" s="672">
        <v>16</v>
      </c>
      <c r="FM186" s="673">
        <v>16</v>
      </c>
      <c r="FN186" s="268" t="s">
        <v>1210</v>
      </c>
      <c r="FO186" s="326" t="s">
        <v>1210</v>
      </c>
      <c r="FP186" s="270" t="s">
        <v>1210</v>
      </c>
      <c r="FQ186" s="326" t="s">
        <v>1210</v>
      </c>
      <c r="FR186" s="327" t="s">
        <v>1210</v>
      </c>
      <c r="FS186" s="328" t="s">
        <v>1210</v>
      </c>
      <c r="FT186" s="670" t="s">
        <v>1210</v>
      </c>
      <c r="FU186" s="671" t="s">
        <v>1210</v>
      </c>
      <c r="FV186" s="672" t="s">
        <v>1210</v>
      </c>
      <c r="FW186" s="673" t="s">
        <v>1210</v>
      </c>
      <c r="FY186" s="276" t="s">
        <v>1243</v>
      </c>
      <c r="FZ186" s="277" t="s">
        <v>1230</v>
      </c>
      <c r="GC186" s="229"/>
      <c r="GD186" s="229"/>
    </row>
    <row r="187" spans="2:186" ht="18.75" customHeight="1">
      <c r="B187" s="632" t="s">
        <v>678</v>
      </c>
      <c r="C187" s="231" t="s">
        <v>679</v>
      </c>
      <c r="D187" s="232">
        <v>2022</v>
      </c>
      <c r="E187" s="233" t="s">
        <v>1231</v>
      </c>
      <c r="F187" s="633">
        <v>1058245</v>
      </c>
      <c r="G187" s="634">
        <v>1058245</v>
      </c>
      <c r="H187" s="339">
        <v>44767</v>
      </c>
      <c r="I187" s="635" t="s">
        <v>2819</v>
      </c>
      <c r="J187" s="636" t="s">
        <v>679</v>
      </c>
      <c r="K187" s="637" t="s">
        <v>2820</v>
      </c>
      <c r="L187" s="638" t="s">
        <v>679</v>
      </c>
      <c r="M187" s="637" t="s">
        <v>2821</v>
      </c>
      <c r="N187" s="639" t="s">
        <v>2822</v>
      </c>
      <c r="O187" s="635" t="s">
        <v>78</v>
      </c>
      <c r="P187" s="639" t="s">
        <v>87</v>
      </c>
      <c r="Q187" s="640" t="s">
        <v>1234</v>
      </c>
      <c r="R187" s="641"/>
      <c r="S187" s="641"/>
      <c r="T187" s="642"/>
      <c r="U187" s="643">
        <v>4882.8154690740002</v>
      </c>
      <c r="V187" s="644">
        <v>9</v>
      </c>
      <c r="W187" s="644">
        <v>5</v>
      </c>
      <c r="X187" s="645" t="s">
        <v>1210</v>
      </c>
      <c r="Y187" s="352">
        <v>2022</v>
      </c>
      <c r="Z187" s="265">
        <v>2024</v>
      </c>
      <c r="AA187" s="646" t="s">
        <v>2823</v>
      </c>
      <c r="AB187" s="647"/>
      <c r="AC187" s="639" t="s">
        <v>1210</v>
      </c>
      <c r="AD187" s="648" t="s">
        <v>1211</v>
      </c>
      <c r="AE187" s="636" t="s">
        <v>2824</v>
      </c>
      <c r="AF187" s="636" t="s">
        <v>2822</v>
      </c>
      <c r="AG187" s="639" t="s">
        <v>1608</v>
      </c>
      <c r="AH187" s="648"/>
      <c r="AI187" s="639" t="s">
        <v>1210</v>
      </c>
      <c r="AJ187" s="649">
        <v>2021</v>
      </c>
      <c r="AK187" s="644">
        <v>8410</v>
      </c>
      <c r="AL187" s="644">
        <v>8394</v>
      </c>
      <c r="AM187" s="650">
        <v>54.18</v>
      </c>
      <c r="AN187" s="651" t="s">
        <v>2825</v>
      </c>
      <c r="AO187" s="652">
        <v>2024</v>
      </c>
      <c r="AP187" s="645">
        <v>8157.7</v>
      </c>
      <c r="AQ187" s="653">
        <v>3</v>
      </c>
      <c r="AR187" s="645">
        <v>8142.2</v>
      </c>
      <c r="AS187" s="653">
        <v>2.99</v>
      </c>
      <c r="AT187" s="654">
        <v>52.55</v>
      </c>
      <c r="AU187" s="651" t="s">
        <v>2825</v>
      </c>
      <c r="AV187" s="655">
        <v>3</v>
      </c>
      <c r="AW187" s="656" t="s">
        <v>2826</v>
      </c>
      <c r="AX187" s="649">
        <v>2021</v>
      </c>
      <c r="AY187" s="644"/>
      <c r="AZ187" s="644" t="s">
        <v>1210</v>
      </c>
      <c r="BA187" s="650"/>
      <c r="BB187" s="657"/>
      <c r="BC187" s="652">
        <v>2024</v>
      </c>
      <c r="BD187" s="645"/>
      <c r="BE187" s="653" t="s">
        <v>1210</v>
      </c>
      <c r="BF187" s="645"/>
      <c r="BG187" s="653" t="s">
        <v>1210</v>
      </c>
      <c r="BH187" s="654"/>
      <c r="BI187" s="657" t="s">
        <v>1210</v>
      </c>
      <c r="BJ187" s="655" t="s">
        <v>1210</v>
      </c>
      <c r="BK187" s="656"/>
      <c r="BL187" s="635" t="s">
        <v>1210</v>
      </c>
      <c r="BM187" s="658" t="s">
        <v>1210</v>
      </c>
      <c r="BN187" s="639" t="s">
        <v>1210</v>
      </c>
      <c r="BO187" s="635" t="s">
        <v>1210</v>
      </c>
      <c r="BP187" s="658" t="s">
        <v>1210</v>
      </c>
      <c r="BQ187" s="639" t="s">
        <v>1210</v>
      </c>
      <c r="BR187" s="635" t="s">
        <v>1210</v>
      </c>
      <c r="BS187" s="658" t="s">
        <v>1210</v>
      </c>
      <c r="BT187" s="639" t="s">
        <v>1210</v>
      </c>
      <c r="BU187" s="635" t="s">
        <v>1210</v>
      </c>
      <c r="BV187" s="658" t="s">
        <v>1210</v>
      </c>
      <c r="BW187" s="639" t="s">
        <v>1210</v>
      </c>
      <c r="BX187" s="635" t="s">
        <v>1210</v>
      </c>
      <c r="BY187" s="658" t="s">
        <v>1210</v>
      </c>
      <c r="BZ187" s="639" t="s">
        <v>1210</v>
      </c>
      <c r="CA187" s="659" t="s">
        <v>1210</v>
      </c>
      <c r="CB187" s="638" t="s">
        <v>1217</v>
      </c>
      <c r="CC187" s="660"/>
      <c r="CD187" s="661" t="s">
        <v>1217</v>
      </c>
      <c r="CE187" s="662"/>
      <c r="CF187" s="663"/>
      <c r="CG187" s="663"/>
      <c r="CH187" s="663"/>
      <c r="CI187" s="663"/>
      <c r="CJ187" s="664"/>
      <c r="CK187" s="661" t="s">
        <v>1217</v>
      </c>
      <c r="CL187" s="639"/>
      <c r="CM187" s="647" t="s">
        <v>1217</v>
      </c>
      <c r="CN187" s="665">
        <v>0</v>
      </c>
      <c r="CO187" s="666">
        <v>0</v>
      </c>
      <c r="CP187" s="667">
        <v>0</v>
      </c>
      <c r="CQ187" s="666">
        <v>0</v>
      </c>
      <c r="CR187" s="667">
        <v>0</v>
      </c>
      <c r="CS187" s="666">
        <v>0</v>
      </c>
      <c r="CT187" s="667">
        <v>0</v>
      </c>
      <c r="CU187" s="666">
        <v>0</v>
      </c>
      <c r="CV187" s="374" t="s">
        <v>1219</v>
      </c>
      <c r="CW187" s="375" t="s">
        <v>1223</v>
      </c>
      <c r="CX187" s="336"/>
      <c r="CY187" s="333" t="s">
        <v>1222</v>
      </c>
      <c r="CZ187" s="334" t="s">
        <v>1223</v>
      </c>
      <c r="DA187" s="336"/>
      <c r="DB187" s="333" t="s">
        <v>1222</v>
      </c>
      <c r="DC187" s="334" t="s">
        <v>1223</v>
      </c>
      <c r="DD187" s="336"/>
      <c r="DE187" s="333" t="s">
        <v>1222</v>
      </c>
      <c r="DF187" s="334" t="s">
        <v>1223</v>
      </c>
      <c r="DG187" s="336"/>
      <c r="DH187" s="333" t="s">
        <v>1222</v>
      </c>
      <c r="DI187" s="334" t="s">
        <v>1223</v>
      </c>
      <c r="DJ187" s="336"/>
      <c r="DK187" s="333" t="s">
        <v>1222</v>
      </c>
      <c r="DL187" s="334" t="s">
        <v>1223</v>
      </c>
      <c r="DM187" s="336"/>
      <c r="DN187" s="333" t="s">
        <v>1222</v>
      </c>
      <c r="DO187" s="334" t="s">
        <v>1223</v>
      </c>
      <c r="DP187" s="336"/>
      <c r="DQ187" s="333" t="s">
        <v>1222</v>
      </c>
      <c r="DR187" s="334" t="s">
        <v>1223</v>
      </c>
      <c r="DS187" s="336"/>
      <c r="DT187" s="333" t="s">
        <v>1222</v>
      </c>
      <c r="DU187" s="334" t="s">
        <v>1223</v>
      </c>
      <c r="DV187" s="336"/>
      <c r="DW187" s="333" t="s">
        <v>1224</v>
      </c>
      <c r="DX187" s="334" t="s">
        <v>1224</v>
      </c>
      <c r="DY187" s="336"/>
      <c r="DZ187" s="333" t="s">
        <v>1224</v>
      </c>
      <c r="EA187" s="334" t="s">
        <v>1224</v>
      </c>
      <c r="EB187" s="336"/>
      <c r="EC187" s="333" t="s">
        <v>1224</v>
      </c>
      <c r="ED187" s="334" t="s">
        <v>1224</v>
      </c>
      <c r="EE187" s="336"/>
      <c r="EF187" s="333" t="s">
        <v>1224</v>
      </c>
      <c r="EG187" s="334" t="s">
        <v>1224</v>
      </c>
      <c r="EH187" s="336"/>
      <c r="EI187" s="374" t="s">
        <v>1210</v>
      </c>
      <c r="EJ187" s="375" t="s">
        <v>1210</v>
      </c>
      <c r="EK187" s="336"/>
      <c r="EL187" s="333" t="s">
        <v>1210</v>
      </c>
      <c r="EM187" s="334" t="s">
        <v>1210</v>
      </c>
      <c r="EN187" s="336"/>
      <c r="EO187" s="333" t="s">
        <v>1210</v>
      </c>
      <c r="EP187" s="334" t="s">
        <v>1210</v>
      </c>
      <c r="EQ187" s="336"/>
      <c r="ER187" s="333" t="s">
        <v>1210</v>
      </c>
      <c r="ES187" s="334" t="s">
        <v>1210</v>
      </c>
      <c r="ET187" s="336"/>
      <c r="EU187" s="333" t="s">
        <v>1210</v>
      </c>
      <c r="EV187" s="334" t="s">
        <v>1210</v>
      </c>
      <c r="EW187" s="376"/>
      <c r="EY187" s="668" t="s">
        <v>678</v>
      </c>
      <c r="EZ187" s="639" t="s">
        <v>679</v>
      </c>
      <c r="FA187" s="265" t="s">
        <v>1231</v>
      </c>
      <c r="FB187" s="266">
        <v>44903</v>
      </c>
      <c r="FC187" s="669">
        <v>44903</v>
      </c>
      <c r="FD187" s="268" t="s">
        <v>1242</v>
      </c>
      <c r="FE187" s="326">
        <v>3</v>
      </c>
      <c r="FF187" s="270" t="s">
        <v>1242</v>
      </c>
      <c r="FG187" s="326">
        <v>2.99</v>
      </c>
      <c r="FH187" s="327" t="s">
        <v>1242</v>
      </c>
      <c r="FI187" s="328">
        <v>3</v>
      </c>
      <c r="FJ187" s="670" t="s">
        <v>1242</v>
      </c>
      <c r="FK187" s="671">
        <v>100</v>
      </c>
      <c r="FL187" s="672">
        <v>18</v>
      </c>
      <c r="FM187" s="673">
        <v>18</v>
      </c>
      <c r="FN187" s="268" t="s">
        <v>1210</v>
      </c>
      <c r="FO187" s="326" t="s">
        <v>1210</v>
      </c>
      <c r="FP187" s="270" t="s">
        <v>1210</v>
      </c>
      <c r="FQ187" s="326" t="s">
        <v>1210</v>
      </c>
      <c r="FR187" s="327" t="s">
        <v>1210</v>
      </c>
      <c r="FS187" s="328" t="s">
        <v>1210</v>
      </c>
      <c r="FT187" s="670" t="s">
        <v>1210</v>
      </c>
      <c r="FU187" s="671" t="s">
        <v>1210</v>
      </c>
      <c r="FV187" s="672" t="s">
        <v>1210</v>
      </c>
      <c r="FW187" s="673" t="s">
        <v>1210</v>
      </c>
      <c r="FY187" s="276" t="s">
        <v>1243</v>
      </c>
      <c r="FZ187" s="277" t="s">
        <v>1230</v>
      </c>
      <c r="GC187" s="229"/>
      <c r="GD187" s="229"/>
    </row>
    <row r="188" spans="2:186" ht="18.75" customHeight="1">
      <c r="B188" s="632" t="s">
        <v>680</v>
      </c>
      <c r="C188" s="231" t="s">
        <v>681</v>
      </c>
      <c r="D188" s="232">
        <v>2022</v>
      </c>
      <c r="E188" s="233" t="s">
        <v>1231</v>
      </c>
      <c r="F188" s="633">
        <v>1009246</v>
      </c>
      <c r="G188" s="634">
        <v>1009246</v>
      </c>
      <c r="H188" s="339">
        <v>44773</v>
      </c>
      <c r="I188" s="635" t="s">
        <v>2827</v>
      </c>
      <c r="J188" s="636" t="s">
        <v>681</v>
      </c>
      <c r="K188" s="637" t="s">
        <v>2828</v>
      </c>
      <c r="L188" s="638" t="s">
        <v>681</v>
      </c>
      <c r="M188" s="637" t="s">
        <v>2828</v>
      </c>
      <c r="N188" s="639" t="s">
        <v>2827</v>
      </c>
      <c r="O188" s="635" t="s">
        <v>25</v>
      </c>
      <c r="P188" s="639" t="s">
        <v>26</v>
      </c>
      <c r="Q188" s="640" t="s">
        <v>1234</v>
      </c>
      <c r="R188" s="641"/>
      <c r="S188" s="641"/>
      <c r="T188" s="642"/>
      <c r="U188" s="643">
        <v>3441.7153560000002</v>
      </c>
      <c r="V188" s="644">
        <v>1</v>
      </c>
      <c r="W188" s="644">
        <v>1</v>
      </c>
      <c r="X188" s="645" t="s">
        <v>1210</v>
      </c>
      <c r="Y188" s="352">
        <v>2022</v>
      </c>
      <c r="Z188" s="265">
        <v>2024</v>
      </c>
      <c r="AA188" s="646" t="s">
        <v>2829</v>
      </c>
      <c r="AB188" s="647"/>
      <c r="AC188" s="639" t="s">
        <v>1210</v>
      </c>
      <c r="AD188" s="648" t="s">
        <v>1211</v>
      </c>
      <c r="AE188" s="636" t="s">
        <v>2830</v>
      </c>
      <c r="AF188" s="636" t="s">
        <v>2831</v>
      </c>
      <c r="AG188" s="639" t="s">
        <v>2832</v>
      </c>
      <c r="AH188" s="648"/>
      <c r="AI188" s="639" t="s">
        <v>1210</v>
      </c>
      <c r="AJ188" s="649">
        <v>2021</v>
      </c>
      <c r="AK188" s="644">
        <v>5771</v>
      </c>
      <c r="AL188" s="644">
        <v>5078</v>
      </c>
      <c r="AM188" s="650">
        <v>5.48</v>
      </c>
      <c r="AN188" s="651" t="s">
        <v>2833</v>
      </c>
      <c r="AO188" s="652">
        <v>2024</v>
      </c>
      <c r="AP188" s="645">
        <v>6348</v>
      </c>
      <c r="AQ188" s="653">
        <v>-10</v>
      </c>
      <c r="AR188" s="645">
        <v>5585.8</v>
      </c>
      <c r="AS188" s="653">
        <v>-10</v>
      </c>
      <c r="AT188" s="654">
        <v>5.38</v>
      </c>
      <c r="AU188" s="651" t="s">
        <v>2833</v>
      </c>
      <c r="AV188" s="655">
        <v>1.82</v>
      </c>
      <c r="AW188" s="656" t="s">
        <v>2834</v>
      </c>
      <c r="AX188" s="649">
        <v>2021</v>
      </c>
      <c r="AY188" s="644"/>
      <c r="AZ188" s="644" t="s">
        <v>1210</v>
      </c>
      <c r="BA188" s="650"/>
      <c r="BB188" s="657"/>
      <c r="BC188" s="652">
        <v>2024</v>
      </c>
      <c r="BD188" s="645"/>
      <c r="BE188" s="653" t="s">
        <v>1210</v>
      </c>
      <c r="BF188" s="645"/>
      <c r="BG188" s="653" t="s">
        <v>1210</v>
      </c>
      <c r="BH188" s="654"/>
      <c r="BI188" s="657" t="s">
        <v>1210</v>
      </c>
      <c r="BJ188" s="655" t="s">
        <v>1210</v>
      </c>
      <c r="BK188" s="656"/>
      <c r="BL188" s="635" t="s">
        <v>1210</v>
      </c>
      <c r="BM188" s="658" t="s">
        <v>1210</v>
      </c>
      <c r="BN188" s="639" t="s">
        <v>1210</v>
      </c>
      <c r="BO188" s="635" t="s">
        <v>1210</v>
      </c>
      <c r="BP188" s="658" t="s">
        <v>1210</v>
      </c>
      <c r="BQ188" s="639" t="s">
        <v>1210</v>
      </c>
      <c r="BR188" s="635" t="s">
        <v>1210</v>
      </c>
      <c r="BS188" s="658" t="s">
        <v>1210</v>
      </c>
      <c r="BT188" s="639" t="s">
        <v>1210</v>
      </c>
      <c r="BU188" s="635" t="s">
        <v>1210</v>
      </c>
      <c r="BV188" s="658" t="s">
        <v>1210</v>
      </c>
      <c r="BW188" s="639" t="s">
        <v>1210</v>
      </c>
      <c r="BX188" s="635" t="s">
        <v>1210</v>
      </c>
      <c r="BY188" s="658" t="s">
        <v>1210</v>
      </c>
      <c r="BZ188" s="639" t="s">
        <v>1210</v>
      </c>
      <c r="CA188" s="659" t="s">
        <v>1210</v>
      </c>
      <c r="CB188" s="638" t="s">
        <v>1240</v>
      </c>
      <c r="CC188" s="660" t="s">
        <v>2835</v>
      </c>
      <c r="CD188" s="661" t="s">
        <v>1217</v>
      </c>
      <c r="CE188" s="662"/>
      <c r="CF188" s="663"/>
      <c r="CG188" s="663"/>
      <c r="CH188" s="663"/>
      <c r="CI188" s="663"/>
      <c r="CJ188" s="664"/>
      <c r="CK188" s="661" t="s">
        <v>1217</v>
      </c>
      <c r="CL188" s="639"/>
      <c r="CM188" s="647" t="s">
        <v>1217</v>
      </c>
      <c r="CN188" s="665"/>
      <c r="CO188" s="666">
        <v>0</v>
      </c>
      <c r="CP188" s="667"/>
      <c r="CQ188" s="666">
        <v>0</v>
      </c>
      <c r="CR188" s="667"/>
      <c r="CS188" s="666">
        <v>0</v>
      </c>
      <c r="CT188" s="667" t="s">
        <v>1210</v>
      </c>
      <c r="CU188" s="666">
        <v>0</v>
      </c>
      <c r="CV188" s="374" t="s">
        <v>1219</v>
      </c>
      <c r="CW188" s="375" t="s">
        <v>1223</v>
      </c>
      <c r="CX188" s="336"/>
      <c r="CY188" s="333" t="s">
        <v>1222</v>
      </c>
      <c r="CZ188" s="334" t="s">
        <v>1223</v>
      </c>
      <c r="DA188" s="336"/>
      <c r="DB188" s="333" t="s">
        <v>1220</v>
      </c>
      <c r="DC188" s="334" t="s">
        <v>1220</v>
      </c>
      <c r="DD188" s="336"/>
      <c r="DE188" s="333" t="s">
        <v>1222</v>
      </c>
      <c r="DF188" s="334" t="s">
        <v>1223</v>
      </c>
      <c r="DG188" s="336"/>
      <c r="DH188" s="333" t="s">
        <v>1220</v>
      </c>
      <c r="DI188" s="334" t="s">
        <v>1220</v>
      </c>
      <c r="DJ188" s="336"/>
      <c r="DK188" s="333" t="s">
        <v>1220</v>
      </c>
      <c r="DL188" s="334" t="s">
        <v>1220</v>
      </c>
      <c r="DM188" s="336"/>
      <c r="DN188" s="333" t="s">
        <v>1222</v>
      </c>
      <c r="DO188" s="334" t="s">
        <v>1223</v>
      </c>
      <c r="DP188" s="336"/>
      <c r="DQ188" s="333" t="s">
        <v>1224</v>
      </c>
      <c r="DR188" s="334" t="s">
        <v>1224</v>
      </c>
      <c r="DS188" s="336"/>
      <c r="DT188" s="333" t="s">
        <v>1222</v>
      </c>
      <c r="DU188" s="334" t="s">
        <v>1223</v>
      </c>
      <c r="DV188" s="336"/>
      <c r="DW188" s="333" t="s">
        <v>1222</v>
      </c>
      <c r="DX188" s="334" t="s">
        <v>1223</v>
      </c>
      <c r="DY188" s="336"/>
      <c r="DZ188" s="333" t="s">
        <v>1220</v>
      </c>
      <c r="EA188" s="334" t="s">
        <v>1220</v>
      </c>
      <c r="EB188" s="336"/>
      <c r="EC188" s="333" t="s">
        <v>1222</v>
      </c>
      <c r="ED188" s="334" t="s">
        <v>1223</v>
      </c>
      <c r="EE188" s="336"/>
      <c r="EF188" s="333" t="s">
        <v>1222</v>
      </c>
      <c r="EG188" s="334" t="s">
        <v>1223</v>
      </c>
      <c r="EH188" s="336"/>
      <c r="EI188" s="374" t="s">
        <v>1210</v>
      </c>
      <c r="EJ188" s="375" t="s">
        <v>1210</v>
      </c>
      <c r="EK188" s="336"/>
      <c r="EL188" s="333" t="s">
        <v>1210</v>
      </c>
      <c r="EM188" s="334" t="s">
        <v>1210</v>
      </c>
      <c r="EN188" s="336"/>
      <c r="EO188" s="333" t="s">
        <v>1210</v>
      </c>
      <c r="EP188" s="334" t="s">
        <v>1210</v>
      </c>
      <c r="EQ188" s="336"/>
      <c r="ER188" s="333" t="s">
        <v>1210</v>
      </c>
      <c r="ES188" s="334" t="s">
        <v>1210</v>
      </c>
      <c r="ET188" s="336"/>
      <c r="EU188" s="333" t="s">
        <v>1210</v>
      </c>
      <c r="EV188" s="334" t="s">
        <v>1210</v>
      </c>
      <c r="EW188" s="376"/>
      <c r="EY188" s="668" t="s">
        <v>680</v>
      </c>
      <c r="EZ188" s="639" t="s">
        <v>681</v>
      </c>
      <c r="FA188" s="265" t="s">
        <v>1231</v>
      </c>
      <c r="FB188" s="266">
        <v>44917</v>
      </c>
      <c r="FC188" s="669">
        <v>44921</v>
      </c>
      <c r="FD188" s="268" t="s">
        <v>1228</v>
      </c>
      <c r="FE188" s="326">
        <v>-10</v>
      </c>
      <c r="FF188" s="270" t="s">
        <v>1228</v>
      </c>
      <c r="FG188" s="326">
        <v>-10</v>
      </c>
      <c r="FH188" s="327" t="s">
        <v>1242</v>
      </c>
      <c r="FI188" s="328">
        <v>1.82</v>
      </c>
      <c r="FJ188" s="670" t="s">
        <v>1242</v>
      </c>
      <c r="FK188" s="671">
        <v>100</v>
      </c>
      <c r="FL188" s="672">
        <v>24</v>
      </c>
      <c r="FM188" s="673">
        <v>24</v>
      </c>
      <c r="FN188" s="268" t="s">
        <v>1210</v>
      </c>
      <c r="FO188" s="326" t="s">
        <v>1210</v>
      </c>
      <c r="FP188" s="270" t="s">
        <v>1210</v>
      </c>
      <c r="FQ188" s="326" t="s">
        <v>1210</v>
      </c>
      <c r="FR188" s="327" t="s">
        <v>1210</v>
      </c>
      <c r="FS188" s="328" t="s">
        <v>1210</v>
      </c>
      <c r="FT188" s="670" t="s">
        <v>1210</v>
      </c>
      <c r="FU188" s="671" t="s">
        <v>1210</v>
      </c>
      <c r="FV188" s="672" t="s">
        <v>1210</v>
      </c>
      <c r="FW188" s="673" t="s">
        <v>1210</v>
      </c>
      <c r="FY188" s="276" t="s">
        <v>1229</v>
      </c>
      <c r="FZ188" s="277" t="s">
        <v>1230</v>
      </c>
      <c r="GC188" s="229"/>
      <c r="GD188" s="229"/>
    </row>
    <row r="189" spans="2:186" ht="18.75" customHeight="1">
      <c r="B189" s="632" t="s">
        <v>682</v>
      </c>
      <c r="C189" s="231" t="s">
        <v>683</v>
      </c>
      <c r="D189" s="232">
        <v>2022</v>
      </c>
      <c r="E189" s="233" t="s">
        <v>1231</v>
      </c>
      <c r="F189" s="633">
        <v>1056248</v>
      </c>
      <c r="G189" s="634">
        <v>1056248</v>
      </c>
      <c r="H189" s="339">
        <v>44764</v>
      </c>
      <c r="I189" s="635" t="s">
        <v>2836</v>
      </c>
      <c r="J189" s="636" t="s">
        <v>683</v>
      </c>
      <c r="K189" s="637" t="s">
        <v>2837</v>
      </c>
      <c r="L189" s="638" t="s">
        <v>683</v>
      </c>
      <c r="M189" s="637" t="s">
        <v>2838</v>
      </c>
      <c r="N189" s="639" t="s">
        <v>2836</v>
      </c>
      <c r="O189" s="635" t="s">
        <v>78</v>
      </c>
      <c r="P189" s="639" t="s">
        <v>85</v>
      </c>
      <c r="Q189" s="640" t="s">
        <v>1234</v>
      </c>
      <c r="R189" s="641"/>
      <c r="S189" s="641"/>
      <c r="T189" s="642"/>
      <c r="U189" s="643">
        <v>2359</v>
      </c>
      <c r="V189" s="644">
        <v>3</v>
      </c>
      <c r="W189" s="644">
        <v>2</v>
      </c>
      <c r="X189" s="645" t="s">
        <v>1210</v>
      </c>
      <c r="Y189" s="352">
        <v>2022</v>
      </c>
      <c r="Z189" s="265">
        <v>2024</v>
      </c>
      <c r="AA189" s="646" t="s">
        <v>2839</v>
      </c>
      <c r="AB189" s="647"/>
      <c r="AC189" s="639" t="s">
        <v>1210</v>
      </c>
      <c r="AD189" s="648" t="s">
        <v>1211</v>
      </c>
      <c r="AE189" s="636" t="s">
        <v>2840</v>
      </c>
      <c r="AF189" s="636" t="s">
        <v>2841</v>
      </c>
      <c r="AG189" s="639" t="s">
        <v>2842</v>
      </c>
      <c r="AH189" s="648"/>
      <c r="AI189" s="639" t="s">
        <v>1210</v>
      </c>
      <c r="AJ189" s="649">
        <v>2021</v>
      </c>
      <c r="AK189" s="644">
        <v>4129</v>
      </c>
      <c r="AL189" s="644">
        <v>4092</v>
      </c>
      <c r="AM189" s="650"/>
      <c r="AN189" s="651"/>
      <c r="AO189" s="652">
        <v>2024</v>
      </c>
      <c r="AP189" s="645">
        <v>4005</v>
      </c>
      <c r="AQ189" s="653">
        <v>3</v>
      </c>
      <c r="AR189" s="645">
        <v>3969</v>
      </c>
      <c r="AS189" s="653">
        <v>3</v>
      </c>
      <c r="AT189" s="654"/>
      <c r="AU189" s="651" t="s">
        <v>1210</v>
      </c>
      <c r="AV189" s="655" t="s">
        <v>1210</v>
      </c>
      <c r="AW189" s="656" t="s">
        <v>2843</v>
      </c>
      <c r="AX189" s="649">
        <v>2021</v>
      </c>
      <c r="AY189" s="644"/>
      <c r="AZ189" s="644" t="s">
        <v>1210</v>
      </c>
      <c r="BA189" s="650"/>
      <c r="BB189" s="657"/>
      <c r="BC189" s="652">
        <v>2024</v>
      </c>
      <c r="BD189" s="645"/>
      <c r="BE189" s="653" t="s">
        <v>1210</v>
      </c>
      <c r="BF189" s="645"/>
      <c r="BG189" s="653" t="s">
        <v>1210</v>
      </c>
      <c r="BH189" s="654"/>
      <c r="BI189" s="657" t="s">
        <v>1210</v>
      </c>
      <c r="BJ189" s="655" t="s">
        <v>1210</v>
      </c>
      <c r="BK189" s="656"/>
      <c r="BL189" s="635" t="s">
        <v>1210</v>
      </c>
      <c r="BM189" s="658" t="s">
        <v>1210</v>
      </c>
      <c r="BN189" s="639" t="s">
        <v>1210</v>
      </c>
      <c r="BO189" s="635" t="s">
        <v>1210</v>
      </c>
      <c r="BP189" s="658" t="s">
        <v>1210</v>
      </c>
      <c r="BQ189" s="639" t="s">
        <v>1210</v>
      </c>
      <c r="BR189" s="635" t="s">
        <v>1210</v>
      </c>
      <c r="BS189" s="658" t="s">
        <v>1210</v>
      </c>
      <c r="BT189" s="639" t="s">
        <v>1210</v>
      </c>
      <c r="BU189" s="635" t="s">
        <v>1210</v>
      </c>
      <c r="BV189" s="658" t="s">
        <v>1210</v>
      </c>
      <c r="BW189" s="639" t="s">
        <v>1210</v>
      </c>
      <c r="BX189" s="635" t="s">
        <v>1210</v>
      </c>
      <c r="BY189" s="658" t="s">
        <v>1210</v>
      </c>
      <c r="BZ189" s="639" t="s">
        <v>1210</v>
      </c>
      <c r="CA189" s="659" t="s">
        <v>1210</v>
      </c>
      <c r="CB189" s="638" t="s">
        <v>1217</v>
      </c>
      <c r="CC189" s="660"/>
      <c r="CD189" s="661" t="s">
        <v>1217</v>
      </c>
      <c r="CE189" s="662"/>
      <c r="CF189" s="663"/>
      <c r="CG189" s="663"/>
      <c r="CH189" s="663"/>
      <c r="CI189" s="663"/>
      <c r="CJ189" s="664"/>
      <c r="CK189" s="661" t="s">
        <v>1217</v>
      </c>
      <c r="CL189" s="639"/>
      <c r="CM189" s="647" t="s">
        <v>1217</v>
      </c>
      <c r="CN189" s="665"/>
      <c r="CO189" s="666">
        <v>0</v>
      </c>
      <c r="CP189" s="667"/>
      <c r="CQ189" s="666">
        <v>0</v>
      </c>
      <c r="CR189" s="667"/>
      <c r="CS189" s="666">
        <v>0</v>
      </c>
      <c r="CT189" s="667" t="s">
        <v>1210</v>
      </c>
      <c r="CU189" s="666">
        <v>0</v>
      </c>
      <c r="CV189" s="374" t="s">
        <v>1219</v>
      </c>
      <c r="CW189" s="375" t="s">
        <v>1223</v>
      </c>
      <c r="CX189" s="336"/>
      <c r="CY189" s="333" t="s">
        <v>1222</v>
      </c>
      <c r="CZ189" s="334" t="s">
        <v>1223</v>
      </c>
      <c r="DA189" s="336"/>
      <c r="DB189" s="333" t="s">
        <v>1222</v>
      </c>
      <c r="DC189" s="334" t="s">
        <v>1223</v>
      </c>
      <c r="DD189" s="336"/>
      <c r="DE189" s="333" t="s">
        <v>1222</v>
      </c>
      <c r="DF189" s="334" t="s">
        <v>1223</v>
      </c>
      <c r="DG189" s="336"/>
      <c r="DH189" s="333" t="s">
        <v>1222</v>
      </c>
      <c r="DI189" s="334" t="s">
        <v>1223</v>
      </c>
      <c r="DJ189" s="336"/>
      <c r="DK189" s="333" t="s">
        <v>1222</v>
      </c>
      <c r="DL189" s="334" t="s">
        <v>1223</v>
      </c>
      <c r="DM189" s="336"/>
      <c r="DN189" s="333" t="s">
        <v>1222</v>
      </c>
      <c r="DO189" s="334" t="s">
        <v>1223</v>
      </c>
      <c r="DP189" s="336"/>
      <c r="DQ189" s="333" t="s">
        <v>1222</v>
      </c>
      <c r="DR189" s="334" t="s">
        <v>1223</v>
      </c>
      <c r="DS189" s="336"/>
      <c r="DT189" s="333" t="s">
        <v>1222</v>
      </c>
      <c r="DU189" s="334" t="s">
        <v>1223</v>
      </c>
      <c r="DV189" s="336"/>
      <c r="DW189" s="333" t="s">
        <v>1224</v>
      </c>
      <c r="DX189" s="334" t="s">
        <v>1224</v>
      </c>
      <c r="DY189" s="336"/>
      <c r="DZ189" s="333" t="s">
        <v>1224</v>
      </c>
      <c r="EA189" s="334" t="s">
        <v>1224</v>
      </c>
      <c r="EB189" s="336"/>
      <c r="EC189" s="333" t="s">
        <v>1224</v>
      </c>
      <c r="ED189" s="334" t="s">
        <v>1224</v>
      </c>
      <c r="EE189" s="336"/>
      <c r="EF189" s="333" t="s">
        <v>1224</v>
      </c>
      <c r="EG189" s="334" t="s">
        <v>1224</v>
      </c>
      <c r="EH189" s="336"/>
      <c r="EI189" s="374" t="s">
        <v>1210</v>
      </c>
      <c r="EJ189" s="375" t="s">
        <v>1210</v>
      </c>
      <c r="EK189" s="336"/>
      <c r="EL189" s="333" t="s">
        <v>1210</v>
      </c>
      <c r="EM189" s="334" t="s">
        <v>1210</v>
      </c>
      <c r="EN189" s="336"/>
      <c r="EO189" s="333" t="s">
        <v>1210</v>
      </c>
      <c r="EP189" s="334" t="s">
        <v>1210</v>
      </c>
      <c r="EQ189" s="336"/>
      <c r="ER189" s="333" t="s">
        <v>1210</v>
      </c>
      <c r="ES189" s="334" t="s">
        <v>1210</v>
      </c>
      <c r="ET189" s="336"/>
      <c r="EU189" s="333" t="s">
        <v>1210</v>
      </c>
      <c r="EV189" s="334" t="s">
        <v>1210</v>
      </c>
      <c r="EW189" s="376"/>
      <c r="EY189" s="668" t="s">
        <v>682</v>
      </c>
      <c r="EZ189" s="639" t="s">
        <v>683</v>
      </c>
      <c r="FA189" s="265" t="s">
        <v>1231</v>
      </c>
      <c r="FB189" s="266">
        <v>44907</v>
      </c>
      <c r="FC189" s="669">
        <v>44921</v>
      </c>
      <c r="FD189" s="268" t="s">
        <v>1242</v>
      </c>
      <c r="FE189" s="326">
        <v>3</v>
      </c>
      <c r="FF189" s="270" t="s">
        <v>1242</v>
      </c>
      <c r="FG189" s="326">
        <v>3</v>
      </c>
      <c r="FH189" s="327" t="s">
        <v>1210</v>
      </c>
      <c r="FI189" s="328" t="s">
        <v>1210</v>
      </c>
      <c r="FJ189" s="670" t="s">
        <v>1242</v>
      </c>
      <c r="FK189" s="671">
        <v>100</v>
      </c>
      <c r="FL189" s="672">
        <v>18</v>
      </c>
      <c r="FM189" s="673">
        <v>18</v>
      </c>
      <c r="FN189" s="268" t="s">
        <v>1210</v>
      </c>
      <c r="FO189" s="326" t="s">
        <v>1210</v>
      </c>
      <c r="FP189" s="270" t="s">
        <v>1210</v>
      </c>
      <c r="FQ189" s="326" t="s">
        <v>1210</v>
      </c>
      <c r="FR189" s="327" t="s">
        <v>1210</v>
      </c>
      <c r="FS189" s="328" t="s">
        <v>1210</v>
      </c>
      <c r="FT189" s="670" t="s">
        <v>1210</v>
      </c>
      <c r="FU189" s="671" t="s">
        <v>1210</v>
      </c>
      <c r="FV189" s="672" t="s">
        <v>1210</v>
      </c>
      <c r="FW189" s="673" t="s">
        <v>1210</v>
      </c>
      <c r="FY189" s="276" t="s">
        <v>1243</v>
      </c>
      <c r="FZ189" s="277" t="s">
        <v>1230</v>
      </c>
      <c r="GC189" s="229"/>
      <c r="GD189" s="229"/>
    </row>
    <row r="190" spans="2:186" ht="18.75" customHeight="1">
      <c r="B190" s="632" t="s">
        <v>684</v>
      </c>
      <c r="C190" s="231" t="s">
        <v>685</v>
      </c>
      <c r="D190" s="232">
        <v>2022</v>
      </c>
      <c r="E190" s="233" t="s">
        <v>1269</v>
      </c>
      <c r="F190" s="633">
        <v>3054249</v>
      </c>
      <c r="G190" s="634">
        <v>3054249</v>
      </c>
      <c r="H190" s="339">
        <v>44771</v>
      </c>
      <c r="I190" s="635" t="s">
        <v>2844</v>
      </c>
      <c r="J190" s="636" t="s">
        <v>2845</v>
      </c>
      <c r="K190" s="637" t="s">
        <v>2846</v>
      </c>
      <c r="L190" s="638" t="s">
        <v>2847</v>
      </c>
      <c r="M190" s="637" t="s">
        <v>2846</v>
      </c>
      <c r="N190" s="639" t="s">
        <v>2848</v>
      </c>
      <c r="O190" s="635" t="s">
        <v>78</v>
      </c>
      <c r="P190" s="639" t="s">
        <v>83</v>
      </c>
      <c r="Q190" s="640"/>
      <c r="R190" s="641"/>
      <c r="S190" s="641" t="s">
        <v>1272</v>
      </c>
      <c r="T190" s="642"/>
      <c r="U190" s="643" t="s">
        <v>1210</v>
      </c>
      <c r="V190" s="644" t="s">
        <v>1210</v>
      </c>
      <c r="W190" s="644" t="s">
        <v>1210</v>
      </c>
      <c r="X190" s="645">
        <v>124</v>
      </c>
      <c r="Y190" s="352">
        <v>2022</v>
      </c>
      <c r="Z190" s="265">
        <v>2024</v>
      </c>
      <c r="AA190" s="646" t="s">
        <v>2849</v>
      </c>
      <c r="AB190" s="647"/>
      <c r="AC190" s="639" t="s">
        <v>1210</v>
      </c>
      <c r="AD190" s="648" t="s">
        <v>1211</v>
      </c>
      <c r="AE190" s="636" t="s">
        <v>2850</v>
      </c>
      <c r="AF190" s="636" t="s">
        <v>2851</v>
      </c>
      <c r="AG190" s="639" t="s">
        <v>2852</v>
      </c>
      <c r="AH190" s="648"/>
      <c r="AI190" s="639" t="s">
        <v>1210</v>
      </c>
      <c r="AJ190" s="649">
        <v>2021</v>
      </c>
      <c r="AK190" s="644"/>
      <c r="AL190" s="644" t="s">
        <v>1210</v>
      </c>
      <c r="AM190" s="650"/>
      <c r="AN190" s="651"/>
      <c r="AO190" s="652">
        <v>2024</v>
      </c>
      <c r="AP190" s="645"/>
      <c r="AQ190" s="653" t="s">
        <v>1210</v>
      </c>
      <c r="AR190" s="645"/>
      <c r="AS190" s="653" t="s">
        <v>1210</v>
      </c>
      <c r="AT190" s="654"/>
      <c r="AU190" s="651" t="s">
        <v>1210</v>
      </c>
      <c r="AV190" s="655" t="s">
        <v>1210</v>
      </c>
      <c r="AW190" s="656"/>
      <c r="AX190" s="649">
        <v>2021</v>
      </c>
      <c r="AY190" s="644">
        <v>179</v>
      </c>
      <c r="AZ190" s="644">
        <v>179</v>
      </c>
      <c r="BA190" s="650"/>
      <c r="BB190" s="657"/>
      <c r="BC190" s="652">
        <v>2024</v>
      </c>
      <c r="BD190" s="645">
        <v>161</v>
      </c>
      <c r="BE190" s="653">
        <v>10.050000000000001</v>
      </c>
      <c r="BF190" s="645">
        <v>161</v>
      </c>
      <c r="BG190" s="653">
        <v>10.050000000000001</v>
      </c>
      <c r="BH190" s="654"/>
      <c r="BI190" s="657" t="s">
        <v>1210</v>
      </c>
      <c r="BJ190" s="655" t="s">
        <v>1210</v>
      </c>
      <c r="BK190" s="656" t="s">
        <v>2853</v>
      </c>
      <c r="BL190" s="635" t="s">
        <v>1210</v>
      </c>
      <c r="BM190" s="658" t="s">
        <v>1210</v>
      </c>
      <c r="BN190" s="639" t="s">
        <v>1210</v>
      </c>
      <c r="BO190" s="635" t="s">
        <v>1210</v>
      </c>
      <c r="BP190" s="658" t="s">
        <v>1210</v>
      </c>
      <c r="BQ190" s="639" t="s">
        <v>1210</v>
      </c>
      <c r="BR190" s="635" t="s">
        <v>1210</v>
      </c>
      <c r="BS190" s="658" t="s">
        <v>1210</v>
      </c>
      <c r="BT190" s="639" t="s">
        <v>1210</v>
      </c>
      <c r="BU190" s="635" t="s">
        <v>1210</v>
      </c>
      <c r="BV190" s="658" t="s">
        <v>1210</v>
      </c>
      <c r="BW190" s="639" t="s">
        <v>1210</v>
      </c>
      <c r="BX190" s="635" t="s">
        <v>1210</v>
      </c>
      <c r="BY190" s="658" t="s">
        <v>1210</v>
      </c>
      <c r="BZ190" s="639" t="s">
        <v>1210</v>
      </c>
      <c r="CA190" s="659" t="s">
        <v>1210</v>
      </c>
      <c r="CB190" s="638" t="s">
        <v>1217</v>
      </c>
      <c r="CC190" s="660"/>
      <c r="CD190" s="661" t="s">
        <v>1217</v>
      </c>
      <c r="CE190" s="662"/>
      <c r="CF190" s="663"/>
      <c r="CG190" s="663"/>
      <c r="CH190" s="663"/>
      <c r="CI190" s="663"/>
      <c r="CJ190" s="664"/>
      <c r="CK190" s="661" t="s">
        <v>1240</v>
      </c>
      <c r="CL190" s="639" t="s">
        <v>2854</v>
      </c>
      <c r="CM190" s="647" t="s">
        <v>1240</v>
      </c>
      <c r="CN190" s="665">
        <v>2</v>
      </c>
      <c r="CO190" s="666">
        <v>0</v>
      </c>
      <c r="CP190" s="667">
        <v>0</v>
      </c>
      <c r="CQ190" s="666">
        <v>0</v>
      </c>
      <c r="CR190" s="667">
        <v>0</v>
      </c>
      <c r="CS190" s="666">
        <v>0</v>
      </c>
      <c r="CT190" s="667">
        <v>2</v>
      </c>
      <c r="CU190" s="666">
        <v>0</v>
      </c>
      <c r="CV190" s="374" t="s">
        <v>1210</v>
      </c>
      <c r="CW190" s="375" t="s">
        <v>1210</v>
      </c>
      <c r="CX190" s="336"/>
      <c r="CY190" s="333" t="s">
        <v>1210</v>
      </c>
      <c r="CZ190" s="334" t="s">
        <v>1210</v>
      </c>
      <c r="DA190" s="336"/>
      <c r="DB190" s="333" t="s">
        <v>1210</v>
      </c>
      <c r="DC190" s="334" t="s">
        <v>1210</v>
      </c>
      <c r="DD190" s="336"/>
      <c r="DE190" s="333" t="s">
        <v>1210</v>
      </c>
      <c r="DF190" s="334" t="s">
        <v>1210</v>
      </c>
      <c r="DG190" s="336"/>
      <c r="DH190" s="333" t="s">
        <v>1210</v>
      </c>
      <c r="DI190" s="334" t="s">
        <v>1210</v>
      </c>
      <c r="DJ190" s="336"/>
      <c r="DK190" s="333" t="s">
        <v>1210</v>
      </c>
      <c r="DL190" s="334" t="s">
        <v>1210</v>
      </c>
      <c r="DM190" s="336"/>
      <c r="DN190" s="333" t="s">
        <v>1210</v>
      </c>
      <c r="DO190" s="334" t="s">
        <v>1210</v>
      </c>
      <c r="DP190" s="336"/>
      <c r="DQ190" s="333" t="s">
        <v>1210</v>
      </c>
      <c r="DR190" s="334" t="s">
        <v>1210</v>
      </c>
      <c r="DS190" s="336"/>
      <c r="DT190" s="333" t="s">
        <v>1210</v>
      </c>
      <c r="DU190" s="334" t="s">
        <v>1210</v>
      </c>
      <c r="DV190" s="336"/>
      <c r="DW190" s="333" t="s">
        <v>1210</v>
      </c>
      <c r="DX190" s="334" t="s">
        <v>1210</v>
      </c>
      <c r="DY190" s="336"/>
      <c r="DZ190" s="333" t="s">
        <v>1210</v>
      </c>
      <c r="EA190" s="334" t="s">
        <v>1210</v>
      </c>
      <c r="EB190" s="336"/>
      <c r="EC190" s="333" t="s">
        <v>1210</v>
      </c>
      <c r="ED190" s="334" t="s">
        <v>1210</v>
      </c>
      <c r="EE190" s="336"/>
      <c r="EF190" s="333" t="s">
        <v>1210</v>
      </c>
      <c r="EG190" s="334" t="s">
        <v>1210</v>
      </c>
      <c r="EH190" s="336"/>
      <c r="EI190" s="374" t="s">
        <v>1219</v>
      </c>
      <c r="EJ190" s="375" t="s">
        <v>1223</v>
      </c>
      <c r="EK190" s="336"/>
      <c r="EL190" s="333" t="s">
        <v>1220</v>
      </c>
      <c r="EM190" s="334" t="s">
        <v>1220</v>
      </c>
      <c r="EN190" s="336"/>
      <c r="EO190" s="333" t="s">
        <v>1222</v>
      </c>
      <c r="EP190" s="334" t="s">
        <v>1223</v>
      </c>
      <c r="EQ190" s="336"/>
      <c r="ER190" s="333" t="s">
        <v>1222</v>
      </c>
      <c r="ES190" s="334" t="s">
        <v>1223</v>
      </c>
      <c r="ET190" s="336"/>
      <c r="EU190" s="333" t="s">
        <v>1226</v>
      </c>
      <c r="EV190" s="334" t="s">
        <v>1226</v>
      </c>
      <c r="EW190" s="376"/>
      <c r="EY190" s="668" t="s">
        <v>684</v>
      </c>
      <c r="EZ190" s="639" t="s">
        <v>685</v>
      </c>
      <c r="FA190" s="265" t="s">
        <v>1269</v>
      </c>
      <c r="FB190" s="266">
        <v>44903</v>
      </c>
      <c r="FC190" s="669">
        <v>44903</v>
      </c>
      <c r="FD190" s="268" t="s">
        <v>1210</v>
      </c>
      <c r="FE190" s="326" t="s">
        <v>1210</v>
      </c>
      <c r="FF190" s="270" t="s">
        <v>1210</v>
      </c>
      <c r="FG190" s="326" t="s">
        <v>1210</v>
      </c>
      <c r="FH190" s="327" t="s">
        <v>1210</v>
      </c>
      <c r="FI190" s="328" t="s">
        <v>1210</v>
      </c>
      <c r="FJ190" s="670" t="s">
        <v>1210</v>
      </c>
      <c r="FK190" s="671" t="s">
        <v>1210</v>
      </c>
      <c r="FL190" s="672" t="s">
        <v>1210</v>
      </c>
      <c r="FM190" s="673" t="s">
        <v>1210</v>
      </c>
      <c r="FN190" s="268" t="s">
        <v>1276</v>
      </c>
      <c r="FO190" s="326">
        <v>10.050000000000001</v>
      </c>
      <c r="FP190" s="270" t="s">
        <v>1276</v>
      </c>
      <c r="FQ190" s="326">
        <v>10.050000000000001</v>
      </c>
      <c r="FR190" s="327" t="s">
        <v>1210</v>
      </c>
      <c r="FS190" s="328" t="s">
        <v>1210</v>
      </c>
      <c r="FT190" s="670" t="s">
        <v>1228</v>
      </c>
      <c r="FU190" s="671">
        <v>80</v>
      </c>
      <c r="FV190" s="672">
        <v>8</v>
      </c>
      <c r="FW190" s="673">
        <v>10</v>
      </c>
      <c r="FY190" s="276" t="s">
        <v>1230</v>
      </c>
      <c r="FZ190" s="277" t="s">
        <v>1243</v>
      </c>
      <c r="GC190" s="229"/>
      <c r="GD190" s="229"/>
    </row>
    <row r="191" spans="2:186" ht="18.75" customHeight="1">
      <c r="B191" s="632" t="s">
        <v>686</v>
      </c>
      <c r="C191" s="231" t="s">
        <v>687</v>
      </c>
      <c r="D191" s="232">
        <v>2022</v>
      </c>
      <c r="E191" s="233" t="s">
        <v>1231</v>
      </c>
      <c r="F191" s="633">
        <v>1037254</v>
      </c>
      <c r="G191" s="634">
        <v>1037254</v>
      </c>
      <c r="H191" s="339">
        <v>44771</v>
      </c>
      <c r="I191" s="635" t="s">
        <v>2855</v>
      </c>
      <c r="J191" s="636" t="s">
        <v>687</v>
      </c>
      <c r="K191" s="637" t="s">
        <v>2856</v>
      </c>
      <c r="L191" s="638" t="s">
        <v>687</v>
      </c>
      <c r="M191" s="637" t="s">
        <v>2856</v>
      </c>
      <c r="N191" s="639" t="s">
        <v>2855</v>
      </c>
      <c r="O191" s="635" t="s">
        <v>59</v>
      </c>
      <c r="P191" s="639" t="s">
        <v>60</v>
      </c>
      <c r="Q191" s="640" t="s">
        <v>1234</v>
      </c>
      <c r="R191" s="641"/>
      <c r="S191" s="641"/>
      <c r="T191" s="642"/>
      <c r="U191" s="643">
        <v>6685.136237116395</v>
      </c>
      <c r="V191" s="644">
        <v>601</v>
      </c>
      <c r="W191" s="644">
        <v>1</v>
      </c>
      <c r="X191" s="645" t="s">
        <v>1210</v>
      </c>
      <c r="Y191" s="352">
        <v>2022</v>
      </c>
      <c r="Z191" s="265">
        <v>2024</v>
      </c>
      <c r="AA191" s="646" t="s">
        <v>2857</v>
      </c>
      <c r="AB191" s="647" t="s">
        <v>1211</v>
      </c>
      <c r="AC191" s="639" t="s">
        <v>2858</v>
      </c>
      <c r="AD191" s="648"/>
      <c r="AE191" s="636" t="s">
        <v>1210</v>
      </c>
      <c r="AF191" s="636" t="s">
        <v>1210</v>
      </c>
      <c r="AG191" s="639" t="s">
        <v>1210</v>
      </c>
      <c r="AH191" s="648"/>
      <c r="AI191" s="639" t="s">
        <v>1210</v>
      </c>
      <c r="AJ191" s="649">
        <v>2021</v>
      </c>
      <c r="AK191" s="644">
        <v>10966</v>
      </c>
      <c r="AL191" s="644">
        <v>11024</v>
      </c>
      <c r="AM191" s="650"/>
      <c r="AN191" s="651"/>
      <c r="AO191" s="652">
        <v>2024</v>
      </c>
      <c r="AP191" s="645">
        <v>12599</v>
      </c>
      <c r="AQ191" s="653">
        <v>-14.9</v>
      </c>
      <c r="AR191" s="645">
        <v>12662</v>
      </c>
      <c r="AS191" s="653">
        <v>-14.86</v>
      </c>
      <c r="AT191" s="654"/>
      <c r="AU191" s="651" t="s">
        <v>1210</v>
      </c>
      <c r="AV191" s="655">
        <v>3</v>
      </c>
      <c r="AW191" s="656" t="s">
        <v>2859</v>
      </c>
      <c r="AX191" s="649">
        <v>2021</v>
      </c>
      <c r="AY191" s="644"/>
      <c r="AZ191" s="644" t="s">
        <v>1210</v>
      </c>
      <c r="BA191" s="650"/>
      <c r="BB191" s="657"/>
      <c r="BC191" s="652">
        <v>2024</v>
      </c>
      <c r="BD191" s="645"/>
      <c r="BE191" s="653" t="s">
        <v>1210</v>
      </c>
      <c r="BF191" s="645"/>
      <c r="BG191" s="653" t="s">
        <v>1210</v>
      </c>
      <c r="BH191" s="654"/>
      <c r="BI191" s="657" t="s">
        <v>1210</v>
      </c>
      <c r="BJ191" s="655" t="s">
        <v>1210</v>
      </c>
      <c r="BK191" s="656"/>
      <c r="BL191" s="635" t="s">
        <v>1210</v>
      </c>
      <c r="BM191" s="658" t="s">
        <v>1210</v>
      </c>
      <c r="BN191" s="639" t="s">
        <v>1210</v>
      </c>
      <c r="BO191" s="635" t="s">
        <v>1210</v>
      </c>
      <c r="BP191" s="658" t="s">
        <v>1210</v>
      </c>
      <c r="BQ191" s="639" t="s">
        <v>1210</v>
      </c>
      <c r="BR191" s="635" t="s">
        <v>1210</v>
      </c>
      <c r="BS191" s="658" t="s">
        <v>1210</v>
      </c>
      <c r="BT191" s="639" t="s">
        <v>1210</v>
      </c>
      <c r="BU191" s="635" t="s">
        <v>1210</v>
      </c>
      <c r="BV191" s="658" t="s">
        <v>1210</v>
      </c>
      <c r="BW191" s="639" t="s">
        <v>1210</v>
      </c>
      <c r="BX191" s="635" t="s">
        <v>1210</v>
      </c>
      <c r="BY191" s="658" t="s">
        <v>1210</v>
      </c>
      <c r="BZ191" s="639" t="s">
        <v>1210</v>
      </c>
      <c r="CA191" s="659" t="s">
        <v>1210</v>
      </c>
      <c r="CB191" s="638" t="s">
        <v>1217</v>
      </c>
      <c r="CC191" s="660"/>
      <c r="CD191" s="661" t="s">
        <v>1217</v>
      </c>
      <c r="CE191" s="662"/>
      <c r="CF191" s="663"/>
      <c r="CG191" s="663"/>
      <c r="CH191" s="663"/>
      <c r="CI191" s="663"/>
      <c r="CJ191" s="664"/>
      <c r="CK191" s="661" t="s">
        <v>1240</v>
      </c>
      <c r="CL191" s="639" t="s">
        <v>2860</v>
      </c>
      <c r="CM191" s="647" t="s">
        <v>1217</v>
      </c>
      <c r="CN191" s="665"/>
      <c r="CO191" s="666">
        <v>0</v>
      </c>
      <c r="CP191" s="667"/>
      <c r="CQ191" s="666">
        <v>0</v>
      </c>
      <c r="CR191" s="667"/>
      <c r="CS191" s="666">
        <v>0</v>
      </c>
      <c r="CT191" s="667" t="s">
        <v>1210</v>
      </c>
      <c r="CU191" s="666">
        <v>0</v>
      </c>
      <c r="CV191" s="374" t="s">
        <v>1219</v>
      </c>
      <c r="CW191" s="375" t="s">
        <v>1223</v>
      </c>
      <c r="CX191" s="336"/>
      <c r="CY191" s="333" t="s">
        <v>1222</v>
      </c>
      <c r="CZ191" s="334" t="s">
        <v>1223</v>
      </c>
      <c r="DA191" s="336"/>
      <c r="DB191" s="333" t="s">
        <v>1222</v>
      </c>
      <c r="DC191" s="334" t="s">
        <v>1223</v>
      </c>
      <c r="DD191" s="336"/>
      <c r="DE191" s="333" t="s">
        <v>1222</v>
      </c>
      <c r="DF191" s="334" t="s">
        <v>1223</v>
      </c>
      <c r="DG191" s="336"/>
      <c r="DH191" s="333" t="s">
        <v>1222</v>
      </c>
      <c r="DI191" s="334" t="s">
        <v>1223</v>
      </c>
      <c r="DJ191" s="336"/>
      <c r="DK191" s="333" t="s">
        <v>1222</v>
      </c>
      <c r="DL191" s="334" t="s">
        <v>1223</v>
      </c>
      <c r="DM191" s="336"/>
      <c r="DN191" s="333" t="s">
        <v>1224</v>
      </c>
      <c r="DO191" s="334" t="s">
        <v>1224</v>
      </c>
      <c r="DP191" s="336"/>
      <c r="DQ191" s="333" t="s">
        <v>1222</v>
      </c>
      <c r="DR191" s="334" t="s">
        <v>1223</v>
      </c>
      <c r="DS191" s="336"/>
      <c r="DT191" s="333" t="s">
        <v>1222</v>
      </c>
      <c r="DU191" s="334" t="s">
        <v>1223</v>
      </c>
      <c r="DV191" s="336"/>
      <c r="DW191" s="333" t="s">
        <v>1224</v>
      </c>
      <c r="DX191" s="334" t="s">
        <v>1224</v>
      </c>
      <c r="DY191" s="336"/>
      <c r="DZ191" s="333" t="s">
        <v>1224</v>
      </c>
      <c r="EA191" s="334" t="s">
        <v>1224</v>
      </c>
      <c r="EB191" s="336"/>
      <c r="EC191" s="333" t="s">
        <v>1224</v>
      </c>
      <c r="ED191" s="334" t="s">
        <v>1224</v>
      </c>
      <c r="EE191" s="336"/>
      <c r="EF191" s="333" t="s">
        <v>1224</v>
      </c>
      <c r="EG191" s="334" t="s">
        <v>1224</v>
      </c>
      <c r="EH191" s="336"/>
      <c r="EI191" s="374" t="s">
        <v>1210</v>
      </c>
      <c r="EJ191" s="375" t="s">
        <v>1210</v>
      </c>
      <c r="EK191" s="336"/>
      <c r="EL191" s="333" t="s">
        <v>1210</v>
      </c>
      <c r="EM191" s="334" t="s">
        <v>1210</v>
      </c>
      <c r="EN191" s="336"/>
      <c r="EO191" s="333" t="s">
        <v>1210</v>
      </c>
      <c r="EP191" s="334" t="s">
        <v>1210</v>
      </c>
      <c r="EQ191" s="336"/>
      <c r="ER191" s="333" t="s">
        <v>1210</v>
      </c>
      <c r="ES191" s="334" t="s">
        <v>1210</v>
      </c>
      <c r="ET191" s="336"/>
      <c r="EU191" s="333" t="s">
        <v>1210</v>
      </c>
      <c r="EV191" s="334" t="s">
        <v>1210</v>
      </c>
      <c r="EW191" s="376"/>
      <c r="EY191" s="668" t="s">
        <v>686</v>
      </c>
      <c r="EZ191" s="639" t="s">
        <v>687</v>
      </c>
      <c r="FA191" s="265" t="s">
        <v>1231</v>
      </c>
      <c r="FB191" s="266">
        <v>44903</v>
      </c>
      <c r="FC191" s="669">
        <v>44904</v>
      </c>
      <c r="FD191" s="268" t="s">
        <v>1228</v>
      </c>
      <c r="FE191" s="326">
        <v>-14.9</v>
      </c>
      <c r="FF191" s="270" t="s">
        <v>1228</v>
      </c>
      <c r="FG191" s="326">
        <v>-14.86</v>
      </c>
      <c r="FH191" s="327" t="s">
        <v>1242</v>
      </c>
      <c r="FI191" s="328">
        <v>3</v>
      </c>
      <c r="FJ191" s="670" t="s">
        <v>1242</v>
      </c>
      <c r="FK191" s="671">
        <v>100</v>
      </c>
      <c r="FL191" s="672">
        <v>16</v>
      </c>
      <c r="FM191" s="673">
        <v>16</v>
      </c>
      <c r="FN191" s="268" t="s">
        <v>1210</v>
      </c>
      <c r="FO191" s="326" t="s">
        <v>1210</v>
      </c>
      <c r="FP191" s="270" t="s">
        <v>1210</v>
      </c>
      <c r="FQ191" s="326" t="s">
        <v>1210</v>
      </c>
      <c r="FR191" s="327" t="s">
        <v>1210</v>
      </c>
      <c r="FS191" s="328" t="s">
        <v>1210</v>
      </c>
      <c r="FT191" s="670" t="s">
        <v>1210</v>
      </c>
      <c r="FU191" s="671" t="s">
        <v>1210</v>
      </c>
      <c r="FV191" s="672" t="s">
        <v>1210</v>
      </c>
      <c r="FW191" s="673" t="s">
        <v>1210</v>
      </c>
      <c r="FY191" s="276" t="s">
        <v>1229</v>
      </c>
      <c r="FZ191" s="277" t="s">
        <v>1230</v>
      </c>
      <c r="GC191" s="229"/>
      <c r="GD191" s="229"/>
    </row>
    <row r="192" spans="2:186" ht="18.75" customHeight="1">
      <c r="B192" s="632" t="s">
        <v>688</v>
      </c>
      <c r="C192" s="231" t="s">
        <v>689</v>
      </c>
      <c r="D192" s="232">
        <v>2022</v>
      </c>
      <c r="E192" s="233" t="s">
        <v>1231</v>
      </c>
      <c r="F192" s="633">
        <v>1017255</v>
      </c>
      <c r="G192" s="634">
        <v>1017255</v>
      </c>
      <c r="H192" s="339">
        <v>44767</v>
      </c>
      <c r="I192" s="635" t="s">
        <v>2861</v>
      </c>
      <c r="J192" s="636" t="s">
        <v>689</v>
      </c>
      <c r="K192" s="637" t="s">
        <v>2862</v>
      </c>
      <c r="L192" s="638" t="s">
        <v>689</v>
      </c>
      <c r="M192" s="637" t="s">
        <v>2863</v>
      </c>
      <c r="N192" s="639" t="s">
        <v>2861</v>
      </c>
      <c r="O192" s="635" t="s">
        <v>25</v>
      </c>
      <c r="P192" s="639" t="s">
        <v>34</v>
      </c>
      <c r="Q192" s="640" t="s">
        <v>1234</v>
      </c>
      <c r="R192" s="641"/>
      <c r="S192" s="641"/>
      <c r="T192" s="642"/>
      <c r="U192" s="643">
        <v>1343241</v>
      </c>
      <c r="V192" s="644">
        <v>6</v>
      </c>
      <c r="W192" s="644">
        <v>3</v>
      </c>
      <c r="X192" s="645" t="s">
        <v>1210</v>
      </c>
      <c r="Y192" s="352">
        <v>2022</v>
      </c>
      <c r="Z192" s="265">
        <v>2024</v>
      </c>
      <c r="AA192" s="646" t="s">
        <v>2864</v>
      </c>
      <c r="AB192" s="647" t="s">
        <v>1211</v>
      </c>
      <c r="AC192" s="639" t="s">
        <v>2865</v>
      </c>
      <c r="AD192" s="648"/>
      <c r="AE192" s="636" t="s">
        <v>1210</v>
      </c>
      <c r="AF192" s="636" t="s">
        <v>1210</v>
      </c>
      <c r="AG192" s="639" t="s">
        <v>1210</v>
      </c>
      <c r="AH192" s="648"/>
      <c r="AI192" s="639" t="s">
        <v>1210</v>
      </c>
      <c r="AJ192" s="649">
        <v>2021</v>
      </c>
      <c r="AK192" s="644">
        <v>2236057</v>
      </c>
      <c r="AL192" s="644">
        <v>2235699</v>
      </c>
      <c r="AM192" s="650"/>
      <c r="AN192" s="651"/>
      <c r="AO192" s="652">
        <v>2024</v>
      </c>
      <c r="AP192" s="645">
        <v>2168975.29</v>
      </c>
      <c r="AQ192" s="653">
        <v>3</v>
      </c>
      <c r="AR192" s="645">
        <v>2168628.0299999998</v>
      </c>
      <c r="AS192" s="653">
        <v>3</v>
      </c>
      <c r="AT192" s="654"/>
      <c r="AU192" s="651" t="s">
        <v>1210</v>
      </c>
      <c r="AV192" s="655" t="s">
        <v>1210</v>
      </c>
      <c r="AW192" s="656" t="s">
        <v>2866</v>
      </c>
      <c r="AX192" s="649">
        <v>2021</v>
      </c>
      <c r="AY192" s="644"/>
      <c r="AZ192" s="644" t="s">
        <v>1210</v>
      </c>
      <c r="BA192" s="650"/>
      <c r="BB192" s="657"/>
      <c r="BC192" s="652">
        <v>2024</v>
      </c>
      <c r="BD192" s="645"/>
      <c r="BE192" s="653" t="s">
        <v>1210</v>
      </c>
      <c r="BF192" s="645"/>
      <c r="BG192" s="653" t="s">
        <v>1210</v>
      </c>
      <c r="BH192" s="654"/>
      <c r="BI192" s="657" t="s">
        <v>1210</v>
      </c>
      <c r="BJ192" s="655" t="s">
        <v>1210</v>
      </c>
      <c r="BK192" s="656"/>
      <c r="BL192" s="635" t="s">
        <v>1210</v>
      </c>
      <c r="BM192" s="658" t="s">
        <v>1210</v>
      </c>
      <c r="BN192" s="639" t="s">
        <v>1210</v>
      </c>
      <c r="BO192" s="635" t="s">
        <v>1210</v>
      </c>
      <c r="BP192" s="658" t="s">
        <v>1210</v>
      </c>
      <c r="BQ192" s="639" t="s">
        <v>1210</v>
      </c>
      <c r="BR192" s="635" t="s">
        <v>1210</v>
      </c>
      <c r="BS192" s="658" t="s">
        <v>1210</v>
      </c>
      <c r="BT192" s="639" t="s">
        <v>1210</v>
      </c>
      <c r="BU192" s="635" t="s">
        <v>1210</v>
      </c>
      <c r="BV192" s="658" t="s">
        <v>1210</v>
      </c>
      <c r="BW192" s="639" t="s">
        <v>1210</v>
      </c>
      <c r="BX192" s="635" t="s">
        <v>1210</v>
      </c>
      <c r="BY192" s="658" t="s">
        <v>1210</v>
      </c>
      <c r="BZ192" s="639" t="s">
        <v>1210</v>
      </c>
      <c r="CA192" s="659" t="s">
        <v>1210</v>
      </c>
      <c r="CB192" s="638" t="s">
        <v>1217</v>
      </c>
      <c r="CC192" s="660" t="s">
        <v>2867</v>
      </c>
      <c r="CD192" s="661" t="s">
        <v>1240</v>
      </c>
      <c r="CE192" s="662" t="s">
        <v>2868</v>
      </c>
      <c r="CF192" s="663" t="s">
        <v>2869</v>
      </c>
      <c r="CG192" s="663"/>
      <c r="CH192" s="663"/>
      <c r="CI192" s="663"/>
      <c r="CJ192" s="664"/>
      <c r="CK192" s="661" t="s">
        <v>1240</v>
      </c>
      <c r="CL192" s="639" t="s">
        <v>2870</v>
      </c>
      <c r="CM192" s="647" t="s">
        <v>1217</v>
      </c>
      <c r="CN192" s="665"/>
      <c r="CO192" s="666">
        <v>0</v>
      </c>
      <c r="CP192" s="667"/>
      <c r="CQ192" s="666">
        <v>0</v>
      </c>
      <c r="CR192" s="667"/>
      <c r="CS192" s="666">
        <v>0</v>
      </c>
      <c r="CT192" s="667" t="s">
        <v>1210</v>
      </c>
      <c r="CU192" s="666">
        <v>0</v>
      </c>
      <c r="CV192" s="374" t="s">
        <v>1219</v>
      </c>
      <c r="CW192" s="375" t="s">
        <v>1223</v>
      </c>
      <c r="CX192" s="336"/>
      <c r="CY192" s="333" t="s">
        <v>1222</v>
      </c>
      <c r="CZ192" s="334" t="s">
        <v>1223</v>
      </c>
      <c r="DA192" s="336"/>
      <c r="DB192" s="333" t="s">
        <v>1222</v>
      </c>
      <c r="DC192" s="334" t="s">
        <v>1220</v>
      </c>
      <c r="DD192" s="336"/>
      <c r="DE192" s="333" t="s">
        <v>1222</v>
      </c>
      <c r="DF192" s="334" t="s">
        <v>1220</v>
      </c>
      <c r="DG192" s="336"/>
      <c r="DH192" s="333" t="s">
        <v>1222</v>
      </c>
      <c r="DI192" s="334" t="s">
        <v>1220</v>
      </c>
      <c r="DJ192" s="336"/>
      <c r="DK192" s="333" t="s">
        <v>1222</v>
      </c>
      <c r="DL192" s="334" t="s">
        <v>1220</v>
      </c>
      <c r="DM192" s="336"/>
      <c r="DN192" s="333" t="s">
        <v>1224</v>
      </c>
      <c r="DO192" s="334" t="s">
        <v>1224</v>
      </c>
      <c r="DP192" s="336"/>
      <c r="DQ192" s="333" t="s">
        <v>1222</v>
      </c>
      <c r="DR192" s="334" t="s">
        <v>1220</v>
      </c>
      <c r="DS192" s="336"/>
      <c r="DT192" s="333" t="s">
        <v>1222</v>
      </c>
      <c r="DU192" s="334" t="s">
        <v>1220</v>
      </c>
      <c r="DV192" s="336"/>
      <c r="DW192" s="333" t="s">
        <v>1222</v>
      </c>
      <c r="DX192" s="334" t="s">
        <v>1220</v>
      </c>
      <c r="DY192" s="336"/>
      <c r="DZ192" s="333" t="s">
        <v>1222</v>
      </c>
      <c r="EA192" s="334" t="s">
        <v>1220</v>
      </c>
      <c r="EB192" s="336"/>
      <c r="EC192" s="333" t="s">
        <v>1222</v>
      </c>
      <c r="ED192" s="334" t="s">
        <v>1220</v>
      </c>
      <c r="EE192" s="336"/>
      <c r="EF192" s="333" t="s">
        <v>1222</v>
      </c>
      <c r="EG192" s="334" t="s">
        <v>1220</v>
      </c>
      <c r="EH192" s="336"/>
      <c r="EI192" s="374" t="s">
        <v>1210</v>
      </c>
      <c r="EJ192" s="375" t="s">
        <v>1210</v>
      </c>
      <c r="EK192" s="336"/>
      <c r="EL192" s="333" t="s">
        <v>1210</v>
      </c>
      <c r="EM192" s="334" t="s">
        <v>1210</v>
      </c>
      <c r="EN192" s="336"/>
      <c r="EO192" s="333" t="s">
        <v>1210</v>
      </c>
      <c r="EP192" s="334" t="s">
        <v>1210</v>
      </c>
      <c r="EQ192" s="336"/>
      <c r="ER192" s="333" t="s">
        <v>1210</v>
      </c>
      <c r="ES192" s="334" t="s">
        <v>1210</v>
      </c>
      <c r="ET192" s="336"/>
      <c r="EU192" s="333" t="s">
        <v>1210</v>
      </c>
      <c r="EV192" s="334" t="s">
        <v>1210</v>
      </c>
      <c r="EW192" s="376"/>
      <c r="EY192" s="668" t="s">
        <v>688</v>
      </c>
      <c r="EZ192" s="639" t="s">
        <v>689</v>
      </c>
      <c r="FA192" s="265" t="s">
        <v>1231</v>
      </c>
      <c r="FB192" s="266">
        <v>44904</v>
      </c>
      <c r="FC192" s="669">
        <v>44904</v>
      </c>
      <c r="FD192" s="268" t="s">
        <v>1242</v>
      </c>
      <c r="FE192" s="326">
        <v>3</v>
      </c>
      <c r="FF192" s="270" t="s">
        <v>1242</v>
      </c>
      <c r="FG192" s="326">
        <v>3</v>
      </c>
      <c r="FH192" s="327" t="s">
        <v>1210</v>
      </c>
      <c r="FI192" s="328" t="s">
        <v>1210</v>
      </c>
      <c r="FJ192" s="670" t="s">
        <v>1242</v>
      </c>
      <c r="FK192" s="671">
        <v>100</v>
      </c>
      <c r="FL192" s="672">
        <v>24</v>
      </c>
      <c r="FM192" s="673">
        <v>24</v>
      </c>
      <c r="FN192" s="268" t="s">
        <v>1210</v>
      </c>
      <c r="FO192" s="326" t="s">
        <v>1210</v>
      </c>
      <c r="FP192" s="270" t="s">
        <v>1210</v>
      </c>
      <c r="FQ192" s="326" t="s">
        <v>1210</v>
      </c>
      <c r="FR192" s="327" t="s">
        <v>1210</v>
      </c>
      <c r="FS192" s="328" t="s">
        <v>1210</v>
      </c>
      <c r="FT192" s="670" t="s">
        <v>1210</v>
      </c>
      <c r="FU192" s="671" t="s">
        <v>1210</v>
      </c>
      <c r="FV192" s="672" t="s">
        <v>1210</v>
      </c>
      <c r="FW192" s="673" t="s">
        <v>1210</v>
      </c>
      <c r="FY192" s="276" t="s">
        <v>1243</v>
      </c>
      <c r="FZ192" s="277" t="s">
        <v>1230</v>
      </c>
      <c r="GC192" s="229"/>
      <c r="GD192" s="229"/>
    </row>
    <row r="193" spans="2:186" ht="18.75" customHeight="1">
      <c r="B193" s="632" t="s">
        <v>690</v>
      </c>
      <c r="C193" s="231" t="s">
        <v>691</v>
      </c>
      <c r="D193" s="232">
        <v>2022</v>
      </c>
      <c r="E193" s="233" t="s">
        <v>1231</v>
      </c>
      <c r="F193" s="633">
        <v>1009256</v>
      </c>
      <c r="G193" s="634">
        <v>1009256</v>
      </c>
      <c r="H193" s="339">
        <v>44771</v>
      </c>
      <c r="I193" s="635" t="s">
        <v>2871</v>
      </c>
      <c r="J193" s="636" t="s">
        <v>691</v>
      </c>
      <c r="K193" s="637" t="s">
        <v>2872</v>
      </c>
      <c r="L193" s="638" t="s">
        <v>691</v>
      </c>
      <c r="M193" s="637" t="s">
        <v>2873</v>
      </c>
      <c r="N193" s="639" t="s">
        <v>2874</v>
      </c>
      <c r="O193" s="635" t="s">
        <v>25</v>
      </c>
      <c r="P193" s="639" t="s">
        <v>26</v>
      </c>
      <c r="Q193" s="640" t="s">
        <v>1234</v>
      </c>
      <c r="R193" s="641"/>
      <c r="S193" s="641"/>
      <c r="T193" s="642"/>
      <c r="U193" s="643">
        <v>2078.559754248</v>
      </c>
      <c r="V193" s="644">
        <v>4</v>
      </c>
      <c r="W193" s="644">
        <v>2</v>
      </c>
      <c r="X193" s="645" t="s">
        <v>1210</v>
      </c>
      <c r="Y193" s="352">
        <v>2022</v>
      </c>
      <c r="Z193" s="265">
        <v>2024</v>
      </c>
      <c r="AA193" s="646" t="s">
        <v>2875</v>
      </c>
      <c r="AB193" s="647"/>
      <c r="AC193" s="639" t="s">
        <v>1210</v>
      </c>
      <c r="AD193" s="648" t="s">
        <v>1211</v>
      </c>
      <c r="AE193" s="636" t="s">
        <v>2876</v>
      </c>
      <c r="AF193" s="636" t="s">
        <v>2874</v>
      </c>
      <c r="AG193" s="639" t="s">
        <v>2877</v>
      </c>
      <c r="AH193" s="648"/>
      <c r="AI193" s="639" t="s">
        <v>1210</v>
      </c>
      <c r="AJ193" s="649">
        <v>2021</v>
      </c>
      <c r="AK193" s="644">
        <v>3459</v>
      </c>
      <c r="AL193" s="644">
        <v>3009</v>
      </c>
      <c r="AM193" s="650"/>
      <c r="AN193" s="651"/>
      <c r="AO193" s="652">
        <v>2024</v>
      </c>
      <c r="AP193" s="645">
        <v>3355</v>
      </c>
      <c r="AQ193" s="653">
        <v>3</v>
      </c>
      <c r="AR193" s="645">
        <v>2918.73</v>
      </c>
      <c r="AS193" s="653">
        <v>3</v>
      </c>
      <c r="AT193" s="654"/>
      <c r="AU193" s="651" t="s">
        <v>1210</v>
      </c>
      <c r="AV193" s="655">
        <v>3</v>
      </c>
      <c r="AW193" s="656" t="s">
        <v>2878</v>
      </c>
      <c r="AX193" s="649">
        <v>2021</v>
      </c>
      <c r="AY193" s="644"/>
      <c r="AZ193" s="644" t="s">
        <v>1210</v>
      </c>
      <c r="BA193" s="650"/>
      <c r="BB193" s="657"/>
      <c r="BC193" s="652">
        <v>2024</v>
      </c>
      <c r="BD193" s="645"/>
      <c r="BE193" s="653" t="s">
        <v>1210</v>
      </c>
      <c r="BF193" s="645"/>
      <c r="BG193" s="653" t="s">
        <v>1210</v>
      </c>
      <c r="BH193" s="654"/>
      <c r="BI193" s="657" t="s">
        <v>1210</v>
      </c>
      <c r="BJ193" s="655" t="s">
        <v>1210</v>
      </c>
      <c r="BK193" s="656"/>
      <c r="BL193" s="635" t="s">
        <v>1210</v>
      </c>
      <c r="BM193" s="658" t="s">
        <v>1210</v>
      </c>
      <c r="BN193" s="639" t="s">
        <v>1210</v>
      </c>
      <c r="BO193" s="635" t="s">
        <v>1210</v>
      </c>
      <c r="BP193" s="658" t="s">
        <v>1210</v>
      </c>
      <c r="BQ193" s="639" t="s">
        <v>1210</v>
      </c>
      <c r="BR193" s="635" t="s">
        <v>1210</v>
      </c>
      <c r="BS193" s="658" t="s">
        <v>1210</v>
      </c>
      <c r="BT193" s="639" t="s">
        <v>1210</v>
      </c>
      <c r="BU193" s="635" t="s">
        <v>1210</v>
      </c>
      <c r="BV193" s="658" t="s">
        <v>1210</v>
      </c>
      <c r="BW193" s="639" t="s">
        <v>1210</v>
      </c>
      <c r="BX193" s="635" t="s">
        <v>1210</v>
      </c>
      <c r="BY193" s="658" t="s">
        <v>1210</v>
      </c>
      <c r="BZ193" s="639" t="s">
        <v>1210</v>
      </c>
      <c r="CA193" s="659" t="s">
        <v>1210</v>
      </c>
      <c r="CB193" s="638" t="s">
        <v>1240</v>
      </c>
      <c r="CC193" s="660" t="s">
        <v>2879</v>
      </c>
      <c r="CD193" s="661" t="s">
        <v>1217</v>
      </c>
      <c r="CE193" s="662"/>
      <c r="CF193" s="663"/>
      <c r="CG193" s="663"/>
      <c r="CH193" s="663"/>
      <c r="CI193" s="663"/>
      <c r="CJ193" s="664"/>
      <c r="CK193" s="661" t="s">
        <v>1217</v>
      </c>
      <c r="CL193" s="639"/>
      <c r="CM193" s="647" t="s">
        <v>1217</v>
      </c>
      <c r="CN193" s="665"/>
      <c r="CO193" s="666">
        <v>0</v>
      </c>
      <c r="CP193" s="667"/>
      <c r="CQ193" s="666">
        <v>0</v>
      </c>
      <c r="CR193" s="667"/>
      <c r="CS193" s="666">
        <v>0</v>
      </c>
      <c r="CT193" s="667" t="s">
        <v>1210</v>
      </c>
      <c r="CU193" s="666">
        <v>0</v>
      </c>
      <c r="CV193" s="374" t="s">
        <v>1219</v>
      </c>
      <c r="CW193" s="375" t="s">
        <v>1223</v>
      </c>
      <c r="CX193" s="336"/>
      <c r="CY193" s="333" t="s">
        <v>1222</v>
      </c>
      <c r="CZ193" s="334" t="s">
        <v>1223</v>
      </c>
      <c r="DA193" s="336"/>
      <c r="DB193" s="333" t="s">
        <v>1222</v>
      </c>
      <c r="DC193" s="334" t="s">
        <v>1223</v>
      </c>
      <c r="DD193" s="336"/>
      <c r="DE193" s="333" t="s">
        <v>1220</v>
      </c>
      <c r="DF193" s="334" t="s">
        <v>1220</v>
      </c>
      <c r="DG193" s="336"/>
      <c r="DH193" s="333" t="s">
        <v>1222</v>
      </c>
      <c r="DI193" s="334" t="s">
        <v>1223</v>
      </c>
      <c r="DJ193" s="336"/>
      <c r="DK193" s="333" t="s">
        <v>1222</v>
      </c>
      <c r="DL193" s="334" t="s">
        <v>1223</v>
      </c>
      <c r="DM193" s="336"/>
      <c r="DN193" s="333" t="s">
        <v>1224</v>
      </c>
      <c r="DO193" s="334" t="s">
        <v>1224</v>
      </c>
      <c r="DP193" s="336"/>
      <c r="DQ193" s="333" t="s">
        <v>1220</v>
      </c>
      <c r="DR193" s="334" t="s">
        <v>1220</v>
      </c>
      <c r="DS193" s="336"/>
      <c r="DT193" s="333" t="s">
        <v>1222</v>
      </c>
      <c r="DU193" s="334" t="s">
        <v>1223</v>
      </c>
      <c r="DV193" s="336"/>
      <c r="DW193" s="333" t="s">
        <v>1222</v>
      </c>
      <c r="DX193" s="334" t="s">
        <v>1223</v>
      </c>
      <c r="DY193" s="336"/>
      <c r="DZ193" s="333" t="s">
        <v>1222</v>
      </c>
      <c r="EA193" s="334" t="s">
        <v>1223</v>
      </c>
      <c r="EB193" s="336"/>
      <c r="EC193" s="333" t="s">
        <v>1222</v>
      </c>
      <c r="ED193" s="334" t="s">
        <v>1223</v>
      </c>
      <c r="EE193" s="336"/>
      <c r="EF193" s="333" t="s">
        <v>1224</v>
      </c>
      <c r="EG193" s="334" t="s">
        <v>1224</v>
      </c>
      <c r="EH193" s="336"/>
      <c r="EI193" s="374" t="s">
        <v>1210</v>
      </c>
      <c r="EJ193" s="375" t="s">
        <v>1210</v>
      </c>
      <c r="EK193" s="336"/>
      <c r="EL193" s="333" t="s">
        <v>1210</v>
      </c>
      <c r="EM193" s="334" t="s">
        <v>1210</v>
      </c>
      <c r="EN193" s="336"/>
      <c r="EO193" s="333" t="s">
        <v>1210</v>
      </c>
      <c r="EP193" s="334" t="s">
        <v>1210</v>
      </c>
      <c r="EQ193" s="336"/>
      <c r="ER193" s="333" t="s">
        <v>1210</v>
      </c>
      <c r="ES193" s="334" t="s">
        <v>1210</v>
      </c>
      <c r="ET193" s="336"/>
      <c r="EU193" s="333" t="s">
        <v>1210</v>
      </c>
      <c r="EV193" s="334" t="s">
        <v>1210</v>
      </c>
      <c r="EW193" s="376"/>
      <c r="EY193" s="668" t="s">
        <v>690</v>
      </c>
      <c r="EZ193" s="639" t="s">
        <v>691</v>
      </c>
      <c r="FA193" s="265" t="s">
        <v>1231</v>
      </c>
      <c r="FB193" s="266">
        <v>44918</v>
      </c>
      <c r="FC193" s="669">
        <v>44922</v>
      </c>
      <c r="FD193" s="268" t="s">
        <v>1242</v>
      </c>
      <c r="FE193" s="326">
        <v>3</v>
      </c>
      <c r="FF193" s="270" t="s">
        <v>1242</v>
      </c>
      <c r="FG193" s="326">
        <v>3</v>
      </c>
      <c r="FH193" s="327" t="s">
        <v>1242</v>
      </c>
      <c r="FI193" s="328">
        <v>3</v>
      </c>
      <c r="FJ193" s="670" t="s">
        <v>1242</v>
      </c>
      <c r="FK193" s="671">
        <v>100</v>
      </c>
      <c r="FL193" s="672">
        <v>22</v>
      </c>
      <c r="FM193" s="673">
        <v>22</v>
      </c>
      <c r="FN193" s="268" t="s">
        <v>1210</v>
      </c>
      <c r="FO193" s="326" t="s">
        <v>1210</v>
      </c>
      <c r="FP193" s="270" t="s">
        <v>1210</v>
      </c>
      <c r="FQ193" s="326" t="s">
        <v>1210</v>
      </c>
      <c r="FR193" s="327" t="s">
        <v>1210</v>
      </c>
      <c r="FS193" s="328" t="s">
        <v>1210</v>
      </c>
      <c r="FT193" s="670" t="s">
        <v>1210</v>
      </c>
      <c r="FU193" s="671" t="s">
        <v>1210</v>
      </c>
      <c r="FV193" s="672" t="s">
        <v>1210</v>
      </c>
      <c r="FW193" s="673" t="s">
        <v>1210</v>
      </c>
      <c r="FY193" s="276" t="s">
        <v>1243</v>
      </c>
      <c r="FZ193" s="277" t="s">
        <v>1230</v>
      </c>
      <c r="GC193" s="229"/>
      <c r="GD193" s="229"/>
    </row>
    <row r="194" spans="2:186" ht="18.75" customHeight="1">
      <c r="B194" s="632" t="s">
        <v>692</v>
      </c>
      <c r="C194" s="231" t="s">
        <v>693</v>
      </c>
      <c r="D194" s="232">
        <v>2022</v>
      </c>
      <c r="E194" s="233" t="s">
        <v>1231</v>
      </c>
      <c r="F194" s="633">
        <v>1058257</v>
      </c>
      <c r="G194" s="634">
        <v>1058257</v>
      </c>
      <c r="H194" s="339">
        <v>44772</v>
      </c>
      <c r="I194" s="635" t="s">
        <v>2880</v>
      </c>
      <c r="J194" s="636" t="s">
        <v>693</v>
      </c>
      <c r="K194" s="637" t="s">
        <v>2881</v>
      </c>
      <c r="L194" s="638" t="s">
        <v>693</v>
      </c>
      <c r="M194" s="637" t="s">
        <v>2881</v>
      </c>
      <c r="N194" s="639" t="s">
        <v>2880</v>
      </c>
      <c r="O194" s="635" t="s">
        <v>78</v>
      </c>
      <c r="P194" s="639" t="s">
        <v>87</v>
      </c>
      <c r="Q194" s="640" t="s">
        <v>1234</v>
      </c>
      <c r="R194" s="641"/>
      <c r="S194" s="641"/>
      <c r="T194" s="642"/>
      <c r="U194" s="643">
        <v>2128.0162500000006</v>
      </c>
      <c r="V194" s="644">
        <v>7</v>
      </c>
      <c r="W194" s="644">
        <v>0</v>
      </c>
      <c r="X194" s="645" t="s">
        <v>1210</v>
      </c>
      <c r="Y194" s="352">
        <v>2022</v>
      </c>
      <c r="Z194" s="265">
        <v>2024</v>
      </c>
      <c r="AA194" s="646" t="s">
        <v>2882</v>
      </c>
      <c r="AB194" s="647"/>
      <c r="AC194" s="639" t="s">
        <v>1210</v>
      </c>
      <c r="AD194" s="648" t="s">
        <v>1211</v>
      </c>
      <c r="AE194" s="636" t="s">
        <v>2883</v>
      </c>
      <c r="AF194" s="636" t="s">
        <v>2880</v>
      </c>
      <c r="AG194" s="639" t="s">
        <v>2884</v>
      </c>
      <c r="AH194" s="648"/>
      <c r="AI194" s="639" t="s">
        <v>1210</v>
      </c>
      <c r="AJ194" s="649">
        <v>2021</v>
      </c>
      <c r="AK194" s="644">
        <v>3889</v>
      </c>
      <c r="AL194" s="644">
        <v>3864</v>
      </c>
      <c r="AM194" s="650"/>
      <c r="AN194" s="651"/>
      <c r="AO194" s="652">
        <v>2024</v>
      </c>
      <c r="AP194" s="645">
        <v>3772</v>
      </c>
      <c r="AQ194" s="653">
        <v>3</v>
      </c>
      <c r="AR194" s="645">
        <v>3748</v>
      </c>
      <c r="AS194" s="653">
        <v>3</v>
      </c>
      <c r="AT194" s="654"/>
      <c r="AU194" s="651" t="s">
        <v>1210</v>
      </c>
      <c r="AV194" s="655" t="s">
        <v>1210</v>
      </c>
      <c r="AW194" s="656" t="s">
        <v>2885</v>
      </c>
      <c r="AX194" s="649">
        <v>2021</v>
      </c>
      <c r="AY194" s="644"/>
      <c r="AZ194" s="644" t="s">
        <v>1210</v>
      </c>
      <c r="BA194" s="650"/>
      <c r="BB194" s="657"/>
      <c r="BC194" s="652">
        <v>2024</v>
      </c>
      <c r="BD194" s="645"/>
      <c r="BE194" s="653" t="s">
        <v>1210</v>
      </c>
      <c r="BF194" s="645"/>
      <c r="BG194" s="653" t="s">
        <v>1210</v>
      </c>
      <c r="BH194" s="654"/>
      <c r="BI194" s="657" t="s">
        <v>1210</v>
      </c>
      <c r="BJ194" s="655" t="s">
        <v>1210</v>
      </c>
      <c r="BK194" s="656"/>
      <c r="BL194" s="635" t="s">
        <v>1210</v>
      </c>
      <c r="BM194" s="658" t="s">
        <v>1210</v>
      </c>
      <c r="BN194" s="639" t="s">
        <v>1210</v>
      </c>
      <c r="BO194" s="635" t="s">
        <v>1210</v>
      </c>
      <c r="BP194" s="658" t="s">
        <v>1210</v>
      </c>
      <c r="BQ194" s="639" t="s">
        <v>1210</v>
      </c>
      <c r="BR194" s="635" t="s">
        <v>1210</v>
      </c>
      <c r="BS194" s="658" t="s">
        <v>1210</v>
      </c>
      <c r="BT194" s="639" t="s">
        <v>1210</v>
      </c>
      <c r="BU194" s="635" t="s">
        <v>1210</v>
      </c>
      <c r="BV194" s="658" t="s">
        <v>1210</v>
      </c>
      <c r="BW194" s="639" t="s">
        <v>1210</v>
      </c>
      <c r="BX194" s="635" t="s">
        <v>1210</v>
      </c>
      <c r="BY194" s="658" t="s">
        <v>1210</v>
      </c>
      <c r="BZ194" s="639" t="s">
        <v>1210</v>
      </c>
      <c r="CA194" s="659" t="s">
        <v>1210</v>
      </c>
      <c r="CB194" s="638" t="s">
        <v>1240</v>
      </c>
      <c r="CC194" s="660" t="s">
        <v>2886</v>
      </c>
      <c r="CD194" s="661" t="s">
        <v>1217</v>
      </c>
      <c r="CE194" s="662"/>
      <c r="CF194" s="663"/>
      <c r="CG194" s="663"/>
      <c r="CH194" s="663"/>
      <c r="CI194" s="663"/>
      <c r="CJ194" s="664"/>
      <c r="CK194" s="661" t="s">
        <v>1217</v>
      </c>
      <c r="CL194" s="639"/>
      <c r="CM194" s="647" t="s">
        <v>1217</v>
      </c>
      <c r="CN194" s="665"/>
      <c r="CO194" s="666">
        <v>0</v>
      </c>
      <c r="CP194" s="667"/>
      <c r="CQ194" s="666">
        <v>0</v>
      </c>
      <c r="CR194" s="667"/>
      <c r="CS194" s="666">
        <v>0</v>
      </c>
      <c r="CT194" s="667" t="s">
        <v>1210</v>
      </c>
      <c r="CU194" s="666">
        <v>0</v>
      </c>
      <c r="CV194" s="374" t="s">
        <v>1219</v>
      </c>
      <c r="CW194" s="375" t="s">
        <v>1223</v>
      </c>
      <c r="CX194" s="336"/>
      <c r="CY194" s="333" t="s">
        <v>1222</v>
      </c>
      <c r="CZ194" s="334" t="s">
        <v>1223</v>
      </c>
      <c r="DA194" s="336"/>
      <c r="DB194" s="333" t="s">
        <v>1226</v>
      </c>
      <c r="DC194" s="334" t="s">
        <v>1226</v>
      </c>
      <c r="DD194" s="336"/>
      <c r="DE194" s="333" t="s">
        <v>1222</v>
      </c>
      <c r="DF194" s="334" t="s">
        <v>1223</v>
      </c>
      <c r="DG194" s="336"/>
      <c r="DH194" s="333" t="s">
        <v>1222</v>
      </c>
      <c r="DI194" s="334" t="s">
        <v>1223</v>
      </c>
      <c r="DJ194" s="336"/>
      <c r="DK194" s="333" t="s">
        <v>1222</v>
      </c>
      <c r="DL194" s="334" t="s">
        <v>1223</v>
      </c>
      <c r="DM194" s="336"/>
      <c r="DN194" s="333" t="s">
        <v>1220</v>
      </c>
      <c r="DO194" s="334" t="s">
        <v>1220</v>
      </c>
      <c r="DP194" s="336"/>
      <c r="DQ194" s="333" t="s">
        <v>1222</v>
      </c>
      <c r="DR194" s="334" t="s">
        <v>1223</v>
      </c>
      <c r="DS194" s="336"/>
      <c r="DT194" s="333" t="s">
        <v>1222</v>
      </c>
      <c r="DU194" s="334" t="s">
        <v>1223</v>
      </c>
      <c r="DV194" s="336"/>
      <c r="DW194" s="333" t="s">
        <v>1224</v>
      </c>
      <c r="DX194" s="334" t="s">
        <v>1224</v>
      </c>
      <c r="DY194" s="336"/>
      <c r="DZ194" s="333" t="s">
        <v>1224</v>
      </c>
      <c r="EA194" s="334" t="s">
        <v>1224</v>
      </c>
      <c r="EB194" s="336"/>
      <c r="EC194" s="333" t="s">
        <v>1224</v>
      </c>
      <c r="ED194" s="334" t="s">
        <v>1224</v>
      </c>
      <c r="EE194" s="336"/>
      <c r="EF194" s="333" t="s">
        <v>1226</v>
      </c>
      <c r="EG194" s="334" t="s">
        <v>1226</v>
      </c>
      <c r="EH194" s="336"/>
      <c r="EI194" s="374" t="s">
        <v>1210</v>
      </c>
      <c r="EJ194" s="375" t="s">
        <v>1210</v>
      </c>
      <c r="EK194" s="336"/>
      <c r="EL194" s="333" t="s">
        <v>1210</v>
      </c>
      <c r="EM194" s="334" t="s">
        <v>1210</v>
      </c>
      <c r="EN194" s="336"/>
      <c r="EO194" s="333" t="s">
        <v>1210</v>
      </c>
      <c r="EP194" s="334" t="s">
        <v>1210</v>
      </c>
      <c r="EQ194" s="336"/>
      <c r="ER194" s="333" t="s">
        <v>1210</v>
      </c>
      <c r="ES194" s="334" t="s">
        <v>1210</v>
      </c>
      <c r="ET194" s="336"/>
      <c r="EU194" s="333" t="s">
        <v>1210</v>
      </c>
      <c r="EV194" s="334" t="s">
        <v>1210</v>
      </c>
      <c r="EW194" s="376"/>
      <c r="EY194" s="668" t="s">
        <v>692</v>
      </c>
      <c r="EZ194" s="639" t="s">
        <v>693</v>
      </c>
      <c r="FA194" s="265" t="s">
        <v>1231</v>
      </c>
      <c r="FB194" s="266">
        <v>44904</v>
      </c>
      <c r="FC194" s="669">
        <v>44903</v>
      </c>
      <c r="FD194" s="268" t="s">
        <v>1242</v>
      </c>
      <c r="FE194" s="326">
        <v>3</v>
      </c>
      <c r="FF194" s="270" t="s">
        <v>1242</v>
      </c>
      <c r="FG194" s="326">
        <v>3</v>
      </c>
      <c r="FH194" s="327" t="s">
        <v>1210</v>
      </c>
      <c r="FI194" s="328" t="s">
        <v>1210</v>
      </c>
      <c r="FJ194" s="670" t="s">
        <v>1228</v>
      </c>
      <c r="FK194" s="671">
        <v>80</v>
      </c>
      <c r="FL194" s="672">
        <v>16</v>
      </c>
      <c r="FM194" s="673">
        <v>20</v>
      </c>
      <c r="FN194" s="268" t="s">
        <v>1210</v>
      </c>
      <c r="FO194" s="326" t="s">
        <v>1210</v>
      </c>
      <c r="FP194" s="270" t="s">
        <v>1210</v>
      </c>
      <c r="FQ194" s="326" t="s">
        <v>1210</v>
      </c>
      <c r="FR194" s="327" t="s">
        <v>1210</v>
      </c>
      <c r="FS194" s="328" t="s">
        <v>1210</v>
      </c>
      <c r="FT194" s="670" t="s">
        <v>1210</v>
      </c>
      <c r="FU194" s="671" t="s">
        <v>1210</v>
      </c>
      <c r="FV194" s="672" t="s">
        <v>1210</v>
      </c>
      <c r="FW194" s="673" t="s">
        <v>1210</v>
      </c>
      <c r="FY194" s="276" t="s">
        <v>1243</v>
      </c>
      <c r="FZ194" s="277" t="s">
        <v>1230</v>
      </c>
      <c r="GC194" s="229"/>
      <c r="GD194" s="229"/>
    </row>
    <row r="195" spans="2:186" ht="18.75" customHeight="1">
      <c r="B195" s="632" t="s">
        <v>694</v>
      </c>
      <c r="C195" s="231" t="s">
        <v>695</v>
      </c>
      <c r="D195" s="232">
        <v>2022</v>
      </c>
      <c r="E195" s="233" t="s">
        <v>1511</v>
      </c>
      <c r="F195" s="633">
        <v>1398258</v>
      </c>
      <c r="G195" s="634">
        <v>1398258</v>
      </c>
      <c r="H195" s="339">
        <v>44773</v>
      </c>
      <c r="I195" s="635" t="s">
        <v>2887</v>
      </c>
      <c r="J195" s="636" t="s">
        <v>695</v>
      </c>
      <c r="K195" s="637" t="s">
        <v>2888</v>
      </c>
      <c r="L195" s="638" t="s">
        <v>695</v>
      </c>
      <c r="M195" s="637" t="s">
        <v>2888</v>
      </c>
      <c r="N195" s="639" t="s">
        <v>2887</v>
      </c>
      <c r="O195" s="635" t="s">
        <v>150</v>
      </c>
      <c r="P195" s="639" t="s">
        <v>152</v>
      </c>
      <c r="Q195" s="640" t="s">
        <v>1234</v>
      </c>
      <c r="R195" s="641"/>
      <c r="S195" s="641" t="s">
        <v>1272</v>
      </c>
      <c r="T195" s="642"/>
      <c r="U195" s="643">
        <v>10600.838194056001</v>
      </c>
      <c r="V195" s="644">
        <v>256</v>
      </c>
      <c r="W195" s="644">
        <v>3</v>
      </c>
      <c r="X195" s="645">
        <v>1395</v>
      </c>
      <c r="Y195" s="352">
        <v>2022</v>
      </c>
      <c r="Z195" s="265">
        <v>2024</v>
      </c>
      <c r="AA195" s="646" t="s">
        <v>2889</v>
      </c>
      <c r="AB195" s="647"/>
      <c r="AC195" s="639" t="s">
        <v>1210</v>
      </c>
      <c r="AD195" s="648" t="s">
        <v>1211</v>
      </c>
      <c r="AE195" s="636" t="s">
        <v>2890</v>
      </c>
      <c r="AF195" s="636" t="s">
        <v>2887</v>
      </c>
      <c r="AG195" s="639" t="s">
        <v>2891</v>
      </c>
      <c r="AH195" s="648"/>
      <c r="AI195" s="639" t="s">
        <v>1210</v>
      </c>
      <c r="AJ195" s="649">
        <v>2021</v>
      </c>
      <c r="AK195" s="644">
        <v>20275</v>
      </c>
      <c r="AL195" s="644">
        <v>20074</v>
      </c>
      <c r="AM195" s="650"/>
      <c r="AN195" s="651"/>
      <c r="AO195" s="652">
        <v>2024</v>
      </c>
      <c r="AP195" s="645">
        <v>19667</v>
      </c>
      <c r="AQ195" s="653">
        <v>2.99</v>
      </c>
      <c r="AR195" s="645">
        <v>19471</v>
      </c>
      <c r="AS195" s="653">
        <v>3</v>
      </c>
      <c r="AT195" s="654"/>
      <c r="AU195" s="651" t="s">
        <v>1210</v>
      </c>
      <c r="AV195" s="655" t="s">
        <v>1210</v>
      </c>
      <c r="AW195" s="656" t="s">
        <v>2892</v>
      </c>
      <c r="AX195" s="649">
        <v>2021</v>
      </c>
      <c r="AY195" s="644">
        <v>4371</v>
      </c>
      <c r="AZ195" s="644">
        <v>4371</v>
      </c>
      <c r="BA195" s="650"/>
      <c r="BB195" s="657"/>
      <c r="BC195" s="652">
        <v>2024</v>
      </c>
      <c r="BD195" s="645">
        <v>4371</v>
      </c>
      <c r="BE195" s="653">
        <v>0</v>
      </c>
      <c r="BF195" s="645">
        <v>4371</v>
      </c>
      <c r="BG195" s="653">
        <v>0</v>
      </c>
      <c r="BH195" s="654"/>
      <c r="BI195" s="657" t="s">
        <v>1210</v>
      </c>
      <c r="BJ195" s="655" t="s">
        <v>1210</v>
      </c>
      <c r="BK195" s="656" t="s">
        <v>2893</v>
      </c>
      <c r="BL195" s="635" t="s">
        <v>1210</v>
      </c>
      <c r="BM195" s="658" t="s">
        <v>1210</v>
      </c>
      <c r="BN195" s="639" t="s">
        <v>1210</v>
      </c>
      <c r="BO195" s="635" t="s">
        <v>1210</v>
      </c>
      <c r="BP195" s="658" t="s">
        <v>1210</v>
      </c>
      <c r="BQ195" s="639" t="s">
        <v>1210</v>
      </c>
      <c r="BR195" s="635" t="s">
        <v>1210</v>
      </c>
      <c r="BS195" s="658" t="s">
        <v>1210</v>
      </c>
      <c r="BT195" s="639" t="s">
        <v>1210</v>
      </c>
      <c r="BU195" s="635" t="s">
        <v>1210</v>
      </c>
      <c r="BV195" s="658" t="s">
        <v>1210</v>
      </c>
      <c r="BW195" s="639" t="s">
        <v>1210</v>
      </c>
      <c r="BX195" s="635" t="s">
        <v>1210</v>
      </c>
      <c r="BY195" s="658" t="s">
        <v>1210</v>
      </c>
      <c r="BZ195" s="639" t="s">
        <v>1210</v>
      </c>
      <c r="CA195" s="659" t="s">
        <v>1210</v>
      </c>
      <c r="CB195" s="638" t="s">
        <v>1240</v>
      </c>
      <c r="CC195" s="660" t="s">
        <v>2894</v>
      </c>
      <c r="CD195" s="661" t="s">
        <v>1240</v>
      </c>
      <c r="CE195" s="662" t="s">
        <v>1431</v>
      </c>
      <c r="CF195" s="663" t="s">
        <v>2895</v>
      </c>
      <c r="CG195" s="663"/>
      <c r="CH195" s="663"/>
      <c r="CI195" s="663"/>
      <c r="CJ195" s="664"/>
      <c r="CK195" s="661" t="s">
        <v>1217</v>
      </c>
      <c r="CL195" s="639"/>
      <c r="CM195" s="647" t="s">
        <v>1240</v>
      </c>
      <c r="CN195" s="665">
        <v>1</v>
      </c>
      <c r="CO195" s="666">
        <v>0</v>
      </c>
      <c r="CP195" s="667">
        <v>0</v>
      </c>
      <c r="CQ195" s="666">
        <v>0</v>
      </c>
      <c r="CR195" s="667">
        <v>0</v>
      </c>
      <c r="CS195" s="666">
        <v>0</v>
      </c>
      <c r="CT195" s="667">
        <v>1</v>
      </c>
      <c r="CU195" s="666">
        <v>0</v>
      </c>
      <c r="CV195" s="374" t="s">
        <v>1219</v>
      </c>
      <c r="CW195" s="375" t="s">
        <v>1223</v>
      </c>
      <c r="CX195" s="336"/>
      <c r="CY195" s="333" t="s">
        <v>1222</v>
      </c>
      <c r="CZ195" s="334" t="s">
        <v>1223</v>
      </c>
      <c r="DA195" s="336"/>
      <c r="DB195" s="333" t="s">
        <v>1222</v>
      </c>
      <c r="DC195" s="334" t="s">
        <v>1223</v>
      </c>
      <c r="DD195" s="336"/>
      <c r="DE195" s="333" t="s">
        <v>1226</v>
      </c>
      <c r="DF195" s="334" t="s">
        <v>1226</v>
      </c>
      <c r="DG195" s="336"/>
      <c r="DH195" s="333" t="s">
        <v>1226</v>
      </c>
      <c r="DI195" s="334" t="s">
        <v>1226</v>
      </c>
      <c r="DJ195" s="336"/>
      <c r="DK195" s="333" t="s">
        <v>1222</v>
      </c>
      <c r="DL195" s="334" t="s">
        <v>1223</v>
      </c>
      <c r="DM195" s="336"/>
      <c r="DN195" s="333" t="s">
        <v>1226</v>
      </c>
      <c r="DO195" s="334" t="s">
        <v>1226</v>
      </c>
      <c r="DP195" s="336"/>
      <c r="DQ195" s="333" t="s">
        <v>1222</v>
      </c>
      <c r="DR195" s="334" t="s">
        <v>1223</v>
      </c>
      <c r="DS195" s="336"/>
      <c r="DT195" s="333" t="s">
        <v>1222</v>
      </c>
      <c r="DU195" s="334" t="s">
        <v>1223</v>
      </c>
      <c r="DV195" s="336"/>
      <c r="DW195" s="333" t="s">
        <v>1222</v>
      </c>
      <c r="DX195" s="334" t="s">
        <v>1223</v>
      </c>
      <c r="DY195" s="336"/>
      <c r="DZ195" s="333" t="s">
        <v>1226</v>
      </c>
      <c r="EA195" s="334" t="s">
        <v>1226</v>
      </c>
      <c r="EB195" s="336"/>
      <c r="EC195" s="333" t="s">
        <v>1222</v>
      </c>
      <c r="ED195" s="334" t="s">
        <v>1223</v>
      </c>
      <c r="EE195" s="336"/>
      <c r="EF195" s="333" t="s">
        <v>1222</v>
      </c>
      <c r="EG195" s="334" t="s">
        <v>1223</v>
      </c>
      <c r="EH195" s="336"/>
      <c r="EI195" s="374" t="s">
        <v>1219</v>
      </c>
      <c r="EJ195" s="375" t="s">
        <v>1223</v>
      </c>
      <c r="EK195" s="336"/>
      <c r="EL195" s="333" t="s">
        <v>1219</v>
      </c>
      <c r="EM195" s="334" t="s">
        <v>1223</v>
      </c>
      <c r="EN195" s="336"/>
      <c r="EO195" s="333" t="s">
        <v>1222</v>
      </c>
      <c r="EP195" s="334" t="s">
        <v>1223</v>
      </c>
      <c r="EQ195" s="336"/>
      <c r="ER195" s="333" t="s">
        <v>1222</v>
      </c>
      <c r="ES195" s="334" t="s">
        <v>1223</v>
      </c>
      <c r="ET195" s="336"/>
      <c r="EU195" s="333" t="s">
        <v>1222</v>
      </c>
      <c r="EV195" s="334" t="s">
        <v>1223</v>
      </c>
      <c r="EW195" s="376"/>
      <c r="EY195" s="668" t="s">
        <v>694</v>
      </c>
      <c r="EZ195" s="639" t="s">
        <v>695</v>
      </c>
      <c r="FA195" s="265" t="s">
        <v>1511</v>
      </c>
      <c r="FB195" s="266">
        <v>44970</v>
      </c>
      <c r="FC195" s="669">
        <v>44970</v>
      </c>
      <c r="FD195" s="268" t="s">
        <v>1242</v>
      </c>
      <c r="FE195" s="326">
        <v>2.99</v>
      </c>
      <c r="FF195" s="270" t="s">
        <v>1242</v>
      </c>
      <c r="FG195" s="326">
        <v>3</v>
      </c>
      <c r="FH195" s="327" t="s">
        <v>1210</v>
      </c>
      <c r="FI195" s="328" t="s">
        <v>1210</v>
      </c>
      <c r="FJ195" s="670" t="s">
        <v>1228</v>
      </c>
      <c r="FK195" s="671">
        <v>69.230769230769226</v>
      </c>
      <c r="FL195" s="672">
        <v>18</v>
      </c>
      <c r="FM195" s="673">
        <v>26</v>
      </c>
      <c r="FN195" s="268" t="s">
        <v>1228</v>
      </c>
      <c r="FO195" s="326">
        <v>0</v>
      </c>
      <c r="FP195" s="270" t="s">
        <v>1228</v>
      </c>
      <c r="FQ195" s="326">
        <v>0</v>
      </c>
      <c r="FR195" s="327" t="s">
        <v>1210</v>
      </c>
      <c r="FS195" s="328" t="s">
        <v>1210</v>
      </c>
      <c r="FT195" s="670" t="s">
        <v>1242</v>
      </c>
      <c r="FU195" s="671">
        <v>100</v>
      </c>
      <c r="FV195" s="672">
        <v>10</v>
      </c>
      <c r="FW195" s="673">
        <v>10</v>
      </c>
      <c r="FY195" s="276" t="s">
        <v>1243</v>
      </c>
      <c r="FZ195" s="277" t="s">
        <v>1446</v>
      </c>
      <c r="GC195" s="229"/>
      <c r="GD195" s="229"/>
    </row>
    <row r="196" spans="2:186" ht="18.75" customHeight="1">
      <c r="B196" s="632" t="s">
        <v>696</v>
      </c>
      <c r="C196" s="231" t="s">
        <v>697</v>
      </c>
      <c r="D196" s="232">
        <v>2022</v>
      </c>
      <c r="E196" s="233" t="s">
        <v>1231</v>
      </c>
      <c r="F196" s="633">
        <v>1056260</v>
      </c>
      <c r="G196" s="634">
        <v>1056260</v>
      </c>
      <c r="H196" s="339">
        <v>44781</v>
      </c>
      <c r="I196" s="635" t="s">
        <v>2896</v>
      </c>
      <c r="J196" s="636" t="s">
        <v>697</v>
      </c>
      <c r="K196" s="637" t="s">
        <v>2897</v>
      </c>
      <c r="L196" s="638" t="s">
        <v>697</v>
      </c>
      <c r="M196" s="637" t="s">
        <v>2897</v>
      </c>
      <c r="N196" s="639" t="s">
        <v>2896</v>
      </c>
      <c r="O196" s="635" t="s">
        <v>78</v>
      </c>
      <c r="P196" s="639" t="s">
        <v>85</v>
      </c>
      <c r="Q196" s="640" t="s">
        <v>1234</v>
      </c>
      <c r="R196" s="641"/>
      <c r="S196" s="641"/>
      <c r="T196" s="642"/>
      <c r="U196" s="643">
        <v>6968</v>
      </c>
      <c r="V196" s="644">
        <v>21</v>
      </c>
      <c r="W196" s="644">
        <v>3</v>
      </c>
      <c r="X196" s="645" t="s">
        <v>1210</v>
      </c>
      <c r="Y196" s="352">
        <v>2022</v>
      </c>
      <c r="Z196" s="265">
        <v>2024</v>
      </c>
      <c r="AA196" s="646" t="s">
        <v>2898</v>
      </c>
      <c r="AB196" s="647"/>
      <c r="AC196" s="639" t="s">
        <v>1210</v>
      </c>
      <c r="AD196" s="648" t="s">
        <v>1211</v>
      </c>
      <c r="AE196" s="636" t="s">
        <v>2899</v>
      </c>
      <c r="AF196" s="636" t="s">
        <v>2896</v>
      </c>
      <c r="AG196" s="639" t="s">
        <v>2900</v>
      </c>
      <c r="AH196" s="648"/>
      <c r="AI196" s="639" t="s">
        <v>1210</v>
      </c>
      <c r="AJ196" s="649">
        <v>2021</v>
      </c>
      <c r="AK196" s="644">
        <v>12537</v>
      </c>
      <c r="AL196" s="644">
        <v>11769</v>
      </c>
      <c r="AM196" s="650">
        <v>154.46</v>
      </c>
      <c r="AN196" s="651" t="s">
        <v>1283</v>
      </c>
      <c r="AO196" s="652">
        <v>2024</v>
      </c>
      <c r="AP196" s="645">
        <v>12160.89</v>
      </c>
      <c r="AQ196" s="653">
        <v>3</v>
      </c>
      <c r="AR196" s="645">
        <v>11415.93</v>
      </c>
      <c r="AS196" s="653">
        <v>3</v>
      </c>
      <c r="AT196" s="654">
        <v>149.8262</v>
      </c>
      <c r="AU196" s="651" t="s">
        <v>1283</v>
      </c>
      <c r="AV196" s="655">
        <v>3</v>
      </c>
      <c r="AW196" s="656" t="s">
        <v>2901</v>
      </c>
      <c r="AX196" s="649">
        <v>2021</v>
      </c>
      <c r="AY196" s="644"/>
      <c r="AZ196" s="644" t="s">
        <v>1210</v>
      </c>
      <c r="BA196" s="650"/>
      <c r="BB196" s="657"/>
      <c r="BC196" s="652">
        <v>2024</v>
      </c>
      <c r="BD196" s="645"/>
      <c r="BE196" s="653" t="s">
        <v>1210</v>
      </c>
      <c r="BF196" s="645"/>
      <c r="BG196" s="653" t="s">
        <v>1210</v>
      </c>
      <c r="BH196" s="654"/>
      <c r="BI196" s="657" t="s">
        <v>1210</v>
      </c>
      <c r="BJ196" s="655" t="s">
        <v>1210</v>
      </c>
      <c r="BK196" s="656"/>
      <c r="BL196" s="635" t="s">
        <v>1210</v>
      </c>
      <c r="BM196" s="658" t="s">
        <v>1210</v>
      </c>
      <c r="BN196" s="639" t="s">
        <v>1210</v>
      </c>
      <c r="BO196" s="635" t="s">
        <v>1210</v>
      </c>
      <c r="BP196" s="658" t="s">
        <v>1210</v>
      </c>
      <c r="BQ196" s="639" t="s">
        <v>1210</v>
      </c>
      <c r="BR196" s="635" t="s">
        <v>1210</v>
      </c>
      <c r="BS196" s="658" t="s">
        <v>1210</v>
      </c>
      <c r="BT196" s="639" t="s">
        <v>1210</v>
      </c>
      <c r="BU196" s="635" t="s">
        <v>1210</v>
      </c>
      <c r="BV196" s="658" t="s">
        <v>1210</v>
      </c>
      <c r="BW196" s="639" t="s">
        <v>1210</v>
      </c>
      <c r="BX196" s="635" t="s">
        <v>1210</v>
      </c>
      <c r="BY196" s="658" t="s">
        <v>1210</v>
      </c>
      <c r="BZ196" s="639" t="s">
        <v>1210</v>
      </c>
      <c r="CA196" s="659" t="s">
        <v>1210</v>
      </c>
      <c r="CB196" s="638" t="s">
        <v>1217</v>
      </c>
      <c r="CC196" s="660" t="s">
        <v>2902</v>
      </c>
      <c r="CD196" s="661" t="s">
        <v>1217</v>
      </c>
      <c r="CE196" s="662"/>
      <c r="CF196" s="663"/>
      <c r="CG196" s="663"/>
      <c r="CH196" s="663"/>
      <c r="CI196" s="663"/>
      <c r="CJ196" s="664"/>
      <c r="CK196" s="661" t="s">
        <v>1240</v>
      </c>
      <c r="CL196" s="639" t="s">
        <v>2903</v>
      </c>
      <c r="CM196" s="647" t="s">
        <v>1217</v>
      </c>
      <c r="CN196" s="665"/>
      <c r="CO196" s="666">
        <v>0</v>
      </c>
      <c r="CP196" s="667"/>
      <c r="CQ196" s="666">
        <v>0</v>
      </c>
      <c r="CR196" s="667"/>
      <c r="CS196" s="666">
        <v>0</v>
      </c>
      <c r="CT196" s="667" t="s">
        <v>1210</v>
      </c>
      <c r="CU196" s="666">
        <v>0</v>
      </c>
      <c r="CV196" s="374" t="s">
        <v>1219</v>
      </c>
      <c r="CW196" s="375" t="s">
        <v>1223</v>
      </c>
      <c r="CX196" s="336"/>
      <c r="CY196" s="333" t="s">
        <v>1222</v>
      </c>
      <c r="CZ196" s="334" t="s">
        <v>1223</v>
      </c>
      <c r="DA196" s="336"/>
      <c r="DB196" s="333" t="s">
        <v>1222</v>
      </c>
      <c r="DC196" s="334" t="s">
        <v>1223</v>
      </c>
      <c r="DD196" s="336"/>
      <c r="DE196" s="333" t="s">
        <v>1222</v>
      </c>
      <c r="DF196" s="334" t="s">
        <v>1223</v>
      </c>
      <c r="DG196" s="336"/>
      <c r="DH196" s="333" t="s">
        <v>1222</v>
      </c>
      <c r="DI196" s="334" t="s">
        <v>1223</v>
      </c>
      <c r="DJ196" s="336"/>
      <c r="DK196" s="333" t="s">
        <v>1222</v>
      </c>
      <c r="DL196" s="334" t="s">
        <v>1223</v>
      </c>
      <c r="DM196" s="336"/>
      <c r="DN196" s="333" t="s">
        <v>1222</v>
      </c>
      <c r="DO196" s="334" t="s">
        <v>1223</v>
      </c>
      <c r="DP196" s="336"/>
      <c r="DQ196" s="333" t="s">
        <v>1222</v>
      </c>
      <c r="DR196" s="334" t="s">
        <v>1223</v>
      </c>
      <c r="DS196" s="336"/>
      <c r="DT196" s="333" t="s">
        <v>1222</v>
      </c>
      <c r="DU196" s="334" t="s">
        <v>1223</v>
      </c>
      <c r="DV196" s="336"/>
      <c r="DW196" s="333" t="s">
        <v>1224</v>
      </c>
      <c r="DX196" s="334" t="s">
        <v>1224</v>
      </c>
      <c r="DY196" s="336"/>
      <c r="DZ196" s="333" t="s">
        <v>1224</v>
      </c>
      <c r="EA196" s="334" t="s">
        <v>1224</v>
      </c>
      <c r="EB196" s="336"/>
      <c r="EC196" s="333" t="s">
        <v>1224</v>
      </c>
      <c r="ED196" s="334" t="s">
        <v>1224</v>
      </c>
      <c r="EE196" s="336"/>
      <c r="EF196" s="333" t="s">
        <v>1222</v>
      </c>
      <c r="EG196" s="334" t="s">
        <v>1223</v>
      </c>
      <c r="EH196" s="336"/>
      <c r="EI196" s="374" t="s">
        <v>1210</v>
      </c>
      <c r="EJ196" s="375" t="s">
        <v>1210</v>
      </c>
      <c r="EK196" s="336"/>
      <c r="EL196" s="333" t="s">
        <v>1210</v>
      </c>
      <c r="EM196" s="334" t="s">
        <v>1210</v>
      </c>
      <c r="EN196" s="336"/>
      <c r="EO196" s="333" t="s">
        <v>1210</v>
      </c>
      <c r="EP196" s="334" t="s">
        <v>1210</v>
      </c>
      <c r="EQ196" s="336"/>
      <c r="ER196" s="333" t="s">
        <v>1210</v>
      </c>
      <c r="ES196" s="334" t="s">
        <v>1210</v>
      </c>
      <c r="ET196" s="336"/>
      <c r="EU196" s="333" t="s">
        <v>1210</v>
      </c>
      <c r="EV196" s="334" t="s">
        <v>1210</v>
      </c>
      <c r="EW196" s="376"/>
      <c r="EY196" s="668" t="s">
        <v>696</v>
      </c>
      <c r="EZ196" s="639" t="s">
        <v>697</v>
      </c>
      <c r="FA196" s="265" t="s">
        <v>1231</v>
      </c>
      <c r="FB196" s="266">
        <v>44917</v>
      </c>
      <c r="FC196" s="669">
        <v>44930</v>
      </c>
      <c r="FD196" s="268" t="s">
        <v>1242</v>
      </c>
      <c r="FE196" s="326">
        <v>3</v>
      </c>
      <c r="FF196" s="270" t="s">
        <v>1242</v>
      </c>
      <c r="FG196" s="326">
        <v>3</v>
      </c>
      <c r="FH196" s="327" t="s">
        <v>1242</v>
      </c>
      <c r="FI196" s="328">
        <v>3</v>
      </c>
      <c r="FJ196" s="670" t="s">
        <v>1242</v>
      </c>
      <c r="FK196" s="671">
        <v>100</v>
      </c>
      <c r="FL196" s="672">
        <v>20</v>
      </c>
      <c r="FM196" s="673">
        <v>20</v>
      </c>
      <c r="FN196" s="268" t="s">
        <v>1210</v>
      </c>
      <c r="FO196" s="326" t="s">
        <v>1210</v>
      </c>
      <c r="FP196" s="270" t="s">
        <v>1210</v>
      </c>
      <c r="FQ196" s="326" t="s">
        <v>1210</v>
      </c>
      <c r="FR196" s="327" t="s">
        <v>1210</v>
      </c>
      <c r="FS196" s="328" t="s">
        <v>1210</v>
      </c>
      <c r="FT196" s="670" t="s">
        <v>1210</v>
      </c>
      <c r="FU196" s="671" t="s">
        <v>1210</v>
      </c>
      <c r="FV196" s="672" t="s">
        <v>1210</v>
      </c>
      <c r="FW196" s="673" t="s">
        <v>1210</v>
      </c>
      <c r="FY196" s="276" t="s">
        <v>1243</v>
      </c>
      <c r="FZ196" s="277" t="s">
        <v>1230</v>
      </c>
      <c r="GC196" s="229"/>
      <c r="GD196" s="229"/>
    </row>
    <row r="197" spans="2:186" ht="18.75" customHeight="1">
      <c r="B197" s="632" t="s">
        <v>698</v>
      </c>
      <c r="C197" s="231" t="s">
        <v>699</v>
      </c>
      <c r="D197" s="232">
        <v>2022</v>
      </c>
      <c r="E197" s="233" t="s">
        <v>1269</v>
      </c>
      <c r="F197" s="633">
        <v>3067261</v>
      </c>
      <c r="G197" s="634">
        <v>3067261</v>
      </c>
      <c r="H197" s="339">
        <v>44768</v>
      </c>
      <c r="I197" s="635" t="s">
        <v>2904</v>
      </c>
      <c r="J197" s="636" t="s">
        <v>699</v>
      </c>
      <c r="K197" s="637" t="s">
        <v>2905</v>
      </c>
      <c r="L197" s="638" t="s">
        <v>699</v>
      </c>
      <c r="M197" s="637" t="s">
        <v>2905</v>
      </c>
      <c r="N197" s="639" t="s">
        <v>2906</v>
      </c>
      <c r="O197" s="635" t="s">
        <v>92</v>
      </c>
      <c r="P197" s="639" t="s">
        <v>98</v>
      </c>
      <c r="Q197" s="640"/>
      <c r="R197" s="641"/>
      <c r="S197" s="641" t="s">
        <v>1272</v>
      </c>
      <c r="T197" s="642"/>
      <c r="U197" s="643" t="s">
        <v>1210</v>
      </c>
      <c r="V197" s="644" t="s">
        <v>1210</v>
      </c>
      <c r="W197" s="644" t="s">
        <v>1210</v>
      </c>
      <c r="X197" s="645">
        <v>126</v>
      </c>
      <c r="Y197" s="352">
        <v>2022</v>
      </c>
      <c r="Z197" s="265">
        <v>2024</v>
      </c>
      <c r="AA197" s="646" t="s">
        <v>2907</v>
      </c>
      <c r="AB197" s="647" t="s">
        <v>1211</v>
      </c>
      <c r="AC197" s="639" t="s">
        <v>2908</v>
      </c>
      <c r="AD197" s="648"/>
      <c r="AE197" s="636" t="s">
        <v>1210</v>
      </c>
      <c r="AF197" s="636" t="s">
        <v>1210</v>
      </c>
      <c r="AG197" s="639" t="s">
        <v>1210</v>
      </c>
      <c r="AH197" s="648"/>
      <c r="AI197" s="639" t="s">
        <v>1210</v>
      </c>
      <c r="AJ197" s="649">
        <v>2021</v>
      </c>
      <c r="AK197" s="644"/>
      <c r="AL197" s="644" t="s">
        <v>1210</v>
      </c>
      <c r="AM197" s="650"/>
      <c r="AN197" s="651"/>
      <c r="AO197" s="652">
        <v>2024</v>
      </c>
      <c r="AP197" s="645"/>
      <c r="AQ197" s="653" t="s">
        <v>1210</v>
      </c>
      <c r="AR197" s="645"/>
      <c r="AS197" s="653" t="s">
        <v>1210</v>
      </c>
      <c r="AT197" s="654"/>
      <c r="AU197" s="651" t="s">
        <v>1210</v>
      </c>
      <c r="AV197" s="655" t="s">
        <v>1210</v>
      </c>
      <c r="AW197" s="656"/>
      <c r="AX197" s="649">
        <v>2021</v>
      </c>
      <c r="AY197" s="644">
        <v>109</v>
      </c>
      <c r="AZ197" s="644">
        <v>109</v>
      </c>
      <c r="BA197" s="650"/>
      <c r="BB197" s="657"/>
      <c r="BC197" s="652">
        <v>2024</v>
      </c>
      <c r="BD197" s="645">
        <v>107</v>
      </c>
      <c r="BE197" s="653">
        <v>1.83</v>
      </c>
      <c r="BF197" s="645">
        <v>107</v>
      </c>
      <c r="BG197" s="653">
        <v>1.83</v>
      </c>
      <c r="BH197" s="654"/>
      <c r="BI197" s="657" t="s">
        <v>1210</v>
      </c>
      <c r="BJ197" s="655" t="s">
        <v>1210</v>
      </c>
      <c r="BK197" s="656" t="s">
        <v>2909</v>
      </c>
      <c r="BL197" s="635" t="s">
        <v>1210</v>
      </c>
      <c r="BM197" s="658" t="s">
        <v>1210</v>
      </c>
      <c r="BN197" s="639" t="s">
        <v>1210</v>
      </c>
      <c r="BO197" s="635" t="s">
        <v>1210</v>
      </c>
      <c r="BP197" s="658" t="s">
        <v>1210</v>
      </c>
      <c r="BQ197" s="639" t="s">
        <v>1210</v>
      </c>
      <c r="BR197" s="635" t="s">
        <v>1210</v>
      </c>
      <c r="BS197" s="658" t="s">
        <v>1210</v>
      </c>
      <c r="BT197" s="639" t="s">
        <v>1210</v>
      </c>
      <c r="BU197" s="635" t="s">
        <v>1210</v>
      </c>
      <c r="BV197" s="658" t="s">
        <v>1210</v>
      </c>
      <c r="BW197" s="639" t="s">
        <v>1210</v>
      </c>
      <c r="BX197" s="635" t="s">
        <v>1210</v>
      </c>
      <c r="BY197" s="658" t="s">
        <v>1210</v>
      </c>
      <c r="BZ197" s="639" t="s">
        <v>1210</v>
      </c>
      <c r="CA197" s="659" t="s">
        <v>1210</v>
      </c>
      <c r="CB197" s="638" t="s">
        <v>1217</v>
      </c>
      <c r="CC197" s="660"/>
      <c r="CD197" s="661" t="s">
        <v>1217</v>
      </c>
      <c r="CE197" s="662"/>
      <c r="CF197" s="663"/>
      <c r="CG197" s="663"/>
      <c r="CH197" s="663"/>
      <c r="CI197" s="663"/>
      <c r="CJ197" s="664"/>
      <c r="CK197" s="661" t="s">
        <v>1217</v>
      </c>
      <c r="CL197" s="639"/>
      <c r="CM197" s="647" t="s">
        <v>1240</v>
      </c>
      <c r="CN197" s="665">
        <v>7</v>
      </c>
      <c r="CO197" s="666">
        <v>3</v>
      </c>
      <c r="CP197" s="667">
        <v>2</v>
      </c>
      <c r="CQ197" s="666">
        <v>2</v>
      </c>
      <c r="CR197" s="667">
        <v>0</v>
      </c>
      <c r="CS197" s="666">
        <v>1</v>
      </c>
      <c r="CT197" s="667">
        <v>9</v>
      </c>
      <c r="CU197" s="666">
        <v>6</v>
      </c>
      <c r="CV197" s="374" t="s">
        <v>1210</v>
      </c>
      <c r="CW197" s="375" t="s">
        <v>1210</v>
      </c>
      <c r="CX197" s="336"/>
      <c r="CY197" s="333" t="s">
        <v>1210</v>
      </c>
      <c r="CZ197" s="334" t="s">
        <v>1210</v>
      </c>
      <c r="DA197" s="336"/>
      <c r="DB197" s="333" t="s">
        <v>1210</v>
      </c>
      <c r="DC197" s="334" t="s">
        <v>1210</v>
      </c>
      <c r="DD197" s="336"/>
      <c r="DE197" s="333" t="s">
        <v>1210</v>
      </c>
      <c r="DF197" s="334" t="s">
        <v>1210</v>
      </c>
      <c r="DG197" s="336"/>
      <c r="DH197" s="333" t="s">
        <v>1210</v>
      </c>
      <c r="DI197" s="334" t="s">
        <v>1210</v>
      </c>
      <c r="DJ197" s="336"/>
      <c r="DK197" s="333" t="s">
        <v>1210</v>
      </c>
      <c r="DL197" s="334" t="s">
        <v>1210</v>
      </c>
      <c r="DM197" s="336"/>
      <c r="DN197" s="333" t="s">
        <v>1210</v>
      </c>
      <c r="DO197" s="334" t="s">
        <v>1210</v>
      </c>
      <c r="DP197" s="336"/>
      <c r="DQ197" s="333" t="s">
        <v>1210</v>
      </c>
      <c r="DR197" s="334" t="s">
        <v>1210</v>
      </c>
      <c r="DS197" s="336"/>
      <c r="DT197" s="333" t="s">
        <v>1210</v>
      </c>
      <c r="DU197" s="334" t="s">
        <v>1210</v>
      </c>
      <c r="DV197" s="336"/>
      <c r="DW197" s="333" t="s">
        <v>1210</v>
      </c>
      <c r="DX197" s="334" t="s">
        <v>1210</v>
      </c>
      <c r="DY197" s="336"/>
      <c r="DZ197" s="333" t="s">
        <v>1210</v>
      </c>
      <c r="EA197" s="334" t="s">
        <v>1210</v>
      </c>
      <c r="EB197" s="336"/>
      <c r="EC197" s="333" t="s">
        <v>1210</v>
      </c>
      <c r="ED197" s="334" t="s">
        <v>1210</v>
      </c>
      <c r="EE197" s="336"/>
      <c r="EF197" s="333" t="s">
        <v>1210</v>
      </c>
      <c r="EG197" s="334" t="s">
        <v>1210</v>
      </c>
      <c r="EH197" s="336"/>
      <c r="EI197" s="374" t="s">
        <v>1219</v>
      </c>
      <c r="EJ197" s="375" t="s">
        <v>1223</v>
      </c>
      <c r="EK197" s="336"/>
      <c r="EL197" s="333" t="s">
        <v>1224</v>
      </c>
      <c r="EM197" s="334" t="s">
        <v>1224</v>
      </c>
      <c r="EN197" s="336"/>
      <c r="EO197" s="333" t="s">
        <v>1222</v>
      </c>
      <c r="EP197" s="334" t="s">
        <v>1223</v>
      </c>
      <c r="EQ197" s="336"/>
      <c r="ER197" s="333" t="s">
        <v>1222</v>
      </c>
      <c r="ES197" s="334" t="s">
        <v>1223</v>
      </c>
      <c r="ET197" s="336"/>
      <c r="EU197" s="333" t="s">
        <v>1222</v>
      </c>
      <c r="EV197" s="334" t="s">
        <v>1223</v>
      </c>
      <c r="EW197" s="376"/>
      <c r="EY197" s="668" t="s">
        <v>698</v>
      </c>
      <c r="EZ197" s="639" t="s">
        <v>699</v>
      </c>
      <c r="FA197" s="265" t="s">
        <v>1269</v>
      </c>
      <c r="FB197" s="266">
        <v>44904</v>
      </c>
      <c r="FC197" s="669">
        <v>44904</v>
      </c>
      <c r="FD197" s="268" t="s">
        <v>1210</v>
      </c>
      <c r="FE197" s="326" t="s">
        <v>1210</v>
      </c>
      <c r="FF197" s="270" t="s">
        <v>1210</v>
      </c>
      <c r="FG197" s="326" t="s">
        <v>1210</v>
      </c>
      <c r="FH197" s="327" t="s">
        <v>1210</v>
      </c>
      <c r="FI197" s="328" t="s">
        <v>1210</v>
      </c>
      <c r="FJ197" s="670" t="s">
        <v>1210</v>
      </c>
      <c r="FK197" s="671" t="s">
        <v>1210</v>
      </c>
      <c r="FL197" s="672" t="s">
        <v>1210</v>
      </c>
      <c r="FM197" s="673" t="s">
        <v>1210</v>
      </c>
      <c r="FN197" s="268" t="s">
        <v>1242</v>
      </c>
      <c r="FO197" s="326">
        <v>1.83</v>
      </c>
      <c r="FP197" s="270" t="s">
        <v>1276</v>
      </c>
      <c r="FQ197" s="326">
        <v>1.83</v>
      </c>
      <c r="FR197" s="327" t="s">
        <v>1210</v>
      </c>
      <c r="FS197" s="328" t="s">
        <v>1210</v>
      </c>
      <c r="FT197" s="670" t="s">
        <v>1242</v>
      </c>
      <c r="FU197" s="671">
        <v>100</v>
      </c>
      <c r="FV197" s="672">
        <v>8</v>
      </c>
      <c r="FW197" s="673">
        <v>8</v>
      </c>
      <c r="FY197" s="276" t="s">
        <v>1230</v>
      </c>
      <c r="FZ197" s="277" t="s">
        <v>1243</v>
      </c>
      <c r="GC197" s="229"/>
      <c r="GD197" s="229"/>
    </row>
    <row r="198" spans="2:186" ht="18.75" customHeight="1">
      <c r="B198" s="632" t="s">
        <v>700</v>
      </c>
      <c r="C198" s="231" t="s">
        <v>701</v>
      </c>
      <c r="D198" s="232">
        <v>2022</v>
      </c>
      <c r="E198" s="233" t="s">
        <v>1231</v>
      </c>
      <c r="F198" s="633">
        <v>1071262</v>
      </c>
      <c r="G198" s="634">
        <v>1071262</v>
      </c>
      <c r="H198" s="339">
        <v>44770</v>
      </c>
      <c r="I198" s="635" t="s">
        <v>2910</v>
      </c>
      <c r="J198" s="636" t="s">
        <v>701</v>
      </c>
      <c r="K198" s="637" t="s">
        <v>2911</v>
      </c>
      <c r="L198" s="638" t="s">
        <v>2912</v>
      </c>
      <c r="M198" s="637" t="s">
        <v>2913</v>
      </c>
      <c r="N198" s="639" t="s">
        <v>2914</v>
      </c>
      <c r="O198" s="635" t="s">
        <v>105</v>
      </c>
      <c r="P198" s="639" t="s">
        <v>106</v>
      </c>
      <c r="Q198" s="640" t="s">
        <v>1234</v>
      </c>
      <c r="R198" s="641"/>
      <c r="S198" s="641"/>
      <c r="T198" s="642"/>
      <c r="U198" s="643">
        <v>7138.0734095999996</v>
      </c>
      <c r="V198" s="644">
        <v>1</v>
      </c>
      <c r="W198" s="644">
        <v>1</v>
      </c>
      <c r="X198" s="645" t="s">
        <v>1210</v>
      </c>
      <c r="Y198" s="352">
        <v>2022</v>
      </c>
      <c r="Z198" s="265">
        <v>2024</v>
      </c>
      <c r="AA198" s="646" t="s">
        <v>2915</v>
      </c>
      <c r="AB198" s="647"/>
      <c r="AC198" s="639" t="s">
        <v>1210</v>
      </c>
      <c r="AD198" s="648" t="s">
        <v>1211</v>
      </c>
      <c r="AE198" s="636" t="s">
        <v>2916</v>
      </c>
      <c r="AF198" s="636" t="s">
        <v>2917</v>
      </c>
      <c r="AG198" s="639" t="s">
        <v>2918</v>
      </c>
      <c r="AH198" s="648"/>
      <c r="AI198" s="639" t="s">
        <v>1210</v>
      </c>
      <c r="AJ198" s="649">
        <v>2021</v>
      </c>
      <c r="AK198" s="644">
        <v>12766</v>
      </c>
      <c r="AL198" s="644">
        <v>12653</v>
      </c>
      <c r="AM198" s="650">
        <v>1.79</v>
      </c>
      <c r="AN198" s="651" t="s">
        <v>2919</v>
      </c>
      <c r="AO198" s="652">
        <v>2024</v>
      </c>
      <c r="AP198" s="645">
        <v>12383</v>
      </c>
      <c r="AQ198" s="653">
        <v>3</v>
      </c>
      <c r="AR198" s="645">
        <v>12273</v>
      </c>
      <c r="AS198" s="653">
        <v>3</v>
      </c>
      <c r="AT198" s="654">
        <v>1.7363</v>
      </c>
      <c r="AU198" s="651" t="s">
        <v>2919</v>
      </c>
      <c r="AV198" s="655">
        <v>3</v>
      </c>
      <c r="AW198" s="656" t="s">
        <v>2920</v>
      </c>
      <c r="AX198" s="649">
        <v>2021</v>
      </c>
      <c r="AY198" s="644"/>
      <c r="AZ198" s="644" t="s">
        <v>1210</v>
      </c>
      <c r="BA198" s="650"/>
      <c r="BB198" s="657"/>
      <c r="BC198" s="652">
        <v>2024</v>
      </c>
      <c r="BD198" s="645"/>
      <c r="BE198" s="653" t="s">
        <v>1210</v>
      </c>
      <c r="BF198" s="645"/>
      <c r="BG198" s="653" t="s">
        <v>1210</v>
      </c>
      <c r="BH198" s="654"/>
      <c r="BI198" s="657" t="s">
        <v>1210</v>
      </c>
      <c r="BJ198" s="655" t="s">
        <v>1210</v>
      </c>
      <c r="BK198" s="656"/>
      <c r="BL198" s="635" t="s">
        <v>1210</v>
      </c>
      <c r="BM198" s="658" t="s">
        <v>1210</v>
      </c>
      <c r="BN198" s="639" t="s">
        <v>1210</v>
      </c>
      <c r="BO198" s="635" t="s">
        <v>1210</v>
      </c>
      <c r="BP198" s="658" t="s">
        <v>1210</v>
      </c>
      <c r="BQ198" s="639" t="s">
        <v>1210</v>
      </c>
      <c r="BR198" s="635" t="s">
        <v>1210</v>
      </c>
      <c r="BS198" s="658" t="s">
        <v>1210</v>
      </c>
      <c r="BT198" s="639" t="s">
        <v>1210</v>
      </c>
      <c r="BU198" s="635" t="s">
        <v>1210</v>
      </c>
      <c r="BV198" s="658" t="s">
        <v>1210</v>
      </c>
      <c r="BW198" s="639" t="s">
        <v>1210</v>
      </c>
      <c r="BX198" s="635" t="s">
        <v>1210</v>
      </c>
      <c r="BY198" s="658" t="s">
        <v>1210</v>
      </c>
      <c r="BZ198" s="639" t="s">
        <v>1210</v>
      </c>
      <c r="CA198" s="659" t="s">
        <v>1210</v>
      </c>
      <c r="CB198" s="638" t="s">
        <v>1217</v>
      </c>
      <c r="CC198" s="660"/>
      <c r="CD198" s="661" t="s">
        <v>1217</v>
      </c>
      <c r="CE198" s="662"/>
      <c r="CF198" s="663"/>
      <c r="CG198" s="663"/>
      <c r="CH198" s="663"/>
      <c r="CI198" s="663"/>
      <c r="CJ198" s="664"/>
      <c r="CK198" s="661" t="s">
        <v>1240</v>
      </c>
      <c r="CL198" s="639" t="s">
        <v>2921</v>
      </c>
      <c r="CM198" s="647" t="s">
        <v>1217</v>
      </c>
      <c r="CN198" s="665"/>
      <c r="CO198" s="666">
        <v>0</v>
      </c>
      <c r="CP198" s="667"/>
      <c r="CQ198" s="666">
        <v>0</v>
      </c>
      <c r="CR198" s="667"/>
      <c r="CS198" s="666">
        <v>0</v>
      </c>
      <c r="CT198" s="667" t="s">
        <v>1210</v>
      </c>
      <c r="CU198" s="666">
        <v>0</v>
      </c>
      <c r="CV198" s="374" t="s">
        <v>1219</v>
      </c>
      <c r="CW198" s="375" t="s">
        <v>1223</v>
      </c>
      <c r="CX198" s="336"/>
      <c r="CY198" s="333" t="s">
        <v>1222</v>
      </c>
      <c r="CZ198" s="334" t="s">
        <v>1223</v>
      </c>
      <c r="DA198" s="336"/>
      <c r="DB198" s="333" t="s">
        <v>1222</v>
      </c>
      <c r="DC198" s="334" t="s">
        <v>1223</v>
      </c>
      <c r="DD198" s="336"/>
      <c r="DE198" s="333" t="s">
        <v>1222</v>
      </c>
      <c r="DF198" s="334" t="s">
        <v>1223</v>
      </c>
      <c r="DG198" s="336"/>
      <c r="DH198" s="333" t="s">
        <v>1222</v>
      </c>
      <c r="DI198" s="334" t="s">
        <v>1223</v>
      </c>
      <c r="DJ198" s="336"/>
      <c r="DK198" s="333" t="s">
        <v>1222</v>
      </c>
      <c r="DL198" s="334" t="s">
        <v>1223</v>
      </c>
      <c r="DM198" s="336"/>
      <c r="DN198" s="333" t="s">
        <v>1222</v>
      </c>
      <c r="DO198" s="334" t="s">
        <v>1223</v>
      </c>
      <c r="DP198" s="336"/>
      <c r="DQ198" s="333" t="s">
        <v>1222</v>
      </c>
      <c r="DR198" s="334" t="s">
        <v>1223</v>
      </c>
      <c r="DS198" s="336"/>
      <c r="DT198" s="333" t="s">
        <v>1222</v>
      </c>
      <c r="DU198" s="334" t="s">
        <v>1223</v>
      </c>
      <c r="DV198" s="336"/>
      <c r="DW198" s="333" t="s">
        <v>1224</v>
      </c>
      <c r="DX198" s="334" t="s">
        <v>1224</v>
      </c>
      <c r="DY198" s="336"/>
      <c r="DZ198" s="333" t="s">
        <v>1224</v>
      </c>
      <c r="EA198" s="334" t="s">
        <v>1224</v>
      </c>
      <c r="EB198" s="336"/>
      <c r="EC198" s="333" t="s">
        <v>1224</v>
      </c>
      <c r="ED198" s="334" t="s">
        <v>1224</v>
      </c>
      <c r="EE198" s="336"/>
      <c r="EF198" s="333" t="s">
        <v>1222</v>
      </c>
      <c r="EG198" s="334" t="s">
        <v>1223</v>
      </c>
      <c r="EH198" s="336"/>
      <c r="EI198" s="374" t="s">
        <v>1210</v>
      </c>
      <c r="EJ198" s="375" t="s">
        <v>1210</v>
      </c>
      <c r="EK198" s="336"/>
      <c r="EL198" s="333" t="s">
        <v>1210</v>
      </c>
      <c r="EM198" s="334" t="s">
        <v>1210</v>
      </c>
      <c r="EN198" s="336"/>
      <c r="EO198" s="333" t="s">
        <v>1210</v>
      </c>
      <c r="EP198" s="334" t="s">
        <v>1210</v>
      </c>
      <c r="EQ198" s="336"/>
      <c r="ER198" s="333" t="s">
        <v>1210</v>
      </c>
      <c r="ES198" s="334" t="s">
        <v>1210</v>
      </c>
      <c r="ET198" s="336"/>
      <c r="EU198" s="333" t="s">
        <v>1210</v>
      </c>
      <c r="EV198" s="334" t="s">
        <v>1210</v>
      </c>
      <c r="EW198" s="376"/>
      <c r="EY198" s="668" t="s">
        <v>700</v>
      </c>
      <c r="EZ198" s="639" t="s">
        <v>701</v>
      </c>
      <c r="FA198" s="265" t="s">
        <v>1231</v>
      </c>
      <c r="FB198" s="266">
        <v>44904</v>
      </c>
      <c r="FC198" s="669">
        <v>44904</v>
      </c>
      <c r="FD198" s="268" t="s">
        <v>1242</v>
      </c>
      <c r="FE198" s="326">
        <v>3</v>
      </c>
      <c r="FF198" s="270" t="s">
        <v>1242</v>
      </c>
      <c r="FG198" s="326">
        <v>3</v>
      </c>
      <c r="FH198" s="327" t="s">
        <v>1242</v>
      </c>
      <c r="FI198" s="328">
        <v>3</v>
      </c>
      <c r="FJ198" s="670" t="s">
        <v>1242</v>
      </c>
      <c r="FK198" s="671">
        <v>100</v>
      </c>
      <c r="FL198" s="672">
        <v>20</v>
      </c>
      <c r="FM198" s="673">
        <v>20</v>
      </c>
      <c r="FN198" s="268" t="s">
        <v>1210</v>
      </c>
      <c r="FO198" s="326" t="s">
        <v>1210</v>
      </c>
      <c r="FP198" s="270" t="s">
        <v>1210</v>
      </c>
      <c r="FQ198" s="326" t="s">
        <v>1210</v>
      </c>
      <c r="FR198" s="327" t="s">
        <v>1210</v>
      </c>
      <c r="FS198" s="328" t="s">
        <v>1210</v>
      </c>
      <c r="FT198" s="670" t="s">
        <v>1210</v>
      </c>
      <c r="FU198" s="671" t="s">
        <v>1210</v>
      </c>
      <c r="FV198" s="672" t="s">
        <v>1210</v>
      </c>
      <c r="FW198" s="673" t="s">
        <v>1210</v>
      </c>
      <c r="FY198" s="276" t="s">
        <v>1243</v>
      </c>
      <c r="FZ198" s="277" t="s">
        <v>1230</v>
      </c>
      <c r="GC198" s="229"/>
      <c r="GD198" s="229"/>
    </row>
    <row r="199" spans="2:186" ht="18.75" customHeight="1">
      <c r="B199" s="632" t="s">
        <v>702</v>
      </c>
      <c r="C199" s="231" t="s">
        <v>703</v>
      </c>
      <c r="D199" s="232">
        <v>2022</v>
      </c>
      <c r="E199" s="233" t="s">
        <v>1231</v>
      </c>
      <c r="F199" s="633">
        <v>1056263</v>
      </c>
      <c r="G199" s="634">
        <v>1056263</v>
      </c>
      <c r="H199" s="339">
        <v>44771</v>
      </c>
      <c r="I199" s="635" t="s">
        <v>2922</v>
      </c>
      <c r="J199" s="636" t="s">
        <v>703</v>
      </c>
      <c r="K199" s="637" t="s">
        <v>2923</v>
      </c>
      <c r="L199" s="638" t="s">
        <v>703</v>
      </c>
      <c r="M199" s="637" t="s">
        <v>2923</v>
      </c>
      <c r="N199" s="639" t="s">
        <v>2922</v>
      </c>
      <c r="O199" s="635" t="s">
        <v>78</v>
      </c>
      <c r="P199" s="639" t="s">
        <v>85</v>
      </c>
      <c r="Q199" s="640" t="s">
        <v>1234</v>
      </c>
      <c r="R199" s="641"/>
      <c r="S199" s="641"/>
      <c r="T199" s="642"/>
      <c r="U199" s="643">
        <v>11800.204437258002</v>
      </c>
      <c r="V199" s="644">
        <v>12</v>
      </c>
      <c r="W199" s="644">
        <v>9</v>
      </c>
      <c r="X199" s="645" t="s">
        <v>1210</v>
      </c>
      <c r="Y199" s="352">
        <v>2022</v>
      </c>
      <c r="Z199" s="265">
        <v>2024</v>
      </c>
      <c r="AA199" s="646" t="s">
        <v>2924</v>
      </c>
      <c r="AB199" s="647"/>
      <c r="AC199" s="639" t="s">
        <v>1210</v>
      </c>
      <c r="AD199" s="648" t="s">
        <v>1211</v>
      </c>
      <c r="AE199" s="636" t="s">
        <v>2925</v>
      </c>
      <c r="AF199" s="636" t="s">
        <v>2926</v>
      </c>
      <c r="AG199" s="639" t="s">
        <v>2927</v>
      </c>
      <c r="AH199" s="648"/>
      <c r="AI199" s="639" t="s">
        <v>1210</v>
      </c>
      <c r="AJ199" s="649">
        <v>2021</v>
      </c>
      <c r="AK199" s="644">
        <v>21026</v>
      </c>
      <c r="AL199" s="644">
        <v>20868</v>
      </c>
      <c r="AM199" s="650">
        <v>51.11</v>
      </c>
      <c r="AN199" s="651" t="s">
        <v>2928</v>
      </c>
      <c r="AO199" s="652">
        <v>2024</v>
      </c>
      <c r="AP199" s="645">
        <v>20395</v>
      </c>
      <c r="AQ199" s="653">
        <v>3</v>
      </c>
      <c r="AR199" s="645">
        <v>20242</v>
      </c>
      <c r="AS199" s="653">
        <v>2.99</v>
      </c>
      <c r="AT199" s="654">
        <v>49.58</v>
      </c>
      <c r="AU199" s="651" t="s">
        <v>2928</v>
      </c>
      <c r="AV199" s="655">
        <v>2.99</v>
      </c>
      <c r="AW199" s="656" t="s">
        <v>2929</v>
      </c>
      <c r="AX199" s="649">
        <v>2021</v>
      </c>
      <c r="AY199" s="644"/>
      <c r="AZ199" s="644" t="s">
        <v>1210</v>
      </c>
      <c r="BA199" s="650"/>
      <c r="BB199" s="657"/>
      <c r="BC199" s="652">
        <v>2024</v>
      </c>
      <c r="BD199" s="645"/>
      <c r="BE199" s="653" t="s">
        <v>1210</v>
      </c>
      <c r="BF199" s="645"/>
      <c r="BG199" s="653" t="s">
        <v>1210</v>
      </c>
      <c r="BH199" s="654"/>
      <c r="BI199" s="657" t="s">
        <v>1210</v>
      </c>
      <c r="BJ199" s="655" t="s">
        <v>1210</v>
      </c>
      <c r="BK199" s="656"/>
      <c r="BL199" s="635" t="s">
        <v>1210</v>
      </c>
      <c r="BM199" s="658" t="s">
        <v>1210</v>
      </c>
      <c r="BN199" s="639" t="s">
        <v>1210</v>
      </c>
      <c r="BO199" s="635" t="s">
        <v>1210</v>
      </c>
      <c r="BP199" s="658" t="s">
        <v>1210</v>
      </c>
      <c r="BQ199" s="639" t="s">
        <v>1210</v>
      </c>
      <c r="BR199" s="635" t="s">
        <v>1210</v>
      </c>
      <c r="BS199" s="658" t="s">
        <v>1210</v>
      </c>
      <c r="BT199" s="639" t="s">
        <v>1210</v>
      </c>
      <c r="BU199" s="635" t="s">
        <v>1210</v>
      </c>
      <c r="BV199" s="658" t="s">
        <v>1210</v>
      </c>
      <c r="BW199" s="639" t="s">
        <v>1210</v>
      </c>
      <c r="BX199" s="635" t="s">
        <v>1210</v>
      </c>
      <c r="BY199" s="658" t="s">
        <v>1210</v>
      </c>
      <c r="BZ199" s="639" t="s">
        <v>1210</v>
      </c>
      <c r="CA199" s="659" t="s">
        <v>1210</v>
      </c>
      <c r="CB199" s="638" t="s">
        <v>1240</v>
      </c>
      <c r="CC199" s="660" t="s">
        <v>2930</v>
      </c>
      <c r="CD199" s="661" t="s">
        <v>1217</v>
      </c>
      <c r="CE199" s="662"/>
      <c r="CF199" s="663"/>
      <c r="CG199" s="663"/>
      <c r="CH199" s="663"/>
      <c r="CI199" s="663"/>
      <c r="CJ199" s="664"/>
      <c r="CK199" s="661" t="s">
        <v>1217</v>
      </c>
      <c r="CL199" s="639"/>
      <c r="CM199" s="647" t="s">
        <v>1217</v>
      </c>
      <c r="CN199" s="665"/>
      <c r="CO199" s="666">
        <v>0</v>
      </c>
      <c r="CP199" s="667"/>
      <c r="CQ199" s="666">
        <v>0</v>
      </c>
      <c r="CR199" s="667"/>
      <c r="CS199" s="666">
        <v>0</v>
      </c>
      <c r="CT199" s="667" t="s">
        <v>1210</v>
      </c>
      <c r="CU199" s="666">
        <v>0</v>
      </c>
      <c r="CV199" s="374" t="s">
        <v>1219</v>
      </c>
      <c r="CW199" s="375" t="s">
        <v>1223</v>
      </c>
      <c r="CX199" s="336"/>
      <c r="CY199" s="333" t="s">
        <v>1222</v>
      </c>
      <c r="CZ199" s="334" t="s">
        <v>1223</v>
      </c>
      <c r="DA199" s="336"/>
      <c r="DB199" s="333" t="s">
        <v>1222</v>
      </c>
      <c r="DC199" s="334" t="s">
        <v>1223</v>
      </c>
      <c r="DD199" s="336"/>
      <c r="DE199" s="333" t="s">
        <v>1222</v>
      </c>
      <c r="DF199" s="334" t="s">
        <v>1223</v>
      </c>
      <c r="DG199" s="336"/>
      <c r="DH199" s="333" t="s">
        <v>1220</v>
      </c>
      <c r="DI199" s="334" t="s">
        <v>1220</v>
      </c>
      <c r="DJ199" s="336"/>
      <c r="DK199" s="333" t="s">
        <v>1226</v>
      </c>
      <c r="DL199" s="334" t="s">
        <v>1226</v>
      </c>
      <c r="DM199" s="336"/>
      <c r="DN199" s="333" t="s">
        <v>1222</v>
      </c>
      <c r="DO199" s="334" t="s">
        <v>1223</v>
      </c>
      <c r="DP199" s="336"/>
      <c r="DQ199" s="333" t="s">
        <v>1222</v>
      </c>
      <c r="DR199" s="334" t="s">
        <v>1223</v>
      </c>
      <c r="DS199" s="336"/>
      <c r="DT199" s="333" t="s">
        <v>1222</v>
      </c>
      <c r="DU199" s="334" t="s">
        <v>1223</v>
      </c>
      <c r="DV199" s="336"/>
      <c r="DW199" s="333" t="s">
        <v>1224</v>
      </c>
      <c r="DX199" s="334" t="s">
        <v>1224</v>
      </c>
      <c r="DY199" s="336"/>
      <c r="DZ199" s="333" t="s">
        <v>1224</v>
      </c>
      <c r="EA199" s="334" t="s">
        <v>1224</v>
      </c>
      <c r="EB199" s="336"/>
      <c r="EC199" s="333" t="s">
        <v>1224</v>
      </c>
      <c r="ED199" s="334" t="s">
        <v>1224</v>
      </c>
      <c r="EE199" s="336"/>
      <c r="EF199" s="333" t="s">
        <v>1222</v>
      </c>
      <c r="EG199" s="334" t="s">
        <v>1223</v>
      </c>
      <c r="EH199" s="336"/>
      <c r="EI199" s="374" t="s">
        <v>1210</v>
      </c>
      <c r="EJ199" s="375" t="s">
        <v>1210</v>
      </c>
      <c r="EK199" s="336"/>
      <c r="EL199" s="333" t="s">
        <v>1210</v>
      </c>
      <c r="EM199" s="334" t="s">
        <v>1210</v>
      </c>
      <c r="EN199" s="336"/>
      <c r="EO199" s="333" t="s">
        <v>1210</v>
      </c>
      <c r="EP199" s="334" t="s">
        <v>1210</v>
      </c>
      <c r="EQ199" s="336"/>
      <c r="ER199" s="333" t="s">
        <v>1210</v>
      </c>
      <c r="ES199" s="334" t="s">
        <v>1210</v>
      </c>
      <c r="ET199" s="336"/>
      <c r="EU199" s="333" t="s">
        <v>1210</v>
      </c>
      <c r="EV199" s="334" t="s">
        <v>1210</v>
      </c>
      <c r="EW199" s="376"/>
      <c r="EY199" s="668" t="s">
        <v>702</v>
      </c>
      <c r="EZ199" s="639" t="s">
        <v>703</v>
      </c>
      <c r="FA199" s="265" t="s">
        <v>1231</v>
      </c>
      <c r="FB199" s="266">
        <v>44903</v>
      </c>
      <c r="FC199" s="669">
        <v>44903</v>
      </c>
      <c r="FD199" s="268" t="s">
        <v>1242</v>
      </c>
      <c r="FE199" s="326">
        <v>3</v>
      </c>
      <c r="FF199" s="270" t="s">
        <v>1242</v>
      </c>
      <c r="FG199" s="326">
        <v>2.99</v>
      </c>
      <c r="FH199" s="327" t="s">
        <v>1242</v>
      </c>
      <c r="FI199" s="328">
        <v>2.99</v>
      </c>
      <c r="FJ199" s="670" t="s">
        <v>1228</v>
      </c>
      <c r="FK199" s="671">
        <v>90</v>
      </c>
      <c r="FL199" s="672">
        <v>18</v>
      </c>
      <c r="FM199" s="673">
        <v>20</v>
      </c>
      <c r="FN199" s="268" t="s">
        <v>1210</v>
      </c>
      <c r="FO199" s="326" t="s">
        <v>1210</v>
      </c>
      <c r="FP199" s="270" t="s">
        <v>1210</v>
      </c>
      <c r="FQ199" s="326" t="s">
        <v>1210</v>
      </c>
      <c r="FR199" s="327" t="s">
        <v>1210</v>
      </c>
      <c r="FS199" s="328" t="s">
        <v>1210</v>
      </c>
      <c r="FT199" s="670" t="s">
        <v>1210</v>
      </c>
      <c r="FU199" s="671" t="s">
        <v>1210</v>
      </c>
      <c r="FV199" s="672" t="s">
        <v>1210</v>
      </c>
      <c r="FW199" s="673" t="s">
        <v>1210</v>
      </c>
      <c r="FY199" s="276" t="s">
        <v>1243</v>
      </c>
      <c r="FZ199" s="277" t="s">
        <v>1230</v>
      </c>
      <c r="GC199" s="229"/>
      <c r="GD199" s="229"/>
    </row>
    <row r="200" spans="2:186" ht="18.75" customHeight="1">
      <c r="B200" s="632" t="s">
        <v>704</v>
      </c>
      <c r="C200" s="231" t="s">
        <v>705</v>
      </c>
      <c r="D200" s="232">
        <v>2022</v>
      </c>
      <c r="E200" s="233" t="s">
        <v>1204</v>
      </c>
      <c r="F200" s="633">
        <v>2058264</v>
      </c>
      <c r="G200" s="634">
        <v>2058264</v>
      </c>
      <c r="H200" s="339">
        <v>44784</v>
      </c>
      <c r="I200" s="635" t="s">
        <v>2931</v>
      </c>
      <c r="J200" s="636" t="s">
        <v>705</v>
      </c>
      <c r="K200" s="637" t="s">
        <v>2932</v>
      </c>
      <c r="L200" s="638" t="s">
        <v>705</v>
      </c>
      <c r="M200" s="637" t="s">
        <v>2932</v>
      </c>
      <c r="N200" s="639" t="s">
        <v>2931</v>
      </c>
      <c r="O200" s="635" t="s">
        <v>78</v>
      </c>
      <c r="P200" s="639" t="s">
        <v>87</v>
      </c>
      <c r="Q200" s="640"/>
      <c r="R200" s="641" t="s">
        <v>1208</v>
      </c>
      <c r="S200" s="641"/>
      <c r="T200" s="642"/>
      <c r="U200" s="643">
        <v>17126.236002600002</v>
      </c>
      <c r="V200" s="644">
        <v>540</v>
      </c>
      <c r="W200" s="644">
        <v>0</v>
      </c>
      <c r="X200" s="645" t="s">
        <v>1210</v>
      </c>
      <c r="Y200" s="352">
        <v>2022</v>
      </c>
      <c r="Z200" s="265">
        <v>2024</v>
      </c>
      <c r="AA200" s="646" t="s">
        <v>2933</v>
      </c>
      <c r="AB200" s="647"/>
      <c r="AC200" s="639" t="s">
        <v>1210</v>
      </c>
      <c r="AD200" s="648" t="s">
        <v>1211</v>
      </c>
      <c r="AE200" s="636" t="s">
        <v>2931</v>
      </c>
      <c r="AF200" s="636" t="s">
        <v>2934</v>
      </c>
      <c r="AG200" s="639" t="s">
        <v>1608</v>
      </c>
      <c r="AH200" s="648"/>
      <c r="AI200" s="639" t="s">
        <v>1210</v>
      </c>
      <c r="AJ200" s="649">
        <v>2021</v>
      </c>
      <c r="AK200" s="644">
        <v>30555</v>
      </c>
      <c r="AL200" s="644">
        <v>30149</v>
      </c>
      <c r="AM200" s="650"/>
      <c r="AN200" s="651"/>
      <c r="AO200" s="652">
        <v>2024</v>
      </c>
      <c r="AP200" s="645">
        <v>29638</v>
      </c>
      <c r="AQ200" s="653">
        <v>3</v>
      </c>
      <c r="AR200" s="645">
        <v>29245</v>
      </c>
      <c r="AS200" s="653">
        <v>2.99</v>
      </c>
      <c r="AT200" s="654"/>
      <c r="AU200" s="651" t="s">
        <v>1210</v>
      </c>
      <c r="AV200" s="655" t="s">
        <v>1210</v>
      </c>
      <c r="AW200" s="656" t="s">
        <v>2935</v>
      </c>
      <c r="AX200" s="649">
        <v>2021</v>
      </c>
      <c r="AY200" s="644"/>
      <c r="AZ200" s="644" t="s">
        <v>1210</v>
      </c>
      <c r="BA200" s="650"/>
      <c r="BB200" s="657"/>
      <c r="BC200" s="652">
        <v>2024</v>
      </c>
      <c r="BD200" s="645"/>
      <c r="BE200" s="653" t="s">
        <v>1210</v>
      </c>
      <c r="BF200" s="645"/>
      <c r="BG200" s="653" t="s">
        <v>1210</v>
      </c>
      <c r="BH200" s="654"/>
      <c r="BI200" s="657" t="s">
        <v>1210</v>
      </c>
      <c r="BJ200" s="655" t="s">
        <v>1210</v>
      </c>
      <c r="BK200" s="656"/>
      <c r="BL200" s="635" t="s">
        <v>1210</v>
      </c>
      <c r="BM200" s="658" t="s">
        <v>1210</v>
      </c>
      <c r="BN200" s="639" t="s">
        <v>1210</v>
      </c>
      <c r="BO200" s="635" t="s">
        <v>1210</v>
      </c>
      <c r="BP200" s="658" t="s">
        <v>1210</v>
      </c>
      <c r="BQ200" s="639" t="s">
        <v>1210</v>
      </c>
      <c r="BR200" s="635" t="s">
        <v>1210</v>
      </c>
      <c r="BS200" s="658" t="s">
        <v>1210</v>
      </c>
      <c r="BT200" s="639" t="s">
        <v>1210</v>
      </c>
      <c r="BU200" s="635" t="s">
        <v>1210</v>
      </c>
      <c r="BV200" s="658" t="s">
        <v>1210</v>
      </c>
      <c r="BW200" s="639" t="s">
        <v>1210</v>
      </c>
      <c r="BX200" s="635" t="s">
        <v>1210</v>
      </c>
      <c r="BY200" s="658" t="s">
        <v>1210</v>
      </c>
      <c r="BZ200" s="639" t="s">
        <v>1210</v>
      </c>
      <c r="CA200" s="659" t="s">
        <v>1210</v>
      </c>
      <c r="CB200" s="638" t="s">
        <v>1240</v>
      </c>
      <c r="CC200" s="660" t="s">
        <v>2936</v>
      </c>
      <c r="CD200" s="661" t="s">
        <v>1240</v>
      </c>
      <c r="CE200" s="662" t="s">
        <v>1431</v>
      </c>
      <c r="CF200" s="663" t="s">
        <v>2937</v>
      </c>
      <c r="CG200" s="663"/>
      <c r="CH200" s="663"/>
      <c r="CI200" s="663"/>
      <c r="CJ200" s="664"/>
      <c r="CK200" s="661" t="s">
        <v>1240</v>
      </c>
      <c r="CL200" s="639" t="s">
        <v>2938</v>
      </c>
      <c r="CM200" s="647" t="s">
        <v>1217</v>
      </c>
      <c r="CN200" s="665"/>
      <c r="CO200" s="666">
        <v>0</v>
      </c>
      <c r="CP200" s="667"/>
      <c r="CQ200" s="666">
        <v>0</v>
      </c>
      <c r="CR200" s="667"/>
      <c r="CS200" s="666">
        <v>0</v>
      </c>
      <c r="CT200" s="667" t="s">
        <v>1210</v>
      </c>
      <c r="CU200" s="666">
        <v>0</v>
      </c>
      <c r="CV200" s="374" t="s">
        <v>1219</v>
      </c>
      <c r="CW200" s="375" t="s">
        <v>1223</v>
      </c>
      <c r="CX200" s="336" t="s">
        <v>2939</v>
      </c>
      <c r="CY200" s="333" t="s">
        <v>1222</v>
      </c>
      <c r="CZ200" s="334" t="s">
        <v>1223</v>
      </c>
      <c r="DA200" s="336" t="s">
        <v>2940</v>
      </c>
      <c r="DB200" s="333" t="s">
        <v>1222</v>
      </c>
      <c r="DC200" s="334" t="s">
        <v>1223</v>
      </c>
      <c r="DD200" s="336" t="s">
        <v>2941</v>
      </c>
      <c r="DE200" s="333" t="s">
        <v>1224</v>
      </c>
      <c r="DF200" s="334" t="s">
        <v>1224</v>
      </c>
      <c r="DG200" s="336"/>
      <c r="DH200" s="333" t="s">
        <v>1222</v>
      </c>
      <c r="DI200" s="334" t="s">
        <v>1223</v>
      </c>
      <c r="DJ200" s="336" t="s">
        <v>2942</v>
      </c>
      <c r="DK200" s="333" t="s">
        <v>1222</v>
      </c>
      <c r="DL200" s="334" t="s">
        <v>1223</v>
      </c>
      <c r="DM200" s="336"/>
      <c r="DN200" s="333" t="s">
        <v>1224</v>
      </c>
      <c r="DO200" s="334" t="s">
        <v>1224</v>
      </c>
      <c r="DP200" s="336"/>
      <c r="DQ200" s="333" t="s">
        <v>1220</v>
      </c>
      <c r="DR200" s="334" t="s">
        <v>1220</v>
      </c>
      <c r="DS200" s="336"/>
      <c r="DT200" s="333" t="s">
        <v>1222</v>
      </c>
      <c r="DU200" s="334" t="s">
        <v>1223</v>
      </c>
      <c r="DV200" s="336"/>
      <c r="DW200" s="333" t="s">
        <v>1224</v>
      </c>
      <c r="DX200" s="334" t="s">
        <v>1224</v>
      </c>
      <c r="DY200" s="336"/>
      <c r="DZ200" s="333" t="s">
        <v>1224</v>
      </c>
      <c r="EA200" s="334" t="s">
        <v>1224</v>
      </c>
      <c r="EB200" s="336"/>
      <c r="EC200" s="333" t="s">
        <v>1224</v>
      </c>
      <c r="ED200" s="334" t="s">
        <v>1224</v>
      </c>
      <c r="EE200" s="336"/>
      <c r="EF200" s="333" t="s">
        <v>1224</v>
      </c>
      <c r="EG200" s="334" t="s">
        <v>1224</v>
      </c>
      <c r="EH200" s="336"/>
      <c r="EI200" s="374" t="s">
        <v>1210</v>
      </c>
      <c r="EJ200" s="375" t="s">
        <v>1210</v>
      </c>
      <c r="EK200" s="336"/>
      <c r="EL200" s="333" t="s">
        <v>1210</v>
      </c>
      <c r="EM200" s="334" t="s">
        <v>1210</v>
      </c>
      <c r="EN200" s="336"/>
      <c r="EO200" s="333" t="s">
        <v>1210</v>
      </c>
      <c r="EP200" s="334" t="s">
        <v>1210</v>
      </c>
      <c r="EQ200" s="336"/>
      <c r="ER200" s="333" t="s">
        <v>1210</v>
      </c>
      <c r="ES200" s="334" t="s">
        <v>1210</v>
      </c>
      <c r="ET200" s="336"/>
      <c r="EU200" s="333" t="s">
        <v>1210</v>
      </c>
      <c r="EV200" s="334" t="s">
        <v>1210</v>
      </c>
      <c r="EW200" s="376"/>
      <c r="EY200" s="668" t="s">
        <v>704</v>
      </c>
      <c r="EZ200" s="639" t="s">
        <v>705</v>
      </c>
      <c r="FA200" s="265" t="s">
        <v>1204</v>
      </c>
      <c r="FB200" s="266">
        <v>44903</v>
      </c>
      <c r="FC200" s="669">
        <v>44909</v>
      </c>
      <c r="FD200" s="268" t="s">
        <v>1242</v>
      </c>
      <c r="FE200" s="326">
        <v>3</v>
      </c>
      <c r="FF200" s="270" t="s">
        <v>1242</v>
      </c>
      <c r="FG200" s="326">
        <v>2.99</v>
      </c>
      <c r="FH200" s="327" t="s">
        <v>1210</v>
      </c>
      <c r="FI200" s="328" t="s">
        <v>1210</v>
      </c>
      <c r="FJ200" s="670" t="s">
        <v>1242</v>
      </c>
      <c r="FK200" s="671">
        <v>100</v>
      </c>
      <c r="FL200" s="672">
        <v>14</v>
      </c>
      <c r="FM200" s="673">
        <v>14</v>
      </c>
      <c r="FN200" s="268" t="s">
        <v>1210</v>
      </c>
      <c r="FO200" s="326" t="s">
        <v>1210</v>
      </c>
      <c r="FP200" s="270" t="s">
        <v>1210</v>
      </c>
      <c r="FQ200" s="326" t="s">
        <v>1210</v>
      </c>
      <c r="FR200" s="327" t="s">
        <v>1210</v>
      </c>
      <c r="FS200" s="328" t="s">
        <v>1210</v>
      </c>
      <c r="FT200" s="670" t="s">
        <v>1210</v>
      </c>
      <c r="FU200" s="671" t="s">
        <v>1210</v>
      </c>
      <c r="FV200" s="672" t="s">
        <v>1210</v>
      </c>
      <c r="FW200" s="673" t="s">
        <v>1210</v>
      </c>
      <c r="FY200" s="276" t="s">
        <v>1243</v>
      </c>
      <c r="FZ200" s="277" t="s">
        <v>1230</v>
      </c>
      <c r="GC200" s="229"/>
      <c r="GD200" s="229"/>
    </row>
    <row r="201" spans="2:186" ht="18.75" customHeight="1">
      <c r="B201" s="632" t="s">
        <v>706</v>
      </c>
      <c r="C201" s="231" t="s">
        <v>707</v>
      </c>
      <c r="D201" s="232">
        <v>2022</v>
      </c>
      <c r="E201" s="233" t="s">
        <v>1231</v>
      </c>
      <c r="F201" s="633">
        <v>1067265</v>
      </c>
      <c r="G201" s="634">
        <v>1067265</v>
      </c>
      <c r="H201" s="339">
        <v>44792</v>
      </c>
      <c r="I201" s="635" t="s">
        <v>2943</v>
      </c>
      <c r="J201" s="636" t="s">
        <v>707</v>
      </c>
      <c r="K201" s="637" t="s">
        <v>2944</v>
      </c>
      <c r="L201" s="638" t="s">
        <v>707</v>
      </c>
      <c r="M201" s="637" t="s">
        <v>2944</v>
      </c>
      <c r="N201" s="639" t="s">
        <v>2945</v>
      </c>
      <c r="O201" s="635" t="s">
        <v>92</v>
      </c>
      <c r="P201" s="639" t="s">
        <v>98</v>
      </c>
      <c r="Q201" s="640" t="s">
        <v>1234</v>
      </c>
      <c r="R201" s="641"/>
      <c r="S201" s="641"/>
      <c r="T201" s="642"/>
      <c r="U201" s="643">
        <v>1528</v>
      </c>
      <c r="V201" s="644">
        <v>13</v>
      </c>
      <c r="W201" s="644">
        <v>2</v>
      </c>
      <c r="X201" s="645" t="s">
        <v>1210</v>
      </c>
      <c r="Y201" s="352">
        <v>2022</v>
      </c>
      <c r="Z201" s="265">
        <v>2024</v>
      </c>
      <c r="AA201" s="646" t="s">
        <v>2946</v>
      </c>
      <c r="AB201" s="647"/>
      <c r="AC201" s="639" t="s">
        <v>1210</v>
      </c>
      <c r="AD201" s="648" t="s">
        <v>1211</v>
      </c>
      <c r="AE201" s="636" t="s">
        <v>2947</v>
      </c>
      <c r="AF201" s="636" t="s">
        <v>2948</v>
      </c>
      <c r="AG201" s="639" t="s">
        <v>2949</v>
      </c>
      <c r="AH201" s="648"/>
      <c r="AI201" s="639" t="s">
        <v>1210</v>
      </c>
      <c r="AJ201" s="649">
        <v>2021</v>
      </c>
      <c r="AK201" s="644">
        <v>2757</v>
      </c>
      <c r="AL201" s="644">
        <v>2734</v>
      </c>
      <c r="AM201" s="650"/>
      <c r="AN201" s="651"/>
      <c r="AO201" s="652">
        <v>2024</v>
      </c>
      <c r="AP201" s="645">
        <v>2674</v>
      </c>
      <c r="AQ201" s="653">
        <v>3.01</v>
      </c>
      <c r="AR201" s="645">
        <v>2651</v>
      </c>
      <c r="AS201" s="653">
        <v>3.03</v>
      </c>
      <c r="AT201" s="654"/>
      <c r="AU201" s="651" t="s">
        <v>1210</v>
      </c>
      <c r="AV201" s="655" t="s">
        <v>1210</v>
      </c>
      <c r="AW201" s="656" t="s">
        <v>2950</v>
      </c>
      <c r="AX201" s="649">
        <v>2021</v>
      </c>
      <c r="AY201" s="644"/>
      <c r="AZ201" s="644" t="s">
        <v>1210</v>
      </c>
      <c r="BA201" s="650"/>
      <c r="BB201" s="657"/>
      <c r="BC201" s="652">
        <v>2024</v>
      </c>
      <c r="BD201" s="645"/>
      <c r="BE201" s="653" t="s">
        <v>1210</v>
      </c>
      <c r="BF201" s="645"/>
      <c r="BG201" s="653" t="s">
        <v>1210</v>
      </c>
      <c r="BH201" s="654"/>
      <c r="BI201" s="657" t="s">
        <v>1210</v>
      </c>
      <c r="BJ201" s="655" t="s">
        <v>1210</v>
      </c>
      <c r="BK201" s="656"/>
      <c r="BL201" s="635" t="s">
        <v>1210</v>
      </c>
      <c r="BM201" s="658" t="s">
        <v>1210</v>
      </c>
      <c r="BN201" s="639" t="s">
        <v>1210</v>
      </c>
      <c r="BO201" s="635" t="s">
        <v>1210</v>
      </c>
      <c r="BP201" s="658" t="s">
        <v>1210</v>
      </c>
      <c r="BQ201" s="639" t="s">
        <v>1210</v>
      </c>
      <c r="BR201" s="635" t="s">
        <v>1210</v>
      </c>
      <c r="BS201" s="658" t="s">
        <v>1210</v>
      </c>
      <c r="BT201" s="639" t="s">
        <v>1210</v>
      </c>
      <c r="BU201" s="635" t="s">
        <v>1210</v>
      </c>
      <c r="BV201" s="658" t="s">
        <v>1210</v>
      </c>
      <c r="BW201" s="639" t="s">
        <v>1210</v>
      </c>
      <c r="BX201" s="635" t="s">
        <v>1210</v>
      </c>
      <c r="BY201" s="658" t="s">
        <v>1210</v>
      </c>
      <c r="BZ201" s="639" t="s">
        <v>1210</v>
      </c>
      <c r="CA201" s="659" t="s">
        <v>1210</v>
      </c>
      <c r="CB201" s="638" t="s">
        <v>1240</v>
      </c>
      <c r="CC201" s="660" t="s">
        <v>2951</v>
      </c>
      <c r="CD201" s="661" t="s">
        <v>1217</v>
      </c>
      <c r="CE201" s="662"/>
      <c r="CF201" s="663"/>
      <c r="CG201" s="663"/>
      <c r="CH201" s="663"/>
      <c r="CI201" s="663"/>
      <c r="CJ201" s="664"/>
      <c r="CK201" s="661" t="s">
        <v>1240</v>
      </c>
      <c r="CL201" s="639" t="s">
        <v>2952</v>
      </c>
      <c r="CM201" s="647" t="s">
        <v>1217</v>
      </c>
      <c r="CN201" s="665"/>
      <c r="CO201" s="666">
        <v>0</v>
      </c>
      <c r="CP201" s="667"/>
      <c r="CQ201" s="666">
        <v>0</v>
      </c>
      <c r="CR201" s="667"/>
      <c r="CS201" s="666">
        <v>0</v>
      </c>
      <c r="CT201" s="667" t="s">
        <v>1210</v>
      </c>
      <c r="CU201" s="666">
        <v>0</v>
      </c>
      <c r="CV201" s="374" t="s">
        <v>1219</v>
      </c>
      <c r="CW201" s="375" t="s">
        <v>1223</v>
      </c>
      <c r="CX201" s="336"/>
      <c r="CY201" s="333" t="s">
        <v>1222</v>
      </c>
      <c r="CZ201" s="334" t="s">
        <v>1223</v>
      </c>
      <c r="DA201" s="336"/>
      <c r="DB201" s="333" t="s">
        <v>1222</v>
      </c>
      <c r="DC201" s="334" t="s">
        <v>1223</v>
      </c>
      <c r="DD201" s="336"/>
      <c r="DE201" s="333" t="s">
        <v>1222</v>
      </c>
      <c r="DF201" s="334" t="s">
        <v>1223</v>
      </c>
      <c r="DG201" s="336"/>
      <c r="DH201" s="333" t="s">
        <v>1222</v>
      </c>
      <c r="DI201" s="334" t="s">
        <v>1223</v>
      </c>
      <c r="DJ201" s="336"/>
      <c r="DK201" s="333" t="s">
        <v>1222</v>
      </c>
      <c r="DL201" s="334" t="s">
        <v>1223</v>
      </c>
      <c r="DM201" s="336"/>
      <c r="DN201" s="333" t="s">
        <v>1222</v>
      </c>
      <c r="DO201" s="334" t="s">
        <v>1223</v>
      </c>
      <c r="DP201" s="336"/>
      <c r="DQ201" s="333" t="s">
        <v>1226</v>
      </c>
      <c r="DR201" s="334" t="s">
        <v>1226</v>
      </c>
      <c r="DS201" s="336"/>
      <c r="DT201" s="333" t="s">
        <v>1222</v>
      </c>
      <c r="DU201" s="334" t="s">
        <v>1223</v>
      </c>
      <c r="DV201" s="336"/>
      <c r="DW201" s="333" t="s">
        <v>1224</v>
      </c>
      <c r="DX201" s="334" t="s">
        <v>1224</v>
      </c>
      <c r="DY201" s="336"/>
      <c r="DZ201" s="333" t="s">
        <v>1224</v>
      </c>
      <c r="EA201" s="334" t="s">
        <v>1224</v>
      </c>
      <c r="EB201" s="336"/>
      <c r="EC201" s="333" t="s">
        <v>1224</v>
      </c>
      <c r="ED201" s="334" t="s">
        <v>1224</v>
      </c>
      <c r="EE201" s="336"/>
      <c r="EF201" s="333" t="s">
        <v>1222</v>
      </c>
      <c r="EG201" s="334" t="s">
        <v>1223</v>
      </c>
      <c r="EH201" s="336"/>
      <c r="EI201" s="374" t="s">
        <v>1210</v>
      </c>
      <c r="EJ201" s="375" t="s">
        <v>1210</v>
      </c>
      <c r="EK201" s="336"/>
      <c r="EL201" s="333" t="s">
        <v>1210</v>
      </c>
      <c r="EM201" s="334" t="s">
        <v>1210</v>
      </c>
      <c r="EN201" s="336"/>
      <c r="EO201" s="333" t="s">
        <v>1210</v>
      </c>
      <c r="EP201" s="334" t="s">
        <v>1210</v>
      </c>
      <c r="EQ201" s="336"/>
      <c r="ER201" s="333" t="s">
        <v>1210</v>
      </c>
      <c r="ES201" s="334" t="s">
        <v>1210</v>
      </c>
      <c r="ET201" s="336"/>
      <c r="EU201" s="333" t="s">
        <v>1210</v>
      </c>
      <c r="EV201" s="334" t="s">
        <v>1210</v>
      </c>
      <c r="EW201" s="376"/>
      <c r="EY201" s="668" t="s">
        <v>706</v>
      </c>
      <c r="EZ201" s="639" t="s">
        <v>707</v>
      </c>
      <c r="FA201" s="265" t="s">
        <v>1231</v>
      </c>
      <c r="FB201" s="266">
        <v>44903</v>
      </c>
      <c r="FC201" s="669">
        <v>44903</v>
      </c>
      <c r="FD201" s="268" t="s">
        <v>1242</v>
      </c>
      <c r="FE201" s="326">
        <v>3.01</v>
      </c>
      <c r="FF201" s="270" t="s">
        <v>1242</v>
      </c>
      <c r="FG201" s="326">
        <v>3.03</v>
      </c>
      <c r="FH201" s="327" t="s">
        <v>1210</v>
      </c>
      <c r="FI201" s="328" t="s">
        <v>1210</v>
      </c>
      <c r="FJ201" s="670" t="s">
        <v>1228</v>
      </c>
      <c r="FK201" s="671">
        <v>90</v>
      </c>
      <c r="FL201" s="672">
        <v>18</v>
      </c>
      <c r="FM201" s="673">
        <v>20</v>
      </c>
      <c r="FN201" s="268" t="s">
        <v>1210</v>
      </c>
      <c r="FO201" s="326" t="s">
        <v>1210</v>
      </c>
      <c r="FP201" s="270" t="s">
        <v>1210</v>
      </c>
      <c r="FQ201" s="326" t="s">
        <v>1210</v>
      </c>
      <c r="FR201" s="327" t="s">
        <v>1210</v>
      </c>
      <c r="FS201" s="328" t="s">
        <v>1210</v>
      </c>
      <c r="FT201" s="670" t="s">
        <v>1210</v>
      </c>
      <c r="FU201" s="671" t="s">
        <v>1210</v>
      </c>
      <c r="FV201" s="672" t="s">
        <v>1210</v>
      </c>
      <c r="FW201" s="673" t="s">
        <v>1210</v>
      </c>
      <c r="FY201" s="276" t="s">
        <v>1243</v>
      </c>
      <c r="FZ201" s="277" t="s">
        <v>1230</v>
      </c>
      <c r="GC201" s="229"/>
      <c r="GD201" s="229"/>
    </row>
    <row r="202" spans="2:186" ht="18.75" customHeight="1">
      <c r="B202" s="632" t="s">
        <v>708</v>
      </c>
      <c r="C202" s="231" t="s">
        <v>709</v>
      </c>
      <c r="D202" s="232">
        <v>2022</v>
      </c>
      <c r="E202" s="233" t="s">
        <v>1269</v>
      </c>
      <c r="F202" s="633">
        <v>3088269</v>
      </c>
      <c r="G202" s="634">
        <v>3088269</v>
      </c>
      <c r="H202" s="339">
        <v>44772</v>
      </c>
      <c r="I202" s="635" t="s">
        <v>2953</v>
      </c>
      <c r="J202" s="636" t="s">
        <v>709</v>
      </c>
      <c r="K202" s="637" t="s">
        <v>2954</v>
      </c>
      <c r="L202" s="638" t="s">
        <v>709</v>
      </c>
      <c r="M202" s="637" t="s">
        <v>2954</v>
      </c>
      <c r="N202" s="639" t="s">
        <v>2953</v>
      </c>
      <c r="O202" s="635" t="s">
        <v>140</v>
      </c>
      <c r="P202" s="639" t="s">
        <v>141</v>
      </c>
      <c r="Q202" s="640"/>
      <c r="R202" s="641"/>
      <c r="S202" s="641" t="s">
        <v>1272</v>
      </c>
      <c r="T202" s="642"/>
      <c r="U202" s="643" t="s">
        <v>1210</v>
      </c>
      <c r="V202" s="644" t="s">
        <v>1210</v>
      </c>
      <c r="W202" s="644" t="s">
        <v>1210</v>
      </c>
      <c r="X202" s="645">
        <v>139</v>
      </c>
      <c r="Y202" s="352">
        <v>2022</v>
      </c>
      <c r="Z202" s="265">
        <v>2024</v>
      </c>
      <c r="AA202" s="646" t="s">
        <v>2955</v>
      </c>
      <c r="AB202" s="647"/>
      <c r="AC202" s="639" t="s">
        <v>1210</v>
      </c>
      <c r="AD202" s="648" t="s">
        <v>1211</v>
      </c>
      <c r="AE202" s="636" t="s">
        <v>709</v>
      </c>
      <c r="AF202" s="636" t="s">
        <v>2953</v>
      </c>
      <c r="AG202" s="639" t="s">
        <v>2956</v>
      </c>
      <c r="AH202" s="648"/>
      <c r="AI202" s="639" t="s">
        <v>1210</v>
      </c>
      <c r="AJ202" s="649">
        <v>2021</v>
      </c>
      <c r="AK202" s="644"/>
      <c r="AL202" s="644" t="s">
        <v>1210</v>
      </c>
      <c r="AM202" s="650"/>
      <c r="AN202" s="651"/>
      <c r="AO202" s="652">
        <v>2024</v>
      </c>
      <c r="AP202" s="645"/>
      <c r="AQ202" s="653" t="s">
        <v>1210</v>
      </c>
      <c r="AR202" s="645"/>
      <c r="AS202" s="653" t="s">
        <v>1210</v>
      </c>
      <c r="AT202" s="654"/>
      <c r="AU202" s="651" t="s">
        <v>1210</v>
      </c>
      <c r="AV202" s="655" t="s">
        <v>1210</v>
      </c>
      <c r="AW202" s="656"/>
      <c r="AX202" s="649">
        <v>2021</v>
      </c>
      <c r="AY202" s="644">
        <v>2498</v>
      </c>
      <c r="AZ202" s="644">
        <v>2498</v>
      </c>
      <c r="BA202" s="650">
        <v>0.56000000000000005</v>
      </c>
      <c r="BB202" s="657" t="s">
        <v>1292</v>
      </c>
      <c r="BC202" s="652">
        <v>2024</v>
      </c>
      <c r="BD202" s="645">
        <v>2677</v>
      </c>
      <c r="BE202" s="653">
        <v>-7.17</v>
      </c>
      <c r="BF202" s="645">
        <v>2677</v>
      </c>
      <c r="BG202" s="653">
        <v>-7.17</v>
      </c>
      <c r="BH202" s="654">
        <v>0.5544</v>
      </c>
      <c r="BI202" s="657" t="s">
        <v>1292</v>
      </c>
      <c r="BJ202" s="655">
        <v>1</v>
      </c>
      <c r="BK202" s="656" t="s">
        <v>2957</v>
      </c>
      <c r="BL202" s="635" t="s">
        <v>1210</v>
      </c>
      <c r="BM202" s="658" t="s">
        <v>1210</v>
      </c>
      <c r="BN202" s="639" t="s">
        <v>1210</v>
      </c>
      <c r="BO202" s="635" t="s">
        <v>1210</v>
      </c>
      <c r="BP202" s="658" t="s">
        <v>1210</v>
      </c>
      <c r="BQ202" s="639" t="s">
        <v>1210</v>
      </c>
      <c r="BR202" s="635" t="s">
        <v>1210</v>
      </c>
      <c r="BS202" s="658" t="s">
        <v>1210</v>
      </c>
      <c r="BT202" s="639" t="s">
        <v>1210</v>
      </c>
      <c r="BU202" s="635" t="s">
        <v>1210</v>
      </c>
      <c r="BV202" s="658" t="s">
        <v>1210</v>
      </c>
      <c r="BW202" s="639" t="s">
        <v>1210</v>
      </c>
      <c r="BX202" s="635" t="s">
        <v>1210</v>
      </c>
      <c r="BY202" s="658" t="s">
        <v>1210</v>
      </c>
      <c r="BZ202" s="639" t="s">
        <v>1210</v>
      </c>
      <c r="CA202" s="659" t="s">
        <v>1210</v>
      </c>
      <c r="CB202" s="638" t="s">
        <v>1217</v>
      </c>
      <c r="CC202" s="660"/>
      <c r="CD202" s="661" t="s">
        <v>1217</v>
      </c>
      <c r="CE202" s="662"/>
      <c r="CF202" s="663"/>
      <c r="CG202" s="663"/>
      <c r="CH202" s="663"/>
      <c r="CI202" s="663"/>
      <c r="CJ202" s="664"/>
      <c r="CK202" s="661" t="s">
        <v>1217</v>
      </c>
      <c r="CL202" s="639"/>
      <c r="CM202" s="647" t="s">
        <v>1217</v>
      </c>
      <c r="CN202" s="665"/>
      <c r="CO202" s="666">
        <v>0</v>
      </c>
      <c r="CP202" s="667"/>
      <c r="CQ202" s="666">
        <v>0</v>
      </c>
      <c r="CR202" s="667"/>
      <c r="CS202" s="666">
        <v>0</v>
      </c>
      <c r="CT202" s="667" t="s">
        <v>1210</v>
      </c>
      <c r="CU202" s="666">
        <v>0</v>
      </c>
      <c r="CV202" s="374" t="s">
        <v>1210</v>
      </c>
      <c r="CW202" s="375" t="s">
        <v>1210</v>
      </c>
      <c r="CX202" s="336"/>
      <c r="CY202" s="333" t="s">
        <v>1210</v>
      </c>
      <c r="CZ202" s="334" t="s">
        <v>1210</v>
      </c>
      <c r="DA202" s="336"/>
      <c r="DB202" s="333" t="s">
        <v>1210</v>
      </c>
      <c r="DC202" s="334" t="s">
        <v>1210</v>
      </c>
      <c r="DD202" s="336"/>
      <c r="DE202" s="333" t="s">
        <v>1210</v>
      </c>
      <c r="DF202" s="334" t="s">
        <v>1210</v>
      </c>
      <c r="DG202" s="336"/>
      <c r="DH202" s="333" t="s">
        <v>1210</v>
      </c>
      <c r="DI202" s="334" t="s">
        <v>1210</v>
      </c>
      <c r="DJ202" s="336"/>
      <c r="DK202" s="333" t="s">
        <v>1210</v>
      </c>
      <c r="DL202" s="334" t="s">
        <v>1210</v>
      </c>
      <c r="DM202" s="336"/>
      <c r="DN202" s="333" t="s">
        <v>1210</v>
      </c>
      <c r="DO202" s="334" t="s">
        <v>1210</v>
      </c>
      <c r="DP202" s="336"/>
      <c r="DQ202" s="333" t="s">
        <v>1210</v>
      </c>
      <c r="DR202" s="334" t="s">
        <v>1210</v>
      </c>
      <c r="DS202" s="336"/>
      <c r="DT202" s="333" t="s">
        <v>1210</v>
      </c>
      <c r="DU202" s="334" t="s">
        <v>1210</v>
      </c>
      <c r="DV202" s="336"/>
      <c r="DW202" s="333" t="s">
        <v>1210</v>
      </c>
      <c r="DX202" s="334" t="s">
        <v>1210</v>
      </c>
      <c r="DY202" s="336"/>
      <c r="DZ202" s="333" t="s">
        <v>1210</v>
      </c>
      <c r="EA202" s="334" t="s">
        <v>1210</v>
      </c>
      <c r="EB202" s="336"/>
      <c r="EC202" s="333" t="s">
        <v>1210</v>
      </c>
      <c r="ED202" s="334" t="s">
        <v>1210</v>
      </c>
      <c r="EE202" s="336"/>
      <c r="EF202" s="333" t="s">
        <v>1210</v>
      </c>
      <c r="EG202" s="334" t="s">
        <v>1210</v>
      </c>
      <c r="EH202" s="336"/>
      <c r="EI202" s="374" t="s">
        <v>1219</v>
      </c>
      <c r="EJ202" s="375" t="s">
        <v>1223</v>
      </c>
      <c r="EK202" s="336"/>
      <c r="EL202" s="333" t="s">
        <v>1219</v>
      </c>
      <c r="EM202" s="334" t="s">
        <v>1223</v>
      </c>
      <c r="EN202" s="336"/>
      <c r="EO202" s="333" t="s">
        <v>1222</v>
      </c>
      <c r="EP202" s="334" t="s">
        <v>1223</v>
      </c>
      <c r="EQ202" s="336"/>
      <c r="ER202" s="333" t="s">
        <v>1222</v>
      </c>
      <c r="ES202" s="334" t="s">
        <v>1223</v>
      </c>
      <c r="ET202" s="336"/>
      <c r="EU202" s="333" t="s">
        <v>1222</v>
      </c>
      <c r="EV202" s="334" t="s">
        <v>1223</v>
      </c>
      <c r="EW202" s="376"/>
      <c r="EY202" s="668" t="s">
        <v>708</v>
      </c>
      <c r="EZ202" s="639" t="s">
        <v>709</v>
      </c>
      <c r="FA202" s="265" t="s">
        <v>1269</v>
      </c>
      <c r="FB202" s="266">
        <v>44866</v>
      </c>
      <c r="FC202" s="669">
        <v>44894</v>
      </c>
      <c r="FD202" s="268" t="s">
        <v>1210</v>
      </c>
      <c r="FE202" s="326" t="s">
        <v>1210</v>
      </c>
      <c r="FF202" s="270" t="s">
        <v>1210</v>
      </c>
      <c r="FG202" s="326" t="s">
        <v>1210</v>
      </c>
      <c r="FH202" s="327" t="s">
        <v>1210</v>
      </c>
      <c r="FI202" s="328" t="s">
        <v>1210</v>
      </c>
      <c r="FJ202" s="670" t="s">
        <v>1210</v>
      </c>
      <c r="FK202" s="671" t="s">
        <v>1210</v>
      </c>
      <c r="FL202" s="672" t="s">
        <v>1210</v>
      </c>
      <c r="FM202" s="673" t="s">
        <v>1210</v>
      </c>
      <c r="FN202" s="268" t="s">
        <v>1228</v>
      </c>
      <c r="FO202" s="326">
        <v>-7.17</v>
      </c>
      <c r="FP202" s="270" t="s">
        <v>1228</v>
      </c>
      <c r="FQ202" s="326">
        <v>-7.17</v>
      </c>
      <c r="FR202" s="327" t="s">
        <v>1242</v>
      </c>
      <c r="FS202" s="328">
        <v>1</v>
      </c>
      <c r="FT202" s="670" t="s">
        <v>1242</v>
      </c>
      <c r="FU202" s="671">
        <v>100</v>
      </c>
      <c r="FV202" s="672">
        <v>10</v>
      </c>
      <c r="FW202" s="673">
        <v>10</v>
      </c>
      <c r="FY202" s="276" t="s">
        <v>1230</v>
      </c>
      <c r="FZ202" s="277" t="s">
        <v>1229</v>
      </c>
      <c r="GC202" s="229"/>
      <c r="GD202" s="229"/>
    </row>
    <row r="203" spans="2:186" ht="18.75" customHeight="1">
      <c r="B203" s="632" t="s">
        <v>710</v>
      </c>
      <c r="C203" s="231" t="s">
        <v>711</v>
      </c>
      <c r="D203" s="232">
        <v>2022</v>
      </c>
      <c r="E203" s="233" t="s">
        <v>1231</v>
      </c>
      <c r="F203" s="633">
        <v>1047270</v>
      </c>
      <c r="G203" s="634">
        <v>1047270</v>
      </c>
      <c r="H203" s="339">
        <v>44773</v>
      </c>
      <c r="I203" s="635" t="s">
        <v>2958</v>
      </c>
      <c r="J203" s="636" t="s">
        <v>711</v>
      </c>
      <c r="K203" s="637" t="s">
        <v>2959</v>
      </c>
      <c r="L203" s="638" t="s">
        <v>711</v>
      </c>
      <c r="M203" s="637" t="s">
        <v>2960</v>
      </c>
      <c r="N203" s="639" t="s">
        <v>2961</v>
      </c>
      <c r="O203" s="635" t="s">
        <v>67</v>
      </c>
      <c r="P203" s="639" t="s">
        <v>73</v>
      </c>
      <c r="Q203" s="640" t="s">
        <v>1234</v>
      </c>
      <c r="R203" s="641"/>
      <c r="S203" s="641"/>
      <c r="T203" s="642"/>
      <c r="U203" s="643">
        <v>4987</v>
      </c>
      <c r="V203" s="644">
        <v>18</v>
      </c>
      <c r="W203" s="644">
        <v>2</v>
      </c>
      <c r="X203" s="645" t="s">
        <v>1210</v>
      </c>
      <c r="Y203" s="352">
        <v>2022</v>
      </c>
      <c r="Z203" s="265">
        <v>2024</v>
      </c>
      <c r="AA203" s="646" t="s">
        <v>2962</v>
      </c>
      <c r="AB203" s="647"/>
      <c r="AC203" s="639" t="s">
        <v>1210</v>
      </c>
      <c r="AD203" s="648" t="s">
        <v>1211</v>
      </c>
      <c r="AE203" s="636" t="s">
        <v>2963</v>
      </c>
      <c r="AF203" s="636" t="s">
        <v>2961</v>
      </c>
      <c r="AG203" s="639" t="s">
        <v>2964</v>
      </c>
      <c r="AH203" s="648"/>
      <c r="AI203" s="639" t="s">
        <v>1210</v>
      </c>
      <c r="AJ203" s="649">
        <v>2021</v>
      </c>
      <c r="AK203" s="644">
        <v>9597</v>
      </c>
      <c r="AL203" s="644">
        <v>12219</v>
      </c>
      <c r="AM203" s="650">
        <v>3.89</v>
      </c>
      <c r="AN203" s="651" t="s">
        <v>2965</v>
      </c>
      <c r="AO203" s="652">
        <v>2024</v>
      </c>
      <c r="AP203" s="645">
        <v>9309.09</v>
      </c>
      <c r="AQ203" s="653">
        <v>3</v>
      </c>
      <c r="AR203" s="645">
        <v>11852.43</v>
      </c>
      <c r="AS203" s="653">
        <v>3</v>
      </c>
      <c r="AT203" s="654">
        <v>3.7732999999999999</v>
      </c>
      <c r="AU203" s="651" t="s">
        <v>2965</v>
      </c>
      <c r="AV203" s="655">
        <v>3</v>
      </c>
      <c r="AW203" s="656" t="s">
        <v>2966</v>
      </c>
      <c r="AX203" s="649">
        <v>2021</v>
      </c>
      <c r="AY203" s="644"/>
      <c r="AZ203" s="644" t="s">
        <v>1210</v>
      </c>
      <c r="BA203" s="650"/>
      <c r="BB203" s="657"/>
      <c r="BC203" s="652">
        <v>2024</v>
      </c>
      <c r="BD203" s="645"/>
      <c r="BE203" s="653" t="s">
        <v>1210</v>
      </c>
      <c r="BF203" s="645"/>
      <c r="BG203" s="653" t="s">
        <v>1210</v>
      </c>
      <c r="BH203" s="654"/>
      <c r="BI203" s="657" t="s">
        <v>1210</v>
      </c>
      <c r="BJ203" s="655" t="s">
        <v>1210</v>
      </c>
      <c r="BK203" s="656"/>
      <c r="BL203" s="635" t="s">
        <v>1210</v>
      </c>
      <c r="BM203" s="658" t="s">
        <v>1210</v>
      </c>
      <c r="BN203" s="639" t="s">
        <v>1210</v>
      </c>
      <c r="BO203" s="635" t="s">
        <v>1210</v>
      </c>
      <c r="BP203" s="658" t="s">
        <v>1210</v>
      </c>
      <c r="BQ203" s="639" t="s">
        <v>1210</v>
      </c>
      <c r="BR203" s="635" t="s">
        <v>1210</v>
      </c>
      <c r="BS203" s="658" t="s">
        <v>1210</v>
      </c>
      <c r="BT203" s="639" t="s">
        <v>1210</v>
      </c>
      <c r="BU203" s="635" t="s">
        <v>1210</v>
      </c>
      <c r="BV203" s="658" t="s">
        <v>1210</v>
      </c>
      <c r="BW203" s="639" t="s">
        <v>1210</v>
      </c>
      <c r="BX203" s="635" t="s">
        <v>1210</v>
      </c>
      <c r="BY203" s="658" t="s">
        <v>1210</v>
      </c>
      <c r="BZ203" s="639" t="s">
        <v>1210</v>
      </c>
      <c r="CA203" s="659" t="s">
        <v>1210</v>
      </c>
      <c r="CB203" s="638" t="s">
        <v>1240</v>
      </c>
      <c r="CC203" s="660" t="s">
        <v>2967</v>
      </c>
      <c r="CD203" s="661" t="s">
        <v>1217</v>
      </c>
      <c r="CE203" s="662"/>
      <c r="CF203" s="663" t="s">
        <v>2968</v>
      </c>
      <c r="CG203" s="663"/>
      <c r="CH203" s="663"/>
      <c r="CI203" s="663"/>
      <c r="CJ203" s="664"/>
      <c r="CK203" s="661" t="s">
        <v>1217</v>
      </c>
      <c r="CL203" s="639" t="s">
        <v>2968</v>
      </c>
      <c r="CM203" s="647" t="s">
        <v>1217</v>
      </c>
      <c r="CN203" s="665"/>
      <c r="CO203" s="666">
        <v>0</v>
      </c>
      <c r="CP203" s="667"/>
      <c r="CQ203" s="666">
        <v>0</v>
      </c>
      <c r="CR203" s="667"/>
      <c r="CS203" s="666">
        <v>0</v>
      </c>
      <c r="CT203" s="667" t="s">
        <v>1210</v>
      </c>
      <c r="CU203" s="666">
        <v>0</v>
      </c>
      <c r="CV203" s="374" t="s">
        <v>1219</v>
      </c>
      <c r="CW203" s="375" t="s">
        <v>1223</v>
      </c>
      <c r="CX203" s="336"/>
      <c r="CY203" s="333" t="s">
        <v>1222</v>
      </c>
      <c r="CZ203" s="334" t="s">
        <v>1223</v>
      </c>
      <c r="DA203" s="336"/>
      <c r="DB203" s="333" t="s">
        <v>1222</v>
      </c>
      <c r="DC203" s="334" t="s">
        <v>1223</v>
      </c>
      <c r="DD203" s="336"/>
      <c r="DE203" s="333" t="s">
        <v>1222</v>
      </c>
      <c r="DF203" s="334" t="s">
        <v>1223</v>
      </c>
      <c r="DG203" s="336"/>
      <c r="DH203" s="333" t="s">
        <v>1220</v>
      </c>
      <c r="DI203" s="334" t="s">
        <v>1220</v>
      </c>
      <c r="DJ203" s="336"/>
      <c r="DK203" s="333" t="s">
        <v>1220</v>
      </c>
      <c r="DL203" s="334" t="s">
        <v>1220</v>
      </c>
      <c r="DM203" s="336"/>
      <c r="DN203" s="333" t="s">
        <v>1224</v>
      </c>
      <c r="DO203" s="334" t="s">
        <v>1224</v>
      </c>
      <c r="DP203" s="336"/>
      <c r="DQ203" s="333" t="s">
        <v>1220</v>
      </c>
      <c r="DR203" s="334" t="s">
        <v>1220</v>
      </c>
      <c r="DS203" s="336"/>
      <c r="DT203" s="333" t="s">
        <v>1222</v>
      </c>
      <c r="DU203" s="334" t="s">
        <v>1223</v>
      </c>
      <c r="DV203" s="336"/>
      <c r="DW203" s="333" t="s">
        <v>1224</v>
      </c>
      <c r="DX203" s="334" t="s">
        <v>1224</v>
      </c>
      <c r="DY203" s="336"/>
      <c r="DZ203" s="333" t="s">
        <v>1224</v>
      </c>
      <c r="EA203" s="334" t="s">
        <v>1224</v>
      </c>
      <c r="EB203" s="336"/>
      <c r="EC203" s="333" t="s">
        <v>1224</v>
      </c>
      <c r="ED203" s="334" t="s">
        <v>1224</v>
      </c>
      <c r="EE203" s="336"/>
      <c r="EF203" s="333" t="s">
        <v>1224</v>
      </c>
      <c r="EG203" s="334" t="s">
        <v>1224</v>
      </c>
      <c r="EH203" s="336"/>
      <c r="EI203" s="374" t="s">
        <v>1210</v>
      </c>
      <c r="EJ203" s="375" t="s">
        <v>1210</v>
      </c>
      <c r="EK203" s="336"/>
      <c r="EL203" s="333" t="s">
        <v>1210</v>
      </c>
      <c r="EM203" s="334" t="s">
        <v>1210</v>
      </c>
      <c r="EN203" s="336"/>
      <c r="EO203" s="333" t="s">
        <v>1210</v>
      </c>
      <c r="EP203" s="334" t="s">
        <v>1210</v>
      </c>
      <c r="EQ203" s="336"/>
      <c r="ER203" s="333" t="s">
        <v>1210</v>
      </c>
      <c r="ES203" s="334" t="s">
        <v>1210</v>
      </c>
      <c r="ET203" s="336"/>
      <c r="EU203" s="333" t="s">
        <v>1210</v>
      </c>
      <c r="EV203" s="334" t="s">
        <v>1210</v>
      </c>
      <c r="EW203" s="376"/>
      <c r="EY203" s="668" t="s">
        <v>710</v>
      </c>
      <c r="EZ203" s="639" t="s">
        <v>711</v>
      </c>
      <c r="FA203" s="265" t="s">
        <v>1231</v>
      </c>
      <c r="FB203" s="266">
        <v>44942</v>
      </c>
      <c r="FC203" s="669">
        <v>44942</v>
      </c>
      <c r="FD203" s="268" t="s">
        <v>1242</v>
      </c>
      <c r="FE203" s="326">
        <v>3</v>
      </c>
      <c r="FF203" s="270" t="s">
        <v>1242</v>
      </c>
      <c r="FG203" s="326">
        <v>3</v>
      </c>
      <c r="FH203" s="327" t="s">
        <v>1242</v>
      </c>
      <c r="FI203" s="328">
        <v>3</v>
      </c>
      <c r="FJ203" s="670" t="s">
        <v>1242</v>
      </c>
      <c r="FK203" s="671">
        <v>100</v>
      </c>
      <c r="FL203" s="672">
        <v>16</v>
      </c>
      <c r="FM203" s="673">
        <v>16</v>
      </c>
      <c r="FN203" s="268" t="s">
        <v>1210</v>
      </c>
      <c r="FO203" s="326" t="s">
        <v>1210</v>
      </c>
      <c r="FP203" s="270" t="s">
        <v>1210</v>
      </c>
      <c r="FQ203" s="326" t="s">
        <v>1210</v>
      </c>
      <c r="FR203" s="327" t="s">
        <v>1210</v>
      </c>
      <c r="FS203" s="328" t="s">
        <v>1210</v>
      </c>
      <c r="FT203" s="670" t="s">
        <v>1210</v>
      </c>
      <c r="FU203" s="671" t="s">
        <v>1210</v>
      </c>
      <c r="FV203" s="672" t="s">
        <v>1210</v>
      </c>
      <c r="FW203" s="673" t="s">
        <v>1210</v>
      </c>
      <c r="FY203" s="276" t="s">
        <v>1243</v>
      </c>
      <c r="FZ203" s="277" t="s">
        <v>1230</v>
      </c>
      <c r="GC203" s="229"/>
      <c r="GD203" s="229"/>
    </row>
    <row r="204" spans="2:186" ht="18.75" customHeight="1">
      <c r="B204" s="632" t="s">
        <v>712</v>
      </c>
      <c r="C204" s="231" t="s">
        <v>713</v>
      </c>
      <c r="D204" s="232">
        <v>2022</v>
      </c>
      <c r="E204" s="233" t="s">
        <v>1231</v>
      </c>
      <c r="F204" s="633">
        <v>1002271</v>
      </c>
      <c r="G204" s="634">
        <v>1002271</v>
      </c>
      <c r="H204" s="339">
        <v>44773</v>
      </c>
      <c r="I204" s="635" t="s">
        <v>2969</v>
      </c>
      <c r="J204" s="636" t="s">
        <v>713</v>
      </c>
      <c r="K204" s="637" t="s">
        <v>2970</v>
      </c>
      <c r="L204" s="638" t="s">
        <v>713</v>
      </c>
      <c r="M204" s="637" t="s">
        <v>2971</v>
      </c>
      <c r="N204" s="639" t="s">
        <v>2972</v>
      </c>
      <c r="O204" s="635" t="s">
        <v>67</v>
      </c>
      <c r="P204" s="639" t="s">
        <v>73</v>
      </c>
      <c r="Q204" s="640" t="s">
        <v>1234</v>
      </c>
      <c r="R204" s="641"/>
      <c r="S204" s="641"/>
      <c r="T204" s="642"/>
      <c r="U204" s="643">
        <v>10573.538148000001</v>
      </c>
      <c r="V204" s="644">
        <v>19</v>
      </c>
      <c r="W204" s="644">
        <v>4</v>
      </c>
      <c r="X204" s="645" t="s">
        <v>1210</v>
      </c>
      <c r="Y204" s="352">
        <v>2022</v>
      </c>
      <c r="Z204" s="265">
        <v>2024</v>
      </c>
      <c r="AA204" s="646" t="s">
        <v>2973</v>
      </c>
      <c r="AB204" s="647"/>
      <c r="AC204" s="639" t="s">
        <v>1210</v>
      </c>
      <c r="AD204" s="648" t="s">
        <v>1211</v>
      </c>
      <c r="AE204" s="636" t="s">
        <v>2974</v>
      </c>
      <c r="AF204" s="636" t="s">
        <v>2975</v>
      </c>
      <c r="AG204" s="639" t="s">
        <v>2976</v>
      </c>
      <c r="AH204" s="648"/>
      <c r="AI204" s="639" t="s">
        <v>1210</v>
      </c>
      <c r="AJ204" s="649">
        <v>2021</v>
      </c>
      <c r="AK204" s="644">
        <v>19469</v>
      </c>
      <c r="AL204" s="644">
        <v>11975</v>
      </c>
      <c r="AM204" s="650"/>
      <c r="AN204" s="651"/>
      <c r="AO204" s="652">
        <v>2024</v>
      </c>
      <c r="AP204" s="645">
        <v>18884</v>
      </c>
      <c r="AQ204" s="653">
        <v>3</v>
      </c>
      <c r="AR204" s="645">
        <v>11616</v>
      </c>
      <c r="AS204" s="653">
        <v>2.99</v>
      </c>
      <c r="AT204" s="654"/>
      <c r="AU204" s="651" t="s">
        <v>1210</v>
      </c>
      <c r="AV204" s="655">
        <v>3</v>
      </c>
      <c r="AW204" s="656" t="s">
        <v>2977</v>
      </c>
      <c r="AX204" s="649">
        <v>2021</v>
      </c>
      <c r="AY204" s="644"/>
      <c r="AZ204" s="644" t="s">
        <v>1210</v>
      </c>
      <c r="BA204" s="650"/>
      <c r="BB204" s="657"/>
      <c r="BC204" s="652">
        <v>2024</v>
      </c>
      <c r="BD204" s="645"/>
      <c r="BE204" s="653" t="s">
        <v>1210</v>
      </c>
      <c r="BF204" s="645"/>
      <c r="BG204" s="653" t="s">
        <v>1210</v>
      </c>
      <c r="BH204" s="654"/>
      <c r="BI204" s="657" t="s">
        <v>1210</v>
      </c>
      <c r="BJ204" s="655" t="s">
        <v>1210</v>
      </c>
      <c r="BK204" s="656"/>
      <c r="BL204" s="635" t="s">
        <v>1210</v>
      </c>
      <c r="BM204" s="658" t="s">
        <v>1210</v>
      </c>
      <c r="BN204" s="639" t="s">
        <v>1210</v>
      </c>
      <c r="BO204" s="635" t="s">
        <v>1210</v>
      </c>
      <c r="BP204" s="658" t="s">
        <v>1210</v>
      </c>
      <c r="BQ204" s="639" t="s">
        <v>1210</v>
      </c>
      <c r="BR204" s="635" t="s">
        <v>1210</v>
      </c>
      <c r="BS204" s="658" t="s">
        <v>1210</v>
      </c>
      <c r="BT204" s="639" t="s">
        <v>1210</v>
      </c>
      <c r="BU204" s="635" t="s">
        <v>1210</v>
      </c>
      <c r="BV204" s="658" t="s">
        <v>1210</v>
      </c>
      <c r="BW204" s="639" t="s">
        <v>1210</v>
      </c>
      <c r="BX204" s="635" t="s">
        <v>1210</v>
      </c>
      <c r="BY204" s="658" t="s">
        <v>1210</v>
      </c>
      <c r="BZ204" s="639" t="s">
        <v>1210</v>
      </c>
      <c r="CA204" s="659" t="s">
        <v>1210</v>
      </c>
      <c r="CB204" s="638" t="s">
        <v>1240</v>
      </c>
      <c r="CC204" s="660" t="s">
        <v>2978</v>
      </c>
      <c r="CD204" s="661" t="s">
        <v>1217</v>
      </c>
      <c r="CE204" s="662"/>
      <c r="CF204" s="663"/>
      <c r="CG204" s="663"/>
      <c r="CH204" s="663"/>
      <c r="CI204" s="663"/>
      <c r="CJ204" s="664"/>
      <c r="CK204" s="661" t="s">
        <v>1240</v>
      </c>
      <c r="CL204" s="639" t="s">
        <v>2979</v>
      </c>
      <c r="CM204" s="647" t="s">
        <v>1217</v>
      </c>
      <c r="CN204" s="665"/>
      <c r="CO204" s="666">
        <v>1</v>
      </c>
      <c r="CP204" s="667"/>
      <c r="CQ204" s="666">
        <v>0</v>
      </c>
      <c r="CR204" s="667"/>
      <c r="CS204" s="666">
        <v>0</v>
      </c>
      <c r="CT204" s="667" t="s">
        <v>1210</v>
      </c>
      <c r="CU204" s="666">
        <v>1</v>
      </c>
      <c r="CV204" s="374" t="s">
        <v>1219</v>
      </c>
      <c r="CW204" s="375" t="s">
        <v>1223</v>
      </c>
      <c r="CX204" s="336"/>
      <c r="CY204" s="333" t="s">
        <v>1222</v>
      </c>
      <c r="CZ204" s="334" t="s">
        <v>1223</v>
      </c>
      <c r="DA204" s="336"/>
      <c r="DB204" s="333" t="s">
        <v>1222</v>
      </c>
      <c r="DC204" s="334" t="s">
        <v>1223</v>
      </c>
      <c r="DD204" s="336"/>
      <c r="DE204" s="333" t="s">
        <v>1222</v>
      </c>
      <c r="DF204" s="334" t="s">
        <v>1223</v>
      </c>
      <c r="DG204" s="336"/>
      <c r="DH204" s="333" t="s">
        <v>1222</v>
      </c>
      <c r="DI204" s="334" t="s">
        <v>1223</v>
      </c>
      <c r="DJ204" s="336"/>
      <c r="DK204" s="333" t="s">
        <v>1222</v>
      </c>
      <c r="DL204" s="334" t="s">
        <v>1223</v>
      </c>
      <c r="DM204" s="336"/>
      <c r="DN204" s="333" t="s">
        <v>1222</v>
      </c>
      <c r="DO204" s="334" t="s">
        <v>1223</v>
      </c>
      <c r="DP204" s="336"/>
      <c r="DQ204" s="333" t="s">
        <v>1222</v>
      </c>
      <c r="DR204" s="334" t="s">
        <v>1223</v>
      </c>
      <c r="DS204" s="336"/>
      <c r="DT204" s="333" t="s">
        <v>1222</v>
      </c>
      <c r="DU204" s="334" t="s">
        <v>1223</v>
      </c>
      <c r="DV204" s="336"/>
      <c r="DW204" s="333" t="s">
        <v>1224</v>
      </c>
      <c r="DX204" s="334" t="s">
        <v>1224</v>
      </c>
      <c r="DY204" s="336"/>
      <c r="DZ204" s="333" t="s">
        <v>1224</v>
      </c>
      <c r="EA204" s="334" t="s">
        <v>1224</v>
      </c>
      <c r="EB204" s="336"/>
      <c r="EC204" s="333" t="s">
        <v>1224</v>
      </c>
      <c r="ED204" s="334" t="s">
        <v>1224</v>
      </c>
      <c r="EE204" s="336"/>
      <c r="EF204" s="333" t="s">
        <v>1222</v>
      </c>
      <c r="EG204" s="334" t="s">
        <v>1223</v>
      </c>
      <c r="EH204" s="336"/>
      <c r="EI204" s="374" t="s">
        <v>1210</v>
      </c>
      <c r="EJ204" s="375" t="s">
        <v>1210</v>
      </c>
      <c r="EK204" s="336"/>
      <c r="EL204" s="333" t="s">
        <v>1210</v>
      </c>
      <c r="EM204" s="334" t="s">
        <v>1210</v>
      </c>
      <c r="EN204" s="336"/>
      <c r="EO204" s="333" t="s">
        <v>1210</v>
      </c>
      <c r="EP204" s="334" t="s">
        <v>1210</v>
      </c>
      <c r="EQ204" s="336"/>
      <c r="ER204" s="333" t="s">
        <v>1210</v>
      </c>
      <c r="ES204" s="334" t="s">
        <v>1210</v>
      </c>
      <c r="ET204" s="336"/>
      <c r="EU204" s="333" t="s">
        <v>1210</v>
      </c>
      <c r="EV204" s="334" t="s">
        <v>1210</v>
      </c>
      <c r="EW204" s="376"/>
      <c r="EY204" s="668" t="s">
        <v>712</v>
      </c>
      <c r="EZ204" s="639" t="s">
        <v>713</v>
      </c>
      <c r="FA204" s="265" t="s">
        <v>1231</v>
      </c>
      <c r="FB204" s="266">
        <v>44944</v>
      </c>
      <c r="FC204" s="669">
        <v>44945</v>
      </c>
      <c r="FD204" s="268" t="s">
        <v>1242</v>
      </c>
      <c r="FE204" s="326">
        <v>3</v>
      </c>
      <c r="FF204" s="270" t="s">
        <v>1242</v>
      </c>
      <c r="FG204" s="326">
        <v>2.99</v>
      </c>
      <c r="FH204" s="327" t="s">
        <v>1242</v>
      </c>
      <c r="FI204" s="328">
        <v>3</v>
      </c>
      <c r="FJ204" s="670" t="s">
        <v>1242</v>
      </c>
      <c r="FK204" s="671">
        <v>100</v>
      </c>
      <c r="FL204" s="672">
        <v>20</v>
      </c>
      <c r="FM204" s="673">
        <v>20</v>
      </c>
      <c r="FN204" s="268" t="s">
        <v>1210</v>
      </c>
      <c r="FO204" s="326" t="s">
        <v>1210</v>
      </c>
      <c r="FP204" s="270" t="s">
        <v>1210</v>
      </c>
      <c r="FQ204" s="326" t="s">
        <v>1210</v>
      </c>
      <c r="FR204" s="327" t="s">
        <v>1210</v>
      </c>
      <c r="FS204" s="328" t="s">
        <v>1210</v>
      </c>
      <c r="FT204" s="670" t="s">
        <v>1210</v>
      </c>
      <c r="FU204" s="671" t="s">
        <v>1210</v>
      </c>
      <c r="FV204" s="672" t="s">
        <v>1210</v>
      </c>
      <c r="FW204" s="673" t="s">
        <v>1210</v>
      </c>
      <c r="FY204" s="276" t="s">
        <v>1243</v>
      </c>
      <c r="FZ204" s="277" t="s">
        <v>1230</v>
      </c>
      <c r="GC204" s="229"/>
      <c r="GD204" s="229"/>
    </row>
    <row r="205" spans="2:186" ht="18.75" customHeight="1">
      <c r="B205" s="632" t="s">
        <v>714</v>
      </c>
      <c r="C205" s="231" t="s">
        <v>715</v>
      </c>
      <c r="D205" s="232">
        <v>2022</v>
      </c>
      <c r="E205" s="233" t="s">
        <v>1303</v>
      </c>
      <c r="F205" s="633">
        <v>1067272</v>
      </c>
      <c r="G205" s="634">
        <v>1067272</v>
      </c>
      <c r="H205" s="339">
        <v>44771</v>
      </c>
      <c r="I205" s="635" t="s">
        <v>2980</v>
      </c>
      <c r="J205" s="636" t="s">
        <v>715</v>
      </c>
      <c r="K205" s="637" t="s">
        <v>2981</v>
      </c>
      <c r="L205" s="638" t="s">
        <v>715</v>
      </c>
      <c r="M205" s="637" t="s">
        <v>2982</v>
      </c>
      <c r="N205" s="639" t="s">
        <v>2980</v>
      </c>
      <c r="O205" s="635" t="s">
        <v>92</v>
      </c>
      <c r="P205" s="639" t="s">
        <v>98</v>
      </c>
      <c r="Q205" s="640"/>
      <c r="R205" s="641"/>
      <c r="S205" s="641"/>
      <c r="T205" s="642" t="s">
        <v>1307</v>
      </c>
      <c r="U205" s="643">
        <v>1193.2209381318</v>
      </c>
      <c r="V205" s="644">
        <v>29</v>
      </c>
      <c r="W205" s="644">
        <v>0</v>
      </c>
      <c r="X205" s="645" t="s">
        <v>1210</v>
      </c>
      <c r="Y205" s="352">
        <v>2022</v>
      </c>
      <c r="Z205" s="265">
        <v>2024</v>
      </c>
      <c r="AA205" s="646" t="s">
        <v>2983</v>
      </c>
      <c r="AB205" s="647"/>
      <c r="AC205" s="639" t="s">
        <v>1210</v>
      </c>
      <c r="AD205" s="648"/>
      <c r="AE205" s="636" t="s">
        <v>1210</v>
      </c>
      <c r="AF205" s="636" t="s">
        <v>1210</v>
      </c>
      <c r="AG205" s="639" t="s">
        <v>1210</v>
      </c>
      <c r="AH205" s="648" t="s">
        <v>1211</v>
      </c>
      <c r="AI205" s="639" t="s">
        <v>2984</v>
      </c>
      <c r="AJ205" s="649">
        <v>2021</v>
      </c>
      <c r="AK205" s="644">
        <v>2110</v>
      </c>
      <c r="AL205" s="644">
        <v>2093</v>
      </c>
      <c r="AM205" s="650"/>
      <c r="AN205" s="651"/>
      <c r="AO205" s="652">
        <v>2024</v>
      </c>
      <c r="AP205" s="645">
        <v>2046</v>
      </c>
      <c r="AQ205" s="653">
        <v>3.03</v>
      </c>
      <c r="AR205" s="645">
        <v>2030</v>
      </c>
      <c r="AS205" s="653">
        <v>3.01</v>
      </c>
      <c r="AT205" s="654"/>
      <c r="AU205" s="651" t="s">
        <v>1210</v>
      </c>
      <c r="AV205" s="655" t="s">
        <v>1210</v>
      </c>
      <c r="AW205" s="656" t="s">
        <v>2985</v>
      </c>
      <c r="AX205" s="649">
        <v>2021</v>
      </c>
      <c r="AY205" s="644"/>
      <c r="AZ205" s="644" t="s">
        <v>1210</v>
      </c>
      <c r="BA205" s="650"/>
      <c r="BB205" s="657"/>
      <c r="BC205" s="652">
        <v>2024</v>
      </c>
      <c r="BD205" s="645"/>
      <c r="BE205" s="653" t="s">
        <v>1210</v>
      </c>
      <c r="BF205" s="645"/>
      <c r="BG205" s="653" t="s">
        <v>1210</v>
      </c>
      <c r="BH205" s="654"/>
      <c r="BI205" s="657" t="s">
        <v>1210</v>
      </c>
      <c r="BJ205" s="655" t="s">
        <v>1210</v>
      </c>
      <c r="BK205" s="656"/>
      <c r="BL205" s="635" t="s">
        <v>1210</v>
      </c>
      <c r="BM205" s="658" t="s">
        <v>1210</v>
      </c>
      <c r="BN205" s="639" t="s">
        <v>1210</v>
      </c>
      <c r="BO205" s="635" t="s">
        <v>1210</v>
      </c>
      <c r="BP205" s="658" t="s">
        <v>1210</v>
      </c>
      <c r="BQ205" s="639" t="s">
        <v>1210</v>
      </c>
      <c r="BR205" s="635" t="s">
        <v>1210</v>
      </c>
      <c r="BS205" s="658" t="s">
        <v>1210</v>
      </c>
      <c r="BT205" s="639" t="s">
        <v>1210</v>
      </c>
      <c r="BU205" s="635" t="s">
        <v>1210</v>
      </c>
      <c r="BV205" s="658" t="s">
        <v>1210</v>
      </c>
      <c r="BW205" s="639" t="s">
        <v>1210</v>
      </c>
      <c r="BX205" s="635" t="s">
        <v>1210</v>
      </c>
      <c r="BY205" s="658" t="s">
        <v>1210</v>
      </c>
      <c r="BZ205" s="639" t="s">
        <v>1210</v>
      </c>
      <c r="CA205" s="659" t="s">
        <v>1210</v>
      </c>
      <c r="CB205" s="638" t="s">
        <v>1240</v>
      </c>
      <c r="CC205" s="660" t="s">
        <v>2986</v>
      </c>
      <c r="CD205" s="661" t="s">
        <v>1217</v>
      </c>
      <c r="CE205" s="662"/>
      <c r="CF205" s="663"/>
      <c r="CG205" s="663"/>
      <c r="CH205" s="663"/>
      <c r="CI205" s="663"/>
      <c r="CJ205" s="664"/>
      <c r="CK205" s="661" t="s">
        <v>1217</v>
      </c>
      <c r="CL205" s="639"/>
      <c r="CM205" s="647" t="s">
        <v>1217</v>
      </c>
      <c r="CN205" s="665"/>
      <c r="CO205" s="666">
        <v>0</v>
      </c>
      <c r="CP205" s="667"/>
      <c r="CQ205" s="666">
        <v>0</v>
      </c>
      <c r="CR205" s="667"/>
      <c r="CS205" s="666">
        <v>0</v>
      </c>
      <c r="CT205" s="667" t="s">
        <v>1210</v>
      </c>
      <c r="CU205" s="666">
        <v>0</v>
      </c>
      <c r="CV205" s="374" t="s">
        <v>1219</v>
      </c>
      <c r="CW205" s="375" t="s">
        <v>1223</v>
      </c>
      <c r="CX205" s="336"/>
      <c r="CY205" s="333" t="s">
        <v>1222</v>
      </c>
      <c r="CZ205" s="334" t="s">
        <v>1223</v>
      </c>
      <c r="DA205" s="336"/>
      <c r="DB205" s="333" t="s">
        <v>1222</v>
      </c>
      <c r="DC205" s="334" t="s">
        <v>1223</v>
      </c>
      <c r="DD205" s="336"/>
      <c r="DE205" s="333" t="s">
        <v>1222</v>
      </c>
      <c r="DF205" s="334" t="s">
        <v>1223</v>
      </c>
      <c r="DG205" s="336"/>
      <c r="DH205" s="333" t="s">
        <v>1222</v>
      </c>
      <c r="DI205" s="334" t="s">
        <v>1223</v>
      </c>
      <c r="DJ205" s="336"/>
      <c r="DK205" s="333" t="s">
        <v>1222</v>
      </c>
      <c r="DL205" s="334" t="s">
        <v>1223</v>
      </c>
      <c r="DM205" s="336"/>
      <c r="DN205" s="333" t="s">
        <v>1222</v>
      </c>
      <c r="DO205" s="334" t="s">
        <v>1223</v>
      </c>
      <c r="DP205" s="336"/>
      <c r="DQ205" s="333" t="s">
        <v>1222</v>
      </c>
      <c r="DR205" s="334" t="s">
        <v>1223</v>
      </c>
      <c r="DS205" s="336"/>
      <c r="DT205" s="333" t="s">
        <v>1222</v>
      </c>
      <c r="DU205" s="334" t="s">
        <v>1223</v>
      </c>
      <c r="DV205" s="336"/>
      <c r="DW205" s="333" t="s">
        <v>1224</v>
      </c>
      <c r="DX205" s="334" t="s">
        <v>1224</v>
      </c>
      <c r="DY205" s="336"/>
      <c r="DZ205" s="333" t="s">
        <v>1224</v>
      </c>
      <c r="EA205" s="334" t="s">
        <v>1224</v>
      </c>
      <c r="EB205" s="336"/>
      <c r="EC205" s="333" t="s">
        <v>1224</v>
      </c>
      <c r="ED205" s="334" t="s">
        <v>1224</v>
      </c>
      <c r="EE205" s="336"/>
      <c r="EF205" s="333" t="s">
        <v>1222</v>
      </c>
      <c r="EG205" s="334" t="s">
        <v>1223</v>
      </c>
      <c r="EH205" s="336"/>
      <c r="EI205" s="374" t="s">
        <v>1210</v>
      </c>
      <c r="EJ205" s="375" t="s">
        <v>1210</v>
      </c>
      <c r="EK205" s="336"/>
      <c r="EL205" s="333" t="s">
        <v>1210</v>
      </c>
      <c r="EM205" s="334" t="s">
        <v>1210</v>
      </c>
      <c r="EN205" s="336"/>
      <c r="EO205" s="333" t="s">
        <v>1210</v>
      </c>
      <c r="EP205" s="334" t="s">
        <v>1210</v>
      </c>
      <c r="EQ205" s="336"/>
      <c r="ER205" s="333" t="s">
        <v>1210</v>
      </c>
      <c r="ES205" s="334" t="s">
        <v>1210</v>
      </c>
      <c r="ET205" s="336"/>
      <c r="EU205" s="333" t="s">
        <v>1210</v>
      </c>
      <c r="EV205" s="334" t="s">
        <v>1210</v>
      </c>
      <c r="EW205" s="376"/>
      <c r="EY205" s="668" t="s">
        <v>714</v>
      </c>
      <c r="EZ205" s="639" t="s">
        <v>715</v>
      </c>
      <c r="FA205" s="265" t="s">
        <v>2987</v>
      </c>
      <c r="FB205" s="266">
        <v>44904</v>
      </c>
      <c r="FC205" s="669">
        <v>44904</v>
      </c>
      <c r="FD205" s="268" t="s">
        <v>1210</v>
      </c>
      <c r="FE205" s="326">
        <v>3.03</v>
      </c>
      <c r="FF205" s="270" t="s">
        <v>1210</v>
      </c>
      <c r="FG205" s="326">
        <v>3.01</v>
      </c>
      <c r="FH205" s="327" t="s">
        <v>1210</v>
      </c>
      <c r="FI205" s="328" t="s">
        <v>1210</v>
      </c>
      <c r="FJ205" s="670" t="s">
        <v>1210</v>
      </c>
      <c r="FK205" s="671">
        <v>100</v>
      </c>
      <c r="FL205" s="672">
        <v>20</v>
      </c>
      <c r="FM205" s="673">
        <v>20</v>
      </c>
      <c r="FN205" s="268" t="s">
        <v>1210</v>
      </c>
      <c r="FO205" s="326" t="s">
        <v>1210</v>
      </c>
      <c r="FP205" s="270" t="s">
        <v>1210</v>
      </c>
      <c r="FQ205" s="326" t="s">
        <v>1210</v>
      </c>
      <c r="FR205" s="327" t="s">
        <v>1210</v>
      </c>
      <c r="FS205" s="328" t="s">
        <v>1210</v>
      </c>
      <c r="FT205" s="670" t="s">
        <v>1210</v>
      </c>
      <c r="FU205" s="671" t="s">
        <v>1210</v>
      </c>
      <c r="FV205" s="672" t="s">
        <v>1210</v>
      </c>
      <c r="FW205" s="673" t="s">
        <v>1210</v>
      </c>
      <c r="FY205" s="276" t="s">
        <v>1243</v>
      </c>
      <c r="FZ205" s="277" t="s">
        <v>1230</v>
      </c>
      <c r="GC205" s="229"/>
      <c r="GD205" s="229"/>
    </row>
    <row r="206" spans="2:186" ht="18.75" customHeight="1">
      <c r="B206" s="632" t="s">
        <v>716</v>
      </c>
      <c r="C206" s="231" t="s">
        <v>717</v>
      </c>
      <c r="D206" s="232">
        <v>2022</v>
      </c>
      <c r="E206" s="233" t="s">
        <v>1231</v>
      </c>
      <c r="F206" s="633">
        <v>1075275</v>
      </c>
      <c r="G206" s="634">
        <v>1075275</v>
      </c>
      <c r="H206" s="339">
        <v>44753</v>
      </c>
      <c r="I206" s="635" t="s">
        <v>2988</v>
      </c>
      <c r="J206" s="636" t="s">
        <v>717</v>
      </c>
      <c r="K206" s="637" t="s">
        <v>2989</v>
      </c>
      <c r="L206" s="638" t="s">
        <v>717</v>
      </c>
      <c r="M206" s="637" t="s">
        <v>2990</v>
      </c>
      <c r="N206" s="639" t="s">
        <v>2991</v>
      </c>
      <c r="O206" s="635" t="s">
        <v>114</v>
      </c>
      <c r="P206" s="639" t="s">
        <v>115</v>
      </c>
      <c r="Q206" s="640" t="s">
        <v>1234</v>
      </c>
      <c r="R206" s="641"/>
      <c r="S206" s="641"/>
      <c r="T206" s="642"/>
      <c r="U206" s="643">
        <v>4850.5613475755999</v>
      </c>
      <c r="V206" s="644">
        <v>2</v>
      </c>
      <c r="W206" s="644">
        <v>2</v>
      </c>
      <c r="X206" s="645" t="s">
        <v>1210</v>
      </c>
      <c r="Y206" s="352">
        <v>2022</v>
      </c>
      <c r="Z206" s="265">
        <v>2024</v>
      </c>
      <c r="AA206" s="646" t="s">
        <v>2992</v>
      </c>
      <c r="AB206" s="647"/>
      <c r="AC206" s="639" t="s">
        <v>1210</v>
      </c>
      <c r="AD206" s="648" t="s">
        <v>1211</v>
      </c>
      <c r="AE206" s="636" t="s">
        <v>2993</v>
      </c>
      <c r="AF206" s="636" t="s">
        <v>2994</v>
      </c>
      <c r="AG206" s="639" t="s">
        <v>2995</v>
      </c>
      <c r="AH206" s="648"/>
      <c r="AI206" s="639" t="s">
        <v>1210</v>
      </c>
      <c r="AJ206" s="649">
        <v>2021</v>
      </c>
      <c r="AK206" s="644">
        <v>8391</v>
      </c>
      <c r="AL206" s="644">
        <v>8212</v>
      </c>
      <c r="AM206" s="650">
        <v>98.33</v>
      </c>
      <c r="AN206" s="651" t="s">
        <v>1992</v>
      </c>
      <c r="AO206" s="652">
        <v>2024</v>
      </c>
      <c r="AP206" s="645">
        <v>8349.0450000000001</v>
      </c>
      <c r="AQ206" s="653">
        <v>0.49</v>
      </c>
      <c r="AR206" s="645">
        <v>8170.94</v>
      </c>
      <c r="AS206" s="653">
        <v>0.5</v>
      </c>
      <c r="AT206" s="654">
        <v>97.838349999999991</v>
      </c>
      <c r="AU206" s="651" t="s">
        <v>1992</v>
      </c>
      <c r="AV206" s="655">
        <v>0.5</v>
      </c>
      <c r="AW206" s="656" t="s">
        <v>2996</v>
      </c>
      <c r="AX206" s="649">
        <v>2021</v>
      </c>
      <c r="AY206" s="644"/>
      <c r="AZ206" s="644" t="s">
        <v>1210</v>
      </c>
      <c r="BA206" s="650"/>
      <c r="BB206" s="657"/>
      <c r="BC206" s="652">
        <v>2024</v>
      </c>
      <c r="BD206" s="645"/>
      <c r="BE206" s="653" t="s">
        <v>1210</v>
      </c>
      <c r="BF206" s="645"/>
      <c r="BG206" s="653" t="s">
        <v>1210</v>
      </c>
      <c r="BH206" s="654"/>
      <c r="BI206" s="657" t="s">
        <v>1210</v>
      </c>
      <c r="BJ206" s="655" t="s">
        <v>1210</v>
      </c>
      <c r="BK206" s="656"/>
      <c r="BL206" s="635" t="s">
        <v>1210</v>
      </c>
      <c r="BM206" s="658" t="s">
        <v>1210</v>
      </c>
      <c r="BN206" s="639" t="s">
        <v>1210</v>
      </c>
      <c r="BO206" s="635" t="s">
        <v>1210</v>
      </c>
      <c r="BP206" s="658" t="s">
        <v>1210</v>
      </c>
      <c r="BQ206" s="639" t="s">
        <v>1210</v>
      </c>
      <c r="BR206" s="635" t="s">
        <v>1210</v>
      </c>
      <c r="BS206" s="658" t="s">
        <v>1210</v>
      </c>
      <c r="BT206" s="639" t="s">
        <v>1210</v>
      </c>
      <c r="BU206" s="635" t="s">
        <v>1210</v>
      </c>
      <c r="BV206" s="658" t="s">
        <v>1210</v>
      </c>
      <c r="BW206" s="639" t="s">
        <v>1210</v>
      </c>
      <c r="BX206" s="635" t="s">
        <v>1210</v>
      </c>
      <c r="BY206" s="658" t="s">
        <v>1210</v>
      </c>
      <c r="BZ206" s="639" t="s">
        <v>1210</v>
      </c>
      <c r="CA206" s="659" t="s">
        <v>1210</v>
      </c>
      <c r="CB206" s="638" t="s">
        <v>1217</v>
      </c>
      <c r="CC206" s="660"/>
      <c r="CD206" s="661" t="s">
        <v>1217</v>
      </c>
      <c r="CE206" s="662"/>
      <c r="CF206" s="663"/>
      <c r="CG206" s="663"/>
      <c r="CH206" s="663"/>
      <c r="CI206" s="663"/>
      <c r="CJ206" s="664"/>
      <c r="CK206" s="661" t="s">
        <v>1217</v>
      </c>
      <c r="CL206" s="639"/>
      <c r="CM206" s="647" t="s">
        <v>1217</v>
      </c>
      <c r="CN206" s="665"/>
      <c r="CO206" s="666">
        <v>0</v>
      </c>
      <c r="CP206" s="667"/>
      <c r="CQ206" s="666">
        <v>0</v>
      </c>
      <c r="CR206" s="667"/>
      <c r="CS206" s="666">
        <v>0</v>
      </c>
      <c r="CT206" s="667" t="s">
        <v>1210</v>
      </c>
      <c r="CU206" s="666">
        <v>0</v>
      </c>
      <c r="CV206" s="374" t="s">
        <v>1219</v>
      </c>
      <c r="CW206" s="375" t="s">
        <v>1223</v>
      </c>
      <c r="CX206" s="336"/>
      <c r="CY206" s="333" t="s">
        <v>1222</v>
      </c>
      <c r="CZ206" s="334" t="s">
        <v>1223</v>
      </c>
      <c r="DA206" s="336"/>
      <c r="DB206" s="333" t="s">
        <v>1222</v>
      </c>
      <c r="DC206" s="334" t="s">
        <v>1223</v>
      </c>
      <c r="DD206" s="336"/>
      <c r="DE206" s="333" t="s">
        <v>1222</v>
      </c>
      <c r="DF206" s="334" t="s">
        <v>1223</v>
      </c>
      <c r="DG206" s="336"/>
      <c r="DH206" s="333" t="s">
        <v>1222</v>
      </c>
      <c r="DI206" s="334" t="s">
        <v>1223</v>
      </c>
      <c r="DJ206" s="336"/>
      <c r="DK206" s="333" t="s">
        <v>1222</v>
      </c>
      <c r="DL206" s="334" t="s">
        <v>1223</v>
      </c>
      <c r="DM206" s="336"/>
      <c r="DN206" s="333" t="s">
        <v>1224</v>
      </c>
      <c r="DO206" s="334" t="s">
        <v>1224</v>
      </c>
      <c r="DP206" s="336"/>
      <c r="DQ206" s="333" t="s">
        <v>1222</v>
      </c>
      <c r="DR206" s="334" t="s">
        <v>1223</v>
      </c>
      <c r="DS206" s="336"/>
      <c r="DT206" s="333" t="s">
        <v>1222</v>
      </c>
      <c r="DU206" s="334" t="s">
        <v>1223</v>
      </c>
      <c r="DV206" s="336"/>
      <c r="DW206" s="333" t="s">
        <v>1222</v>
      </c>
      <c r="DX206" s="334" t="s">
        <v>1223</v>
      </c>
      <c r="DY206" s="336"/>
      <c r="DZ206" s="333" t="s">
        <v>1224</v>
      </c>
      <c r="EA206" s="334" t="s">
        <v>1224</v>
      </c>
      <c r="EB206" s="336"/>
      <c r="EC206" s="333" t="s">
        <v>1224</v>
      </c>
      <c r="ED206" s="334" t="s">
        <v>1224</v>
      </c>
      <c r="EE206" s="336"/>
      <c r="EF206" s="333" t="s">
        <v>1222</v>
      </c>
      <c r="EG206" s="334" t="s">
        <v>1223</v>
      </c>
      <c r="EH206" s="336"/>
      <c r="EI206" s="374" t="s">
        <v>1210</v>
      </c>
      <c r="EJ206" s="375" t="s">
        <v>1210</v>
      </c>
      <c r="EK206" s="336"/>
      <c r="EL206" s="333" t="s">
        <v>1210</v>
      </c>
      <c r="EM206" s="334" t="s">
        <v>1210</v>
      </c>
      <c r="EN206" s="336"/>
      <c r="EO206" s="333" t="s">
        <v>1210</v>
      </c>
      <c r="EP206" s="334" t="s">
        <v>1210</v>
      </c>
      <c r="EQ206" s="336"/>
      <c r="ER206" s="333" t="s">
        <v>1210</v>
      </c>
      <c r="ES206" s="334" t="s">
        <v>1210</v>
      </c>
      <c r="ET206" s="336"/>
      <c r="EU206" s="333" t="s">
        <v>1210</v>
      </c>
      <c r="EV206" s="334" t="s">
        <v>1210</v>
      </c>
      <c r="EW206" s="376"/>
      <c r="EY206" s="668" t="s">
        <v>716</v>
      </c>
      <c r="EZ206" s="639" t="s">
        <v>717</v>
      </c>
      <c r="FA206" s="265" t="s">
        <v>1231</v>
      </c>
      <c r="FB206" s="266">
        <v>44858</v>
      </c>
      <c r="FC206" s="669">
        <v>44886</v>
      </c>
      <c r="FD206" s="268" t="s">
        <v>1242</v>
      </c>
      <c r="FE206" s="326">
        <v>0.49</v>
      </c>
      <c r="FF206" s="270" t="s">
        <v>1242</v>
      </c>
      <c r="FG206" s="326">
        <v>0.5</v>
      </c>
      <c r="FH206" s="327" t="s">
        <v>1242</v>
      </c>
      <c r="FI206" s="328">
        <v>0.5</v>
      </c>
      <c r="FJ206" s="670" t="s">
        <v>1242</v>
      </c>
      <c r="FK206" s="671">
        <v>100</v>
      </c>
      <c r="FL206" s="672">
        <v>20</v>
      </c>
      <c r="FM206" s="673">
        <v>20</v>
      </c>
      <c r="FN206" s="268" t="s">
        <v>1210</v>
      </c>
      <c r="FO206" s="326" t="s">
        <v>1210</v>
      </c>
      <c r="FP206" s="270" t="s">
        <v>1210</v>
      </c>
      <c r="FQ206" s="326" t="s">
        <v>1210</v>
      </c>
      <c r="FR206" s="327" t="s">
        <v>1210</v>
      </c>
      <c r="FS206" s="328" t="s">
        <v>1210</v>
      </c>
      <c r="FT206" s="670" t="s">
        <v>1210</v>
      </c>
      <c r="FU206" s="671" t="s">
        <v>1210</v>
      </c>
      <c r="FV206" s="672" t="s">
        <v>1210</v>
      </c>
      <c r="FW206" s="673" t="s">
        <v>1210</v>
      </c>
      <c r="FY206" s="276" t="s">
        <v>1243</v>
      </c>
      <c r="FZ206" s="277" t="s">
        <v>1230</v>
      </c>
      <c r="GC206" s="229"/>
      <c r="GD206" s="229"/>
    </row>
    <row r="207" spans="2:186" ht="18.75" customHeight="1">
      <c r="B207" s="632" t="s">
        <v>718</v>
      </c>
      <c r="C207" s="231" t="s">
        <v>719</v>
      </c>
      <c r="D207" s="232">
        <v>2022</v>
      </c>
      <c r="E207" s="233" t="s">
        <v>1269</v>
      </c>
      <c r="F207" s="633">
        <v>3070276</v>
      </c>
      <c r="G207" s="634">
        <v>3070276</v>
      </c>
      <c r="H207" s="339">
        <v>44742</v>
      </c>
      <c r="I207" s="635" t="s">
        <v>2997</v>
      </c>
      <c r="J207" s="636" t="s">
        <v>2998</v>
      </c>
      <c r="K207" s="637" t="s">
        <v>2999</v>
      </c>
      <c r="L207" s="638" t="s">
        <v>719</v>
      </c>
      <c r="M207" s="637" t="s">
        <v>3000</v>
      </c>
      <c r="N207" s="639" t="s">
        <v>3001</v>
      </c>
      <c r="O207" s="635" t="s">
        <v>100</v>
      </c>
      <c r="P207" s="639" t="s">
        <v>103</v>
      </c>
      <c r="Q207" s="640" t="s">
        <v>1234</v>
      </c>
      <c r="R207" s="641"/>
      <c r="S207" s="641" t="s">
        <v>1272</v>
      </c>
      <c r="T207" s="642"/>
      <c r="U207" s="643" t="s">
        <v>1210</v>
      </c>
      <c r="V207" s="644" t="s">
        <v>1210</v>
      </c>
      <c r="W207" s="644" t="s">
        <v>1210</v>
      </c>
      <c r="X207" s="645">
        <v>526</v>
      </c>
      <c r="Y207" s="352">
        <v>2022</v>
      </c>
      <c r="Z207" s="265">
        <v>2024</v>
      </c>
      <c r="AA207" s="646" t="s">
        <v>3002</v>
      </c>
      <c r="AB207" s="647"/>
      <c r="AC207" s="639" t="s">
        <v>1210</v>
      </c>
      <c r="AD207" s="648" t="s">
        <v>1211</v>
      </c>
      <c r="AE207" s="636" t="s">
        <v>2998</v>
      </c>
      <c r="AF207" s="636" t="s">
        <v>3003</v>
      </c>
      <c r="AG207" s="639" t="s">
        <v>3004</v>
      </c>
      <c r="AH207" s="648"/>
      <c r="AI207" s="639" t="s">
        <v>1210</v>
      </c>
      <c r="AJ207" s="649">
        <v>2021</v>
      </c>
      <c r="AK207" s="644"/>
      <c r="AL207" s="644" t="s">
        <v>1210</v>
      </c>
      <c r="AM207" s="650"/>
      <c r="AN207" s="651"/>
      <c r="AO207" s="652">
        <v>2024</v>
      </c>
      <c r="AP207" s="645"/>
      <c r="AQ207" s="653" t="s">
        <v>1210</v>
      </c>
      <c r="AR207" s="645"/>
      <c r="AS207" s="653" t="s">
        <v>1210</v>
      </c>
      <c r="AT207" s="654"/>
      <c r="AU207" s="651" t="s">
        <v>1210</v>
      </c>
      <c r="AV207" s="655" t="s">
        <v>1210</v>
      </c>
      <c r="AW207" s="656"/>
      <c r="AX207" s="649">
        <v>2021</v>
      </c>
      <c r="AY207" s="644">
        <v>565</v>
      </c>
      <c r="AZ207" s="644">
        <v>565</v>
      </c>
      <c r="BA207" s="650">
        <v>2.38</v>
      </c>
      <c r="BB207" s="657" t="s">
        <v>3005</v>
      </c>
      <c r="BC207" s="652">
        <v>2024</v>
      </c>
      <c r="BD207" s="645">
        <v>564</v>
      </c>
      <c r="BE207" s="653">
        <v>0.17</v>
      </c>
      <c r="BF207" s="645">
        <v>564</v>
      </c>
      <c r="BG207" s="653">
        <v>0.17</v>
      </c>
      <c r="BH207" s="654">
        <v>2.35</v>
      </c>
      <c r="BI207" s="657" t="s">
        <v>3005</v>
      </c>
      <c r="BJ207" s="655">
        <v>1.26</v>
      </c>
      <c r="BK207" s="656" t="s">
        <v>3006</v>
      </c>
      <c r="BL207" s="635" t="s">
        <v>1210</v>
      </c>
      <c r="BM207" s="658" t="s">
        <v>1210</v>
      </c>
      <c r="BN207" s="639" t="s">
        <v>1210</v>
      </c>
      <c r="BO207" s="635" t="s">
        <v>1210</v>
      </c>
      <c r="BP207" s="658" t="s">
        <v>1210</v>
      </c>
      <c r="BQ207" s="639" t="s">
        <v>1210</v>
      </c>
      <c r="BR207" s="635" t="s">
        <v>1210</v>
      </c>
      <c r="BS207" s="658" t="s">
        <v>1210</v>
      </c>
      <c r="BT207" s="639" t="s">
        <v>1210</v>
      </c>
      <c r="BU207" s="635" t="s">
        <v>1210</v>
      </c>
      <c r="BV207" s="658" t="s">
        <v>1210</v>
      </c>
      <c r="BW207" s="639" t="s">
        <v>1210</v>
      </c>
      <c r="BX207" s="635" t="s">
        <v>1210</v>
      </c>
      <c r="BY207" s="658" t="s">
        <v>1210</v>
      </c>
      <c r="BZ207" s="639" t="s">
        <v>1210</v>
      </c>
      <c r="CA207" s="659" t="s">
        <v>1210</v>
      </c>
      <c r="CB207" s="638" t="s">
        <v>1217</v>
      </c>
      <c r="CC207" s="660"/>
      <c r="CD207" s="661" t="s">
        <v>1217</v>
      </c>
      <c r="CE207" s="662"/>
      <c r="CF207" s="663"/>
      <c r="CG207" s="663"/>
      <c r="CH207" s="663"/>
      <c r="CI207" s="663"/>
      <c r="CJ207" s="664"/>
      <c r="CK207" s="661" t="s">
        <v>1217</v>
      </c>
      <c r="CL207" s="639"/>
      <c r="CM207" s="647" t="s">
        <v>1217</v>
      </c>
      <c r="CN207" s="665"/>
      <c r="CO207" s="666">
        <v>0</v>
      </c>
      <c r="CP207" s="667"/>
      <c r="CQ207" s="666">
        <v>0</v>
      </c>
      <c r="CR207" s="667"/>
      <c r="CS207" s="666">
        <v>0</v>
      </c>
      <c r="CT207" s="667" t="s">
        <v>1210</v>
      </c>
      <c r="CU207" s="666">
        <v>0</v>
      </c>
      <c r="CV207" s="374" t="s">
        <v>1210</v>
      </c>
      <c r="CW207" s="375" t="s">
        <v>1210</v>
      </c>
      <c r="CX207" s="336"/>
      <c r="CY207" s="333" t="s">
        <v>1210</v>
      </c>
      <c r="CZ207" s="334" t="s">
        <v>1210</v>
      </c>
      <c r="DA207" s="336"/>
      <c r="DB207" s="333" t="s">
        <v>1210</v>
      </c>
      <c r="DC207" s="334" t="s">
        <v>1210</v>
      </c>
      <c r="DD207" s="336"/>
      <c r="DE207" s="333" t="s">
        <v>1210</v>
      </c>
      <c r="DF207" s="334" t="s">
        <v>1210</v>
      </c>
      <c r="DG207" s="336"/>
      <c r="DH207" s="333" t="s">
        <v>1210</v>
      </c>
      <c r="DI207" s="334" t="s">
        <v>1210</v>
      </c>
      <c r="DJ207" s="336"/>
      <c r="DK207" s="333" t="s">
        <v>1210</v>
      </c>
      <c r="DL207" s="334" t="s">
        <v>1210</v>
      </c>
      <c r="DM207" s="336"/>
      <c r="DN207" s="333" t="s">
        <v>1210</v>
      </c>
      <c r="DO207" s="334" t="s">
        <v>1210</v>
      </c>
      <c r="DP207" s="336"/>
      <c r="DQ207" s="333" t="s">
        <v>1210</v>
      </c>
      <c r="DR207" s="334" t="s">
        <v>1210</v>
      </c>
      <c r="DS207" s="336"/>
      <c r="DT207" s="333" t="s">
        <v>1210</v>
      </c>
      <c r="DU207" s="334" t="s">
        <v>1210</v>
      </c>
      <c r="DV207" s="336"/>
      <c r="DW207" s="333" t="s">
        <v>1210</v>
      </c>
      <c r="DX207" s="334" t="s">
        <v>1210</v>
      </c>
      <c r="DY207" s="336"/>
      <c r="DZ207" s="333" t="s">
        <v>1210</v>
      </c>
      <c r="EA207" s="334" t="s">
        <v>1210</v>
      </c>
      <c r="EB207" s="336"/>
      <c r="EC207" s="333" t="s">
        <v>1210</v>
      </c>
      <c r="ED207" s="334" t="s">
        <v>1210</v>
      </c>
      <c r="EE207" s="336"/>
      <c r="EF207" s="333" t="s">
        <v>1210</v>
      </c>
      <c r="EG207" s="334" t="s">
        <v>1210</v>
      </c>
      <c r="EH207" s="336"/>
      <c r="EI207" s="374" t="s">
        <v>1219</v>
      </c>
      <c r="EJ207" s="375" t="s">
        <v>1223</v>
      </c>
      <c r="EK207" s="336"/>
      <c r="EL207" s="333" t="s">
        <v>1219</v>
      </c>
      <c r="EM207" s="334" t="s">
        <v>1223</v>
      </c>
      <c r="EN207" s="336"/>
      <c r="EO207" s="333" t="s">
        <v>1222</v>
      </c>
      <c r="EP207" s="334" t="s">
        <v>1223</v>
      </c>
      <c r="EQ207" s="336"/>
      <c r="ER207" s="333" t="s">
        <v>1222</v>
      </c>
      <c r="ES207" s="334" t="s">
        <v>1223</v>
      </c>
      <c r="ET207" s="336"/>
      <c r="EU207" s="333" t="s">
        <v>1222</v>
      </c>
      <c r="EV207" s="334" t="s">
        <v>1223</v>
      </c>
      <c r="EW207" s="376"/>
      <c r="EY207" s="668" t="s">
        <v>718</v>
      </c>
      <c r="EZ207" s="639" t="s">
        <v>719</v>
      </c>
      <c r="FA207" s="265" t="s">
        <v>1269</v>
      </c>
      <c r="FB207" s="266">
        <v>44859</v>
      </c>
      <c r="FC207" s="669">
        <v>44859</v>
      </c>
      <c r="FD207" s="268" t="s">
        <v>1210</v>
      </c>
      <c r="FE207" s="326" t="s">
        <v>1210</v>
      </c>
      <c r="FF207" s="270" t="s">
        <v>1210</v>
      </c>
      <c r="FG207" s="326" t="s">
        <v>1210</v>
      </c>
      <c r="FH207" s="327" t="s">
        <v>1210</v>
      </c>
      <c r="FI207" s="328" t="s">
        <v>1210</v>
      </c>
      <c r="FJ207" s="670" t="s">
        <v>1210</v>
      </c>
      <c r="FK207" s="671" t="s">
        <v>1210</v>
      </c>
      <c r="FL207" s="672" t="s">
        <v>1210</v>
      </c>
      <c r="FM207" s="673" t="s">
        <v>1210</v>
      </c>
      <c r="FN207" s="268" t="s">
        <v>1242</v>
      </c>
      <c r="FO207" s="326">
        <v>0.17</v>
      </c>
      <c r="FP207" s="270" t="s">
        <v>1276</v>
      </c>
      <c r="FQ207" s="326">
        <v>0.17</v>
      </c>
      <c r="FR207" s="327" t="s">
        <v>1242</v>
      </c>
      <c r="FS207" s="328">
        <v>1.26</v>
      </c>
      <c r="FT207" s="670" t="s">
        <v>1242</v>
      </c>
      <c r="FU207" s="671">
        <v>100</v>
      </c>
      <c r="FV207" s="672">
        <v>10</v>
      </c>
      <c r="FW207" s="673">
        <v>10</v>
      </c>
      <c r="FY207" s="276" t="s">
        <v>1230</v>
      </c>
      <c r="FZ207" s="277" t="s">
        <v>1243</v>
      </c>
      <c r="GC207" s="229"/>
      <c r="GD207" s="229"/>
    </row>
    <row r="208" spans="2:186" ht="18.75" customHeight="1">
      <c r="B208" s="632" t="s">
        <v>720</v>
      </c>
      <c r="C208" s="231" t="s">
        <v>721</v>
      </c>
      <c r="D208" s="232">
        <v>2022</v>
      </c>
      <c r="E208" s="233" t="s">
        <v>1303</v>
      </c>
      <c r="F208" s="633">
        <v>2058277</v>
      </c>
      <c r="G208" s="634">
        <v>2058277</v>
      </c>
      <c r="H208" s="339">
        <v>44755</v>
      </c>
      <c r="I208" s="635" t="s">
        <v>3007</v>
      </c>
      <c r="J208" s="636" t="s">
        <v>721</v>
      </c>
      <c r="K208" s="637" t="s">
        <v>3008</v>
      </c>
      <c r="L208" s="638" t="s">
        <v>721</v>
      </c>
      <c r="M208" s="637" t="s">
        <v>3009</v>
      </c>
      <c r="N208" s="639" t="s">
        <v>3010</v>
      </c>
      <c r="O208" s="635" t="s">
        <v>78</v>
      </c>
      <c r="P208" s="639" t="s">
        <v>87</v>
      </c>
      <c r="Q208" s="640"/>
      <c r="R208" s="641"/>
      <c r="S208" s="641"/>
      <c r="T208" s="642" t="s">
        <v>1307</v>
      </c>
      <c r="U208" s="643">
        <v>1355.8878550140003</v>
      </c>
      <c r="V208" s="644">
        <v>58</v>
      </c>
      <c r="W208" s="644">
        <v>0</v>
      </c>
      <c r="X208" s="645" t="s">
        <v>1210</v>
      </c>
      <c r="Y208" s="352">
        <v>2022</v>
      </c>
      <c r="Z208" s="265">
        <v>2024</v>
      </c>
      <c r="AA208" s="646" t="s">
        <v>3011</v>
      </c>
      <c r="AB208" s="647" t="s">
        <v>1211</v>
      </c>
      <c r="AC208" s="639" t="s">
        <v>3012</v>
      </c>
      <c r="AD208" s="648" t="s">
        <v>1211</v>
      </c>
      <c r="AE208" s="636" t="s">
        <v>2627</v>
      </c>
      <c r="AF208" s="636" t="s">
        <v>3010</v>
      </c>
      <c r="AG208" s="639" t="s">
        <v>3013</v>
      </c>
      <c r="AH208" s="648"/>
      <c r="AI208" s="639" t="s">
        <v>1210</v>
      </c>
      <c r="AJ208" s="649">
        <v>2021</v>
      </c>
      <c r="AK208" s="644">
        <v>2429</v>
      </c>
      <c r="AL208" s="644">
        <v>2415</v>
      </c>
      <c r="AM208" s="650"/>
      <c r="AN208" s="651"/>
      <c r="AO208" s="652">
        <v>2024</v>
      </c>
      <c r="AP208" s="645">
        <v>2356</v>
      </c>
      <c r="AQ208" s="653">
        <v>3</v>
      </c>
      <c r="AR208" s="645">
        <v>2342.5499999999997</v>
      </c>
      <c r="AS208" s="653">
        <v>3</v>
      </c>
      <c r="AT208" s="654"/>
      <c r="AU208" s="651" t="s">
        <v>1210</v>
      </c>
      <c r="AV208" s="655" t="s">
        <v>1210</v>
      </c>
      <c r="AW208" s="656" t="s">
        <v>3014</v>
      </c>
      <c r="AX208" s="649">
        <v>2021</v>
      </c>
      <c r="AY208" s="644"/>
      <c r="AZ208" s="644" t="s">
        <v>1210</v>
      </c>
      <c r="BA208" s="650"/>
      <c r="BB208" s="657"/>
      <c r="BC208" s="652">
        <v>2024</v>
      </c>
      <c r="BD208" s="645"/>
      <c r="BE208" s="653" t="s">
        <v>1210</v>
      </c>
      <c r="BF208" s="645"/>
      <c r="BG208" s="653" t="s">
        <v>1210</v>
      </c>
      <c r="BH208" s="654"/>
      <c r="BI208" s="657" t="s">
        <v>1210</v>
      </c>
      <c r="BJ208" s="655" t="s">
        <v>1210</v>
      </c>
      <c r="BK208" s="656"/>
      <c r="BL208" s="635" t="s">
        <v>1210</v>
      </c>
      <c r="BM208" s="658" t="s">
        <v>1210</v>
      </c>
      <c r="BN208" s="639" t="s">
        <v>1210</v>
      </c>
      <c r="BO208" s="635" t="s">
        <v>1210</v>
      </c>
      <c r="BP208" s="658" t="s">
        <v>1210</v>
      </c>
      <c r="BQ208" s="639" t="s">
        <v>1210</v>
      </c>
      <c r="BR208" s="635" t="s">
        <v>1210</v>
      </c>
      <c r="BS208" s="658" t="s">
        <v>1210</v>
      </c>
      <c r="BT208" s="639" t="s">
        <v>1210</v>
      </c>
      <c r="BU208" s="635" t="s">
        <v>1210</v>
      </c>
      <c r="BV208" s="658" t="s">
        <v>1210</v>
      </c>
      <c r="BW208" s="639" t="s">
        <v>1210</v>
      </c>
      <c r="BX208" s="635" t="s">
        <v>1210</v>
      </c>
      <c r="BY208" s="658" t="s">
        <v>1210</v>
      </c>
      <c r="BZ208" s="639" t="s">
        <v>1210</v>
      </c>
      <c r="CA208" s="659" t="s">
        <v>1210</v>
      </c>
      <c r="CB208" s="638" t="s">
        <v>1240</v>
      </c>
      <c r="CC208" s="660" t="s">
        <v>3015</v>
      </c>
      <c r="CD208" s="661" t="s">
        <v>1217</v>
      </c>
      <c r="CE208" s="662"/>
      <c r="CF208" s="663"/>
      <c r="CG208" s="663"/>
      <c r="CH208" s="663"/>
      <c r="CI208" s="663"/>
      <c r="CJ208" s="664"/>
      <c r="CK208" s="661" t="s">
        <v>1217</v>
      </c>
      <c r="CL208" s="639"/>
      <c r="CM208" s="647" t="s">
        <v>1217</v>
      </c>
      <c r="CN208" s="665"/>
      <c r="CO208" s="666">
        <v>0</v>
      </c>
      <c r="CP208" s="667"/>
      <c r="CQ208" s="666">
        <v>0</v>
      </c>
      <c r="CR208" s="667"/>
      <c r="CS208" s="666">
        <v>0</v>
      </c>
      <c r="CT208" s="667" t="s">
        <v>1210</v>
      </c>
      <c r="CU208" s="666">
        <v>0</v>
      </c>
      <c r="CV208" s="374" t="s">
        <v>1219</v>
      </c>
      <c r="CW208" s="375" t="s">
        <v>1223</v>
      </c>
      <c r="CX208" s="336"/>
      <c r="CY208" s="333" t="s">
        <v>1224</v>
      </c>
      <c r="CZ208" s="334" t="s">
        <v>1224</v>
      </c>
      <c r="DA208" s="336"/>
      <c r="DB208" s="333" t="s">
        <v>1222</v>
      </c>
      <c r="DC208" s="334" t="s">
        <v>1223</v>
      </c>
      <c r="DD208" s="336"/>
      <c r="DE208" s="333" t="s">
        <v>1224</v>
      </c>
      <c r="DF208" s="334" t="s">
        <v>1224</v>
      </c>
      <c r="DG208" s="336"/>
      <c r="DH208" s="333" t="s">
        <v>1220</v>
      </c>
      <c r="DI208" s="334" t="s">
        <v>1220</v>
      </c>
      <c r="DJ208" s="336"/>
      <c r="DK208" s="333" t="s">
        <v>1222</v>
      </c>
      <c r="DL208" s="334" t="s">
        <v>1223</v>
      </c>
      <c r="DM208" s="336"/>
      <c r="DN208" s="333" t="s">
        <v>1224</v>
      </c>
      <c r="DO208" s="334" t="s">
        <v>1224</v>
      </c>
      <c r="DP208" s="336"/>
      <c r="DQ208" s="333" t="s">
        <v>1224</v>
      </c>
      <c r="DR208" s="334" t="s">
        <v>1224</v>
      </c>
      <c r="DS208" s="336"/>
      <c r="DT208" s="333" t="s">
        <v>1224</v>
      </c>
      <c r="DU208" s="334" t="s">
        <v>1224</v>
      </c>
      <c r="DV208" s="336"/>
      <c r="DW208" s="333" t="s">
        <v>1224</v>
      </c>
      <c r="DX208" s="334" t="s">
        <v>1224</v>
      </c>
      <c r="DY208" s="336"/>
      <c r="DZ208" s="333" t="s">
        <v>1224</v>
      </c>
      <c r="EA208" s="334" t="s">
        <v>1224</v>
      </c>
      <c r="EB208" s="336"/>
      <c r="EC208" s="333" t="s">
        <v>1224</v>
      </c>
      <c r="ED208" s="334" t="s">
        <v>1224</v>
      </c>
      <c r="EE208" s="336"/>
      <c r="EF208" s="333" t="s">
        <v>1224</v>
      </c>
      <c r="EG208" s="334" t="s">
        <v>1224</v>
      </c>
      <c r="EH208" s="336"/>
      <c r="EI208" s="374" t="s">
        <v>1210</v>
      </c>
      <c r="EJ208" s="375" t="s">
        <v>1210</v>
      </c>
      <c r="EK208" s="336"/>
      <c r="EL208" s="333" t="s">
        <v>1210</v>
      </c>
      <c r="EM208" s="334" t="s">
        <v>1210</v>
      </c>
      <c r="EN208" s="336"/>
      <c r="EO208" s="333" t="s">
        <v>1210</v>
      </c>
      <c r="EP208" s="334" t="s">
        <v>1210</v>
      </c>
      <c r="EQ208" s="336"/>
      <c r="ER208" s="333" t="s">
        <v>1210</v>
      </c>
      <c r="ES208" s="334" t="s">
        <v>1210</v>
      </c>
      <c r="ET208" s="336"/>
      <c r="EU208" s="333" t="s">
        <v>1210</v>
      </c>
      <c r="EV208" s="334" t="s">
        <v>1210</v>
      </c>
      <c r="EW208" s="376"/>
      <c r="EY208" s="668" t="s">
        <v>720</v>
      </c>
      <c r="EZ208" s="639" t="s">
        <v>721</v>
      </c>
      <c r="FA208" s="265" t="s">
        <v>3016</v>
      </c>
      <c r="FB208" s="266">
        <v>44914</v>
      </c>
      <c r="FC208" s="669">
        <v>44915</v>
      </c>
      <c r="FD208" s="268" t="s">
        <v>1210</v>
      </c>
      <c r="FE208" s="326">
        <v>3</v>
      </c>
      <c r="FF208" s="270" t="s">
        <v>1210</v>
      </c>
      <c r="FG208" s="326">
        <v>3</v>
      </c>
      <c r="FH208" s="327" t="s">
        <v>1210</v>
      </c>
      <c r="FI208" s="328" t="s">
        <v>1210</v>
      </c>
      <c r="FJ208" s="670" t="s">
        <v>1210</v>
      </c>
      <c r="FK208" s="671">
        <v>100</v>
      </c>
      <c r="FL208" s="672">
        <v>8</v>
      </c>
      <c r="FM208" s="673">
        <v>8</v>
      </c>
      <c r="FN208" s="268" t="s">
        <v>1210</v>
      </c>
      <c r="FO208" s="326" t="s">
        <v>1210</v>
      </c>
      <c r="FP208" s="270" t="s">
        <v>1210</v>
      </c>
      <c r="FQ208" s="326" t="s">
        <v>1210</v>
      </c>
      <c r="FR208" s="327" t="s">
        <v>1210</v>
      </c>
      <c r="FS208" s="328" t="s">
        <v>1210</v>
      </c>
      <c r="FT208" s="670" t="s">
        <v>1210</v>
      </c>
      <c r="FU208" s="671" t="s">
        <v>1210</v>
      </c>
      <c r="FV208" s="672" t="s">
        <v>1210</v>
      </c>
      <c r="FW208" s="673" t="s">
        <v>1210</v>
      </c>
      <c r="FY208" s="276" t="s">
        <v>1243</v>
      </c>
      <c r="FZ208" s="277" t="s">
        <v>1230</v>
      </c>
      <c r="GC208" s="229"/>
      <c r="GD208" s="229"/>
    </row>
    <row r="209" spans="2:186" ht="18.75" customHeight="1">
      <c r="B209" s="632" t="s">
        <v>722</v>
      </c>
      <c r="C209" s="231" t="s">
        <v>723</v>
      </c>
      <c r="D209" s="232">
        <v>2022</v>
      </c>
      <c r="E209" s="233" t="s">
        <v>1231</v>
      </c>
      <c r="F209" s="633">
        <v>1056279</v>
      </c>
      <c r="G209" s="634">
        <v>1056279</v>
      </c>
      <c r="H209" s="339">
        <v>44771</v>
      </c>
      <c r="I209" s="635" t="s">
        <v>3017</v>
      </c>
      <c r="J209" s="636" t="s">
        <v>723</v>
      </c>
      <c r="K209" s="637" t="s">
        <v>3018</v>
      </c>
      <c r="L209" s="638" t="s">
        <v>723</v>
      </c>
      <c r="M209" s="637" t="s">
        <v>3018</v>
      </c>
      <c r="N209" s="639" t="s">
        <v>3017</v>
      </c>
      <c r="O209" s="635" t="s">
        <v>78</v>
      </c>
      <c r="P209" s="639" t="s">
        <v>87</v>
      </c>
      <c r="Q209" s="640" t="s">
        <v>1234</v>
      </c>
      <c r="R209" s="641"/>
      <c r="S209" s="641"/>
      <c r="T209" s="642"/>
      <c r="U209" s="643">
        <v>7158.6622056299993</v>
      </c>
      <c r="V209" s="644">
        <v>22</v>
      </c>
      <c r="W209" s="644">
        <v>2</v>
      </c>
      <c r="X209" s="645" t="s">
        <v>1210</v>
      </c>
      <c r="Y209" s="352">
        <v>2022</v>
      </c>
      <c r="Z209" s="265">
        <v>2024</v>
      </c>
      <c r="AA209" s="646" t="s">
        <v>3019</v>
      </c>
      <c r="AB209" s="647"/>
      <c r="AC209" s="639" t="s">
        <v>1210</v>
      </c>
      <c r="AD209" s="648" t="s">
        <v>1211</v>
      </c>
      <c r="AE209" s="636" t="s">
        <v>3020</v>
      </c>
      <c r="AF209" s="636" t="s">
        <v>3017</v>
      </c>
      <c r="AG209" s="639" t="s">
        <v>1991</v>
      </c>
      <c r="AH209" s="648"/>
      <c r="AI209" s="639" t="s">
        <v>1210</v>
      </c>
      <c r="AJ209" s="649">
        <v>2021</v>
      </c>
      <c r="AK209" s="644">
        <v>12222</v>
      </c>
      <c r="AL209" s="644">
        <v>12276</v>
      </c>
      <c r="AM209" s="650">
        <v>32.67</v>
      </c>
      <c r="AN209" s="651" t="s">
        <v>3021</v>
      </c>
      <c r="AO209" s="652">
        <v>2024</v>
      </c>
      <c r="AP209" s="645">
        <v>12040</v>
      </c>
      <c r="AQ209" s="653">
        <v>1.48</v>
      </c>
      <c r="AR209" s="645">
        <v>12093</v>
      </c>
      <c r="AS209" s="653">
        <v>1.49</v>
      </c>
      <c r="AT209" s="654">
        <v>32.19</v>
      </c>
      <c r="AU209" s="651" t="s">
        <v>3021</v>
      </c>
      <c r="AV209" s="655">
        <v>1.46</v>
      </c>
      <c r="AW209" s="656" t="s">
        <v>3022</v>
      </c>
      <c r="AX209" s="649">
        <v>2021</v>
      </c>
      <c r="AY209" s="644"/>
      <c r="AZ209" s="644" t="s">
        <v>1210</v>
      </c>
      <c r="BA209" s="650"/>
      <c r="BB209" s="657"/>
      <c r="BC209" s="652">
        <v>2024</v>
      </c>
      <c r="BD209" s="645"/>
      <c r="BE209" s="653" t="s">
        <v>1210</v>
      </c>
      <c r="BF209" s="645"/>
      <c r="BG209" s="653" t="s">
        <v>1210</v>
      </c>
      <c r="BH209" s="654"/>
      <c r="BI209" s="657" t="s">
        <v>1210</v>
      </c>
      <c r="BJ209" s="655" t="s">
        <v>1210</v>
      </c>
      <c r="BK209" s="656"/>
      <c r="BL209" s="635" t="s">
        <v>1210</v>
      </c>
      <c r="BM209" s="658" t="s">
        <v>1210</v>
      </c>
      <c r="BN209" s="639" t="s">
        <v>1210</v>
      </c>
      <c r="BO209" s="635" t="s">
        <v>1210</v>
      </c>
      <c r="BP209" s="658" t="s">
        <v>1210</v>
      </c>
      <c r="BQ209" s="639" t="s">
        <v>1210</v>
      </c>
      <c r="BR209" s="635" t="s">
        <v>1210</v>
      </c>
      <c r="BS209" s="658" t="s">
        <v>1210</v>
      </c>
      <c r="BT209" s="639" t="s">
        <v>1210</v>
      </c>
      <c r="BU209" s="635" t="s">
        <v>1210</v>
      </c>
      <c r="BV209" s="658" t="s">
        <v>1210</v>
      </c>
      <c r="BW209" s="639" t="s">
        <v>1210</v>
      </c>
      <c r="BX209" s="635" t="s">
        <v>1210</v>
      </c>
      <c r="BY209" s="658" t="s">
        <v>1210</v>
      </c>
      <c r="BZ209" s="639" t="s">
        <v>1210</v>
      </c>
      <c r="CA209" s="659" t="s">
        <v>1210</v>
      </c>
      <c r="CB209" s="638" t="s">
        <v>1217</v>
      </c>
      <c r="CC209" s="660"/>
      <c r="CD209" s="661" t="s">
        <v>1217</v>
      </c>
      <c r="CE209" s="662"/>
      <c r="CF209" s="663"/>
      <c r="CG209" s="663"/>
      <c r="CH209" s="663"/>
      <c r="CI209" s="663"/>
      <c r="CJ209" s="664"/>
      <c r="CK209" s="661" t="s">
        <v>1217</v>
      </c>
      <c r="CL209" s="639"/>
      <c r="CM209" s="647" t="s">
        <v>1217</v>
      </c>
      <c r="CN209" s="665"/>
      <c r="CO209" s="666">
        <v>0</v>
      </c>
      <c r="CP209" s="667"/>
      <c r="CQ209" s="666">
        <v>0</v>
      </c>
      <c r="CR209" s="667"/>
      <c r="CS209" s="666">
        <v>0</v>
      </c>
      <c r="CT209" s="667" t="s">
        <v>1210</v>
      </c>
      <c r="CU209" s="666">
        <v>0</v>
      </c>
      <c r="CV209" s="374" t="s">
        <v>1219</v>
      </c>
      <c r="CW209" s="375" t="s">
        <v>1223</v>
      </c>
      <c r="CX209" s="336"/>
      <c r="CY209" s="333" t="s">
        <v>1222</v>
      </c>
      <c r="CZ209" s="334" t="s">
        <v>1223</v>
      </c>
      <c r="DA209" s="336"/>
      <c r="DB209" s="333" t="s">
        <v>1222</v>
      </c>
      <c r="DC209" s="334" t="s">
        <v>1223</v>
      </c>
      <c r="DD209" s="336"/>
      <c r="DE209" s="333" t="s">
        <v>1226</v>
      </c>
      <c r="DF209" s="334" t="s">
        <v>1226</v>
      </c>
      <c r="DG209" s="336"/>
      <c r="DH209" s="333" t="s">
        <v>1222</v>
      </c>
      <c r="DI209" s="334" t="s">
        <v>1223</v>
      </c>
      <c r="DJ209" s="336"/>
      <c r="DK209" s="333" t="s">
        <v>1222</v>
      </c>
      <c r="DL209" s="334" t="s">
        <v>1223</v>
      </c>
      <c r="DM209" s="336"/>
      <c r="DN209" s="333" t="s">
        <v>1224</v>
      </c>
      <c r="DO209" s="334" t="s">
        <v>1224</v>
      </c>
      <c r="DP209" s="336"/>
      <c r="DQ209" s="333" t="s">
        <v>1224</v>
      </c>
      <c r="DR209" s="334" t="s">
        <v>1224</v>
      </c>
      <c r="DS209" s="336"/>
      <c r="DT209" s="333" t="s">
        <v>1222</v>
      </c>
      <c r="DU209" s="334" t="s">
        <v>1223</v>
      </c>
      <c r="DV209" s="336"/>
      <c r="DW209" s="333" t="s">
        <v>1224</v>
      </c>
      <c r="DX209" s="334" t="s">
        <v>1224</v>
      </c>
      <c r="DY209" s="336"/>
      <c r="DZ209" s="333" t="s">
        <v>1224</v>
      </c>
      <c r="EA209" s="334" t="s">
        <v>1224</v>
      </c>
      <c r="EB209" s="336"/>
      <c r="EC209" s="333" t="s">
        <v>1224</v>
      </c>
      <c r="ED209" s="334" t="s">
        <v>1224</v>
      </c>
      <c r="EE209" s="336"/>
      <c r="EF209" s="333" t="s">
        <v>1224</v>
      </c>
      <c r="EG209" s="334" t="s">
        <v>1224</v>
      </c>
      <c r="EH209" s="336"/>
      <c r="EI209" s="374" t="s">
        <v>1210</v>
      </c>
      <c r="EJ209" s="375" t="s">
        <v>1210</v>
      </c>
      <c r="EK209" s="336"/>
      <c r="EL209" s="333" t="s">
        <v>1210</v>
      </c>
      <c r="EM209" s="334" t="s">
        <v>1210</v>
      </c>
      <c r="EN209" s="336"/>
      <c r="EO209" s="333" t="s">
        <v>1210</v>
      </c>
      <c r="EP209" s="334" t="s">
        <v>1210</v>
      </c>
      <c r="EQ209" s="336"/>
      <c r="ER209" s="333" t="s">
        <v>1210</v>
      </c>
      <c r="ES209" s="334" t="s">
        <v>1210</v>
      </c>
      <c r="ET209" s="336"/>
      <c r="EU209" s="333" t="s">
        <v>1210</v>
      </c>
      <c r="EV209" s="334" t="s">
        <v>1210</v>
      </c>
      <c r="EW209" s="376"/>
      <c r="EY209" s="668" t="s">
        <v>722</v>
      </c>
      <c r="EZ209" s="639" t="s">
        <v>723</v>
      </c>
      <c r="FA209" s="265" t="s">
        <v>1231</v>
      </c>
      <c r="FB209" s="266">
        <v>44904</v>
      </c>
      <c r="FC209" s="669">
        <v>44904</v>
      </c>
      <c r="FD209" s="268" t="s">
        <v>1242</v>
      </c>
      <c r="FE209" s="326">
        <v>1.48</v>
      </c>
      <c r="FF209" s="270" t="s">
        <v>1242</v>
      </c>
      <c r="FG209" s="326">
        <v>1.49</v>
      </c>
      <c r="FH209" s="327" t="s">
        <v>1242</v>
      </c>
      <c r="FI209" s="328">
        <v>1.46</v>
      </c>
      <c r="FJ209" s="670" t="s">
        <v>1228</v>
      </c>
      <c r="FK209" s="671">
        <v>85.714285714285708</v>
      </c>
      <c r="FL209" s="672">
        <v>12</v>
      </c>
      <c r="FM209" s="673">
        <v>14</v>
      </c>
      <c r="FN209" s="268" t="s">
        <v>1210</v>
      </c>
      <c r="FO209" s="326" t="s">
        <v>1210</v>
      </c>
      <c r="FP209" s="270" t="s">
        <v>1210</v>
      </c>
      <c r="FQ209" s="326" t="s">
        <v>1210</v>
      </c>
      <c r="FR209" s="327" t="s">
        <v>1210</v>
      </c>
      <c r="FS209" s="328" t="s">
        <v>1210</v>
      </c>
      <c r="FT209" s="670" t="s">
        <v>1210</v>
      </c>
      <c r="FU209" s="671" t="s">
        <v>1210</v>
      </c>
      <c r="FV209" s="672" t="s">
        <v>1210</v>
      </c>
      <c r="FW209" s="673" t="s">
        <v>1210</v>
      </c>
      <c r="FY209" s="276" t="s">
        <v>1243</v>
      </c>
      <c r="FZ209" s="277" t="s">
        <v>1230</v>
      </c>
      <c r="GC209" s="229"/>
      <c r="GD209" s="229"/>
    </row>
    <row r="210" spans="2:186" ht="18.75" customHeight="1">
      <c r="B210" s="632" t="s">
        <v>724</v>
      </c>
      <c r="C210" s="231" t="s">
        <v>3486</v>
      </c>
      <c r="D210" s="232">
        <v>2022</v>
      </c>
      <c r="E210" s="233" t="s">
        <v>1231</v>
      </c>
      <c r="F210" s="633">
        <v>1056280</v>
      </c>
      <c r="G210" s="634">
        <v>1056280</v>
      </c>
      <c r="H210" s="339">
        <v>44767</v>
      </c>
      <c r="I210" s="635" t="s">
        <v>3023</v>
      </c>
      <c r="J210" s="636" t="s">
        <v>3024</v>
      </c>
      <c r="K210" s="637" t="s">
        <v>3025</v>
      </c>
      <c r="L210" s="638" t="s">
        <v>3024</v>
      </c>
      <c r="M210" s="637" t="s">
        <v>3025</v>
      </c>
      <c r="N210" s="639" t="s">
        <v>3023</v>
      </c>
      <c r="O210" s="635" t="s">
        <v>78</v>
      </c>
      <c r="P210" s="639" t="s">
        <v>85</v>
      </c>
      <c r="Q210" s="640" t="s">
        <v>1234</v>
      </c>
      <c r="R210" s="641"/>
      <c r="S210" s="641"/>
      <c r="T210" s="642"/>
      <c r="U210" s="643">
        <v>2904.9207336846002</v>
      </c>
      <c r="V210" s="644">
        <v>7</v>
      </c>
      <c r="W210" s="644">
        <v>2</v>
      </c>
      <c r="X210" s="645" t="s">
        <v>1210</v>
      </c>
      <c r="Y210" s="352">
        <v>2022</v>
      </c>
      <c r="Z210" s="265">
        <v>2024</v>
      </c>
      <c r="AA210" s="646" t="s">
        <v>3026</v>
      </c>
      <c r="AB210" s="647"/>
      <c r="AC210" s="639" t="s">
        <v>1210</v>
      </c>
      <c r="AD210" s="648" t="s">
        <v>1211</v>
      </c>
      <c r="AE210" s="636" t="s">
        <v>3027</v>
      </c>
      <c r="AF210" s="636" t="s">
        <v>3023</v>
      </c>
      <c r="AG210" s="639" t="s">
        <v>3028</v>
      </c>
      <c r="AH210" s="648"/>
      <c r="AI210" s="639" t="s">
        <v>1210</v>
      </c>
      <c r="AJ210" s="649">
        <v>2021</v>
      </c>
      <c r="AK210" s="644">
        <v>5157</v>
      </c>
      <c r="AL210" s="644">
        <v>5111</v>
      </c>
      <c r="AM210" s="650"/>
      <c r="AN210" s="651"/>
      <c r="AO210" s="652">
        <v>2024</v>
      </c>
      <c r="AP210" s="645">
        <v>5105</v>
      </c>
      <c r="AQ210" s="653">
        <v>1</v>
      </c>
      <c r="AR210" s="645">
        <v>5060</v>
      </c>
      <c r="AS210" s="653">
        <v>0.99</v>
      </c>
      <c r="AT210" s="654"/>
      <c r="AU210" s="651" t="s">
        <v>1210</v>
      </c>
      <c r="AV210" s="655" t="s">
        <v>1210</v>
      </c>
      <c r="AW210" s="656" t="s">
        <v>3029</v>
      </c>
      <c r="AX210" s="649">
        <v>2021</v>
      </c>
      <c r="AY210" s="644"/>
      <c r="AZ210" s="644" t="s">
        <v>1210</v>
      </c>
      <c r="BA210" s="650"/>
      <c r="BB210" s="657"/>
      <c r="BC210" s="652">
        <v>2024</v>
      </c>
      <c r="BD210" s="645"/>
      <c r="BE210" s="653" t="s">
        <v>1210</v>
      </c>
      <c r="BF210" s="645"/>
      <c r="BG210" s="653" t="s">
        <v>1210</v>
      </c>
      <c r="BH210" s="654"/>
      <c r="BI210" s="657" t="s">
        <v>1210</v>
      </c>
      <c r="BJ210" s="655" t="s">
        <v>1210</v>
      </c>
      <c r="BK210" s="656"/>
      <c r="BL210" s="635" t="s">
        <v>1210</v>
      </c>
      <c r="BM210" s="658" t="s">
        <v>1210</v>
      </c>
      <c r="BN210" s="639" t="s">
        <v>1210</v>
      </c>
      <c r="BO210" s="635" t="s">
        <v>1210</v>
      </c>
      <c r="BP210" s="658" t="s">
        <v>1210</v>
      </c>
      <c r="BQ210" s="639" t="s">
        <v>1210</v>
      </c>
      <c r="BR210" s="635" t="s">
        <v>1210</v>
      </c>
      <c r="BS210" s="658" t="s">
        <v>1210</v>
      </c>
      <c r="BT210" s="639" t="s">
        <v>1210</v>
      </c>
      <c r="BU210" s="635" t="s">
        <v>1210</v>
      </c>
      <c r="BV210" s="658" t="s">
        <v>1210</v>
      </c>
      <c r="BW210" s="639" t="s">
        <v>1210</v>
      </c>
      <c r="BX210" s="635" t="s">
        <v>1210</v>
      </c>
      <c r="BY210" s="658" t="s">
        <v>1210</v>
      </c>
      <c r="BZ210" s="639" t="s">
        <v>1210</v>
      </c>
      <c r="CA210" s="659" t="s">
        <v>1210</v>
      </c>
      <c r="CB210" s="638" t="s">
        <v>1217</v>
      </c>
      <c r="CC210" s="660"/>
      <c r="CD210" s="661" t="s">
        <v>1217</v>
      </c>
      <c r="CE210" s="662"/>
      <c r="CF210" s="663"/>
      <c r="CG210" s="663"/>
      <c r="CH210" s="663"/>
      <c r="CI210" s="663"/>
      <c r="CJ210" s="664"/>
      <c r="CK210" s="661" t="s">
        <v>1217</v>
      </c>
      <c r="CL210" s="639"/>
      <c r="CM210" s="647" t="s">
        <v>1217</v>
      </c>
      <c r="CN210" s="665"/>
      <c r="CO210" s="666">
        <v>0</v>
      </c>
      <c r="CP210" s="667"/>
      <c r="CQ210" s="666">
        <v>0</v>
      </c>
      <c r="CR210" s="667"/>
      <c r="CS210" s="666">
        <v>0</v>
      </c>
      <c r="CT210" s="667" t="s">
        <v>1210</v>
      </c>
      <c r="CU210" s="666">
        <v>0</v>
      </c>
      <c r="CV210" s="374" t="s">
        <v>1219</v>
      </c>
      <c r="CW210" s="375" t="s">
        <v>1223</v>
      </c>
      <c r="CX210" s="336"/>
      <c r="CY210" s="333" t="s">
        <v>1222</v>
      </c>
      <c r="CZ210" s="334" t="s">
        <v>1223</v>
      </c>
      <c r="DA210" s="336"/>
      <c r="DB210" s="333" t="s">
        <v>1222</v>
      </c>
      <c r="DC210" s="334" t="s">
        <v>1223</v>
      </c>
      <c r="DD210" s="336"/>
      <c r="DE210" s="333" t="s">
        <v>1222</v>
      </c>
      <c r="DF210" s="334" t="s">
        <v>1223</v>
      </c>
      <c r="DG210" s="336"/>
      <c r="DH210" s="333" t="s">
        <v>1222</v>
      </c>
      <c r="DI210" s="334" t="s">
        <v>1223</v>
      </c>
      <c r="DJ210" s="336"/>
      <c r="DK210" s="333" t="s">
        <v>1220</v>
      </c>
      <c r="DL210" s="334" t="s">
        <v>1220</v>
      </c>
      <c r="DM210" s="336"/>
      <c r="DN210" s="333" t="s">
        <v>1224</v>
      </c>
      <c r="DO210" s="334" t="s">
        <v>1224</v>
      </c>
      <c r="DP210" s="336"/>
      <c r="DQ210" s="333" t="s">
        <v>1222</v>
      </c>
      <c r="DR210" s="334" t="s">
        <v>1223</v>
      </c>
      <c r="DS210" s="336"/>
      <c r="DT210" s="333" t="s">
        <v>1222</v>
      </c>
      <c r="DU210" s="334" t="s">
        <v>1223</v>
      </c>
      <c r="DV210" s="336"/>
      <c r="DW210" s="333" t="s">
        <v>1224</v>
      </c>
      <c r="DX210" s="334" t="s">
        <v>1224</v>
      </c>
      <c r="DY210" s="336"/>
      <c r="DZ210" s="333" t="s">
        <v>1224</v>
      </c>
      <c r="EA210" s="334" t="s">
        <v>1224</v>
      </c>
      <c r="EB210" s="336"/>
      <c r="EC210" s="333" t="s">
        <v>1224</v>
      </c>
      <c r="ED210" s="334" t="s">
        <v>1226</v>
      </c>
      <c r="EE210" s="336"/>
      <c r="EF210" s="333" t="s">
        <v>1222</v>
      </c>
      <c r="EG210" s="334" t="s">
        <v>1223</v>
      </c>
      <c r="EH210" s="336"/>
      <c r="EI210" s="374" t="s">
        <v>1210</v>
      </c>
      <c r="EJ210" s="375" t="s">
        <v>1210</v>
      </c>
      <c r="EK210" s="336"/>
      <c r="EL210" s="333" t="s">
        <v>1210</v>
      </c>
      <c r="EM210" s="334" t="s">
        <v>1210</v>
      </c>
      <c r="EN210" s="336"/>
      <c r="EO210" s="333" t="s">
        <v>1210</v>
      </c>
      <c r="EP210" s="334" t="s">
        <v>1210</v>
      </c>
      <c r="EQ210" s="336"/>
      <c r="ER210" s="333" t="s">
        <v>1210</v>
      </c>
      <c r="ES210" s="334" t="s">
        <v>1210</v>
      </c>
      <c r="ET210" s="336"/>
      <c r="EU210" s="333" t="s">
        <v>1210</v>
      </c>
      <c r="EV210" s="334" t="s">
        <v>1210</v>
      </c>
      <c r="EW210" s="376"/>
      <c r="EY210" s="668" t="s">
        <v>724</v>
      </c>
      <c r="EZ210" s="639" t="s">
        <v>725</v>
      </c>
      <c r="FA210" s="265" t="s">
        <v>1231</v>
      </c>
      <c r="FB210" s="266">
        <v>44907</v>
      </c>
      <c r="FC210" s="669">
        <v>44915</v>
      </c>
      <c r="FD210" s="268" t="s">
        <v>1242</v>
      </c>
      <c r="FE210" s="326">
        <v>1</v>
      </c>
      <c r="FF210" s="270" t="s">
        <v>1242</v>
      </c>
      <c r="FG210" s="326">
        <v>0.99</v>
      </c>
      <c r="FH210" s="327" t="s">
        <v>1210</v>
      </c>
      <c r="FI210" s="328" t="s">
        <v>1210</v>
      </c>
      <c r="FJ210" s="670" t="s">
        <v>1228</v>
      </c>
      <c r="FK210" s="671">
        <v>94.73684210526315</v>
      </c>
      <c r="FL210" s="672">
        <v>18</v>
      </c>
      <c r="FM210" s="673">
        <v>19</v>
      </c>
      <c r="FN210" s="268" t="s">
        <v>1210</v>
      </c>
      <c r="FO210" s="326" t="s">
        <v>1210</v>
      </c>
      <c r="FP210" s="270" t="s">
        <v>1210</v>
      </c>
      <c r="FQ210" s="326" t="s">
        <v>1210</v>
      </c>
      <c r="FR210" s="327" t="s">
        <v>1210</v>
      </c>
      <c r="FS210" s="328" t="s">
        <v>1210</v>
      </c>
      <c r="FT210" s="670" t="s">
        <v>1210</v>
      </c>
      <c r="FU210" s="671" t="s">
        <v>1210</v>
      </c>
      <c r="FV210" s="672" t="s">
        <v>1210</v>
      </c>
      <c r="FW210" s="673" t="s">
        <v>1210</v>
      </c>
      <c r="FY210" s="276" t="s">
        <v>1243</v>
      </c>
      <c r="FZ210" s="277" t="s">
        <v>1230</v>
      </c>
      <c r="GC210" s="229"/>
      <c r="GD210" s="229"/>
    </row>
    <row r="211" spans="2:186" ht="18.75" customHeight="1">
      <c r="B211" s="632" t="s">
        <v>726</v>
      </c>
      <c r="C211" s="231" t="s">
        <v>727</v>
      </c>
      <c r="D211" s="232">
        <v>2022</v>
      </c>
      <c r="E211" s="233" t="s">
        <v>1231</v>
      </c>
      <c r="F211" s="633">
        <v>1056281</v>
      </c>
      <c r="G211" s="634">
        <v>1056281</v>
      </c>
      <c r="H211" s="339">
        <v>44764</v>
      </c>
      <c r="I211" s="635" t="s">
        <v>3030</v>
      </c>
      <c r="J211" s="636" t="s">
        <v>727</v>
      </c>
      <c r="K211" s="637" t="s">
        <v>3031</v>
      </c>
      <c r="L211" s="638" t="s">
        <v>727</v>
      </c>
      <c r="M211" s="637" t="s">
        <v>3031</v>
      </c>
      <c r="N211" s="639" t="s">
        <v>3030</v>
      </c>
      <c r="O211" s="635" t="s">
        <v>78</v>
      </c>
      <c r="P211" s="639" t="s">
        <v>85</v>
      </c>
      <c r="Q211" s="640" t="s">
        <v>1234</v>
      </c>
      <c r="R211" s="641"/>
      <c r="S211" s="641"/>
      <c r="T211" s="642"/>
      <c r="U211" s="643">
        <v>3686.3655402239997</v>
      </c>
      <c r="V211" s="644">
        <v>6</v>
      </c>
      <c r="W211" s="644">
        <v>4</v>
      </c>
      <c r="X211" s="645" t="s">
        <v>1210</v>
      </c>
      <c r="Y211" s="352">
        <v>2022</v>
      </c>
      <c r="Z211" s="265">
        <v>2024</v>
      </c>
      <c r="AA211" s="646" t="s">
        <v>3032</v>
      </c>
      <c r="AB211" s="647"/>
      <c r="AC211" s="639" t="s">
        <v>1210</v>
      </c>
      <c r="AD211" s="648" t="s">
        <v>1211</v>
      </c>
      <c r="AE211" s="636" t="s">
        <v>3033</v>
      </c>
      <c r="AF211" s="636" t="s">
        <v>3034</v>
      </c>
      <c r="AG211" s="639" t="s">
        <v>3035</v>
      </c>
      <c r="AH211" s="648"/>
      <c r="AI211" s="639" t="s">
        <v>1210</v>
      </c>
      <c r="AJ211" s="649">
        <v>2021</v>
      </c>
      <c r="AK211" s="644">
        <v>6448</v>
      </c>
      <c r="AL211" s="644">
        <v>6392</v>
      </c>
      <c r="AM211" s="650"/>
      <c r="AN211" s="651"/>
      <c r="AO211" s="652">
        <v>2024</v>
      </c>
      <c r="AP211" s="645">
        <v>6000</v>
      </c>
      <c r="AQ211" s="653">
        <v>6.94</v>
      </c>
      <c r="AR211" s="645">
        <v>5950.9519999999993</v>
      </c>
      <c r="AS211" s="653">
        <v>6.9</v>
      </c>
      <c r="AT211" s="654"/>
      <c r="AU211" s="651" t="s">
        <v>1210</v>
      </c>
      <c r="AV211" s="655" t="s">
        <v>1210</v>
      </c>
      <c r="AW211" s="656" t="s">
        <v>3036</v>
      </c>
      <c r="AX211" s="649">
        <v>2021</v>
      </c>
      <c r="AY211" s="644"/>
      <c r="AZ211" s="644" t="s">
        <v>1210</v>
      </c>
      <c r="BA211" s="650"/>
      <c r="BB211" s="657"/>
      <c r="BC211" s="652">
        <v>2024</v>
      </c>
      <c r="BD211" s="645"/>
      <c r="BE211" s="653" t="s">
        <v>1210</v>
      </c>
      <c r="BF211" s="645"/>
      <c r="BG211" s="653" t="s">
        <v>1210</v>
      </c>
      <c r="BH211" s="654"/>
      <c r="BI211" s="657" t="s">
        <v>1210</v>
      </c>
      <c r="BJ211" s="655" t="s">
        <v>1210</v>
      </c>
      <c r="BK211" s="656"/>
      <c r="BL211" s="635" t="s">
        <v>1210</v>
      </c>
      <c r="BM211" s="658" t="s">
        <v>1210</v>
      </c>
      <c r="BN211" s="639" t="s">
        <v>1210</v>
      </c>
      <c r="BO211" s="635" t="s">
        <v>1210</v>
      </c>
      <c r="BP211" s="658" t="s">
        <v>1210</v>
      </c>
      <c r="BQ211" s="639" t="s">
        <v>1210</v>
      </c>
      <c r="BR211" s="635" t="s">
        <v>1210</v>
      </c>
      <c r="BS211" s="658" t="s">
        <v>1210</v>
      </c>
      <c r="BT211" s="639" t="s">
        <v>1210</v>
      </c>
      <c r="BU211" s="635" t="s">
        <v>1210</v>
      </c>
      <c r="BV211" s="658" t="s">
        <v>1210</v>
      </c>
      <c r="BW211" s="639" t="s">
        <v>1210</v>
      </c>
      <c r="BX211" s="635" t="s">
        <v>1210</v>
      </c>
      <c r="BY211" s="658" t="s">
        <v>1210</v>
      </c>
      <c r="BZ211" s="639" t="s">
        <v>1210</v>
      </c>
      <c r="CA211" s="659" t="s">
        <v>1210</v>
      </c>
      <c r="CB211" s="638" t="s">
        <v>1240</v>
      </c>
      <c r="CC211" s="660" t="s">
        <v>3037</v>
      </c>
      <c r="CD211" s="661" t="s">
        <v>1217</v>
      </c>
      <c r="CE211" s="662"/>
      <c r="CF211" s="663"/>
      <c r="CG211" s="663"/>
      <c r="CH211" s="663"/>
      <c r="CI211" s="663"/>
      <c r="CJ211" s="664"/>
      <c r="CK211" s="661" t="s">
        <v>1217</v>
      </c>
      <c r="CL211" s="639"/>
      <c r="CM211" s="647" t="s">
        <v>1217</v>
      </c>
      <c r="CN211" s="665"/>
      <c r="CO211" s="666">
        <v>0</v>
      </c>
      <c r="CP211" s="667"/>
      <c r="CQ211" s="666">
        <v>0</v>
      </c>
      <c r="CR211" s="667"/>
      <c r="CS211" s="666">
        <v>0</v>
      </c>
      <c r="CT211" s="667" t="s">
        <v>1210</v>
      </c>
      <c r="CU211" s="666">
        <v>0</v>
      </c>
      <c r="CV211" s="374" t="s">
        <v>1219</v>
      </c>
      <c r="CW211" s="375" t="s">
        <v>1223</v>
      </c>
      <c r="CX211" s="336"/>
      <c r="CY211" s="333" t="s">
        <v>1222</v>
      </c>
      <c r="CZ211" s="334" t="s">
        <v>1223</v>
      </c>
      <c r="DA211" s="336"/>
      <c r="DB211" s="333" t="s">
        <v>1222</v>
      </c>
      <c r="DC211" s="334" t="s">
        <v>1223</v>
      </c>
      <c r="DD211" s="336"/>
      <c r="DE211" s="333" t="s">
        <v>1220</v>
      </c>
      <c r="DF211" s="334" t="s">
        <v>1220</v>
      </c>
      <c r="DG211" s="336"/>
      <c r="DH211" s="333" t="s">
        <v>1222</v>
      </c>
      <c r="DI211" s="334" t="s">
        <v>1223</v>
      </c>
      <c r="DJ211" s="336"/>
      <c r="DK211" s="333" t="s">
        <v>1220</v>
      </c>
      <c r="DL211" s="334" t="s">
        <v>1220</v>
      </c>
      <c r="DM211" s="336"/>
      <c r="DN211" s="333" t="s">
        <v>1222</v>
      </c>
      <c r="DO211" s="334" t="s">
        <v>1223</v>
      </c>
      <c r="DP211" s="336"/>
      <c r="DQ211" s="333" t="s">
        <v>1220</v>
      </c>
      <c r="DR211" s="334" t="s">
        <v>1220</v>
      </c>
      <c r="DS211" s="336"/>
      <c r="DT211" s="333" t="s">
        <v>1222</v>
      </c>
      <c r="DU211" s="334" t="s">
        <v>1223</v>
      </c>
      <c r="DV211" s="336"/>
      <c r="DW211" s="333" t="s">
        <v>1220</v>
      </c>
      <c r="DX211" s="334" t="s">
        <v>1220</v>
      </c>
      <c r="DY211" s="336"/>
      <c r="DZ211" s="333" t="s">
        <v>1224</v>
      </c>
      <c r="EA211" s="334" t="s">
        <v>1224</v>
      </c>
      <c r="EB211" s="336"/>
      <c r="EC211" s="333" t="s">
        <v>1224</v>
      </c>
      <c r="ED211" s="334" t="s">
        <v>1224</v>
      </c>
      <c r="EE211" s="336"/>
      <c r="EF211" s="333" t="s">
        <v>1220</v>
      </c>
      <c r="EG211" s="334" t="s">
        <v>1220</v>
      </c>
      <c r="EH211" s="336"/>
      <c r="EI211" s="374" t="s">
        <v>1210</v>
      </c>
      <c r="EJ211" s="375" t="s">
        <v>1210</v>
      </c>
      <c r="EK211" s="336"/>
      <c r="EL211" s="333" t="s">
        <v>1210</v>
      </c>
      <c r="EM211" s="334" t="s">
        <v>1210</v>
      </c>
      <c r="EN211" s="336"/>
      <c r="EO211" s="333" t="s">
        <v>1210</v>
      </c>
      <c r="EP211" s="334" t="s">
        <v>1210</v>
      </c>
      <c r="EQ211" s="336"/>
      <c r="ER211" s="333" t="s">
        <v>1210</v>
      </c>
      <c r="ES211" s="334" t="s">
        <v>1210</v>
      </c>
      <c r="ET211" s="336"/>
      <c r="EU211" s="333" t="s">
        <v>1210</v>
      </c>
      <c r="EV211" s="334" t="s">
        <v>1210</v>
      </c>
      <c r="EW211" s="376"/>
      <c r="EY211" s="668" t="s">
        <v>726</v>
      </c>
      <c r="EZ211" s="639" t="s">
        <v>727</v>
      </c>
      <c r="FA211" s="265" t="s">
        <v>1231</v>
      </c>
      <c r="FB211" s="266">
        <v>44907</v>
      </c>
      <c r="FC211" s="669">
        <v>44908</v>
      </c>
      <c r="FD211" s="268" t="s">
        <v>1242</v>
      </c>
      <c r="FE211" s="326">
        <v>6.94</v>
      </c>
      <c r="FF211" s="270" t="s">
        <v>1242</v>
      </c>
      <c r="FG211" s="326">
        <v>6.9</v>
      </c>
      <c r="FH211" s="327" t="s">
        <v>1210</v>
      </c>
      <c r="FI211" s="328" t="s">
        <v>1210</v>
      </c>
      <c r="FJ211" s="670" t="s">
        <v>1242</v>
      </c>
      <c r="FK211" s="671">
        <v>100</v>
      </c>
      <c r="FL211" s="672">
        <v>22</v>
      </c>
      <c r="FM211" s="673">
        <v>22</v>
      </c>
      <c r="FN211" s="268" t="s">
        <v>1210</v>
      </c>
      <c r="FO211" s="326" t="s">
        <v>1210</v>
      </c>
      <c r="FP211" s="270" t="s">
        <v>1210</v>
      </c>
      <c r="FQ211" s="326" t="s">
        <v>1210</v>
      </c>
      <c r="FR211" s="327" t="s">
        <v>1210</v>
      </c>
      <c r="FS211" s="328" t="s">
        <v>1210</v>
      </c>
      <c r="FT211" s="670" t="s">
        <v>1210</v>
      </c>
      <c r="FU211" s="671" t="s">
        <v>1210</v>
      </c>
      <c r="FV211" s="672" t="s">
        <v>1210</v>
      </c>
      <c r="FW211" s="673" t="s">
        <v>1210</v>
      </c>
      <c r="FY211" s="276" t="s">
        <v>1243</v>
      </c>
      <c r="FZ211" s="277" t="s">
        <v>1230</v>
      </c>
      <c r="GC211" s="229"/>
      <c r="GD211" s="229"/>
    </row>
    <row r="212" spans="2:186" ht="18.75" customHeight="1">
      <c r="B212" s="632" t="s">
        <v>728</v>
      </c>
      <c r="C212" s="231" t="s">
        <v>729</v>
      </c>
      <c r="D212" s="232">
        <v>2022</v>
      </c>
      <c r="E212" s="233" t="s">
        <v>1231</v>
      </c>
      <c r="F212" s="633">
        <v>1014283</v>
      </c>
      <c r="G212" s="634">
        <v>1014283</v>
      </c>
      <c r="H212" s="339">
        <v>44769</v>
      </c>
      <c r="I212" s="635" t="s">
        <v>3038</v>
      </c>
      <c r="J212" s="636" t="s">
        <v>729</v>
      </c>
      <c r="K212" s="637" t="s">
        <v>3039</v>
      </c>
      <c r="L212" s="638" t="s">
        <v>729</v>
      </c>
      <c r="M212" s="637" t="s">
        <v>3040</v>
      </c>
      <c r="N212" s="639" t="s">
        <v>3041</v>
      </c>
      <c r="O212" s="635" t="s">
        <v>25</v>
      </c>
      <c r="P212" s="639" t="s">
        <v>31</v>
      </c>
      <c r="Q212" s="640" t="s">
        <v>1234</v>
      </c>
      <c r="R212" s="641"/>
      <c r="S212" s="641"/>
      <c r="T212" s="642"/>
      <c r="U212" s="643">
        <v>1823.6015855999997</v>
      </c>
      <c r="V212" s="644">
        <v>1</v>
      </c>
      <c r="W212" s="644">
        <v>1</v>
      </c>
      <c r="X212" s="645" t="s">
        <v>1210</v>
      </c>
      <c r="Y212" s="352">
        <v>2022</v>
      </c>
      <c r="Z212" s="265">
        <v>2024</v>
      </c>
      <c r="AA212" s="646" t="s">
        <v>3042</v>
      </c>
      <c r="AB212" s="647"/>
      <c r="AC212" s="639" t="s">
        <v>1210</v>
      </c>
      <c r="AD212" s="648" t="s">
        <v>1211</v>
      </c>
      <c r="AE212" s="636" t="s">
        <v>3043</v>
      </c>
      <c r="AF212" s="636" t="s">
        <v>3038</v>
      </c>
      <c r="AG212" s="639" t="s">
        <v>3044</v>
      </c>
      <c r="AH212" s="648"/>
      <c r="AI212" s="639" t="s">
        <v>1210</v>
      </c>
      <c r="AJ212" s="649">
        <v>2021</v>
      </c>
      <c r="AK212" s="644">
        <v>3518</v>
      </c>
      <c r="AL212" s="644">
        <v>2193</v>
      </c>
      <c r="AM212" s="650">
        <v>19.329999999999998</v>
      </c>
      <c r="AN212" s="651" t="s">
        <v>3045</v>
      </c>
      <c r="AO212" s="652">
        <v>2024</v>
      </c>
      <c r="AP212" s="645">
        <v>3500</v>
      </c>
      <c r="AQ212" s="653">
        <v>0.51</v>
      </c>
      <c r="AR212" s="645">
        <v>2182</v>
      </c>
      <c r="AS212" s="653">
        <v>0.5</v>
      </c>
      <c r="AT212" s="654">
        <v>19.23</v>
      </c>
      <c r="AU212" s="651" t="s">
        <v>3045</v>
      </c>
      <c r="AV212" s="655">
        <v>0.51</v>
      </c>
      <c r="AW212" s="656" t="s">
        <v>3046</v>
      </c>
      <c r="AX212" s="649">
        <v>2021</v>
      </c>
      <c r="AY212" s="644"/>
      <c r="AZ212" s="644" t="s">
        <v>1210</v>
      </c>
      <c r="BA212" s="650"/>
      <c r="BB212" s="657"/>
      <c r="BC212" s="652">
        <v>2024</v>
      </c>
      <c r="BD212" s="645"/>
      <c r="BE212" s="653" t="s">
        <v>1210</v>
      </c>
      <c r="BF212" s="645"/>
      <c r="BG212" s="653" t="s">
        <v>1210</v>
      </c>
      <c r="BH212" s="654"/>
      <c r="BI212" s="657" t="s">
        <v>1210</v>
      </c>
      <c r="BJ212" s="655" t="s">
        <v>1210</v>
      </c>
      <c r="BK212" s="656"/>
      <c r="BL212" s="635" t="s">
        <v>1210</v>
      </c>
      <c r="BM212" s="658" t="s">
        <v>1210</v>
      </c>
      <c r="BN212" s="639" t="s">
        <v>1210</v>
      </c>
      <c r="BO212" s="635" t="s">
        <v>1210</v>
      </c>
      <c r="BP212" s="658" t="s">
        <v>1210</v>
      </c>
      <c r="BQ212" s="639" t="s">
        <v>1210</v>
      </c>
      <c r="BR212" s="635" t="s">
        <v>1210</v>
      </c>
      <c r="BS212" s="658" t="s">
        <v>1210</v>
      </c>
      <c r="BT212" s="639" t="s">
        <v>1210</v>
      </c>
      <c r="BU212" s="635" t="s">
        <v>1210</v>
      </c>
      <c r="BV212" s="658" t="s">
        <v>1210</v>
      </c>
      <c r="BW212" s="639" t="s">
        <v>1210</v>
      </c>
      <c r="BX212" s="635" t="s">
        <v>1210</v>
      </c>
      <c r="BY212" s="658" t="s">
        <v>1210</v>
      </c>
      <c r="BZ212" s="639" t="s">
        <v>1210</v>
      </c>
      <c r="CA212" s="659" t="s">
        <v>1210</v>
      </c>
      <c r="CB212" s="638" t="s">
        <v>1217</v>
      </c>
      <c r="CC212" s="660"/>
      <c r="CD212" s="661" t="s">
        <v>1217</v>
      </c>
      <c r="CE212" s="662"/>
      <c r="CF212" s="663"/>
      <c r="CG212" s="663"/>
      <c r="CH212" s="663"/>
      <c r="CI212" s="663"/>
      <c r="CJ212" s="664"/>
      <c r="CK212" s="661" t="s">
        <v>1240</v>
      </c>
      <c r="CL212" s="639" t="s">
        <v>3047</v>
      </c>
      <c r="CM212" s="647" t="s">
        <v>1217</v>
      </c>
      <c r="CN212" s="665"/>
      <c r="CO212" s="666">
        <v>0</v>
      </c>
      <c r="CP212" s="667"/>
      <c r="CQ212" s="666">
        <v>0</v>
      </c>
      <c r="CR212" s="667"/>
      <c r="CS212" s="666">
        <v>0</v>
      </c>
      <c r="CT212" s="667" t="s">
        <v>1210</v>
      </c>
      <c r="CU212" s="666">
        <v>0</v>
      </c>
      <c r="CV212" s="374" t="s">
        <v>1219</v>
      </c>
      <c r="CW212" s="375" t="s">
        <v>1223</v>
      </c>
      <c r="CX212" s="336"/>
      <c r="CY212" s="333" t="s">
        <v>1220</v>
      </c>
      <c r="CZ212" s="334" t="s">
        <v>1220</v>
      </c>
      <c r="DA212" s="336"/>
      <c r="DB212" s="333" t="s">
        <v>1222</v>
      </c>
      <c r="DC212" s="334" t="s">
        <v>1223</v>
      </c>
      <c r="DD212" s="336"/>
      <c r="DE212" s="333" t="s">
        <v>1220</v>
      </c>
      <c r="DF212" s="334" t="s">
        <v>1220</v>
      </c>
      <c r="DG212" s="336"/>
      <c r="DH212" s="333" t="s">
        <v>1220</v>
      </c>
      <c r="DI212" s="334" t="s">
        <v>1220</v>
      </c>
      <c r="DJ212" s="336"/>
      <c r="DK212" s="333" t="s">
        <v>1220</v>
      </c>
      <c r="DL212" s="334" t="s">
        <v>1220</v>
      </c>
      <c r="DM212" s="336"/>
      <c r="DN212" s="333" t="s">
        <v>1224</v>
      </c>
      <c r="DO212" s="334" t="s">
        <v>1224</v>
      </c>
      <c r="DP212" s="336"/>
      <c r="DQ212" s="333" t="s">
        <v>1224</v>
      </c>
      <c r="DR212" s="334" t="s">
        <v>1224</v>
      </c>
      <c r="DS212" s="336"/>
      <c r="DT212" s="333" t="s">
        <v>1222</v>
      </c>
      <c r="DU212" s="334" t="s">
        <v>1223</v>
      </c>
      <c r="DV212" s="336"/>
      <c r="DW212" s="333" t="s">
        <v>1222</v>
      </c>
      <c r="DX212" s="334" t="s">
        <v>1223</v>
      </c>
      <c r="DY212" s="336"/>
      <c r="DZ212" s="333" t="s">
        <v>1222</v>
      </c>
      <c r="EA212" s="334" t="s">
        <v>1223</v>
      </c>
      <c r="EB212" s="336"/>
      <c r="EC212" s="333" t="s">
        <v>1222</v>
      </c>
      <c r="ED212" s="334" t="s">
        <v>1223</v>
      </c>
      <c r="EE212" s="336"/>
      <c r="EF212" s="333" t="s">
        <v>1222</v>
      </c>
      <c r="EG212" s="334" t="s">
        <v>1223</v>
      </c>
      <c r="EH212" s="336"/>
      <c r="EI212" s="374" t="s">
        <v>1210</v>
      </c>
      <c r="EJ212" s="375" t="s">
        <v>1210</v>
      </c>
      <c r="EK212" s="336"/>
      <c r="EL212" s="333" t="s">
        <v>1210</v>
      </c>
      <c r="EM212" s="334" t="s">
        <v>1210</v>
      </c>
      <c r="EN212" s="336"/>
      <c r="EO212" s="333" t="s">
        <v>1210</v>
      </c>
      <c r="EP212" s="334" t="s">
        <v>1210</v>
      </c>
      <c r="EQ212" s="336"/>
      <c r="ER212" s="333" t="s">
        <v>1210</v>
      </c>
      <c r="ES212" s="334" t="s">
        <v>1210</v>
      </c>
      <c r="ET212" s="336"/>
      <c r="EU212" s="333" t="s">
        <v>1210</v>
      </c>
      <c r="EV212" s="334" t="s">
        <v>1210</v>
      </c>
      <c r="EW212" s="376"/>
      <c r="EY212" s="668" t="s">
        <v>728</v>
      </c>
      <c r="EZ212" s="639" t="s">
        <v>729</v>
      </c>
      <c r="FA212" s="265" t="s">
        <v>1231</v>
      </c>
      <c r="FB212" s="266">
        <v>44939</v>
      </c>
      <c r="FC212" s="669">
        <v>44950</v>
      </c>
      <c r="FD212" s="268" t="s">
        <v>1242</v>
      </c>
      <c r="FE212" s="326">
        <v>0.51</v>
      </c>
      <c r="FF212" s="270" t="s">
        <v>1242</v>
      </c>
      <c r="FG212" s="326">
        <v>0.5</v>
      </c>
      <c r="FH212" s="327" t="s">
        <v>1242</v>
      </c>
      <c r="FI212" s="328">
        <v>0.51</v>
      </c>
      <c r="FJ212" s="670" t="s">
        <v>1242</v>
      </c>
      <c r="FK212" s="671">
        <v>100</v>
      </c>
      <c r="FL212" s="672">
        <v>22</v>
      </c>
      <c r="FM212" s="673">
        <v>22</v>
      </c>
      <c r="FN212" s="268" t="s">
        <v>1210</v>
      </c>
      <c r="FO212" s="326" t="s">
        <v>1210</v>
      </c>
      <c r="FP212" s="270" t="s">
        <v>1210</v>
      </c>
      <c r="FQ212" s="326" t="s">
        <v>1210</v>
      </c>
      <c r="FR212" s="327" t="s">
        <v>1210</v>
      </c>
      <c r="FS212" s="328" t="s">
        <v>1210</v>
      </c>
      <c r="FT212" s="670" t="s">
        <v>1210</v>
      </c>
      <c r="FU212" s="671" t="s">
        <v>1210</v>
      </c>
      <c r="FV212" s="672" t="s">
        <v>1210</v>
      </c>
      <c r="FW212" s="673" t="s">
        <v>1210</v>
      </c>
      <c r="FY212" s="276" t="s">
        <v>1243</v>
      </c>
      <c r="FZ212" s="277" t="s">
        <v>1230</v>
      </c>
      <c r="GC212" s="229"/>
      <c r="GD212" s="229"/>
    </row>
    <row r="213" spans="2:186" ht="18.75" customHeight="1">
      <c r="B213" s="632" t="s">
        <v>730</v>
      </c>
      <c r="C213" s="231" t="s">
        <v>731</v>
      </c>
      <c r="D213" s="232">
        <v>2022</v>
      </c>
      <c r="E213" s="233" t="s">
        <v>1231</v>
      </c>
      <c r="F213" s="633">
        <v>1069284</v>
      </c>
      <c r="G213" s="634">
        <v>1069284</v>
      </c>
      <c r="H213" s="339">
        <v>44771</v>
      </c>
      <c r="I213" s="635" t="s">
        <v>3048</v>
      </c>
      <c r="J213" s="636" t="s">
        <v>731</v>
      </c>
      <c r="K213" s="637" t="s">
        <v>3049</v>
      </c>
      <c r="L213" s="638" t="s">
        <v>731</v>
      </c>
      <c r="M213" s="637" t="s">
        <v>3050</v>
      </c>
      <c r="N213" s="639" t="s">
        <v>3048</v>
      </c>
      <c r="O213" s="635" t="s">
        <v>100</v>
      </c>
      <c r="P213" s="639" t="s">
        <v>102</v>
      </c>
      <c r="Q213" s="640" t="s">
        <v>1234</v>
      </c>
      <c r="R213" s="641"/>
      <c r="S213" s="641"/>
      <c r="T213" s="642"/>
      <c r="U213" s="643">
        <v>3394.9313955599996</v>
      </c>
      <c r="V213" s="644">
        <v>1</v>
      </c>
      <c r="W213" s="644">
        <v>1</v>
      </c>
      <c r="X213" s="645" t="s">
        <v>1210</v>
      </c>
      <c r="Y213" s="352">
        <v>2022</v>
      </c>
      <c r="Z213" s="265">
        <v>2024</v>
      </c>
      <c r="AA213" s="646" t="s">
        <v>3051</v>
      </c>
      <c r="AB213" s="647"/>
      <c r="AC213" s="639" t="s">
        <v>1210</v>
      </c>
      <c r="AD213" s="648" t="s">
        <v>1211</v>
      </c>
      <c r="AE213" s="636" t="s">
        <v>3052</v>
      </c>
      <c r="AF213" s="636" t="s">
        <v>3048</v>
      </c>
      <c r="AG213" s="639" t="s">
        <v>3053</v>
      </c>
      <c r="AH213" s="648"/>
      <c r="AI213" s="639" t="s">
        <v>1210</v>
      </c>
      <c r="AJ213" s="649">
        <v>2021</v>
      </c>
      <c r="AK213" s="644">
        <v>6145</v>
      </c>
      <c r="AL213" s="644">
        <v>6133</v>
      </c>
      <c r="AM213" s="650">
        <v>57.31</v>
      </c>
      <c r="AN213" s="651" t="s">
        <v>3054</v>
      </c>
      <c r="AO213" s="652">
        <v>2024</v>
      </c>
      <c r="AP213" s="645">
        <v>8811</v>
      </c>
      <c r="AQ213" s="653">
        <v>-43.39</v>
      </c>
      <c r="AR213" s="645">
        <v>7138</v>
      </c>
      <c r="AS213" s="653">
        <v>-16.39</v>
      </c>
      <c r="AT213" s="654">
        <v>56.75</v>
      </c>
      <c r="AU213" s="651" t="s">
        <v>3054</v>
      </c>
      <c r="AV213" s="655">
        <v>0.97</v>
      </c>
      <c r="AW213" s="656" t="s">
        <v>3055</v>
      </c>
      <c r="AX213" s="649">
        <v>2021</v>
      </c>
      <c r="AY213" s="644"/>
      <c r="AZ213" s="644" t="s">
        <v>1210</v>
      </c>
      <c r="BA213" s="650"/>
      <c r="BB213" s="657"/>
      <c r="BC213" s="652">
        <v>2024</v>
      </c>
      <c r="BD213" s="645"/>
      <c r="BE213" s="653" t="s">
        <v>1210</v>
      </c>
      <c r="BF213" s="645"/>
      <c r="BG213" s="653" t="s">
        <v>1210</v>
      </c>
      <c r="BH213" s="654"/>
      <c r="BI213" s="657" t="s">
        <v>1210</v>
      </c>
      <c r="BJ213" s="655" t="s">
        <v>1210</v>
      </c>
      <c r="BK213" s="656"/>
      <c r="BL213" s="635" t="s">
        <v>1210</v>
      </c>
      <c r="BM213" s="658" t="s">
        <v>1210</v>
      </c>
      <c r="BN213" s="639" t="s">
        <v>1210</v>
      </c>
      <c r="BO213" s="635" t="s">
        <v>1210</v>
      </c>
      <c r="BP213" s="658" t="s">
        <v>1210</v>
      </c>
      <c r="BQ213" s="639" t="s">
        <v>1210</v>
      </c>
      <c r="BR213" s="635" t="s">
        <v>1210</v>
      </c>
      <c r="BS213" s="658" t="s">
        <v>1210</v>
      </c>
      <c r="BT213" s="639" t="s">
        <v>1210</v>
      </c>
      <c r="BU213" s="635" t="s">
        <v>1210</v>
      </c>
      <c r="BV213" s="658" t="s">
        <v>1210</v>
      </c>
      <c r="BW213" s="639" t="s">
        <v>1210</v>
      </c>
      <c r="BX213" s="635" t="s">
        <v>1210</v>
      </c>
      <c r="BY213" s="658" t="s">
        <v>1210</v>
      </c>
      <c r="BZ213" s="639" t="s">
        <v>1210</v>
      </c>
      <c r="CA213" s="659" t="s">
        <v>1210</v>
      </c>
      <c r="CB213" s="638" t="s">
        <v>1240</v>
      </c>
      <c r="CC213" s="660" t="s">
        <v>3056</v>
      </c>
      <c r="CD213" s="661" t="s">
        <v>1217</v>
      </c>
      <c r="CE213" s="662"/>
      <c r="CF213" s="663"/>
      <c r="CG213" s="663"/>
      <c r="CH213" s="663"/>
      <c r="CI213" s="663"/>
      <c r="CJ213" s="664"/>
      <c r="CK213" s="661" t="s">
        <v>1217</v>
      </c>
      <c r="CL213" s="639"/>
      <c r="CM213" s="647" t="s">
        <v>1217</v>
      </c>
      <c r="CN213" s="665">
        <v>0</v>
      </c>
      <c r="CO213" s="666">
        <v>0</v>
      </c>
      <c r="CP213" s="667">
        <v>0</v>
      </c>
      <c r="CQ213" s="666">
        <v>0</v>
      </c>
      <c r="CR213" s="667">
        <v>0</v>
      </c>
      <c r="CS213" s="666">
        <v>0</v>
      </c>
      <c r="CT213" s="667">
        <v>0</v>
      </c>
      <c r="CU213" s="666">
        <v>0</v>
      </c>
      <c r="CV213" s="374" t="s">
        <v>1219</v>
      </c>
      <c r="CW213" s="375" t="s">
        <v>1223</v>
      </c>
      <c r="CX213" s="336"/>
      <c r="CY213" s="333" t="s">
        <v>1222</v>
      </c>
      <c r="CZ213" s="334" t="s">
        <v>1223</v>
      </c>
      <c r="DA213" s="336"/>
      <c r="DB213" s="333" t="s">
        <v>1222</v>
      </c>
      <c r="DC213" s="334" t="s">
        <v>1223</v>
      </c>
      <c r="DD213" s="336"/>
      <c r="DE213" s="333" t="s">
        <v>1220</v>
      </c>
      <c r="DF213" s="334" t="s">
        <v>1220</v>
      </c>
      <c r="DG213" s="336"/>
      <c r="DH213" s="333" t="s">
        <v>1222</v>
      </c>
      <c r="DI213" s="334" t="s">
        <v>1223</v>
      </c>
      <c r="DJ213" s="336"/>
      <c r="DK213" s="333" t="s">
        <v>1220</v>
      </c>
      <c r="DL213" s="334" t="s">
        <v>1220</v>
      </c>
      <c r="DM213" s="336"/>
      <c r="DN213" s="333" t="s">
        <v>1222</v>
      </c>
      <c r="DO213" s="334" t="s">
        <v>1223</v>
      </c>
      <c r="DP213" s="336"/>
      <c r="DQ213" s="333" t="s">
        <v>1220</v>
      </c>
      <c r="DR213" s="334" t="s">
        <v>1220</v>
      </c>
      <c r="DS213" s="336"/>
      <c r="DT213" s="333" t="s">
        <v>1222</v>
      </c>
      <c r="DU213" s="334" t="s">
        <v>1223</v>
      </c>
      <c r="DV213" s="336"/>
      <c r="DW213" s="333" t="s">
        <v>1224</v>
      </c>
      <c r="DX213" s="334" t="s">
        <v>1224</v>
      </c>
      <c r="DY213" s="336"/>
      <c r="DZ213" s="333" t="s">
        <v>1224</v>
      </c>
      <c r="EA213" s="334" t="s">
        <v>1224</v>
      </c>
      <c r="EB213" s="336"/>
      <c r="EC213" s="333" t="s">
        <v>1224</v>
      </c>
      <c r="ED213" s="334" t="s">
        <v>1224</v>
      </c>
      <c r="EE213" s="336"/>
      <c r="EF213" s="333" t="s">
        <v>1222</v>
      </c>
      <c r="EG213" s="334" t="s">
        <v>1223</v>
      </c>
      <c r="EH213" s="336"/>
      <c r="EI213" s="374" t="s">
        <v>1210</v>
      </c>
      <c r="EJ213" s="375" t="s">
        <v>1210</v>
      </c>
      <c r="EK213" s="336"/>
      <c r="EL213" s="333" t="s">
        <v>1210</v>
      </c>
      <c r="EM213" s="334" t="s">
        <v>1210</v>
      </c>
      <c r="EN213" s="336"/>
      <c r="EO213" s="333" t="s">
        <v>1210</v>
      </c>
      <c r="EP213" s="334" t="s">
        <v>1210</v>
      </c>
      <c r="EQ213" s="336"/>
      <c r="ER213" s="333" t="s">
        <v>1210</v>
      </c>
      <c r="ES213" s="334" t="s">
        <v>1210</v>
      </c>
      <c r="ET213" s="336"/>
      <c r="EU213" s="333" t="s">
        <v>1210</v>
      </c>
      <c r="EV213" s="334" t="s">
        <v>1210</v>
      </c>
      <c r="EW213" s="376"/>
      <c r="EY213" s="668" t="s">
        <v>730</v>
      </c>
      <c r="EZ213" s="639" t="s">
        <v>731</v>
      </c>
      <c r="FA213" s="265" t="s">
        <v>1231</v>
      </c>
      <c r="FB213" s="266">
        <v>44907</v>
      </c>
      <c r="FC213" s="669">
        <v>44908</v>
      </c>
      <c r="FD213" s="268" t="s">
        <v>1228</v>
      </c>
      <c r="FE213" s="326">
        <v>-43.39</v>
      </c>
      <c r="FF213" s="270" t="s">
        <v>1228</v>
      </c>
      <c r="FG213" s="326">
        <v>-16.39</v>
      </c>
      <c r="FH213" s="327" t="s">
        <v>1242</v>
      </c>
      <c r="FI213" s="328">
        <v>0.97</v>
      </c>
      <c r="FJ213" s="670" t="s">
        <v>1242</v>
      </c>
      <c r="FK213" s="671">
        <v>100</v>
      </c>
      <c r="FL213" s="672">
        <v>20</v>
      </c>
      <c r="FM213" s="673">
        <v>20</v>
      </c>
      <c r="FN213" s="268" t="s">
        <v>1210</v>
      </c>
      <c r="FO213" s="326" t="s">
        <v>1210</v>
      </c>
      <c r="FP213" s="270" t="s">
        <v>1210</v>
      </c>
      <c r="FQ213" s="326" t="s">
        <v>1210</v>
      </c>
      <c r="FR213" s="327" t="s">
        <v>1210</v>
      </c>
      <c r="FS213" s="328" t="s">
        <v>1210</v>
      </c>
      <c r="FT213" s="670" t="s">
        <v>1210</v>
      </c>
      <c r="FU213" s="671" t="s">
        <v>1210</v>
      </c>
      <c r="FV213" s="672" t="s">
        <v>1210</v>
      </c>
      <c r="FW213" s="673" t="s">
        <v>1210</v>
      </c>
      <c r="FY213" s="276" t="s">
        <v>1229</v>
      </c>
      <c r="FZ213" s="277" t="s">
        <v>1230</v>
      </c>
      <c r="GC213" s="229"/>
      <c r="GD213" s="229"/>
    </row>
    <row r="214" spans="2:186" ht="18.75" customHeight="1">
      <c r="B214" s="632" t="s">
        <v>732</v>
      </c>
      <c r="C214" s="231" t="s">
        <v>733</v>
      </c>
      <c r="D214" s="232">
        <v>2022</v>
      </c>
      <c r="E214" s="233" t="s">
        <v>1231</v>
      </c>
      <c r="F214" s="633">
        <v>1081285</v>
      </c>
      <c r="G214" s="634">
        <v>1081285</v>
      </c>
      <c r="H214" s="339">
        <v>44771</v>
      </c>
      <c r="I214" s="635" t="s">
        <v>3057</v>
      </c>
      <c r="J214" s="636" t="s">
        <v>733</v>
      </c>
      <c r="K214" s="637" t="s">
        <v>3058</v>
      </c>
      <c r="L214" s="638" t="s">
        <v>733</v>
      </c>
      <c r="M214" s="637" t="s">
        <v>3058</v>
      </c>
      <c r="N214" s="639" t="s">
        <v>3057</v>
      </c>
      <c r="O214" s="635" t="s">
        <v>125</v>
      </c>
      <c r="P214" s="639" t="s">
        <v>126</v>
      </c>
      <c r="Q214" s="640" t="s">
        <v>1234</v>
      </c>
      <c r="R214" s="641"/>
      <c r="S214" s="641"/>
      <c r="T214" s="642"/>
      <c r="U214" s="643">
        <v>6007.8859431984001</v>
      </c>
      <c r="V214" s="644">
        <v>63</v>
      </c>
      <c r="W214" s="644">
        <v>1</v>
      </c>
      <c r="X214" s="645" t="s">
        <v>1210</v>
      </c>
      <c r="Y214" s="352">
        <v>2022</v>
      </c>
      <c r="Z214" s="265">
        <v>2024</v>
      </c>
      <c r="AA214" s="646" t="s">
        <v>3059</v>
      </c>
      <c r="AB214" s="647"/>
      <c r="AC214" s="639" t="s">
        <v>1210</v>
      </c>
      <c r="AD214" s="648" t="s">
        <v>1211</v>
      </c>
      <c r="AE214" s="636" t="s">
        <v>3060</v>
      </c>
      <c r="AF214" s="636" t="s">
        <v>3061</v>
      </c>
      <c r="AG214" s="639" t="s">
        <v>3062</v>
      </c>
      <c r="AH214" s="648"/>
      <c r="AI214" s="639" t="s">
        <v>1210</v>
      </c>
      <c r="AJ214" s="649">
        <v>2021</v>
      </c>
      <c r="AK214" s="644">
        <v>11037</v>
      </c>
      <c r="AL214" s="644">
        <v>11174</v>
      </c>
      <c r="AM214" s="650"/>
      <c r="AN214" s="651"/>
      <c r="AO214" s="652">
        <v>2024</v>
      </c>
      <c r="AP214" s="645">
        <v>10700</v>
      </c>
      <c r="AQ214" s="653">
        <v>3.05</v>
      </c>
      <c r="AR214" s="645">
        <v>10840</v>
      </c>
      <c r="AS214" s="653">
        <v>2.98</v>
      </c>
      <c r="AT214" s="654"/>
      <c r="AU214" s="651" t="s">
        <v>1210</v>
      </c>
      <c r="AV214" s="655" t="s">
        <v>1210</v>
      </c>
      <c r="AW214" s="656" t="s">
        <v>3063</v>
      </c>
      <c r="AX214" s="649">
        <v>2021</v>
      </c>
      <c r="AY214" s="644"/>
      <c r="AZ214" s="644" t="s">
        <v>1210</v>
      </c>
      <c r="BA214" s="650"/>
      <c r="BB214" s="657"/>
      <c r="BC214" s="652">
        <v>2024</v>
      </c>
      <c r="BD214" s="645"/>
      <c r="BE214" s="653" t="s">
        <v>1210</v>
      </c>
      <c r="BF214" s="645"/>
      <c r="BG214" s="653" t="s">
        <v>1210</v>
      </c>
      <c r="BH214" s="654"/>
      <c r="BI214" s="657" t="s">
        <v>1210</v>
      </c>
      <c r="BJ214" s="655" t="s">
        <v>1210</v>
      </c>
      <c r="BK214" s="656"/>
      <c r="BL214" s="635" t="s">
        <v>1210</v>
      </c>
      <c r="BM214" s="658" t="s">
        <v>1210</v>
      </c>
      <c r="BN214" s="639" t="s">
        <v>1210</v>
      </c>
      <c r="BO214" s="635" t="s">
        <v>1210</v>
      </c>
      <c r="BP214" s="658" t="s">
        <v>1210</v>
      </c>
      <c r="BQ214" s="639" t="s">
        <v>1210</v>
      </c>
      <c r="BR214" s="635" t="s">
        <v>1210</v>
      </c>
      <c r="BS214" s="658" t="s">
        <v>1210</v>
      </c>
      <c r="BT214" s="639" t="s">
        <v>1210</v>
      </c>
      <c r="BU214" s="635" t="s">
        <v>1210</v>
      </c>
      <c r="BV214" s="658" t="s">
        <v>1210</v>
      </c>
      <c r="BW214" s="639" t="s">
        <v>1210</v>
      </c>
      <c r="BX214" s="635" t="s">
        <v>1210</v>
      </c>
      <c r="BY214" s="658" t="s">
        <v>1210</v>
      </c>
      <c r="BZ214" s="639" t="s">
        <v>1210</v>
      </c>
      <c r="CA214" s="659" t="s">
        <v>1210</v>
      </c>
      <c r="CB214" s="638" t="s">
        <v>1240</v>
      </c>
      <c r="CC214" s="660" t="s">
        <v>3064</v>
      </c>
      <c r="CD214" s="661" t="s">
        <v>1240</v>
      </c>
      <c r="CE214" s="662" t="s">
        <v>1431</v>
      </c>
      <c r="CF214" s="663" t="s">
        <v>3065</v>
      </c>
      <c r="CG214" s="663"/>
      <c r="CH214" s="663"/>
      <c r="CI214" s="663"/>
      <c r="CJ214" s="664"/>
      <c r="CK214" s="661" t="s">
        <v>1240</v>
      </c>
      <c r="CL214" s="639" t="s">
        <v>3066</v>
      </c>
      <c r="CM214" s="647" t="s">
        <v>1240</v>
      </c>
      <c r="CN214" s="665">
        <v>1</v>
      </c>
      <c r="CO214" s="666">
        <v>0</v>
      </c>
      <c r="CP214" s="667">
        <v>0</v>
      </c>
      <c r="CQ214" s="666">
        <v>0</v>
      </c>
      <c r="CR214" s="667">
        <v>0</v>
      </c>
      <c r="CS214" s="666">
        <v>0</v>
      </c>
      <c r="CT214" s="667">
        <v>1</v>
      </c>
      <c r="CU214" s="666">
        <v>0</v>
      </c>
      <c r="CV214" s="374" t="s">
        <v>1219</v>
      </c>
      <c r="CW214" s="375" t="s">
        <v>1223</v>
      </c>
      <c r="CX214" s="336"/>
      <c r="CY214" s="333" t="s">
        <v>1222</v>
      </c>
      <c r="CZ214" s="334" t="s">
        <v>1223</v>
      </c>
      <c r="DA214" s="336"/>
      <c r="DB214" s="333" t="s">
        <v>1222</v>
      </c>
      <c r="DC214" s="334" t="s">
        <v>1223</v>
      </c>
      <c r="DD214" s="336"/>
      <c r="DE214" s="333" t="s">
        <v>1226</v>
      </c>
      <c r="DF214" s="334" t="s">
        <v>1226</v>
      </c>
      <c r="DG214" s="336"/>
      <c r="DH214" s="333" t="s">
        <v>1222</v>
      </c>
      <c r="DI214" s="334" t="s">
        <v>1223</v>
      </c>
      <c r="DJ214" s="336"/>
      <c r="DK214" s="333" t="s">
        <v>1222</v>
      </c>
      <c r="DL214" s="334" t="s">
        <v>1223</v>
      </c>
      <c r="DM214" s="336"/>
      <c r="DN214" s="333" t="s">
        <v>1222</v>
      </c>
      <c r="DO214" s="334" t="s">
        <v>1223</v>
      </c>
      <c r="DP214" s="336"/>
      <c r="DQ214" s="333" t="s">
        <v>1222</v>
      </c>
      <c r="DR214" s="334" t="s">
        <v>1223</v>
      </c>
      <c r="DS214" s="336"/>
      <c r="DT214" s="333" t="s">
        <v>1222</v>
      </c>
      <c r="DU214" s="334" t="s">
        <v>1223</v>
      </c>
      <c r="DV214" s="336"/>
      <c r="DW214" s="333" t="s">
        <v>1222</v>
      </c>
      <c r="DX214" s="334" t="s">
        <v>1223</v>
      </c>
      <c r="DY214" s="336"/>
      <c r="DZ214" s="333" t="s">
        <v>1224</v>
      </c>
      <c r="EA214" s="334" t="s">
        <v>1224</v>
      </c>
      <c r="EB214" s="336"/>
      <c r="EC214" s="333" t="s">
        <v>1224</v>
      </c>
      <c r="ED214" s="334" t="s">
        <v>1224</v>
      </c>
      <c r="EE214" s="336"/>
      <c r="EF214" s="333" t="s">
        <v>1224</v>
      </c>
      <c r="EG214" s="334" t="s">
        <v>1224</v>
      </c>
      <c r="EH214" s="336"/>
      <c r="EI214" s="374" t="s">
        <v>1210</v>
      </c>
      <c r="EJ214" s="375" t="s">
        <v>1210</v>
      </c>
      <c r="EK214" s="336"/>
      <c r="EL214" s="333" t="s">
        <v>1210</v>
      </c>
      <c r="EM214" s="334" t="s">
        <v>1210</v>
      </c>
      <c r="EN214" s="336"/>
      <c r="EO214" s="333" t="s">
        <v>1210</v>
      </c>
      <c r="EP214" s="334" t="s">
        <v>1210</v>
      </c>
      <c r="EQ214" s="336"/>
      <c r="ER214" s="333" t="s">
        <v>1210</v>
      </c>
      <c r="ES214" s="334" t="s">
        <v>1210</v>
      </c>
      <c r="ET214" s="336"/>
      <c r="EU214" s="333" t="s">
        <v>1210</v>
      </c>
      <c r="EV214" s="334" t="s">
        <v>1210</v>
      </c>
      <c r="EW214" s="376"/>
      <c r="EY214" s="668" t="s">
        <v>732</v>
      </c>
      <c r="EZ214" s="639" t="s">
        <v>733</v>
      </c>
      <c r="FA214" s="265" t="s">
        <v>1231</v>
      </c>
      <c r="FB214" s="266">
        <v>44882</v>
      </c>
      <c r="FC214" s="669">
        <v>44909</v>
      </c>
      <c r="FD214" s="268" t="s">
        <v>1242</v>
      </c>
      <c r="FE214" s="326">
        <v>3.05</v>
      </c>
      <c r="FF214" s="270" t="s">
        <v>1242</v>
      </c>
      <c r="FG214" s="326">
        <v>2.98</v>
      </c>
      <c r="FH214" s="327" t="s">
        <v>1210</v>
      </c>
      <c r="FI214" s="328" t="s">
        <v>1210</v>
      </c>
      <c r="FJ214" s="670" t="s">
        <v>1228</v>
      </c>
      <c r="FK214" s="671">
        <v>90</v>
      </c>
      <c r="FL214" s="672">
        <v>18</v>
      </c>
      <c r="FM214" s="673">
        <v>20</v>
      </c>
      <c r="FN214" s="268" t="s">
        <v>1210</v>
      </c>
      <c r="FO214" s="326" t="s">
        <v>1210</v>
      </c>
      <c r="FP214" s="270" t="s">
        <v>1210</v>
      </c>
      <c r="FQ214" s="326" t="s">
        <v>1210</v>
      </c>
      <c r="FR214" s="327" t="s">
        <v>1210</v>
      </c>
      <c r="FS214" s="328" t="s">
        <v>1210</v>
      </c>
      <c r="FT214" s="670" t="s">
        <v>1210</v>
      </c>
      <c r="FU214" s="671" t="s">
        <v>1210</v>
      </c>
      <c r="FV214" s="672" t="s">
        <v>1210</v>
      </c>
      <c r="FW214" s="673" t="s">
        <v>1210</v>
      </c>
      <c r="FY214" s="276" t="s">
        <v>1243</v>
      </c>
      <c r="FZ214" s="277" t="s">
        <v>1230</v>
      </c>
      <c r="GC214" s="229"/>
      <c r="GD214" s="229"/>
    </row>
    <row r="215" spans="2:186" ht="18.75" customHeight="1">
      <c r="B215" s="632" t="s">
        <v>734</v>
      </c>
      <c r="C215" s="231" t="s">
        <v>735</v>
      </c>
      <c r="D215" s="232">
        <v>2022</v>
      </c>
      <c r="E215" s="233" t="s">
        <v>1231</v>
      </c>
      <c r="F215" s="633">
        <v>1009288</v>
      </c>
      <c r="G215" s="634">
        <v>1009288</v>
      </c>
      <c r="H215" s="339">
        <v>44762</v>
      </c>
      <c r="I215" s="635" t="s">
        <v>3067</v>
      </c>
      <c r="J215" s="636" t="s">
        <v>735</v>
      </c>
      <c r="K215" s="637" t="s">
        <v>3068</v>
      </c>
      <c r="L215" s="638" t="s">
        <v>735</v>
      </c>
      <c r="M215" s="637" t="s">
        <v>3068</v>
      </c>
      <c r="N215" s="639" t="s">
        <v>3067</v>
      </c>
      <c r="O215" s="635" t="s">
        <v>25</v>
      </c>
      <c r="P215" s="639" t="s">
        <v>26</v>
      </c>
      <c r="Q215" s="640" t="s">
        <v>1234</v>
      </c>
      <c r="R215" s="641"/>
      <c r="S215" s="641"/>
      <c r="T215" s="642"/>
      <c r="U215" s="643">
        <v>6030.6021659999997</v>
      </c>
      <c r="V215" s="644">
        <v>6</v>
      </c>
      <c r="W215" s="644">
        <v>3</v>
      </c>
      <c r="X215" s="645" t="s">
        <v>1210</v>
      </c>
      <c r="Y215" s="352">
        <v>2022</v>
      </c>
      <c r="Z215" s="265">
        <v>2024</v>
      </c>
      <c r="AA215" s="646" t="s">
        <v>3069</v>
      </c>
      <c r="AB215" s="647"/>
      <c r="AC215" s="639" t="s">
        <v>1210</v>
      </c>
      <c r="AD215" s="648" t="s">
        <v>1211</v>
      </c>
      <c r="AE215" s="636" t="s">
        <v>3070</v>
      </c>
      <c r="AF215" s="636" t="s">
        <v>3067</v>
      </c>
      <c r="AG215" s="639" t="s">
        <v>3071</v>
      </c>
      <c r="AH215" s="648"/>
      <c r="AI215" s="639" t="s">
        <v>1210</v>
      </c>
      <c r="AJ215" s="649">
        <v>2021</v>
      </c>
      <c r="AK215" s="644">
        <v>10309</v>
      </c>
      <c r="AL215" s="644">
        <v>9947</v>
      </c>
      <c r="AM215" s="650">
        <v>224.11</v>
      </c>
      <c r="AN215" s="651" t="s">
        <v>1283</v>
      </c>
      <c r="AO215" s="652">
        <v>2024</v>
      </c>
      <c r="AP215" s="645">
        <v>10299</v>
      </c>
      <c r="AQ215" s="653">
        <v>0.09</v>
      </c>
      <c r="AR215" s="645">
        <v>9937</v>
      </c>
      <c r="AS215" s="653">
        <v>0.1</v>
      </c>
      <c r="AT215" s="654">
        <v>223.8</v>
      </c>
      <c r="AU215" s="651" t="s">
        <v>1283</v>
      </c>
      <c r="AV215" s="655">
        <v>0.13</v>
      </c>
      <c r="AW215" s="656" t="s">
        <v>3072</v>
      </c>
      <c r="AX215" s="649">
        <v>2021</v>
      </c>
      <c r="AY215" s="644"/>
      <c r="AZ215" s="644" t="s">
        <v>1210</v>
      </c>
      <c r="BA215" s="650"/>
      <c r="BB215" s="657"/>
      <c r="BC215" s="652">
        <v>2024</v>
      </c>
      <c r="BD215" s="645"/>
      <c r="BE215" s="653" t="s">
        <v>1210</v>
      </c>
      <c r="BF215" s="645"/>
      <c r="BG215" s="653" t="s">
        <v>1210</v>
      </c>
      <c r="BH215" s="654"/>
      <c r="BI215" s="657" t="s">
        <v>1210</v>
      </c>
      <c r="BJ215" s="655" t="s">
        <v>1210</v>
      </c>
      <c r="BK215" s="656"/>
      <c r="BL215" s="635" t="s">
        <v>1210</v>
      </c>
      <c r="BM215" s="658" t="s">
        <v>1210</v>
      </c>
      <c r="BN215" s="639" t="s">
        <v>1210</v>
      </c>
      <c r="BO215" s="635" t="s">
        <v>1210</v>
      </c>
      <c r="BP215" s="658" t="s">
        <v>1210</v>
      </c>
      <c r="BQ215" s="639" t="s">
        <v>1210</v>
      </c>
      <c r="BR215" s="635" t="s">
        <v>1210</v>
      </c>
      <c r="BS215" s="658" t="s">
        <v>1210</v>
      </c>
      <c r="BT215" s="639" t="s">
        <v>1210</v>
      </c>
      <c r="BU215" s="635" t="s">
        <v>1210</v>
      </c>
      <c r="BV215" s="658" t="s">
        <v>1210</v>
      </c>
      <c r="BW215" s="639" t="s">
        <v>1210</v>
      </c>
      <c r="BX215" s="635" t="s">
        <v>1210</v>
      </c>
      <c r="BY215" s="658" t="s">
        <v>1210</v>
      </c>
      <c r="BZ215" s="639" t="s">
        <v>1210</v>
      </c>
      <c r="CA215" s="659" t="s">
        <v>1210</v>
      </c>
      <c r="CB215" s="638" t="s">
        <v>1217</v>
      </c>
      <c r="CC215" s="660" t="s">
        <v>3073</v>
      </c>
      <c r="CD215" s="661" t="s">
        <v>1217</v>
      </c>
      <c r="CE215" s="662"/>
      <c r="CF215" s="663"/>
      <c r="CG215" s="663"/>
      <c r="CH215" s="663"/>
      <c r="CI215" s="663"/>
      <c r="CJ215" s="664"/>
      <c r="CK215" s="661" t="s">
        <v>1217</v>
      </c>
      <c r="CL215" s="639"/>
      <c r="CM215" s="647" t="s">
        <v>1217</v>
      </c>
      <c r="CN215" s="665"/>
      <c r="CO215" s="666">
        <v>1</v>
      </c>
      <c r="CP215" s="667"/>
      <c r="CQ215" s="666">
        <v>0</v>
      </c>
      <c r="CR215" s="667"/>
      <c r="CS215" s="666">
        <v>0</v>
      </c>
      <c r="CT215" s="667" t="s">
        <v>1210</v>
      </c>
      <c r="CU215" s="666">
        <v>1</v>
      </c>
      <c r="CV215" s="374" t="s">
        <v>1219</v>
      </c>
      <c r="CW215" s="375" t="s">
        <v>1223</v>
      </c>
      <c r="CX215" s="336"/>
      <c r="CY215" s="333" t="s">
        <v>1222</v>
      </c>
      <c r="CZ215" s="334" t="s">
        <v>1220</v>
      </c>
      <c r="DA215" s="336"/>
      <c r="DB215" s="333" t="s">
        <v>1222</v>
      </c>
      <c r="DC215" s="334" t="s">
        <v>1220</v>
      </c>
      <c r="DD215" s="336"/>
      <c r="DE215" s="333" t="s">
        <v>1222</v>
      </c>
      <c r="DF215" s="334" t="s">
        <v>1223</v>
      </c>
      <c r="DG215" s="336"/>
      <c r="DH215" s="333" t="s">
        <v>1220</v>
      </c>
      <c r="DI215" s="334" t="s">
        <v>1220</v>
      </c>
      <c r="DJ215" s="336"/>
      <c r="DK215" s="333" t="s">
        <v>1222</v>
      </c>
      <c r="DL215" s="334" t="s">
        <v>1220</v>
      </c>
      <c r="DM215" s="336"/>
      <c r="DN215" s="333" t="s">
        <v>1222</v>
      </c>
      <c r="DO215" s="334" t="s">
        <v>1220</v>
      </c>
      <c r="DP215" s="336"/>
      <c r="DQ215" s="333" t="s">
        <v>1222</v>
      </c>
      <c r="DR215" s="334" t="s">
        <v>1220</v>
      </c>
      <c r="DS215" s="336"/>
      <c r="DT215" s="333" t="s">
        <v>1222</v>
      </c>
      <c r="DU215" s="334" t="s">
        <v>1220</v>
      </c>
      <c r="DV215" s="336"/>
      <c r="DW215" s="333" t="s">
        <v>1222</v>
      </c>
      <c r="DX215" s="334" t="s">
        <v>1220</v>
      </c>
      <c r="DY215" s="336"/>
      <c r="DZ215" s="333" t="s">
        <v>1222</v>
      </c>
      <c r="EA215" s="334" t="s">
        <v>1223</v>
      </c>
      <c r="EB215" s="336"/>
      <c r="EC215" s="333" t="s">
        <v>1222</v>
      </c>
      <c r="ED215" s="334" t="s">
        <v>1220</v>
      </c>
      <c r="EE215" s="336"/>
      <c r="EF215" s="333" t="s">
        <v>1222</v>
      </c>
      <c r="EG215" s="334" t="s">
        <v>1220</v>
      </c>
      <c r="EH215" s="336"/>
      <c r="EI215" s="374" t="s">
        <v>1210</v>
      </c>
      <c r="EJ215" s="375" t="s">
        <v>1210</v>
      </c>
      <c r="EK215" s="336"/>
      <c r="EL215" s="333" t="s">
        <v>1210</v>
      </c>
      <c r="EM215" s="334" t="s">
        <v>1210</v>
      </c>
      <c r="EN215" s="336"/>
      <c r="EO215" s="333" t="s">
        <v>1210</v>
      </c>
      <c r="EP215" s="334" t="s">
        <v>1210</v>
      </c>
      <c r="EQ215" s="336"/>
      <c r="ER215" s="333" t="s">
        <v>1210</v>
      </c>
      <c r="ES215" s="334" t="s">
        <v>1210</v>
      </c>
      <c r="ET215" s="336"/>
      <c r="EU215" s="333" t="s">
        <v>1210</v>
      </c>
      <c r="EV215" s="334" t="s">
        <v>1210</v>
      </c>
      <c r="EW215" s="376"/>
      <c r="EY215" s="668" t="s">
        <v>734</v>
      </c>
      <c r="EZ215" s="639" t="s">
        <v>735</v>
      </c>
      <c r="FA215" s="265" t="s">
        <v>1231</v>
      </c>
      <c r="FB215" s="266">
        <v>44911</v>
      </c>
      <c r="FC215" s="669">
        <v>44915</v>
      </c>
      <c r="FD215" s="268" t="s">
        <v>1242</v>
      </c>
      <c r="FE215" s="326">
        <v>0.09</v>
      </c>
      <c r="FF215" s="270" t="s">
        <v>1242</v>
      </c>
      <c r="FG215" s="326">
        <v>0.1</v>
      </c>
      <c r="FH215" s="327" t="s">
        <v>1242</v>
      </c>
      <c r="FI215" s="328">
        <v>0.13</v>
      </c>
      <c r="FJ215" s="670" t="s">
        <v>1242</v>
      </c>
      <c r="FK215" s="671">
        <v>100</v>
      </c>
      <c r="FL215" s="672">
        <v>26</v>
      </c>
      <c r="FM215" s="673">
        <v>26</v>
      </c>
      <c r="FN215" s="268" t="s">
        <v>1210</v>
      </c>
      <c r="FO215" s="326" t="s">
        <v>1210</v>
      </c>
      <c r="FP215" s="270" t="s">
        <v>1210</v>
      </c>
      <c r="FQ215" s="326" t="s">
        <v>1210</v>
      </c>
      <c r="FR215" s="327" t="s">
        <v>1210</v>
      </c>
      <c r="FS215" s="328" t="s">
        <v>1210</v>
      </c>
      <c r="FT215" s="670" t="s">
        <v>1210</v>
      </c>
      <c r="FU215" s="671" t="s">
        <v>1210</v>
      </c>
      <c r="FV215" s="672" t="s">
        <v>1210</v>
      </c>
      <c r="FW215" s="673" t="s">
        <v>1210</v>
      </c>
      <c r="FY215" s="276" t="s">
        <v>1243</v>
      </c>
      <c r="FZ215" s="277" t="s">
        <v>1230</v>
      </c>
      <c r="GC215" s="229"/>
      <c r="GD215" s="229"/>
    </row>
    <row r="216" spans="2:186" ht="18.75" customHeight="1">
      <c r="B216" s="632" t="s">
        <v>736</v>
      </c>
      <c r="C216" s="231" t="s">
        <v>737</v>
      </c>
      <c r="D216" s="232">
        <v>2022</v>
      </c>
      <c r="E216" s="233" t="s">
        <v>1231</v>
      </c>
      <c r="F216" s="633">
        <v>1058290</v>
      </c>
      <c r="G216" s="634">
        <v>1058290</v>
      </c>
      <c r="H216" s="339">
        <v>44770</v>
      </c>
      <c r="I216" s="635" t="s">
        <v>3074</v>
      </c>
      <c r="J216" s="636" t="s">
        <v>737</v>
      </c>
      <c r="K216" s="637" t="s">
        <v>3075</v>
      </c>
      <c r="L216" s="638" t="s">
        <v>737</v>
      </c>
      <c r="M216" s="637" t="s">
        <v>3075</v>
      </c>
      <c r="N216" s="639" t="s">
        <v>3074</v>
      </c>
      <c r="O216" s="635" t="s">
        <v>78</v>
      </c>
      <c r="P216" s="639" t="s">
        <v>87</v>
      </c>
      <c r="Q216" s="640" t="s">
        <v>1234</v>
      </c>
      <c r="R216" s="641"/>
      <c r="S216" s="641"/>
      <c r="T216" s="642"/>
      <c r="U216" s="643">
        <v>3517.9427459999997</v>
      </c>
      <c r="V216" s="644">
        <v>8</v>
      </c>
      <c r="W216" s="644">
        <v>1</v>
      </c>
      <c r="X216" s="645" t="s">
        <v>1210</v>
      </c>
      <c r="Y216" s="352">
        <v>2022</v>
      </c>
      <c r="Z216" s="265">
        <v>2024</v>
      </c>
      <c r="AA216" s="646" t="s">
        <v>3076</v>
      </c>
      <c r="AB216" s="647"/>
      <c r="AC216" s="639" t="s">
        <v>1210</v>
      </c>
      <c r="AD216" s="648" t="s">
        <v>1211</v>
      </c>
      <c r="AE216" s="636" t="s">
        <v>3077</v>
      </c>
      <c r="AF216" s="636" t="s">
        <v>3074</v>
      </c>
      <c r="AG216" s="639" t="s">
        <v>3078</v>
      </c>
      <c r="AH216" s="648"/>
      <c r="AI216" s="639" t="s">
        <v>1210</v>
      </c>
      <c r="AJ216" s="649">
        <v>2021</v>
      </c>
      <c r="AK216" s="644">
        <v>6598</v>
      </c>
      <c r="AL216" s="644">
        <v>5805</v>
      </c>
      <c r="AM216" s="650">
        <v>46.46</v>
      </c>
      <c r="AN216" s="651" t="s">
        <v>1921</v>
      </c>
      <c r="AO216" s="652">
        <v>2024</v>
      </c>
      <c r="AP216" s="645">
        <v>6400</v>
      </c>
      <c r="AQ216" s="653">
        <v>3</v>
      </c>
      <c r="AR216" s="645">
        <v>5630</v>
      </c>
      <c r="AS216" s="653">
        <v>3.01</v>
      </c>
      <c r="AT216" s="654">
        <v>45.05</v>
      </c>
      <c r="AU216" s="651" t="s">
        <v>1921</v>
      </c>
      <c r="AV216" s="655">
        <v>3.03</v>
      </c>
      <c r="AW216" s="656" t="s">
        <v>3079</v>
      </c>
      <c r="AX216" s="649">
        <v>2021</v>
      </c>
      <c r="AY216" s="644"/>
      <c r="AZ216" s="644" t="s">
        <v>1210</v>
      </c>
      <c r="BA216" s="650"/>
      <c r="BB216" s="657"/>
      <c r="BC216" s="652">
        <v>2024</v>
      </c>
      <c r="BD216" s="645"/>
      <c r="BE216" s="653" t="s">
        <v>1210</v>
      </c>
      <c r="BF216" s="645"/>
      <c r="BG216" s="653" t="s">
        <v>1210</v>
      </c>
      <c r="BH216" s="654"/>
      <c r="BI216" s="657" t="s">
        <v>1210</v>
      </c>
      <c r="BJ216" s="655" t="s">
        <v>1210</v>
      </c>
      <c r="BK216" s="656"/>
      <c r="BL216" s="635" t="s">
        <v>1210</v>
      </c>
      <c r="BM216" s="658"/>
      <c r="BN216" s="639" t="s">
        <v>1210</v>
      </c>
      <c r="BO216" s="635" t="s">
        <v>1210</v>
      </c>
      <c r="BP216" s="658" t="s">
        <v>1210</v>
      </c>
      <c r="BQ216" s="639" t="s">
        <v>1210</v>
      </c>
      <c r="BR216" s="635" t="s">
        <v>1210</v>
      </c>
      <c r="BS216" s="658" t="s">
        <v>1210</v>
      </c>
      <c r="BT216" s="639" t="s">
        <v>1210</v>
      </c>
      <c r="BU216" s="635" t="s">
        <v>1210</v>
      </c>
      <c r="BV216" s="658" t="s">
        <v>1210</v>
      </c>
      <c r="BW216" s="639" t="s">
        <v>1210</v>
      </c>
      <c r="BX216" s="635" t="s">
        <v>1210</v>
      </c>
      <c r="BY216" s="658" t="s">
        <v>1210</v>
      </c>
      <c r="BZ216" s="639" t="s">
        <v>1210</v>
      </c>
      <c r="CA216" s="659" t="s">
        <v>1210</v>
      </c>
      <c r="CB216" s="638" t="s">
        <v>1217</v>
      </c>
      <c r="CC216" s="660"/>
      <c r="CD216" s="661" t="s">
        <v>1217</v>
      </c>
      <c r="CE216" s="662"/>
      <c r="CF216" s="663"/>
      <c r="CG216" s="663"/>
      <c r="CH216" s="663"/>
      <c r="CI216" s="663"/>
      <c r="CJ216" s="664"/>
      <c r="CK216" s="661" t="s">
        <v>1217</v>
      </c>
      <c r="CL216" s="639"/>
      <c r="CM216" s="647" t="s">
        <v>1217</v>
      </c>
      <c r="CN216" s="665"/>
      <c r="CO216" s="666">
        <v>0</v>
      </c>
      <c r="CP216" s="667"/>
      <c r="CQ216" s="666">
        <v>0</v>
      </c>
      <c r="CR216" s="667"/>
      <c r="CS216" s="666">
        <v>0</v>
      </c>
      <c r="CT216" s="667" t="s">
        <v>1210</v>
      </c>
      <c r="CU216" s="666">
        <v>0</v>
      </c>
      <c r="CV216" s="374" t="s">
        <v>1219</v>
      </c>
      <c r="CW216" s="375" t="s">
        <v>1223</v>
      </c>
      <c r="CX216" s="336"/>
      <c r="CY216" s="333" t="s">
        <v>1222</v>
      </c>
      <c r="CZ216" s="334" t="s">
        <v>1223</v>
      </c>
      <c r="DA216" s="336"/>
      <c r="DB216" s="333" t="s">
        <v>1222</v>
      </c>
      <c r="DC216" s="334" t="s">
        <v>1223</v>
      </c>
      <c r="DD216" s="336"/>
      <c r="DE216" s="333" t="s">
        <v>1226</v>
      </c>
      <c r="DF216" s="334" t="s">
        <v>1226</v>
      </c>
      <c r="DG216" s="336"/>
      <c r="DH216" s="333" t="s">
        <v>1222</v>
      </c>
      <c r="DI216" s="334" t="s">
        <v>1223</v>
      </c>
      <c r="DJ216" s="336"/>
      <c r="DK216" s="333" t="s">
        <v>1220</v>
      </c>
      <c r="DL216" s="334" t="s">
        <v>1220</v>
      </c>
      <c r="DM216" s="336"/>
      <c r="DN216" s="333" t="s">
        <v>1226</v>
      </c>
      <c r="DO216" s="334" t="s">
        <v>1226</v>
      </c>
      <c r="DP216" s="336"/>
      <c r="DQ216" s="333" t="s">
        <v>1226</v>
      </c>
      <c r="DR216" s="334" t="s">
        <v>1226</v>
      </c>
      <c r="DS216" s="336"/>
      <c r="DT216" s="333" t="s">
        <v>1222</v>
      </c>
      <c r="DU216" s="334" t="s">
        <v>1223</v>
      </c>
      <c r="DV216" s="336"/>
      <c r="DW216" s="333" t="s">
        <v>1224</v>
      </c>
      <c r="DX216" s="334" t="s">
        <v>1224</v>
      </c>
      <c r="DY216" s="336"/>
      <c r="DZ216" s="333" t="s">
        <v>1224</v>
      </c>
      <c r="EA216" s="334" t="s">
        <v>1224</v>
      </c>
      <c r="EB216" s="336"/>
      <c r="EC216" s="333" t="s">
        <v>1224</v>
      </c>
      <c r="ED216" s="334" t="s">
        <v>1224</v>
      </c>
      <c r="EE216" s="336"/>
      <c r="EF216" s="333" t="s">
        <v>1224</v>
      </c>
      <c r="EG216" s="334" t="s">
        <v>1224</v>
      </c>
      <c r="EH216" s="336"/>
      <c r="EI216" s="374" t="s">
        <v>1210</v>
      </c>
      <c r="EJ216" s="375" t="s">
        <v>1210</v>
      </c>
      <c r="EK216" s="336"/>
      <c r="EL216" s="333" t="s">
        <v>1210</v>
      </c>
      <c r="EM216" s="334" t="s">
        <v>1210</v>
      </c>
      <c r="EN216" s="336"/>
      <c r="EO216" s="333" t="s">
        <v>1210</v>
      </c>
      <c r="EP216" s="334" t="s">
        <v>1210</v>
      </c>
      <c r="EQ216" s="336"/>
      <c r="ER216" s="333" t="s">
        <v>1210</v>
      </c>
      <c r="ES216" s="334" t="s">
        <v>1210</v>
      </c>
      <c r="ET216" s="336"/>
      <c r="EU216" s="333" t="s">
        <v>1210</v>
      </c>
      <c r="EV216" s="334" t="s">
        <v>1210</v>
      </c>
      <c r="EW216" s="376"/>
      <c r="EY216" s="668" t="s">
        <v>736</v>
      </c>
      <c r="EZ216" s="639" t="s">
        <v>737</v>
      </c>
      <c r="FA216" s="265" t="s">
        <v>1231</v>
      </c>
      <c r="FB216" s="266">
        <v>44908</v>
      </c>
      <c r="FC216" s="669">
        <v>44908</v>
      </c>
      <c r="FD216" s="268" t="s">
        <v>1242</v>
      </c>
      <c r="FE216" s="326">
        <v>3</v>
      </c>
      <c r="FF216" s="270" t="s">
        <v>1242</v>
      </c>
      <c r="FG216" s="326">
        <v>3.01</v>
      </c>
      <c r="FH216" s="327" t="s">
        <v>1242</v>
      </c>
      <c r="FI216" s="328">
        <v>3.03</v>
      </c>
      <c r="FJ216" s="670" t="s">
        <v>1228</v>
      </c>
      <c r="FK216" s="671">
        <v>66.666666666666657</v>
      </c>
      <c r="FL216" s="672">
        <v>12</v>
      </c>
      <c r="FM216" s="673">
        <v>18</v>
      </c>
      <c r="FN216" s="268" t="s">
        <v>1210</v>
      </c>
      <c r="FO216" s="326" t="s">
        <v>1210</v>
      </c>
      <c r="FP216" s="270" t="s">
        <v>1210</v>
      </c>
      <c r="FQ216" s="326" t="s">
        <v>1210</v>
      </c>
      <c r="FR216" s="327" t="s">
        <v>1210</v>
      </c>
      <c r="FS216" s="328" t="s">
        <v>1210</v>
      </c>
      <c r="FT216" s="670" t="s">
        <v>1210</v>
      </c>
      <c r="FU216" s="671" t="s">
        <v>1210</v>
      </c>
      <c r="FV216" s="672" t="s">
        <v>1210</v>
      </c>
      <c r="FW216" s="673" t="s">
        <v>1210</v>
      </c>
      <c r="FY216" s="276" t="s">
        <v>1243</v>
      </c>
      <c r="FZ216" s="277" t="s">
        <v>1230</v>
      </c>
      <c r="GC216" s="229"/>
      <c r="GD216" s="229"/>
    </row>
    <row r="217" spans="2:186" ht="18.75" customHeight="1">
      <c r="B217" s="632" t="s">
        <v>738</v>
      </c>
      <c r="C217" s="231" t="s">
        <v>739</v>
      </c>
      <c r="D217" s="232">
        <v>2022</v>
      </c>
      <c r="E217" s="233" t="s">
        <v>1204</v>
      </c>
      <c r="F217" s="633">
        <v>2058293</v>
      </c>
      <c r="G217" s="634">
        <v>2058293</v>
      </c>
      <c r="H217" s="339">
        <v>44767</v>
      </c>
      <c r="I217" s="635" t="s">
        <v>3080</v>
      </c>
      <c r="J217" s="636" t="s">
        <v>739</v>
      </c>
      <c r="K217" s="637" t="s">
        <v>3081</v>
      </c>
      <c r="L217" s="638" t="s">
        <v>739</v>
      </c>
      <c r="M217" s="637" t="s">
        <v>3081</v>
      </c>
      <c r="N217" s="639" t="s">
        <v>3082</v>
      </c>
      <c r="O217" s="635" t="s">
        <v>78</v>
      </c>
      <c r="P217" s="639" t="s">
        <v>87</v>
      </c>
      <c r="Q217" s="640"/>
      <c r="R217" s="641" t="s">
        <v>1208</v>
      </c>
      <c r="S217" s="641"/>
      <c r="T217" s="642"/>
      <c r="U217" s="643">
        <v>16430.921193520171</v>
      </c>
      <c r="V217" s="644">
        <v>440</v>
      </c>
      <c r="W217" s="644">
        <v>0</v>
      </c>
      <c r="X217" s="645" t="s">
        <v>1210</v>
      </c>
      <c r="Y217" s="352">
        <v>2022</v>
      </c>
      <c r="Z217" s="265">
        <v>2024</v>
      </c>
      <c r="AA217" s="646" t="s">
        <v>3083</v>
      </c>
      <c r="AB217" s="647"/>
      <c r="AC217" s="639" t="s">
        <v>1210</v>
      </c>
      <c r="AD217" s="648" t="s">
        <v>1211</v>
      </c>
      <c r="AE217" s="636" t="s">
        <v>3084</v>
      </c>
      <c r="AF217" s="636" t="s">
        <v>3085</v>
      </c>
      <c r="AG217" s="639" t="s">
        <v>3086</v>
      </c>
      <c r="AH217" s="648"/>
      <c r="AI217" s="639" t="s">
        <v>1210</v>
      </c>
      <c r="AJ217" s="649">
        <v>2021</v>
      </c>
      <c r="AK217" s="644">
        <v>33249</v>
      </c>
      <c r="AL217" s="644">
        <v>30041</v>
      </c>
      <c r="AM217" s="650">
        <v>43.17</v>
      </c>
      <c r="AN217" s="651" t="s">
        <v>1538</v>
      </c>
      <c r="AO217" s="652">
        <v>2024</v>
      </c>
      <c r="AP217" s="645">
        <v>32252</v>
      </c>
      <c r="AQ217" s="653">
        <v>2.99</v>
      </c>
      <c r="AR217" s="645">
        <v>29140</v>
      </c>
      <c r="AS217" s="653">
        <v>2.99</v>
      </c>
      <c r="AT217" s="654">
        <v>41.87</v>
      </c>
      <c r="AU217" s="651" t="s">
        <v>1538</v>
      </c>
      <c r="AV217" s="655">
        <v>3.01</v>
      </c>
      <c r="AW217" s="656" t="s">
        <v>3087</v>
      </c>
      <c r="AX217" s="649">
        <v>2021</v>
      </c>
      <c r="AY217" s="644"/>
      <c r="AZ217" s="644" t="s">
        <v>1210</v>
      </c>
      <c r="BA217" s="650"/>
      <c r="BB217" s="657"/>
      <c r="BC217" s="652">
        <v>2024</v>
      </c>
      <c r="BD217" s="645"/>
      <c r="BE217" s="653" t="s">
        <v>1210</v>
      </c>
      <c r="BF217" s="645"/>
      <c r="BG217" s="653" t="s">
        <v>1210</v>
      </c>
      <c r="BH217" s="654"/>
      <c r="BI217" s="657" t="s">
        <v>1210</v>
      </c>
      <c r="BJ217" s="655" t="s">
        <v>1210</v>
      </c>
      <c r="BK217" s="656"/>
      <c r="BL217" s="635" t="s">
        <v>1210</v>
      </c>
      <c r="BM217" s="658" t="s">
        <v>1210</v>
      </c>
      <c r="BN217" s="639" t="s">
        <v>1210</v>
      </c>
      <c r="BO217" s="635" t="s">
        <v>1210</v>
      </c>
      <c r="BP217" s="658" t="s">
        <v>1210</v>
      </c>
      <c r="BQ217" s="639" t="s">
        <v>1210</v>
      </c>
      <c r="BR217" s="635" t="s">
        <v>1210</v>
      </c>
      <c r="BS217" s="658" t="s">
        <v>1210</v>
      </c>
      <c r="BT217" s="639" t="s">
        <v>1210</v>
      </c>
      <c r="BU217" s="635" t="s">
        <v>1210</v>
      </c>
      <c r="BV217" s="658" t="s">
        <v>1210</v>
      </c>
      <c r="BW217" s="639" t="s">
        <v>1210</v>
      </c>
      <c r="BX217" s="635" t="s">
        <v>1210</v>
      </c>
      <c r="BY217" s="658" t="s">
        <v>1210</v>
      </c>
      <c r="BZ217" s="639" t="s">
        <v>1210</v>
      </c>
      <c r="CA217" s="659" t="s">
        <v>1210</v>
      </c>
      <c r="CB217" s="638" t="s">
        <v>1240</v>
      </c>
      <c r="CC217" s="660" t="s">
        <v>3088</v>
      </c>
      <c r="CD217" s="661" t="s">
        <v>1240</v>
      </c>
      <c r="CE217" s="662" t="s">
        <v>1431</v>
      </c>
      <c r="CF217" s="663" t="s">
        <v>3089</v>
      </c>
      <c r="CG217" s="663"/>
      <c r="CH217" s="663"/>
      <c r="CI217" s="663"/>
      <c r="CJ217" s="664"/>
      <c r="CK217" s="661" t="s">
        <v>1240</v>
      </c>
      <c r="CL217" s="639" t="s">
        <v>3090</v>
      </c>
      <c r="CM217" s="647" t="s">
        <v>1217</v>
      </c>
      <c r="CN217" s="665"/>
      <c r="CO217" s="666">
        <v>0</v>
      </c>
      <c r="CP217" s="667"/>
      <c r="CQ217" s="666">
        <v>0</v>
      </c>
      <c r="CR217" s="667"/>
      <c r="CS217" s="666">
        <v>0</v>
      </c>
      <c r="CT217" s="667" t="s">
        <v>1210</v>
      </c>
      <c r="CU217" s="666">
        <v>0</v>
      </c>
      <c r="CV217" s="374" t="s">
        <v>1219</v>
      </c>
      <c r="CW217" s="375" t="s">
        <v>1223</v>
      </c>
      <c r="CX217" s="336"/>
      <c r="CY217" s="333" t="s">
        <v>1222</v>
      </c>
      <c r="CZ217" s="334" t="s">
        <v>1223</v>
      </c>
      <c r="DA217" s="336"/>
      <c r="DB217" s="333" t="s">
        <v>1222</v>
      </c>
      <c r="DC217" s="334" t="s">
        <v>1223</v>
      </c>
      <c r="DD217" s="336"/>
      <c r="DE217" s="333" t="s">
        <v>1224</v>
      </c>
      <c r="DF217" s="334" t="s">
        <v>1224</v>
      </c>
      <c r="DG217" s="336"/>
      <c r="DH217" s="333" t="s">
        <v>1222</v>
      </c>
      <c r="DI217" s="334" t="s">
        <v>1223</v>
      </c>
      <c r="DJ217" s="336"/>
      <c r="DK217" s="333" t="s">
        <v>1224</v>
      </c>
      <c r="DL217" s="334" t="s">
        <v>1224</v>
      </c>
      <c r="DM217" s="336"/>
      <c r="DN217" s="333" t="s">
        <v>1224</v>
      </c>
      <c r="DO217" s="334" t="s">
        <v>1224</v>
      </c>
      <c r="DP217" s="336"/>
      <c r="DQ217" s="333" t="s">
        <v>1224</v>
      </c>
      <c r="DR217" s="334" t="s">
        <v>1224</v>
      </c>
      <c r="DS217" s="336"/>
      <c r="DT217" s="333" t="s">
        <v>1222</v>
      </c>
      <c r="DU217" s="334" t="s">
        <v>1223</v>
      </c>
      <c r="DV217" s="336"/>
      <c r="DW217" s="333" t="s">
        <v>1224</v>
      </c>
      <c r="DX217" s="334" t="s">
        <v>1224</v>
      </c>
      <c r="DY217" s="336"/>
      <c r="DZ217" s="333" t="s">
        <v>1224</v>
      </c>
      <c r="EA217" s="334" t="s">
        <v>1224</v>
      </c>
      <c r="EB217" s="336"/>
      <c r="EC217" s="333" t="s">
        <v>1224</v>
      </c>
      <c r="ED217" s="334" t="s">
        <v>1224</v>
      </c>
      <c r="EE217" s="336"/>
      <c r="EF217" s="333" t="s">
        <v>1224</v>
      </c>
      <c r="EG217" s="334" t="s">
        <v>1224</v>
      </c>
      <c r="EH217" s="336"/>
      <c r="EI217" s="374" t="s">
        <v>1210</v>
      </c>
      <c r="EJ217" s="375" t="s">
        <v>1210</v>
      </c>
      <c r="EK217" s="336"/>
      <c r="EL217" s="333" t="s">
        <v>1210</v>
      </c>
      <c r="EM217" s="334" t="s">
        <v>1210</v>
      </c>
      <c r="EN217" s="336"/>
      <c r="EO217" s="333" t="s">
        <v>1210</v>
      </c>
      <c r="EP217" s="334" t="s">
        <v>1210</v>
      </c>
      <c r="EQ217" s="336"/>
      <c r="ER217" s="333" t="s">
        <v>1210</v>
      </c>
      <c r="ES217" s="334" t="s">
        <v>1210</v>
      </c>
      <c r="ET217" s="336"/>
      <c r="EU217" s="333" t="s">
        <v>1210</v>
      </c>
      <c r="EV217" s="334" t="s">
        <v>1210</v>
      </c>
      <c r="EW217" s="376"/>
      <c r="EY217" s="668" t="s">
        <v>738</v>
      </c>
      <c r="EZ217" s="639" t="s">
        <v>739</v>
      </c>
      <c r="FA217" s="265" t="s">
        <v>1204</v>
      </c>
      <c r="FB217" s="266">
        <v>44908</v>
      </c>
      <c r="FC217" s="669">
        <v>44908</v>
      </c>
      <c r="FD217" s="268" t="s">
        <v>1242</v>
      </c>
      <c r="FE217" s="326">
        <v>2.99</v>
      </c>
      <c r="FF217" s="270" t="s">
        <v>1242</v>
      </c>
      <c r="FG217" s="326">
        <v>2.99</v>
      </c>
      <c r="FH217" s="327" t="s">
        <v>1242</v>
      </c>
      <c r="FI217" s="328">
        <v>3.01</v>
      </c>
      <c r="FJ217" s="670" t="s">
        <v>1242</v>
      </c>
      <c r="FK217" s="671">
        <v>100</v>
      </c>
      <c r="FL217" s="672">
        <v>10</v>
      </c>
      <c r="FM217" s="673">
        <v>10</v>
      </c>
      <c r="FN217" s="268" t="s">
        <v>1210</v>
      </c>
      <c r="FO217" s="326" t="s">
        <v>1210</v>
      </c>
      <c r="FP217" s="270" t="s">
        <v>1210</v>
      </c>
      <c r="FQ217" s="326" t="s">
        <v>1210</v>
      </c>
      <c r="FR217" s="327" t="s">
        <v>1210</v>
      </c>
      <c r="FS217" s="328" t="s">
        <v>1210</v>
      </c>
      <c r="FT217" s="670" t="s">
        <v>1210</v>
      </c>
      <c r="FU217" s="671" t="s">
        <v>1210</v>
      </c>
      <c r="FV217" s="672" t="s">
        <v>1210</v>
      </c>
      <c r="FW217" s="673" t="s">
        <v>1210</v>
      </c>
      <c r="FY217" s="276" t="s">
        <v>1243</v>
      </c>
      <c r="FZ217" s="277" t="s">
        <v>1230</v>
      </c>
      <c r="GC217" s="229"/>
      <c r="GD217" s="229"/>
    </row>
    <row r="218" spans="2:186" ht="18.75" customHeight="1">
      <c r="B218" s="632" t="s">
        <v>740</v>
      </c>
      <c r="C218" s="231" t="s">
        <v>741</v>
      </c>
      <c r="D218" s="232">
        <v>2022</v>
      </c>
      <c r="E218" s="233" t="s">
        <v>1231</v>
      </c>
      <c r="F218" s="633">
        <v>1069294</v>
      </c>
      <c r="G218" s="634">
        <v>1069294</v>
      </c>
      <c r="H218" s="339">
        <v>44770</v>
      </c>
      <c r="I218" s="635" t="s">
        <v>3091</v>
      </c>
      <c r="J218" s="636" t="s">
        <v>741</v>
      </c>
      <c r="K218" s="637" t="s">
        <v>3092</v>
      </c>
      <c r="L218" s="638" t="s">
        <v>741</v>
      </c>
      <c r="M218" s="637" t="s">
        <v>2308</v>
      </c>
      <c r="N218" s="639" t="s">
        <v>3091</v>
      </c>
      <c r="O218" s="635" t="s">
        <v>100</v>
      </c>
      <c r="P218" s="639" t="s">
        <v>102</v>
      </c>
      <c r="Q218" s="640" t="s">
        <v>1234</v>
      </c>
      <c r="R218" s="641"/>
      <c r="S218" s="641"/>
      <c r="T218" s="642"/>
      <c r="U218" s="643">
        <v>7721.6632950000003</v>
      </c>
      <c r="V218" s="644">
        <v>1</v>
      </c>
      <c r="W218" s="644">
        <v>1</v>
      </c>
      <c r="X218" s="645" t="s">
        <v>1210</v>
      </c>
      <c r="Y218" s="352">
        <v>2022</v>
      </c>
      <c r="Z218" s="265">
        <v>2024</v>
      </c>
      <c r="AA218" s="646" t="s">
        <v>3093</v>
      </c>
      <c r="AB218" s="647"/>
      <c r="AC218" s="639" t="s">
        <v>1210</v>
      </c>
      <c r="AD218" s="648" t="s">
        <v>1211</v>
      </c>
      <c r="AE218" s="636" t="s">
        <v>3094</v>
      </c>
      <c r="AF218" s="636" t="s">
        <v>3095</v>
      </c>
      <c r="AG218" s="639" t="s">
        <v>3096</v>
      </c>
      <c r="AH218" s="648"/>
      <c r="AI218" s="639" t="s">
        <v>1210</v>
      </c>
      <c r="AJ218" s="649">
        <v>2021</v>
      </c>
      <c r="AK218" s="644">
        <v>14172</v>
      </c>
      <c r="AL218" s="644">
        <v>14100</v>
      </c>
      <c r="AM218" s="650" t="s">
        <v>1210</v>
      </c>
      <c r="AN218" s="651"/>
      <c r="AO218" s="652">
        <v>2024</v>
      </c>
      <c r="AP218" s="645">
        <v>13740</v>
      </c>
      <c r="AQ218" s="653">
        <v>3.04</v>
      </c>
      <c r="AR218" s="645">
        <v>13670</v>
      </c>
      <c r="AS218" s="653">
        <v>3.04</v>
      </c>
      <c r="AT218" s="654"/>
      <c r="AU218" s="651" t="s">
        <v>1210</v>
      </c>
      <c r="AV218" s="655" t="s">
        <v>1210</v>
      </c>
      <c r="AW218" s="656" t="s">
        <v>3097</v>
      </c>
      <c r="AX218" s="649">
        <v>2021</v>
      </c>
      <c r="AY218" s="644"/>
      <c r="AZ218" s="644" t="s">
        <v>1210</v>
      </c>
      <c r="BA218" s="650"/>
      <c r="BB218" s="657"/>
      <c r="BC218" s="652">
        <v>2024</v>
      </c>
      <c r="BD218" s="645"/>
      <c r="BE218" s="653" t="s">
        <v>1210</v>
      </c>
      <c r="BF218" s="645"/>
      <c r="BG218" s="653" t="s">
        <v>1210</v>
      </c>
      <c r="BH218" s="654"/>
      <c r="BI218" s="657" t="s">
        <v>1210</v>
      </c>
      <c r="BJ218" s="655" t="s">
        <v>1210</v>
      </c>
      <c r="BK218" s="656"/>
      <c r="BL218" s="635" t="s">
        <v>1210</v>
      </c>
      <c r="BM218" s="658" t="s">
        <v>1210</v>
      </c>
      <c r="BN218" s="639" t="s">
        <v>1210</v>
      </c>
      <c r="BO218" s="635" t="s">
        <v>1210</v>
      </c>
      <c r="BP218" s="658" t="s">
        <v>1210</v>
      </c>
      <c r="BQ218" s="639" t="s">
        <v>1210</v>
      </c>
      <c r="BR218" s="635" t="s">
        <v>1210</v>
      </c>
      <c r="BS218" s="658" t="s">
        <v>1210</v>
      </c>
      <c r="BT218" s="639" t="s">
        <v>1210</v>
      </c>
      <c r="BU218" s="635" t="s">
        <v>1210</v>
      </c>
      <c r="BV218" s="658" t="s">
        <v>1210</v>
      </c>
      <c r="BW218" s="639" t="s">
        <v>1210</v>
      </c>
      <c r="BX218" s="635" t="s">
        <v>1210</v>
      </c>
      <c r="BY218" s="658" t="s">
        <v>1210</v>
      </c>
      <c r="BZ218" s="639" t="s">
        <v>1210</v>
      </c>
      <c r="CA218" s="659" t="s">
        <v>1210</v>
      </c>
      <c r="CB218" s="638" t="s">
        <v>1240</v>
      </c>
      <c r="CC218" s="660" t="s">
        <v>3098</v>
      </c>
      <c r="CD218" s="661" t="s">
        <v>1217</v>
      </c>
      <c r="CE218" s="662"/>
      <c r="CF218" s="663"/>
      <c r="CG218" s="663"/>
      <c r="CH218" s="663"/>
      <c r="CI218" s="663"/>
      <c r="CJ218" s="664"/>
      <c r="CK218" s="661" t="s">
        <v>1240</v>
      </c>
      <c r="CL218" s="639" t="s">
        <v>3099</v>
      </c>
      <c r="CM218" s="647" t="s">
        <v>1217</v>
      </c>
      <c r="CN218" s="665"/>
      <c r="CO218" s="666">
        <v>0</v>
      </c>
      <c r="CP218" s="667"/>
      <c r="CQ218" s="666">
        <v>0</v>
      </c>
      <c r="CR218" s="667"/>
      <c r="CS218" s="666">
        <v>0</v>
      </c>
      <c r="CT218" s="667" t="s">
        <v>1210</v>
      </c>
      <c r="CU218" s="666">
        <v>0</v>
      </c>
      <c r="CV218" s="374" t="s">
        <v>1219</v>
      </c>
      <c r="CW218" s="375" t="s">
        <v>1223</v>
      </c>
      <c r="CX218" s="336"/>
      <c r="CY218" s="333" t="s">
        <v>1222</v>
      </c>
      <c r="CZ218" s="334" t="s">
        <v>1223</v>
      </c>
      <c r="DA218" s="336"/>
      <c r="DB218" s="333" t="s">
        <v>1222</v>
      </c>
      <c r="DC218" s="334" t="s">
        <v>1223</v>
      </c>
      <c r="DD218" s="336"/>
      <c r="DE218" s="333" t="s">
        <v>1222</v>
      </c>
      <c r="DF218" s="334" t="s">
        <v>1223</v>
      </c>
      <c r="DG218" s="336"/>
      <c r="DH218" s="333" t="s">
        <v>1222</v>
      </c>
      <c r="DI218" s="334" t="s">
        <v>1223</v>
      </c>
      <c r="DJ218" s="336"/>
      <c r="DK218" s="333" t="s">
        <v>1222</v>
      </c>
      <c r="DL218" s="334" t="s">
        <v>1223</v>
      </c>
      <c r="DM218" s="336"/>
      <c r="DN218" s="333" t="s">
        <v>1222</v>
      </c>
      <c r="DO218" s="334" t="s">
        <v>1223</v>
      </c>
      <c r="DP218" s="336"/>
      <c r="DQ218" s="333" t="s">
        <v>1222</v>
      </c>
      <c r="DR218" s="334" t="s">
        <v>1223</v>
      </c>
      <c r="DS218" s="336"/>
      <c r="DT218" s="333" t="s">
        <v>1222</v>
      </c>
      <c r="DU218" s="334" t="s">
        <v>1223</v>
      </c>
      <c r="DV218" s="336"/>
      <c r="DW218" s="333" t="s">
        <v>1224</v>
      </c>
      <c r="DX218" s="334" t="s">
        <v>1224</v>
      </c>
      <c r="DY218" s="336"/>
      <c r="DZ218" s="333" t="s">
        <v>1224</v>
      </c>
      <c r="EA218" s="334" t="s">
        <v>1224</v>
      </c>
      <c r="EB218" s="336"/>
      <c r="EC218" s="333" t="s">
        <v>1224</v>
      </c>
      <c r="ED218" s="334" t="s">
        <v>1224</v>
      </c>
      <c r="EE218" s="336"/>
      <c r="EF218" s="333" t="s">
        <v>1222</v>
      </c>
      <c r="EG218" s="334" t="s">
        <v>1223</v>
      </c>
      <c r="EH218" s="336"/>
      <c r="EI218" s="374" t="s">
        <v>1210</v>
      </c>
      <c r="EJ218" s="375" t="s">
        <v>1210</v>
      </c>
      <c r="EK218" s="336"/>
      <c r="EL218" s="333" t="s">
        <v>1210</v>
      </c>
      <c r="EM218" s="334" t="s">
        <v>1210</v>
      </c>
      <c r="EN218" s="336"/>
      <c r="EO218" s="333" t="s">
        <v>1210</v>
      </c>
      <c r="EP218" s="334" t="s">
        <v>1210</v>
      </c>
      <c r="EQ218" s="336"/>
      <c r="ER218" s="333" t="s">
        <v>1210</v>
      </c>
      <c r="ES218" s="334" t="s">
        <v>1210</v>
      </c>
      <c r="ET218" s="336"/>
      <c r="EU218" s="333" t="s">
        <v>1210</v>
      </c>
      <c r="EV218" s="334" t="s">
        <v>1210</v>
      </c>
      <c r="EW218" s="376"/>
      <c r="EY218" s="668" t="s">
        <v>740</v>
      </c>
      <c r="EZ218" s="639" t="s">
        <v>741</v>
      </c>
      <c r="FA218" s="265" t="s">
        <v>1231</v>
      </c>
      <c r="FB218" s="266">
        <v>44861</v>
      </c>
      <c r="FC218" s="669">
        <v>44889</v>
      </c>
      <c r="FD218" s="268" t="s">
        <v>1242</v>
      </c>
      <c r="FE218" s="326">
        <v>3.04</v>
      </c>
      <c r="FF218" s="270" t="s">
        <v>1242</v>
      </c>
      <c r="FG218" s="326">
        <v>3.04</v>
      </c>
      <c r="FH218" s="327" t="s">
        <v>1210</v>
      </c>
      <c r="FI218" s="328" t="s">
        <v>1210</v>
      </c>
      <c r="FJ218" s="670" t="s">
        <v>1242</v>
      </c>
      <c r="FK218" s="671">
        <v>100</v>
      </c>
      <c r="FL218" s="672">
        <v>20</v>
      </c>
      <c r="FM218" s="673">
        <v>20</v>
      </c>
      <c r="FN218" s="268" t="s">
        <v>1210</v>
      </c>
      <c r="FO218" s="326" t="s">
        <v>1210</v>
      </c>
      <c r="FP218" s="270" t="s">
        <v>1210</v>
      </c>
      <c r="FQ218" s="326" t="s">
        <v>1210</v>
      </c>
      <c r="FR218" s="327" t="s">
        <v>1210</v>
      </c>
      <c r="FS218" s="328" t="s">
        <v>1210</v>
      </c>
      <c r="FT218" s="670" t="s">
        <v>1210</v>
      </c>
      <c r="FU218" s="671" t="s">
        <v>1210</v>
      </c>
      <c r="FV218" s="672" t="s">
        <v>1210</v>
      </c>
      <c r="FW218" s="673" t="s">
        <v>1210</v>
      </c>
      <c r="FY218" s="276" t="s">
        <v>1243</v>
      </c>
      <c r="FZ218" s="277" t="s">
        <v>1230</v>
      </c>
      <c r="GC218" s="229"/>
      <c r="GD218" s="229"/>
    </row>
    <row r="219" spans="2:186" ht="18.75" customHeight="1">
      <c r="B219" s="632" t="s">
        <v>742</v>
      </c>
      <c r="C219" s="231" t="s">
        <v>743</v>
      </c>
      <c r="D219" s="232">
        <v>2022</v>
      </c>
      <c r="E219" s="233" t="s">
        <v>1231</v>
      </c>
      <c r="F219" s="633">
        <v>1040295</v>
      </c>
      <c r="G219" s="634">
        <v>1040295</v>
      </c>
      <c r="H219" s="339">
        <v>44771</v>
      </c>
      <c r="I219" s="635" t="s">
        <v>3100</v>
      </c>
      <c r="J219" s="636" t="s">
        <v>743</v>
      </c>
      <c r="K219" s="637" t="s">
        <v>3101</v>
      </c>
      <c r="L219" s="638" t="s">
        <v>743</v>
      </c>
      <c r="M219" s="637" t="s">
        <v>3101</v>
      </c>
      <c r="N219" s="639" t="s">
        <v>3102</v>
      </c>
      <c r="O219" s="635" t="s">
        <v>59</v>
      </c>
      <c r="P219" s="639" t="s">
        <v>63</v>
      </c>
      <c r="Q219" s="640" t="s">
        <v>1234</v>
      </c>
      <c r="R219" s="641"/>
      <c r="S219" s="641"/>
      <c r="T219" s="642"/>
      <c r="U219" s="643">
        <v>2779.2689839740001</v>
      </c>
      <c r="V219" s="644">
        <v>2</v>
      </c>
      <c r="W219" s="644">
        <v>1</v>
      </c>
      <c r="X219" s="645" t="s">
        <v>1210</v>
      </c>
      <c r="Y219" s="352">
        <v>2022</v>
      </c>
      <c r="Z219" s="265">
        <v>2024</v>
      </c>
      <c r="AA219" s="646" t="s">
        <v>3103</v>
      </c>
      <c r="AB219" s="647"/>
      <c r="AC219" s="639"/>
      <c r="AD219" s="648" t="s">
        <v>1211</v>
      </c>
      <c r="AE219" s="636" t="s">
        <v>3104</v>
      </c>
      <c r="AF219" s="636" t="s">
        <v>3102</v>
      </c>
      <c r="AG219" s="639" t="s">
        <v>3105</v>
      </c>
      <c r="AH219" s="648"/>
      <c r="AI219" s="639" t="s">
        <v>1210</v>
      </c>
      <c r="AJ219" s="649">
        <v>2021</v>
      </c>
      <c r="AK219" s="644">
        <v>4973</v>
      </c>
      <c r="AL219" s="644">
        <v>4929</v>
      </c>
      <c r="AM219" s="650"/>
      <c r="AN219" s="651"/>
      <c r="AO219" s="652">
        <v>2024</v>
      </c>
      <c r="AP219" s="645">
        <v>4513</v>
      </c>
      <c r="AQ219" s="653">
        <v>9.24</v>
      </c>
      <c r="AR219" s="645">
        <v>4473</v>
      </c>
      <c r="AS219" s="653">
        <v>9.25</v>
      </c>
      <c r="AT219" s="654"/>
      <c r="AU219" s="651" t="s">
        <v>1210</v>
      </c>
      <c r="AV219" s="655" t="s">
        <v>1210</v>
      </c>
      <c r="AW219" s="656" t="s">
        <v>3106</v>
      </c>
      <c r="AX219" s="649">
        <v>2021</v>
      </c>
      <c r="AY219" s="644"/>
      <c r="AZ219" s="644" t="s">
        <v>1210</v>
      </c>
      <c r="BA219" s="650"/>
      <c r="BB219" s="657"/>
      <c r="BC219" s="652">
        <v>2024</v>
      </c>
      <c r="BD219" s="645"/>
      <c r="BE219" s="653" t="s">
        <v>1210</v>
      </c>
      <c r="BF219" s="645"/>
      <c r="BG219" s="653" t="s">
        <v>1210</v>
      </c>
      <c r="BH219" s="654"/>
      <c r="BI219" s="657" t="s">
        <v>1210</v>
      </c>
      <c r="BJ219" s="655" t="s">
        <v>1210</v>
      </c>
      <c r="BK219" s="656"/>
      <c r="BL219" s="635" t="s">
        <v>1210</v>
      </c>
      <c r="BM219" s="658" t="s">
        <v>1210</v>
      </c>
      <c r="BN219" s="639" t="s">
        <v>1210</v>
      </c>
      <c r="BO219" s="635" t="s">
        <v>1210</v>
      </c>
      <c r="BP219" s="658" t="s">
        <v>1210</v>
      </c>
      <c r="BQ219" s="639" t="s">
        <v>1210</v>
      </c>
      <c r="BR219" s="635" t="s">
        <v>1210</v>
      </c>
      <c r="BS219" s="658" t="s">
        <v>1210</v>
      </c>
      <c r="BT219" s="639" t="s">
        <v>1210</v>
      </c>
      <c r="BU219" s="635" t="s">
        <v>1210</v>
      </c>
      <c r="BV219" s="658" t="s">
        <v>1210</v>
      </c>
      <c r="BW219" s="639" t="s">
        <v>1210</v>
      </c>
      <c r="BX219" s="635" t="s">
        <v>1210</v>
      </c>
      <c r="BY219" s="658" t="s">
        <v>1210</v>
      </c>
      <c r="BZ219" s="639" t="s">
        <v>1210</v>
      </c>
      <c r="CA219" s="659" t="s">
        <v>1210</v>
      </c>
      <c r="CB219" s="638" t="s">
        <v>1217</v>
      </c>
      <c r="CC219" s="660"/>
      <c r="CD219" s="661" t="s">
        <v>1217</v>
      </c>
      <c r="CE219" s="662"/>
      <c r="CF219" s="663"/>
      <c r="CG219" s="663"/>
      <c r="CH219" s="663"/>
      <c r="CI219" s="663"/>
      <c r="CJ219" s="664"/>
      <c r="CK219" s="661" t="s">
        <v>1217</v>
      </c>
      <c r="CL219" s="639"/>
      <c r="CM219" s="647" t="s">
        <v>1217</v>
      </c>
      <c r="CN219" s="665"/>
      <c r="CO219" s="666">
        <v>0</v>
      </c>
      <c r="CP219" s="667"/>
      <c r="CQ219" s="666">
        <v>0</v>
      </c>
      <c r="CR219" s="667"/>
      <c r="CS219" s="666">
        <v>0</v>
      </c>
      <c r="CT219" s="667" t="s">
        <v>1210</v>
      </c>
      <c r="CU219" s="666">
        <v>0</v>
      </c>
      <c r="CV219" s="374" t="s">
        <v>1219</v>
      </c>
      <c r="CW219" s="375" t="s">
        <v>1223</v>
      </c>
      <c r="CX219" s="336"/>
      <c r="CY219" s="333" t="s">
        <v>1222</v>
      </c>
      <c r="CZ219" s="334" t="s">
        <v>1223</v>
      </c>
      <c r="DA219" s="336"/>
      <c r="DB219" s="333" t="s">
        <v>1222</v>
      </c>
      <c r="DC219" s="334" t="s">
        <v>1223</v>
      </c>
      <c r="DD219" s="336"/>
      <c r="DE219" s="333" t="s">
        <v>1224</v>
      </c>
      <c r="DF219" s="334" t="s">
        <v>1224</v>
      </c>
      <c r="DG219" s="336"/>
      <c r="DH219" s="333" t="s">
        <v>1222</v>
      </c>
      <c r="DI219" s="334" t="s">
        <v>1223</v>
      </c>
      <c r="DJ219" s="336"/>
      <c r="DK219" s="333" t="s">
        <v>1224</v>
      </c>
      <c r="DL219" s="334" t="s">
        <v>1224</v>
      </c>
      <c r="DM219" s="336"/>
      <c r="DN219" s="333" t="s">
        <v>1224</v>
      </c>
      <c r="DO219" s="334" t="s">
        <v>1224</v>
      </c>
      <c r="DP219" s="336"/>
      <c r="DQ219" s="333" t="s">
        <v>1224</v>
      </c>
      <c r="DR219" s="334" t="s">
        <v>1224</v>
      </c>
      <c r="DS219" s="336"/>
      <c r="DT219" s="333" t="s">
        <v>1224</v>
      </c>
      <c r="DU219" s="334" t="s">
        <v>1224</v>
      </c>
      <c r="DV219" s="336"/>
      <c r="DW219" s="333" t="s">
        <v>1224</v>
      </c>
      <c r="DX219" s="334" t="s">
        <v>1224</v>
      </c>
      <c r="DY219" s="336"/>
      <c r="DZ219" s="333" t="s">
        <v>1224</v>
      </c>
      <c r="EA219" s="334" t="s">
        <v>1224</v>
      </c>
      <c r="EB219" s="336"/>
      <c r="EC219" s="333" t="s">
        <v>1224</v>
      </c>
      <c r="ED219" s="334" t="s">
        <v>1224</v>
      </c>
      <c r="EE219" s="336"/>
      <c r="EF219" s="333" t="s">
        <v>1224</v>
      </c>
      <c r="EG219" s="334" t="s">
        <v>1224</v>
      </c>
      <c r="EH219" s="336"/>
      <c r="EI219" s="374" t="s">
        <v>1210</v>
      </c>
      <c r="EJ219" s="375" t="s">
        <v>1210</v>
      </c>
      <c r="EK219" s="336"/>
      <c r="EL219" s="333" t="s">
        <v>1210</v>
      </c>
      <c r="EM219" s="334" t="s">
        <v>1210</v>
      </c>
      <c r="EN219" s="336"/>
      <c r="EO219" s="333" t="s">
        <v>1210</v>
      </c>
      <c r="EP219" s="334" t="s">
        <v>1210</v>
      </c>
      <c r="EQ219" s="336"/>
      <c r="ER219" s="333" t="s">
        <v>1210</v>
      </c>
      <c r="ES219" s="334" t="s">
        <v>1210</v>
      </c>
      <c r="ET219" s="336"/>
      <c r="EU219" s="333" t="s">
        <v>1210</v>
      </c>
      <c r="EV219" s="334" t="s">
        <v>1210</v>
      </c>
      <c r="EW219" s="376"/>
      <c r="EY219" s="668" t="s">
        <v>742</v>
      </c>
      <c r="EZ219" s="639" t="s">
        <v>743</v>
      </c>
      <c r="FA219" s="265" t="s">
        <v>1231</v>
      </c>
      <c r="FB219" s="266">
        <v>44861</v>
      </c>
      <c r="FC219" s="669">
        <v>44889</v>
      </c>
      <c r="FD219" s="268" t="s">
        <v>1242</v>
      </c>
      <c r="FE219" s="326">
        <v>9.24</v>
      </c>
      <c r="FF219" s="270" t="s">
        <v>1242</v>
      </c>
      <c r="FG219" s="326">
        <v>9.25</v>
      </c>
      <c r="FH219" s="327" t="s">
        <v>1210</v>
      </c>
      <c r="FI219" s="328" t="s">
        <v>1210</v>
      </c>
      <c r="FJ219" s="670" t="s">
        <v>1242</v>
      </c>
      <c r="FK219" s="671">
        <v>100</v>
      </c>
      <c r="FL219" s="672">
        <v>8</v>
      </c>
      <c r="FM219" s="673">
        <v>8</v>
      </c>
      <c r="FN219" s="268" t="s">
        <v>1210</v>
      </c>
      <c r="FO219" s="326" t="s">
        <v>1210</v>
      </c>
      <c r="FP219" s="270" t="s">
        <v>1210</v>
      </c>
      <c r="FQ219" s="326" t="s">
        <v>1210</v>
      </c>
      <c r="FR219" s="327" t="s">
        <v>1210</v>
      </c>
      <c r="FS219" s="328" t="s">
        <v>1210</v>
      </c>
      <c r="FT219" s="670" t="s">
        <v>1210</v>
      </c>
      <c r="FU219" s="671" t="s">
        <v>1210</v>
      </c>
      <c r="FV219" s="672" t="s">
        <v>1210</v>
      </c>
      <c r="FW219" s="673" t="s">
        <v>1210</v>
      </c>
      <c r="FY219" s="276" t="s">
        <v>1243</v>
      </c>
      <c r="FZ219" s="277" t="s">
        <v>1230</v>
      </c>
      <c r="GC219" s="229"/>
      <c r="GD219" s="229"/>
    </row>
    <row r="220" spans="2:186" ht="18.75" customHeight="1">
      <c r="B220" s="632" t="s">
        <v>744</v>
      </c>
      <c r="C220" s="231" t="s">
        <v>745</v>
      </c>
      <c r="D220" s="232">
        <v>2022</v>
      </c>
      <c r="E220" s="233" t="s">
        <v>1231</v>
      </c>
      <c r="F220" s="633">
        <v>1047296</v>
      </c>
      <c r="G220" s="634">
        <v>1047296</v>
      </c>
      <c r="H220" s="339">
        <v>44771</v>
      </c>
      <c r="I220" s="635" t="s">
        <v>3107</v>
      </c>
      <c r="J220" s="636" t="s">
        <v>745</v>
      </c>
      <c r="K220" s="637" t="s">
        <v>3108</v>
      </c>
      <c r="L220" s="638" t="s">
        <v>745</v>
      </c>
      <c r="M220" s="637" t="s">
        <v>3108</v>
      </c>
      <c r="N220" s="639" t="s">
        <v>3109</v>
      </c>
      <c r="O220" s="635" t="s">
        <v>67</v>
      </c>
      <c r="P220" s="639" t="s">
        <v>73</v>
      </c>
      <c r="Q220" s="640" t="s">
        <v>1234</v>
      </c>
      <c r="R220" s="641"/>
      <c r="S220" s="641"/>
      <c r="T220" s="642"/>
      <c r="U220" s="643">
        <v>2702.8397339999997</v>
      </c>
      <c r="V220" s="644">
        <v>5</v>
      </c>
      <c r="W220" s="644">
        <v>2</v>
      </c>
      <c r="X220" s="645" t="s">
        <v>1210</v>
      </c>
      <c r="Y220" s="352">
        <v>2022</v>
      </c>
      <c r="Z220" s="265">
        <v>2024</v>
      </c>
      <c r="AA220" s="646" t="s">
        <v>3110</v>
      </c>
      <c r="AB220" s="647" t="s">
        <v>1211</v>
      </c>
      <c r="AC220" s="639" t="s">
        <v>3111</v>
      </c>
      <c r="AD220" s="648"/>
      <c r="AE220" s="636" t="s">
        <v>1210</v>
      </c>
      <c r="AF220" s="636" t="s">
        <v>1210</v>
      </c>
      <c r="AG220" s="639" t="s">
        <v>1210</v>
      </c>
      <c r="AH220" s="648"/>
      <c r="AI220" s="639" t="s">
        <v>1210</v>
      </c>
      <c r="AJ220" s="649">
        <v>2021</v>
      </c>
      <c r="AK220" s="644">
        <v>5012</v>
      </c>
      <c r="AL220" s="644">
        <v>5248</v>
      </c>
      <c r="AM220" s="650"/>
      <c r="AN220" s="651"/>
      <c r="AO220" s="652">
        <v>2024</v>
      </c>
      <c r="AP220" s="645">
        <v>4888</v>
      </c>
      <c r="AQ220" s="653">
        <v>2.4700000000000002</v>
      </c>
      <c r="AR220" s="645">
        <v>4293</v>
      </c>
      <c r="AS220" s="653">
        <v>18.190000000000001</v>
      </c>
      <c r="AT220" s="654"/>
      <c r="AU220" s="651" t="s">
        <v>1210</v>
      </c>
      <c r="AV220" s="655" t="s">
        <v>1210</v>
      </c>
      <c r="AW220" s="656" t="s">
        <v>3112</v>
      </c>
      <c r="AX220" s="649">
        <v>2021</v>
      </c>
      <c r="AY220" s="644"/>
      <c r="AZ220" s="644" t="s">
        <v>1210</v>
      </c>
      <c r="BA220" s="650"/>
      <c r="BB220" s="657"/>
      <c r="BC220" s="652">
        <v>2024</v>
      </c>
      <c r="BD220" s="645"/>
      <c r="BE220" s="653" t="s">
        <v>1210</v>
      </c>
      <c r="BF220" s="645"/>
      <c r="BG220" s="653" t="s">
        <v>1210</v>
      </c>
      <c r="BH220" s="654"/>
      <c r="BI220" s="657" t="s">
        <v>1210</v>
      </c>
      <c r="BJ220" s="655" t="s">
        <v>1210</v>
      </c>
      <c r="BK220" s="656"/>
      <c r="BL220" s="635" t="s">
        <v>1210</v>
      </c>
      <c r="BM220" s="658" t="s">
        <v>1210</v>
      </c>
      <c r="BN220" s="639" t="s">
        <v>1210</v>
      </c>
      <c r="BO220" s="635" t="s">
        <v>1210</v>
      </c>
      <c r="BP220" s="658" t="s">
        <v>1210</v>
      </c>
      <c r="BQ220" s="639" t="s">
        <v>1210</v>
      </c>
      <c r="BR220" s="635" t="s">
        <v>1210</v>
      </c>
      <c r="BS220" s="658" t="s">
        <v>1210</v>
      </c>
      <c r="BT220" s="639" t="s">
        <v>1210</v>
      </c>
      <c r="BU220" s="635" t="s">
        <v>1210</v>
      </c>
      <c r="BV220" s="658" t="s">
        <v>1210</v>
      </c>
      <c r="BW220" s="639" t="s">
        <v>1210</v>
      </c>
      <c r="BX220" s="635" t="s">
        <v>1210</v>
      </c>
      <c r="BY220" s="658" t="s">
        <v>1210</v>
      </c>
      <c r="BZ220" s="639" t="s">
        <v>1210</v>
      </c>
      <c r="CA220" s="659" t="s">
        <v>1210</v>
      </c>
      <c r="CB220" s="638" t="s">
        <v>1240</v>
      </c>
      <c r="CC220" s="660" t="s">
        <v>3113</v>
      </c>
      <c r="CD220" s="661" t="s">
        <v>1217</v>
      </c>
      <c r="CE220" s="662"/>
      <c r="CF220" s="663"/>
      <c r="CG220" s="663"/>
      <c r="CH220" s="663"/>
      <c r="CI220" s="663"/>
      <c r="CJ220" s="664"/>
      <c r="CK220" s="661" t="s">
        <v>1240</v>
      </c>
      <c r="CL220" s="639" t="s">
        <v>3114</v>
      </c>
      <c r="CM220" s="647" t="s">
        <v>1217</v>
      </c>
      <c r="CN220" s="665"/>
      <c r="CO220" s="666">
        <v>1</v>
      </c>
      <c r="CP220" s="667"/>
      <c r="CQ220" s="666">
        <v>0</v>
      </c>
      <c r="CR220" s="667"/>
      <c r="CS220" s="666">
        <v>0</v>
      </c>
      <c r="CT220" s="667" t="s">
        <v>1210</v>
      </c>
      <c r="CU220" s="666">
        <v>1</v>
      </c>
      <c r="CV220" s="374" t="s">
        <v>1219</v>
      </c>
      <c r="CW220" s="375" t="s">
        <v>1223</v>
      </c>
      <c r="CX220" s="336"/>
      <c r="CY220" s="333" t="s">
        <v>1222</v>
      </c>
      <c r="CZ220" s="334" t="s">
        <v>1223</v>
      </c>
      <c r="DA220" s="336"/>
      <c r="DB220" s="333" t="s">
        <v>1222</v>
      </c>
      <c r="DC220" s="334" t="s">
        <v>1220</v>
      </c>
      <c r="DD220" s="336" t="s">
        <v>3115</v>
      </c>
      <c r="DE220" s="333" t="s">
        <v>1222</v>
      </c>
      <c r="DF220" s="334" t="s">
        <v>1220</v>
      </c>
      <c r="DG220" s="336" t="s">
        <v>3115</v>
      </c>
      <c r="DH220" s="333" t="s">
        <v>1222</v>
      </c>
      <c r="DI220" s="334" t="s">
        <v>1223</v>
      </c>
      <c r="DJ220" s="336"/>
      <c r="DK220" s="333" t="s">
        <v>1222</v>
      </c>
      <c r="DL220" s="334" t="s">
        <v>1223</v>
      </c>
      <c r="DM220" s="336"/>
      <c r="DN220" s="333" t="s">
        <v>1224</v>
      </c>
      <c r="DO220" s="334" t="s">
        <v>1224</v>
      </c>
      <c r="DP220" s="336"/>
      <c r="DQ220" s="333" t="s">
        <v>1224</v>
      </c>
      <c r="DR220" s="334" t="s">
        <v>1224</v>
      </c>
      <c r="DS220" s="336"/>
      <c r="DT220" s="333" t="s">
        <v>1222</v>
      </c>
      <c r="DU220" s="334" t="s">
        <v>1223</v>
      </c>
      <c r="DV220" s="336"/>
      <c r="DW220" s="333" t="s">
        <v>1224</v>
      </c>
      <c r="DX220" s="334" t="s">
        <v>1224</v>
      </c>
      <c r="DY220" s="336"/>
      <c r="DZ220" s="333" t="s">
        <v>1224</v>
      </c>
      <c r="EA220" s="334" t="s">
        <v>1224</v>
      </c>
      <c r="EB220" s="336"/>
      <c r="EC220" s="333" t="s">
        <v>1224</v>
      </c>
      <c r="ED220" s="334" t="s">
        <v>1224</v>
      </c>
      <c r="EE220" s="336"/>
      <c r="EF220" s="333" t="s">
        <v>1224</v>
      </c>
      <c r="EG220" s="334" t="s">
        <v>1224</v>
      </c>
      <c r="EH220" s="336"/>
      <c r="EI220" s="374" t="s">
        <v>1210</v>
      </c>
      <c r="EJ220" s="375" t="s">
        <v>1210</v>
      </c>
      <c r="EK220" s="336"/>
      <c r="EL220" s="333" t="s">
        <v>1210</v>
      </c>
      <c r="EM220" s="334" t="s">
        <v>1210</v>
      </c>
      <c r="EN220" s="336"/>
      <c r="EO220" s="333" t="s">
        <v>1210</v>
      </c>
      <c r="EP220" s="334" t="s">
        <v>1210</v>
      </c>
      <c r="EQ220" s="336"/>
      <c r="ER220" s="333" t="s">
        <v>1210</v>
      </c>
      <c r="ES220" s="334" t="s">
        <v>1210</v>
      </c>
      <c r="ET220" s="336"/>
      <c r="EU220" s="333" t="s">
        <v>1210</v>
      </c>
      <c r="EV220" s="334" t="s">
        <v>1210</v>
      </c>
      <c r="EW220" s="376"/>
      <c r="EY220" s="668" t="s">
        <v>744</v>
      </c>
      <c r="EZ220" s="639" t="s">
        <v>745</v>
      </c>
      <c r="FA220" s="265" t="s">
        <v>1231</v>
      </c>
      <c r="FB220" s="266">
        <v>44908</v>
      </c>
      <c r="FC220" s="669">
        <v>44908</v>
      </c>
      <c r="FD220" s="268" t="s">
        <v>1242</v>
      </c>
      <c r="FE220" s="326">
        <v>2.4700000000000002</v>
      </c>
      <c r="FF220" s="270" t="s">
        <v>1276</v>
      </c>
      <c r="FG220" s="326">
        <v>18.190000000000001</v>
      </c>
      <c r="FH220" s="327" t="s">
        <v>1210</v>
      </c>
      <c r="FI220" s="328" t="s">
        <v>1210</v>
      </c>
      <c r="FJ220" s="670" t="s">
        <v>1242</v>
      </c>
      <c r="FK220" s="671">
        <v>100</v>
      </c>
      <c r="FL220" s="672">
        <v>14</v>
      </c>
      <c r="FM220" s="673">
        <v>14</v>
      </c>
      <c r="FN220" s="268" t="s">
        <v>1210</v>
      </c>
      <c r="FO220" s="326" t="s">
        <v>1210</v>
      </c>
      <c r="FP220" s="270" t="s">
        <v>1210</v>
      </c>
      <c r="FQ220" s="326" t="s">
        <v>1210</v>
      </c>
      <c r="FR220" s="327" t="s">
        <v>1210</v>
      </c>
      <c r="FS220" s="328" t="s">
        <v>1210</v>
      </c>
      <c r="FT220" s="670" t="s">
        <v>1210</v>
      </c>
      <c r="FU220" s="671" t="s">
        <v>1210</v>
      </c>
      <c r="FV220" s="672" t="s">
        <v>1210</v>
      </c>
      <c r="FW220" s="673" t="s">
        <v>1210</v>
      </c>
      <c r="FY220" s="276" t="s">
        <v>1243</v>
      </c>
      <c r="FZ220" s="277" t="s">
        <v>1230</v>
      </c>
      <c r="GC220" s="229"/>
      <c r="GD220" s="229"/>
    </row>
    <row r="221" spans="2:186" ht="18.75" customHeight="1">
      <c r="B221" s="632" t="s">
        <v>746</v>
      </c>
      <c r="C221" s="231" t="s">
        <v>747</v>
      </c>
      <c r="D221" s="232">
        <v>2022</v>
      </c>
      <c r="E221" s="233" t="s">
        <v>1231</v>
      </c>
      <c r="F221" s="633">
        <v>1041297</v>
      </c>
      <c r="G221" s="634">
        <v>1041297</v>
      </c>
      <c r="H221" s="339">
        <v>44754</v>
      </c>
      <c r="I221" s="635" t="s">
        <v>3116</v>
      </c>
      <c r="J221" s="636" t="s">
        <v>747</v>
      </c>
      <c r="K221" s="637" t="s">
        <v>3117</v>
      </c>
      <c r="L221" s="638" t="s">
        <v>747</v>
      </c>
      <c r="M221" s="637" t="s">
        <v>3117</v>
      </c>
      <c r="N221" s="639" t="s">
        <v>3116</v>
      </c>
      <c r="O221" s="635" t="s">
        <v>59</v>
      </c>
      <c r="P221" s="639" t="s">
        <v>64</v>
      </c>
      <c r="Q221" s="640" t="s">
        <v>1234</v>
      </c>
      <c r="R221" s="641"/>
      <c r="S221" s="641"/>
      <c r="T221" s="642"/>
      <c r="U221" s="643">
        <v>2616.6644524979997</v>
      </c>
      <c r="V221" s="644">
        <v>9</v>
      </c>
      <c r="W221" s="644">
        <v>1</v>
      </c>
      <c r="X221" s="645" t="s">
        <v>1210</v>
      </c>
      <c r="Y221" s="352">
        <v>2022</v>
      </c>
      <c r="Z221" s="265">
        <v>2024</v>
      </c>
      <c r="AA221" s="646" t="s">
        <v>3118</v>
      </c>
      <c r="AB221" s="647" t="s">
        <v>1211</v>
      </c>
      <c r="AC221" s="639" t="s">
        <v>3119</v>
      </c>
      <c r="AD221" s="648"/>
      <c r="AE221" s="636" t="s">
        <v>1210</v>
      </c>
      <c r="AF221" s="636" t="s">
        <v>1210</v>
      </c>
      <c r="AG221" s="639" t="s">
        <v>1210</v>
      </c>
      <c r="AH221" s="648"/>
      <c r="AI221" s="639" t="s">
        <v>1210</v>
      </c>
      <c r="AJ221" s="649">
        <v>2021</v>
      </c>
      <c r="AK221" s="644">
        <v>4698</v>
      </c>
      <c r="AL221" s="644">
        <v>4657</v>
      </c>
      <c r="AM221" s="650"/>
      <c r="AN221" s="651"/>
      <c r="AO221" s="652">
        <v>2024</v>
      </c>
      <c r="AP221" s="645">
        <v>4557</v>
      </c>
      <c r="AQ221" s="653">
        <v>3</v>
      </c>
      <c r="AR221" s="645">
        <v>4517</v>
      </c>
      <c r="AS221" s="653">
        <v>3</v>
      </c>
      <c r="AT221" s="654"/>
      <c r="AU221" s="651" t="s">
        <v>1210</v>
      </c>
      <c r="AV221" s="655" t="s">
        <v>1210</v>
      </c>
      <c r="AW221" s="656" t="s">
        <v>3120</v>
      </c>
      <c r="AX221" s="649">
        <v>2021</v>
      </c>
      <c r="AY221" s="644"/>
      <c r="AZ221" s="644" t="s">
        <v>1210</v>
      </c>
      <c r="BA221" s="650"/>
      <c r="BB221" s="657"/>
      <c r="BC221" s="652">
        <v>2024</v>
      </c>
      <c r="BD221" s="645"/>
      <c r="BE221" s="653" t="s">
        <v>1210</v>
      </c>
      <c r="BF221" s="645"/>
      <c r="BG221" s="653" t="s">
        <v>1210</v>
      </c>
      <c r="BH221" s="654"/>
      <c r="BI221" s="657" t="s">
        <v>1210</v>
      </c>
      <c r="BJ221" s="655" t="s">
        <v>1210</v>
      </c>
      <c r="BK221" s="656"/>
      <c r="BL221" s="635" t="s">
        <v>1210</v>
      </c>
      <c r="BM221" s="658">
        <v>0</v>
      </c>
      <c r="BN221" s="639" t="s">
        <v>1210</v>
      </c>
      <c r="BO221" s="635" t="s">
        <v>1210</v>
      </c>
      <c r="BP221" s="658" t="s">
        <v>1210</v>
      </c>
      <c r="BQ221" s="639" t="s">
        <v>1210</v>
      </c>
      <c r="BR221" s="635" t="s">
        <v>1210</v>
      </c>
      <c r="BS221" s="658" t="s">
        <v>1210</v>
      </c>
      <c r="BT221" s="639" t="s">
        <v>1210</v>
      </c>
      <c r="BU221" s="635" t="s">
        <v>1210</v>
      </c>
      <c r="BV221" s="658" t="s">
        <v>1210</v>
      </c>
      <c r="BW221" s="639" t="s">
        <v>1210</v>
      </c>
      <c r="BX221" s="635" t="s">
        <v>1210</v>
      </c>
      <c r="BY221" s="658" t="s">
        <v>1210</v>
      </c>
      <c r="BZ221" s="639" t="s">
        <v>1210</v>
      </c>
      <c r="CA221" s="659" t="s">
        <v>1210</v>
      </c>
      <c r="CB221" s="638" t="s">
        <v>1217</v>
      </c>
      <c r="CC221" s="660"/>
      <c r="CD221" s="661" t="s">
        <v>1217</v>
      </c>
      <c r="CE221" s="662"/>
      <c r="CF221" s="663"/>
      <c r="CG221" s="663"/>
      <c r="CH221" s="663"/>
      <c r="CI221" s="663"/>
      <c r="CJ221" s="664"/>
      <c r="CK221" s="661" t="s">
        <v>1240</v>
      </c>
      <c r="CL221" s="639" t="s">
        <v>3121</v>
      </c>
      <c r="CM221" s="647" t="s">
        <v>1217</v>
      </c>
      <c r="CN221" s="665">
        <v>0</v>
      </c>
      <c r="CO221" s="666">
        <v>0</v>
      </c>
      <c r="CP221" s="667">
        <v>0</v>
      </c>
      <c r="CQ221" s="666">
        <v>0</v>
      </c>
      <c r="CR221" s="667">
        <v>0</v>
      </c>
      <c r="CS221" s="666">
        <v>0</v>
      </c>
      <c r="CT221" s="667">
        <v>0</v>
      </c>
      <c r="CU221" s="666">
        <v>0</v>
      </c>
      <c r="CV221" s="374" t="s">
        <v>1219</v>
      </c>
      <c r="CW221" s="375" t="s">
        <v>1223</v>
      </c>
      <c r="CX221" s="336"/>
      <c r="CY221" s="333" t="s">
        <v>1222</v>
      </c>
      <c r="CZ221" s="334" t="s">
        <v>1223</v>
      </c>
      <c r="DA221" s="336"/>
      <c r="DB221" s="333" t="s">
        <v>1222</v>
      </c>
      <c r="DC221" s="334" t="s">
        <v>1223</v>
      </c>
      <c r="DD221" s="336"/>
      <c r="DE221" s="333" t="s">
        <v>1222</v>
      </c>
      <c r="DF221" s="334" t="s">
        <v>1223</v>
      </c>
      <c r="DG221" s="336"/>
      <c r="DH221" s="333" t="s">
        <v>1222</v>
      </c>
      <c r="DI221" s="334" t="s">
        <v>1223</v>
      </c>
      <c r="DJ221" s="336"/>
      <c r="DK221" s="333" t="s">
        <v>1222</v>
      </c>
      <c r="DL221" s="334" t="s">
        <v>1223</v>
      </c>
      <c r="DM221" s="336"/>
      <c r="DN221" s="333" t="s">
        <v>1222</v>
      </c>
      <c r="DO221" s="334" t="s">
        <v>1223</v>
      </c>
      <c r="DP221" s="336"/>
      <c r="DQ221" s="333" t="s">
        <v>1222</v>
      </c>
      <c r="DR221" s="334" t="s">
        <v>1223</v>
      </c>
      <c r="DS221" s="336"/>
      <c r="DT221" s="333" t="s">
        <v>1222</v>
      </c>
      <c r="DU221" s="334" t="s">
        <v>1223</v>
      </c>
      <c r="DV221" s="336"/>
      <c r="DW221" s="333" t="s">
        <v>1224</v>
      </c>
      <c r="DX221" s="334" t="s">
        <v>1224</v>
      </c>
      <c r="DY221" s="336"/>
      <c r="DZ221" s="333" t="s">
        <v>1224</v>
      </c>
      <c r="EA221" s="334" t="s">
        <v>1224</v>
      </c>
      <c r="EB221" s="336"/>
      <c r="EC221" s="333" t="s">
        <v>1224</v>
      </c>
      <c r="ED221" s="334" t="s">
        <v>1224</v>
      </c>
      <c r="EE221" s="336"/>
      <c r="EF221" s="333" t="s">
        <v>1222</v>
      </c>
      <c r="EG221" s="334" t="s">
        <v>1223</v>
      </c>
      <c r="EH221" s="336"/>
      <c r="EI221" s="374" t="s">
        <v>1210</v>
      </c>
      <c r="EJ221" s="375" t="s">
        <v>1210</v>
      </c>
      <c r="EK221" s="336"/>
      <c r="EL221" s="333" t="s">
        <v>1210</v>
      </c>
      <c r="EM221" s="334" t="s">
        <v>1210</v>
      </c>
      <c r="EN221" s="336"/>
      <c r="EO221" s="333" t="s">
        <v>1210</v>
      </c>
      <c r="EP221" s="334" t="s">
        <v>1210</v>
      </c>
      <c r="EQ221" s="336"/>
      <c r="ER221" s="333" t="s">
        <v>1210</v>
      </c>
      <c r="ES221" s="334" t="s">
        <v>1210</v>
      </c>
      <c r="ET221" s="336"/>
      <c r="EU221" s="333" t="s">
        <v>1210</v>
      </c>
      <c r="EV221" s="334" t="s">
        <v>1210</v>
      </c>
      <c r="EW221" s="376"/>
      <c r="EY221" s="668" t="s">
        <v>746</v>
      </c>
      <c r="EZ221" s="639" t="s">
        <v>747</v>
      </c>
      <c r="FA221" s="265" t="s">
        <v>1231</v>
      </c>
      <c r="FB221" s="266">
        <v>44861</v>
      </c>
      <c r="FC221" s="669">
        <v>44889</v>
      </c>
      <c r="FD221" s="268" t="s">
        <v>1242</v>
      </c>
      <c r="FE221" s="326">
        <v>3</v>
      </c>
      <c r="FF221" s="270" t="s">
        <v>1242</v>
      </c>
      <c r="FG221" s="326">
        <v>3</v>
      </c>
      <c r="FH221" s="327" t="s">
        <v>1210</v>
      </c>
      <c r="FI221" s="328" t="s">
        <v>1210</v>
      </c>
      <c r="FJ221" s="670" t="s">
        <v>1242</v>
      </c>
      <c r="FK221" s="671">
        <v>100</v>
      </c>
      <c r="FL221" s="672">
        <v>20</v>
      </c>
      <c r="FM221" s="673">
        <v>20</v>
      </c>
      <c r="FN221" s="268" t="s">
        <v>1210</v>
      </c>
      <c r="FO221" s="326" t="s">
        <v>1210</v>
      </c>
      <c r="FP221" s="270" t="s">
        <v>1210</v>
      </c>
      <c r="FQ221" s="326" t="s">
        <v>1210</v>
      </c>
      <c r="FR221" s="327" t="s">
        <v>1210</v>
      </c>
      <c r="FS221" s="328" t="s">
        <v>1210</v>
      </c>
      <c r="FT221" s="670" t="s">
        <v>1210</v>
      </c>
      <c r="FU221" s="671" t="s">
        <v>1210</v>
      </c>
      <c r="FV221" s="672" t="s">
        <v>1210</v>
      </c>
      <c r="FW221" s="673" t="s">
        <v>1210</v>
      </c>
      <c r="FY221" s="276" t="s">
        <v>1243</v>
      </c>
      <c r="FZ221" s="277" t="s">
        <v>1230</v>
      </c>
      <c r="GC221" s="229"/>
      <c r="GD221" s="229"/>
    </row>
    <row r="222" spans="2:186" ht="18.75" customHeight="1">
      <c r="B222" s="632" t="s">
        <v>748</v>
      </c>
      <c r="C222" s="231" t="s">
        <v>749</v>
      </c>
      <c r="D222" s="232">
        <v>2022</v>
      </c>
      <c r="E222" s="233" t="s">
        <v>1269</v>
      </c>
      <c r="F222" s="633">
        <v>3059300</v>
      </c>
      <c r="G222" s="634">
        <v>3059300</v>
      </c>
      <c r="H222" s="339">
        <v>44764</v>
      </c>
      <c r="I222" s="635" t="s">
        <v>3122</v>
      </c>
      <c r="J222" s="636" t="s">
        <v>749</v>
      </c>
      <c r="K222" s="637" t="s">
        <v>3123</v>
      </c>
      <c r="L222" s="638" t="s">
        <v>749</v>
      </c>
      <c r="M222" s="637" t="s">
        <v>3123</v>
      </c>
      <c r="N222" s="639" t="s">
        <v>3122</v>
      </c>
      <c r="O222" s="635" t="s">
        <v>78</v>
      </c>
      <c r="P222" s="639" t="s">
        <v>88</v>
      </c>
      <c r="Q222" s="640"/>
      <c r="R222" s="641"/>
      <c r="S222" s="641" t="s">
        <v>1272</v>
      </c>
      <c r="T222" s="642"/>
      <c r="U222" s="643" t="s">
        <v>1210</v>
      </c>
      <c r="V222" s="644" t="s">
        <v>1210</v>
      </c>
      <c r="W222" s="644" t="s">
        <v>1210</v>
      </c>
      <c r="X222" s="645">
        <v>600</v>
      </c>
      <c r="Y222" s="352">
        <v>2022</v>
      </c>
      <c r="Z222" s="265">
        <v>2024</v>
      </c>
      <c r="AA222" s="646" t="s">
        <v>3124</v>
      </c>
      <c r="AB222" s="647"/>
      <c r="AC222" s="639" t="s">
        <v>1210</v>
      </c>
      <c r="AD222" s="648" t="s">
        <v>1211</v>
      </c>
      <c r="AE222" s="636" t="s">
        <v>749</v>
      </c>
      <c r="AF222" s="636" t="s">
        <v>3125</v>
      </c>
      <c r="AG222" s="639" t="s">
        <v>3126</v>
      </c>
      <c r="AH222" s="648"/>
      <c r="AI222" s="639" t="s">
        <v>1210</v>
      </c>
      <c r="AJ222" s="649">
        <v>2021</v>
      </c>
      <c r="AK222" s="644"/>
      <c r="AL222" s="644" t="s">
        <v>1210</v>
      </c>
      <c r="AM222" s="650"/>
      <c r="AN222" s="651"/>
      <c r="AO222" s="652">
        <v>2024</v>
      </c>
      <c r="AP222" s="645"/>
      <c r="AQ222" s="653" t="s">
        <v>1210</v>
      </c>
      <c r="AR222" s="645"/>
      <c r="AS222" s="653" t="s">
        <v>1210</v>
      </c>
      <c r="AT222" s="654"/>
      <c r="AU222" s="651" t="s">
        <v>1210</v>
      </c>
      <c r="AV222" s="655" t="s">
        <v>1210</v>
      </c>
      <c r="AW222" s="656"/>
      <c r="AX222" s="649">
        <v>2021</v>
      </c>
      <c r="AY222" s="644">
        <v>547</v>
      </c>
      <c r="AZ222" s="644">
        <v>547</v>
      </c>
      <c r="BA222" s="650"/>
      <c r="BB222" s="657"/>
      <c r="BC222" s="652">
        <v>2024</v>
      </c>
      <c r="BD222" s="645">
        <v>519</v>
      </c>
      <c r="BE222" s="653">
        <v>5.1100000000000003</v>
      </c>
      <c r="BF222" s="645">
        <v>519</v>
      </c>
      <c r="BG222" s="653">
        <v>5.1100000000000003</v>
      </c>
      <c r="BH222" s="654"/>
      <c r="BI222" s="657" t="s">
        <v>1210</v>
      </c>
      <c r="BJ222" s="655" t="s">
        <v>1210</v>
      </c>
      <c r="BK222" s="656" t="s">
        <v>3127</v>
      </c>
      <c r="BL222" s="635" t="s">
        <v>1210</v>
      </c>
      <c r="BM222" s="658" t="s">
        <v>1210</v>
      </c>
      <c r="BN222" s="639" t="s">
        <v>1210</v>
      </c>
      <c r="BO222" s="635" t="s">
        <v>1210</v>
      </c>
      <c r="BP222" s="658" t="s">
        <v>1210</v>
      </c>
      <c r="BQ222" s="639" t="s">
        <v>1210</v>
      </c>
      <c r="BR222" s="635" t="s">
        <v>1210</v>
      </c>
      <c r="BS222" s="658" t="s">
        <v>1210</v>
      </c>
      <c r="BT222" s="639" t="s">
        <v>1210</v>
      </c>
      <c r="BU222" s="635" t="s">
        <v>1210</v>
      </c>
      <c r="BV222" s="658" t="s">
        <v>1210</v>
      </c>
      <c r="BW222" s="639" t="s">
        <v>1210</v>
      </c>
      <c r="BX222" s="635" t="s">
        <v>1210</v>
      </c>
      <c r="BY222" s="658" t="s">
        <v>1210</v>
      </c>
      <c r="BZ222" s="639" t="s">
        <v>1210</v>
      </c>
      <c r="CA222" s="659" t="s">
        <v>1210</v>
      </c>
      <c r="CB222" s="638" t="s">
        <v>1240</v>
      </c>
      <c r="CC222" s="660" t="s">
        <v>3128</v>
      </c>
      <c r="CD222" s="661" t="s">
        <v>1217</v>
      </c>
      <c r="CE222" s="662"/>
      <c r="CF222" s="663"/>
      <c r="CG222" s="663"/>
      <c r="CH222" s="663"/>
      <c r="CI222" s="663"/>
      <c r="CJ222" s="664"/>
      <c r="CK222" s="661" t="s">
        <v>1217</v>
      </c>
      <c r="CL222" s="639"/>
      <c r="CM222" s="647" t="s">
        <v>1240</v>
      </c>
      <c r="CN222" s="665">
        <v>91</v>
      </c>
      <c r="CO222" s="666">
        <v>91</v>
      </c>
      <c r="CP222" s="667">
        <v>0</v>
      </c>
      <c r="CQ222" s="666">
        <v>0</v>
      </c>
      <c r="CR222" s="667">
        <v>0</v>
      </c>
      <c r="CS222" s="666">
        <v>0</v>
      </c>
      <c r="CT222" s="667">
        <v>91</v>
      </c>
      <c r="CU222" s="666">
        <v>91</v>
      </c>
      <c r="CV222" s="374" t="s">
        <v>1210</v>
      </c>
      <c r="CW222" s="375" t="s">
        <v>1210</v>
      </c>
      <c r="CX222" s="336"/>
      <c r="CY222" s="333" t="s">
        <v>1210</v>
      </c>
      <c r="CZ222" s="334" t="s">
        <v>1210</v>
      </c>
      <c r="DA222" s="336"/>
      <c r="DB222" s="333" t="s">
        <v>1210</v>
      </c>
      <c r="DC222" s="334" t="s">
        <v>1210</v>
      </c>
      <c r="DD222" s="336"/>
      <c r="DE222" s="333" t="s">
        <v>1210</v>
      </c>
      <c r="DF222" s="334" t="s">
        <v>1210</v>
      </c>
      <c r="DG222" s="336"/>
      <c r="DH222" s="333" t="s">
        <v>1210</v>
      </c>
      <c r="DI222" s="334" t="s">
        <v>1210</v>
      </c>
      <c r="DJ222" s="336"/>
      <c r="DK222" s="333" t="s">
        <v>1210</v>
      </c>
      <c r="DL222" s="334" t="s">
        <v>1210</v>
      </c>
      <c r="DM222" s="336"/>
      <c r="DN222" s="333" t="s">
        <v>1210</v>
      </c>
      <c r="DO222" s="334" t="s">
        <v>1210</v>
      </c>
      <c r="DP222" s="336"/>
      <c r="DQ222" s="333" t="s">
        <v>1210</v>
      </c>
      <c r="DR222" s="334" t="s">
        <v>1210</v>
      </c>
      <c r="DS222" s="336"/>
      <c r="DT222" s="333" t="s">
        <v>1210</v>
      </c>
      <c r="DU222" s="334" t="s">
        <v>1210</v>
      </c>
      <c r="DV222" s="336"/>
      <c r="DW222" s="333" t="s">
        <v>1210</v>
      </c>
      <c r="DX222" s="334" t="s">
        <v>1210</v>
      </c>
      <c r="DY222" s="336"/>
      <c r="DZ222" s="333" t="s">
        <v>1210</v>
      </c>
      <c r="EA222" s="334" t="s">
        <v>1210</v>
      </c>
      <c r="EB222" s="336"/>
      <c r="EC222" s="333" t="s">
        <v>1210</v>
      </c>
      <c r="ED222" s="334" t="s">
        <v>1210</v>
      </c>
      <c r="EE222" s="336"/>
      <c r="EF222" s="333" t="s">
        <v>1210</v>
      </c>
      <c r="EG222" s="334" t="s">
        <v>1210</v>
      </c>
      <c r="EH222" s="336"/>
      <c r="EI222" s="374" t="s">
        <v>1219</v>
      </c>
      <c r="EJ222" s="375" t="s">
        <v>1220</v>
      </c>
      <c r="EK222" s="336"/>
      <c r="EL222" s="333" t="s">
        <v>1220</v>
      </c>
      <c r="EM222" s="334" t="s">
        <v>1220</v>
      </c>
      <c r="EN222" s="336"/>
      <c r="EO222" s="333" t="s">
        <v>1222</v>
      </c>
      <c r="EP222" s="334" t="s">
        <v>1220</v>
      </c>
      <c r="EQ222" s="336"/>
      <c r="ER222" s="333" t="s">
        <v>1222</v>
      </c>
      <c r="ES222" s="334" t="s">
        <v>1220</v>
      </c>
      <c r="ET222" s="336"/>
      <c r="EU222" s="333" t="s">
        <v>1222</v>
      </c>
      <c r="EV222" s="334" t="s">
        <v>1220</v>
      </c>
      <c r="EW222" s="376"/>
      <c r="EY222" s="668" t="s">
        <v>748</v>
      </c>
      <c r="EZ222" s="639" t="s">
        <v>749</v>
      </c>
      <c r="FA222" s="265" t="s">
        <v>1269</v>
      </c>
      <c r="FB222" s="266">
        <v>44922</v>
      </c>
      <c r="FC222" s="669">
        <v>44930</v>
      </c>
      <c r="FD222" s="268" t="s">
        <v>1210</v>
      </c>
      <c r="FE222" s="326" t="s">
        <v>1210</v>
      </c>
      <c r="FF222" s="270" t="s">
        <v>1210</v>
      </c>
      <c r="FG222" s="326" t="s">
        <v>1210</v>
      </c>
      <c r="FH222" s="327" t="s">
        <v>1210</v>
      </c>
      <c r="FI222" s="328" t="s">
        <v>1210</v>
      </c>
      <c r="FJ222" s="670" t="s">
        <v>1210</v>
      </c>
      <c r="FK222" s="671" t="s">
        <v>1210</v>
      </c>
      <c r="FL222" s="672" t="s">
        <v>1210</v>
      </c>
      <c r="FM222" s="673" t="s">
        <v>1210</v>
      </c>
      <c r="FN222" s="268" t="s">
        <v>1242</v>
      </c>
      <c r="FO222" s="326">
        <v>5.1100000000000003</v>
      </c>
      <c r="FP222" s="270" t="s">
        <v>1276</v>
      </c>
      <c r="FQ222" s="326">
        <v>5.1100000000000003</v>
      </c>
      <c r="FR222" s="327" t="s">
        <v>1210</v>
      </c>
      <c r="FS222" s="328" t="s">
        <v>1210</v>
      </c>
      <c r="FT222" s="670" t="s">
        <v>1242</v>
      </c>
      <c r="FU222" s="671">
        <v>100</v>
      </c>
      <c r="FV222" s="672">
        <v>10</v>
      </c>
      <c r="FW222" s="673">
        <v>10</v>
      </c>
      <c r="FY222" s="276" t="s">
        <v>1230</v>
      </c>
      <c r="FZ222" s="277" t="s">
        <v>1243</v>
      </c>
      <c r="GC222" s="229"/>
      <c r="GD222" s="229"/>
    </row>
    <row r="223" spans="2:186" ht="18.75" customHeight="1">
      <c r="B223" s="632" t="s">
        <v>750</v>
      </c>
      <c r="C223" s="231" t="s">
        <v>751</v>
      </c>
      <c r="D223" s="232">
        <v>2022</v>
      </c>
      <c r="E223" s="233" t="s">
        <v>1231</v>
      </c>
      <c r="F223" s="633">
        <v>1024302</v>
      </c>
      <c r="G223" s="634">
        <v>1024302</v>
      </c>
      <c r="H223" s="339">
        <v>44781</v>
      </c>
      <c r="I223" s="635" t="s">
        <v>3129</v>
      </c>
      <c r="J223" s="636" t="s">
        <v>751</v>
      </c>
      <c r="K223" s="637" t="s">
        <v>3130</v>
      </c>
      <c r="L223" s="638" t="s">
        <v>751</v>
      </c>
      <c r="M223" s="637" t="s">
        <v>3131</v>
      </c>
      <c r="N223" s="639" t="s">
        <v>3132</v>
      </c>
      <c r="O223" s="635" t="s">
        <v>25</v>
      </c>
      <c r="P223" s="639" t="s">
        <v>35</v>
      </c>
      <c r="Q223" s="640" t="s">
        <v>1234</v>
      </c>
      <c r="R223" s="641"/>
      <c r="S223" s="641"/>
      <c r="T223" s="642"/>
      <c r="U223" s="643">
        <v>12085.835333999999</v>
      </c>
      <c r="V223" s="644">
        <v>1</v>
      </c>
      <c r="W223" s="644">
        <v>1</v>
      </c>
      <c r="X223" s="645" t="s">
        <v>1210</v>
      </c>
      <c r="Y223" s="352">
        <v>2022</v>
      </c>
      <c r="Z223" s="265">
        <v>2024</v>
      </c>
      <c r="AA223" s="646" t="s">
        <v>3133</v>
      </c>
      <c r="AB223" s="647"/>
      <c r="AC223" s="639" t="s">
        <v>1210</v>
      </c>
      <c r="AD223" s="648"/>
      <c r="AE223" s="636" t="s">
        <v>1210</v>
      </c>
      <c r="AF223" s="636" t="s">
        <v>1210</v>
      </c>
      <c r="AG223" s="639" t="s">
        <v>1210</v>
      </c>
      <c r="AH223" s="648" t="s">
        <v>1211</v>
      </c>
      <c r="AI223" s="639" t="s">
        <v>3134</v>
      </c>
      <c r="AJ223" s="649">
        <v>2021</v>
      </c>
      <c r="AK223" s="644">
        <v>21693</v>
      </c>
      <c r="AL223" s="644">
        <v>21510</v>
      </c>
      <c r="AM223" s="650">
        <v>8.43</v>
      </c>
      <c r="AN223" s="651" t="s">
        <v>3135</v>
      </c>
      <c r="AO223" s="652">
        <v>2024</v>
      </c>
      <c r="AP223" s="645">
        <v>21042</v>
      </c>
      <c r="AQ223" s="653">
        <v>3</v>
      </c>
      <c r="AR223" s="645">
        <v>20864</v>
      </c>
      <c r="AS223" s="653">
        <v>3</v>
      </c>
      <c r="AT223" s="654">
        <v>8.18</v>
      </c>
      <c r="AU223" s="651" t="s">
        <v>3135</v>
      </c>
      <c r="AV223" s="655">
        <v>2.96</v>
      </c>
      <c r="AW223" s="656" t="s">
        <v>3136</v>
      </c>
      <c r="AX223" s="649">
        <v>2021</v>
      </c>
      <c r="AY223" s="644"/>
      <c r="AZ223" s="644" t="s">
        <v>1210</v>
      </c>
      <c r="BA223" s="650"/>
      <c r="BB223" s="657"/>
      <c r="BC223" s="652">
        <v>2024</v>
      </c>
      <c r="BD223" s="645"/>
      <c r="BE223" s="653" t="s">
        <v>1210</v>
      </c>
      <c r="BF223" s="645"/>
      <c r="BG223" s="653" t="s">
        <v>1210</v>
      </c>
      <c r="BH223" s="654"/>
      <c r="BI223" s="657" t="s">
        <v>1210</v>
      </c>
      <c r="BJ223" s="655" t="s">
        <v>1210</v>
      </c>
      <c r="BK223" s="656"/>
      <c r="BL223" s="635" t="s">
        <v>1210</v>
      </c>
      <c r="BM223" s="658" t="s">
        <v>1210</v>
      </c>
      <c r="BN223" s="639" t="s">
        <v>1210</v>
      </c>
      <c r="BO223" s="635" t="s">
        <v>1210</v>
      </c>
      <c r="BP223" s="658" t="s">
        <v>1210</v>
      </c>
      <c r="BQ223" s="639" t="s">
        <v>1210</v>
      </c>
      <c r="BR223" s="635" t="s">
        <v>1210</v>
      </c>
      <c r="BS223" s="658" t="s">
        <v>1210</v>
      </c>
      <c r="BT223" s="639" t="s">
        <v>1210</v>
      </c>
      <c r="BU223" s="635" t="s">
        <v>1210</v>
      </c>
      <c r="BV223" s="658" t="s">
        <v>1210</v>
      </c>
      <c r="BW223" s="639" t="s">
        <v>1210</v>
      </c>
      <c r="BX223" s="635" t="s">
        <v>1210</v>
      </c>
      <c r="BY223" s="658" t="s">
        <v>1210</v>
      </c>
      <c r="BZ223" s="639" t="s">
        <v>1210</v>
      </c>
      <c r="CA223" s="659" t="s">
        <v>1210</v>
      </c>
      <c r="CB223" s="638" t="s">
        <v>1240</v>
      </c>
      <c r="CC223" s="660" t="s">
        <v>3137</v>
      </c>
      <c r="CD223" s="661" t="s">
        <v>1217</v>
      </c>
      <c r="CE223" s="662"/>
      <c r="CF223" s="663"/>
      <c r="CG223" s="663"/>
      <c r="CH223" s="663"/>
      <c r="CI223" s="663"/>
      <c r="CJ223" s="664"/>
      <c r="CK223" s="661" t="s">
        <v>1240</v>
      </c>
      <c r="CL223" s="639" t="s">
        <v>3138</v>
      </c>
      <c r="CM223" s="647" t="s">
        <v>1217</v>
      </c>
      <c r="CN223" s="665"/>
      <c r="CO223" s="666">
        <v>0</v>
      </c>
      <c r="CP223" s="667"/>
      <c r="CQ223" s="666">
        <v>0</v>
      </c>
      <c r="CR223" s="667"/>
      <c r="CS223" s="666">
        <v>0</v>
      </c>
      <c r="CT223" s="667" t="s">
        <v>1210</v>
      </c>
      <c r="CU223" s="666">
        <v>0</v>
      </c>
      <c r="CV223" s="374" t="s">
        <v>1219</v>
      </c>
      <c r="CW223" s="375" t="s">
        <v>1223</v>
      </c>
      <c r="CX223" s="336"/>
      <c r="CY223" s="333" t="s">
        <v>1222</v>
      </c>
      <c r="CZ223" s="334" t="s">
        <v>1223</v>
      </c>
      <c r="DA223" s="336"/>
      <c r="DB223" s="333" t="s">
        <v>1222</v>
      </c>
      <c r="DC223" s="334" t="s">
        <v>1223</v>
      </c>
      <c r="DD223" s="336"/>
      <c r="DE223" s="333" t="s">
        <v>1222</v>
      </c>
      <c r="DF223" s="334" t="s">
        <v>1223</v>
      </c>
      <c r="DG223" s="336"/>
      <c r="DH223" s="333" t="s">
        <v>1222</v>
      </c>
      <c r="DI223" s="334" t="s">
        <v>1223</v>
      </c>
      <c r="DJ223" s="336"/>
      <c r="DK223" s="333" t="s">
        <v>1222</v>
      </c>
      <c r="DL223" s="334" t="s">
        <v>1223</v>
      </c>
      <c r="DM223" s="336"/>
      <c r="DN223" s="333" t="s">
        <v>1222</v>
      </c>
      <c r="DO223" s="334" t="s">
        <v>1223</v>
      </c>
      <c r="DP223" s="336"/>
      <c r="DQ223" s="333" t="s">
        <v>1222</v>
      </c>
      <c r="DR223" s="334" t="s">
        <v>1223</v>
      </c>
      <c r="DS223" s="336"/>
      <c r="DT223" s="333" t="s">
        <v>1222</v>
      </c>
      <c r="DU223" s="334" t="s">
        <v>1223</v>
      </c>
      <c r="DV223" s="336"/>
      <c r="DW223" s="333" t="s">
        <v>1222</v>
      </c>
      <c r="DX223" s="334" t="s">
        <v>1223</v>
      </c>
      <c r="DY223" s="336"/>
      <c r="DZ223" s="333" t="s">
        <v>1222</v>
      </c>
      <c r="EA223" s="334" t="s">
        <v>1223</v>
      </c>
      <c r="EB223" s="336"/>
      <c r="EC223" s="333" t="s">
        <v>1222</v>
      </c>
      <c r="ED223" s="334" t="s">
        <v>1223</v>
      </c>
      <c r="EE223" s="336"/>
      <c r="EF223" s="333" t="s">
        <v>1222</v>
      </c>
      <c r="EG223" s="334" t="s">
        <v>1223</v>
      </c>
      <c r="EH223" s="336"/>
      <c r="EI223" s="374" t="s">
        <v>1210</v>
      </c>
      <c r="EJ223" s="375" t="s">
        <v>1210</v>
      </c>
      <c r="EK223" s="336"/>
      <c r="EL223" s="333" t="s">
        <v>1210</v>
      </c>
      <c r="EM223" s="334" t="s">
        <v>1210</v>
      </c>
      <c r="EN223" s="336"/>
      <c r="EO223" s="333" t="s">
        <v>1210</v>
      </c>
      <c r="EP223" s="334" t="s">
        <v>1210</v>
      </c>
      <c r="EQ223" s="336"/>
      <c r="ER223" s="333" t="s">
        <v>1210</v>
      </c>
      <c r="ES223" s="334" t="s">
        <v>1210</v>
      </c>
      <c r="ET223" s="336"/>
      <c r="EU223" s="333" t="s">
        <v>1210</v>
      </c>
      <c r="EV223" s="334" t="s">
        <v>1210</v>
      </c>
      <c r="EW223" s="376"/>
      <c r="EY223" s="668" t="s">
        <v>750</v>
      </c>
      <c r="EZ223" s="639" t="s">
        <v>751</v>
      </c>
      <c r="FA223" s="265" t="s">
        <v>1231</v>
      </c>
      <c r="FB223" s="266">
        <v>44908</v>
      </c>
      <c r="FC223" s="669">
        <v>44908</v>
      </c>
      <c r="FD223" s="268" t="s">
        <v>1242</v>
      </c>
      <c r="FE223" s="326">
        <v>3</v>
      </c>
      <c r="FF223" s="270" t="s">
        <v>1242</v>
      </c>
      <c r="FG223" s="326">
        <v>3</v>
      </c>
      <c r="FH223" s="327" t="s">
        <v>1242</v>
      </c>
      <c r="FI223" s="328">
        <v>2.96</v>
      </c>
      <c r="FJ223" s="670" t="s">
        <v>1242</v>
      </c>
      <c r="FK223" s="671">
        <v>100</v>
      </c>
      <c r="FL223" s="672">
        <v>26</v>
      </c>
      <c r="FM223" s="673">
        <v>26</v>
      </c>
      <c r="FN223" s="268" t="s">
        <v>1210</v>
      </c>
      <c r="FO223" s="326" t="s">
        <v>1210</v>
      </c>
      <c r="FP223" s="270" t="s">
        <v>1210</v>
      </c>
      <c r="FQ223" s="326" t="s">
        <v>1210</v>
      </c>
      <c r="FR223" s="327" t="s">
        <v>1210</v>
      </c>
      <c r="FS223" s="328" t="s">
        <v>1210</v>
      </c>
      <c r="FT223" s="670" t="s">
        <v>1210</v>
      </c>
      <c r="FU223" s="671" t="s">
        <v>1210</v>
      </c>
      <c r="FV223" s="672" t="s">
        <v>1210</v>
      </c>
      <c r="FW223" s="673" t="s">
        <v>1210</v>
      </c>
      <c r="FY223" s="276" t="s">
        <v>1243</v>
      </c>
      <c r="FZ223" s="277" t="s">
        <v>1230</v>
      </c>
      <c r="GC223" s="229"/>
      <c r="GD223" s="229"/>
    </row>
    <row r="224" spans="2:186" ht="18.75" customHeight="1">
      <c r="B224" s="632" t="s">
        <v>752</v>
      </c>
      <c r="C224" s="231" t="s">
        <v>753</v>
      </c>
      <c r="D224" s="232">
        <v>2022</v>
      </c>
      <c r="E224" s="233" t="s">
        <v>1231</v>
      </c>
      <c r="F224" s="633">
        <v>1086304</v>
      </c>
      <c r="G224" s="634">
        <v>1086304</v>
      </c>
      <c r="H224" s="339">
        <v>44771</v>
      </c>
      <c r="I224" s="635" t="s">
        <v>3139</v>
      </c>
      <c r="J224" s="636" t="s">
        <v>753</v>
      </c>
      <c r="K224" s="637" t="s">
        <v>3140</v>
      </c>
      <c r="L224" s="638" t="s">
        <v>753</v>
      </c>
      <c r="M224" s="637" t="s">
        <v>3141</v>
      </c>
      <c r="N224" s="639" t="s">
        <v>2672</v>
      </c>
      <c r="O224" s="635" t="s">
        <v>133</v>
      </c>
      <c r="P224" s="639" t="s">
        <v>134</v>
      </c>
      <c r="Q224" s="640" t="s">
        <v>1234</v>
      </c>
      <c r="R224" s="641"/>
      <c r="S224" s="641"/>
      <c r="T224" s="642"/>
      <c r="U224" s="643">
        <v>6845.2514615324944</v>
      </c>
      <c r="V224" s="644">
        <v>303</v>
      </c>
      <c r="W224" s="644">
        <v>2</v>
      </c>
      <c r="X224" s="645" t="s">
        <v>1210</v>
      </c>
      <c r="Y224" s="352">
        <v>2022</v>
      </c>
      <c r="Z224" s="265">
        <v>2024</v>
      </c>
      <c r="AA224" s="646" t="s">
        <v>3142</v>
      </c>
      <c r="AB224" s="647"/>
      <c r="AC224" s="639" t="s">
        <v>1210</v>
      </c>
      <c r="AD224" s="648" t="s">
        <v>1211</v>
      </c>
      <c r="AE224" s="636" t="s">
        <v>3143</v>
      </c>
      <c r="AF224" s="636" t="s">
        <v>3144</v>
      </c>
      <c r="AG224" s="639" t="s">
        <v>3145</v>
      </c>
      <c r="AH224" s="648"/>
      <c r="AI224" s="639" t="s">
        <v>1210</v>
      </c>
      <c r="AJ224" s="649">
        <v>2021</v>
      </c>
      <c r="AK224" s="644">
        <v>11399</v>
      </c>
      <c r="AL224" s="644">
        <v>11568</v>
      </c>
      <c r="AM224" s="650"/>
      <c r="AN224" s="651"/>
      <c r="AO224" s="652">
        <v>2024</v>
      </c>
      <c r="AP224" s="645">
        <v>11057.029999999999</v>
      </c>
      <c r="AQ224" s="653">
        <v>3</v>
      </c>
      <c r="AR224" s="645">
        <v>11220.96</v>
      </c>
      <c r="AS224" s="653">
        <v>3</v>
      </c>
      <c r="AT224" s="654"/>
      <c r="AU224" s="651" t="s">
        <v>1210</v>
      </c>
      <c r="AV224" s="655" t="s">
        <v>1210</v>
      </c>
      <c r="AW224" s="656" t="s">
        <v>3146</v>
      </c>
      <c r="AX224" s="649">
        <v>2021</v>
      </c>
      <c r="AY224" s="644"/>
      <c r="AZ224" s="644" t="s">
        <v>1210</v>
      </c>
      <c r="BA224" s="650"/>
      <c r="BB224" s="657"/>
      <c r="BC224" s="652">
        <v>2024</v>
      </c>
      <c r="BD224" s="645"/>
      <c r="BE224" s="653" t="s">
        <v>1210</v>
      </c>
      <c r="BF224" s="645"/>
      <c r="BG224" s="653" t="s">
        <v>1210</v>
      </c>
      <c r="BH224" s="654"/>
      <c r="BI224" s="657" t="s">
        <v>1210</v>
      </c>
      <c r="BJ224" s="655" t="s">
        <v>1210</v>
      </c>
      <c r="BK224" s="656"/>
      <c r="BL224" s="635" t="s">
        <v>1210</v>
      </c>
      <c r="BM224" s="658" t="s">
        <v>1210</v>
      </c>
      <c r="BN224" s="639" t="s">
        <v>1210</v>
      </c>
      <c r="BO224" s="635" t="s">
        <v>1210</v>
      </c>
      <c r="BP224" s="658" t="s">
        <v>1210</v>
      </c>
      <c r="BQ224" s="639" t="s">
        <v>1210</v>
      </c>
      <c r="BR224" s="635" t="s">
        <v>1210</v>
      </c>
      <c r="BS224" s="658" t="s">
        <v>1210</v>
      </c>
      <c r="BT224" s="639" t="s">
        <v>1210</v>
      </c>
      <c r="BU224" s="635" t="s">
        <v>1210</v>
      </c>
      <c r="BV224" s="658" t="s">
        <v>1210</v>
      </c>
      <c r="BW224" s="639" t="s">
        <v>1210</v>
      </c>
      <c r="BX224" s="635" t="s">
        <v>1210</v>
      </c>
      <c r="BY224" s="658" t="s">
        <v>1210</v>
      </c>
      <c r="BZ224" s="639" t="s">
        <v>1210</v>
      </c>
      <c r="CA224" s="659" t="s">
        <v>1210</v>
      </c>
      <c r="CB224" s="638" t="s">
        <v>1240</v>
      </c>
      <c r="CC224" s="660" t="s">
        <v>3147</v>
      </c>
      <c r="CD224" s="661" t="s">
        <v>1217</v>
      </c>
      <c r="CE224" s="662"/>
      <c r="CF224" s="663"/>
      <c r="CG224" s="663"/>
      <c r="CH224" s="663"/>
      <c r="CI224" s="663"/>
      <c r="CJ224" s="664"/>
      <c r="CK224" s="661" t="s">
        <v>1240</v>
      </c>
      <c r="CL224" s="639" t="s">
        <v>3148</v>
      </c>
      <c r="CM224" s="647" t="s">
        <v>1217</v>
      </c>
      <c r="CN224" s="665">
        <v>0</v>
      </c>
      <c r="CO224" s="666">
        <v>2</v>
      </c>
      <c r="CP224" s="667">
        <v>0</v>
      </c>
      <c r="CQ224" s="666">
        <v>0</v>
      </c>
      <c r="CR224" s="667">
        <v>0</v>
      </c>
      <c r="CS224" s="666">
        <v>0</v>
      </c>
      <c r="CT224" s="667">
        <v>0</v>
      </c>
      <c r="CU224" s="666">
        <v>2</v>
      </c>
      <c r="CV224" s="374" t="s">
        <v>1219</v>
      </c>
      <c r="CW224" s="375" t="s">
        <v>1223</v>
      </c>
      <c r="CX224" s="336"/>
      <c r="CY224" s="333" t="s">
        <v>1222</v>
      </c>
      <c r="CZ224" s="334" t="s">
        <v>1223</v>
      </c>
      <c r="DA224" s="336"/>
      <c r="DB224" s="333" t="s">
        <v>1222</v>
      </c>
      <c r="DC224" s="334" t="s">
        <v>1223</v>
      </c>
      <c r="DD224" s="336"/>
      <c r="DE224" s="333" t="s">
        <v>1224</v>
      </c>
      <c r="DF224" s="334" t="s">
        <v>1224</v>
      </c>
      <c r="DG224" s="336"/>
      <c r="DH224" s="333" t="s">
        <v>1226</v>
      </c>
      <c r="DI224" s="334" t="s">
        <v>1226</v>
      </c>
      <c r="DJ224" s="336"/>
      <c r="DK224" s="333" t="s">
        <v>1226</v>
      </c>
      <c r="DL224" s="334" t="s">
        <v>1226</v>
      </c>
      <c r="DM224" s="336"/>
      <c r="DN224" s="333" t="s">
        <v>1224</v>
      </c>
      <c r="DO224" s="334" t="s">
        <v>1224</v>
      </c>
      <c r="DP224" s="336"/>
      <c r="DQ224" s="333" t="s">
        <v>1226</v>
      </c>
      <c r="DR224" s="334" t="s">
        <v>1226</v>
      </c>
      <c r="DS224" s="336"/>
      <c r="DT224" s="333" t="s">
        <v>1222</v>
      </c>
      <c r="DU224" s="334" t="s">
        <v>1223</v>
      </c>
      <c r="DV224" s="336"/>
      <c r="DW224" s="333" t="s">
        <v>1224</v>
      </c>
      <c r="DX224" s="334" t="s">
        <v>1224</v>
      </c>
      <c r="DY224" s="336"/>
      <c r="DZ224" s="333" t="s">
        <v>1224</v>
      </c>
      <c r="EA224" s="334" t="s">
        <v>1224</v>
      </c>
      <c r="EB224" s="336"/>
      <c r="EC224" s="333" t="s">
        <v>1224</v>
      </c>
      <c r="ED224" s="334" t="s">
        <v>1224</v>
      </c>
      <c r="EE224" s="336"/>
      <c r="EF224" s="333" t="s">
        <v>1224</v>
      </c>
      <c r="EG224" s="334" t="s">
        <v>1224</v>
      </c>
      <c r="EH224" s="336"/>
      <c r="EI224" s="374" t="s">
        <v>1210</v>
      </c>
      <c r="EJ224" s="375" t="s">
        <v>1210</v>
      </c>
      <c r="EK224" s="336"/>
      <c r="EL224" s="333" t="s">
        <v>1210</v>
      </c>
      <c r="EM224" s="334" t="s">
        <v>1210</v>
      </c>
      <c r="EN224" s="336"/>
      <c r="EO224" s="333" t="s">
        <v>1210</v>
      </c>
      <c r="EP224" s="334" t="s">
        <v>1210</v>
      </c>
      <c r="EQ224" s="336"/>
      <c r="ER224" s="333" t="s">
        <v>1210</v>
      </c>
      <c r="ES224" s="334" t="s">
        <v>1210</v>
      </c>
      <c r="ET224" s="336"/>
      <c r="EU224" s="333" t="s">
        <v>1210</v>
      </c>
      <c r="EV224" s="334" t="s">
        <v>1210</v>
      </c>
      <c r="EW224" s="376"/>
      <c r="EY224" s="668" t="s">
        <v>752</v>
      </c>
      <c r="EZ224" s="639" t="s">
        <v>753</v>
      </c>
      <c r="FA224" s="265" t="s">
        <v>1231</v>
      </c>
      <c r="FB224" s="266">
        <v>44908</v>
      </c>
      <c r="FC224" s="669">
        <v>44908</v>
      </c>
      <c r="FD224" s="268" t="s">
        <v>1242</v>
      </c>
      <c r="FE224" s="326">
        <v>3</v>
      </c>
      <c r="FF224" s="270" t="s">
        <v>1242</v>
      </c>
      <c r="FG224" s="326">
        <v>3</v>
      </c>
      <c r="FH224" s="327" t="s">
        <v>1210</v>
      </c>
      <c r="FI224" s="328" t="s">
        <v>1210</v>
      </c>
      <c r="FJ224" s="670" t="s">
        <v>1228</v>
      </c>
      <c r="FK224" s="671">
        <v>57.142857142857139</v>
      </c>
      <c r="FL224" s="672">
        <v>8</v>
      </c>
      <c r="FM224" s="673">
        <v>14</v>
      </c>
      <c r="FN224" s="268" t="s">
        <v>1210</v>
      </c>
      <c r="FO224" s="326" t="s">
        <v>1210</v>
      </c>
      <c r="FP224" s="270" t="s">
        <v>1210</v>
      </c>
      <c r="FQ224" s="326" t="s">
        <v>1210</v>
      </c>
      <c r="FR224" s="327" t="s">
        <v>1210</v>
      </c>
      <c r="FS224" s="328" t="s">
        <v>1210</v>
      </c>
      <c r="FT224" s="670" t="s">
        <v>1210</v>
      </c>
      <c r="FU224" s="671" t="s">
        <v>1210</v>
      </c>
      <c r="FV224" s="672" t="s">
        <v>1210</v>
      </c>
      <c r="FW224" s="673" t="s">
        <v>1210</v>
      </c>
      <c r="FY224" s="276" t="s">
        <v>1243</v>
      </c>
      <c r="FZ224" s="277" t="s">
        <v>1230</v>
      </c>
      <c r="GC224" s="229"/>
      <c r="GD224" s="229"/>
    </row>
    <row r="225" spans="2:186" ht="18.75" customHeight="1">
      <c r="B225" s="632" t="s">
        <v>754</v>
      </c>
      <c r="C225" s="231" t="s">
        <v>755</v>
      </c>
      <c r="D225" s="232">
        <v>2022</v>
      </c>
      <c r="E225" s="233" t="s">
        <v>1231</v>
      </c>
      <c r="F225" s="633">
        <v>1037305</v>
      </c>
      <c r="G225" s="634">
        <v>1037305</v>
      </c>
      <c r="H225" s="339">
        <v>44771</v>
      </c>
      <c r="I225" s="635" t="s">
        <v>3149</v>
      </c>
      <c r="J225" s="636" t="s">
        <v>755</v>
      </c>
      <c r="K225" s="637" t="s">
        <v>3150</v>
      </c>
      <c r="L225" s="638" t="s">
        <v>755</v>
      </c>
      <c r="M225" s="637" t="s">
        <v>3151</v>
      </c>
      <c r="N225" s="639" t="s">
        <v>3152</v>
      </c>
      <c r="O225" s="635" t="s">
        <v>59</v>
      </c>
      <c r="P225" s="639" t="s">
        <v>60</v>
      </c>
      <c r="Q225" s="640" t="s">
        <v>1234</v>
      </c>
      <c r="R225" s="641"/>
      <c r="S225" s="641"/>
      <c r="T225" s="642"/>
      <c r="U225" s="643">
        <v>23905.091148610063</v>
      </c>
      <c r="V225" s="644">
        <v>105</v>
      </c>
      <c r="W225" s="644">
        <v>17</v>
      </c>
      <c r="X225" s="645" t="s">
        <v>1210</v>
      </c>
      <c r="Y225" s="352">
        <v>2022</v>
      </c>
      <c r="Z225" s="265">
        <v>2024</v>
      </c>
      <c r="AA225" s="646" t="s">
        <v>3153</v>
      </c>
      <c r="AB225" s="647" t="s">
        <v>1211</v>
      </c>
      <c r="AC225" s="639" t="s">
        <v>3154</v>
      </c>
      <c r="AD225" s="648"/>
      <c r="AE225" s="636" t="s">
        <v>1210</v>
      </c>
      <c r="AF225" s="636" t="s">
        <v>1210</v>
      </c>
      <c r="AG225" s="639" t="s">
        <v>1210</v>
      </c>
      <c r="AH225" s="648"/>
      <c r="AI225" s="639" t="s">
        <v>1210</v>
      </c>
      <c r="AJ225" s="649">
        <v>2021</v>
      </c>
      <c r="AK225" s="644">
        <v>34829</v>
      </c>
      <c r="AL225" s="644">
        <v>35913</v>
      </c>
      <c r="AM225" s="650" t="s">
        <v>1210</v>
      </c>
      <c r="AN225" s="651"/>
      <c r="AO225" s="652">
        <v>2024</v>
      </c>
      <c r="AP225" s="645">
        <v>34724.5</v>
      </c>
      <c r="AQ225" s="653">
        <v>0.3</v>
      </c>
      <c r="AR225" s="645">
        <v>35805.199999999997</v>
      </c>
      <c r="AS225" s="653">
        <v>0.3</v>
      </c>
      <c r="AT225" s="654"/>
      <c r="AU225" s="651" t="s">
        <v>1210</v>
      </c>
      <c r="AV225" s="655" t="s">
        <v>1210</v>
      </c>
      <c r="AW225" s="656" t="s">
        <v>3155</v>
      </c>
      <c r="AX225" s="649">
        <v>2021</v>
      </c>
      <c r="AY225" s="644"/>
      <c r="AZ225" s="644" t="s">
        <v>1210</v>
      </c>
      <c r="BA225" s="650"/>
      <c r="BB225" s="657"/>
      <c r="BC225" s="652">
        <v>2024</v>
      </c>
      <c r="BD225" s="645"/>
      <c r="BE225" s="653" t="s">
        <v>1210</v>
      </c>
      <c r="BF225" s="645"/>
      <c r="BG225" s="653" t="s">
        <v>1210</v>
      </c>
      <c r="BH225" s="654"/>
      <c r="BI225" s="657" t="s">
        <v>1210</v>
      </c>
      <c r="BJ225" s="655" t="s">
        <v>1210</v>
      </c>
      <c r="BK225" s="656"/>
      <c r="BL225" s="635" t="s">
        <v>1210</v>
      </c>
      <c r="BM225" s="658" t="s">
        <v>1210</v>
      </c>
      <c r="BN225" s="639" t="s">
        <v>1210</v>
      </c>
      <c r="BO225" s="635" t="s">
        <v>1210</v>
      </c>
      <c r="BP225" s="658" t="s">
        <v>1210</v>
      </c>
      <c r="BQ225" s="639" t="s">
        <v>1210</v>
      </c>
      <c r="BR225" s="635" t="s">
        <v>1210</v>
      </c>
      <c r="BS225" s="658" t="s">
        <v>1210</v>
      </c>
      <c r="BT225" s="639" t="s">
        <v>1210</v>
      </c>
      <c r="BU225" s="635" t="s">
        <v>1210</v>
      </c>
      <c r="BV225" s="658" t="s">
        <v>1210</v>
      </c>
      <c r="BW225" s="639" t="s">
        <v>1210</v>
      </c>
      <c r="BX225" s="635" t="s">
        <v>1210</v>
      </c>
      <c r="BY225" s="658" t="s">
        <v>1210</v>
      </c>
      <c r="BZ225" s="639" t="s">
        <v>1210</v>
      </c>
      <c r="CA225" s="659" t="s">
        <v>1210</v>
      </c>
      <c r="CB225" s="638" t="s">
        <v>1217</v>
      </c>
      <c r="CC225" s="660"/>
      <c r="CD225" s="661" t="s">
        <v>1217</v>
      </c>
      <c r="CE225" s="662"/>
      <c r="CF225" s="663"/>
      <c r="CG225" s="663"/>
      <c r="CH225" s="663"/>
      <c r="CI225" s="663"/>
      <c r="CJ225" s="664"/>
      <c r="CK225" s="661" t="s">
        <v>1240</v>
      </c>
      <c r="CL225" s="639" t="s">
        <v>3156</v>
      </c>
      <c r="CM225" s="647" t="s">
        <v>1217</v>
      </c>
      <c r="CN225" s="665"/>
      <c r="CO225" s="666">
        <v>2</v>
      </c>
      <c r="CP225" s="667"/>
      <c r="CQ225" s="666">
        <v>3</v>
      </c>
      <c r="CR225" s="667"/>
      <c r="CS225" s="666">
        <v>0</v>
      </c>
      <c r="CT225" s="667" t="s">
        <v>1210</v>
      </c>
      <c r="CU225" s="666">
        <v>5</v>
      </c>
      <c r="CV225" s="374" t="s">
        <v>1219</v>
      </c>
      <c r="CW225" s="375" t="s">
        <v>1223</v>
      </c>
      <c r="CX225" s="336"/>
      <c r="CY225" s="333" t="s">
        <v>1222</v>
      </c>
      <c r="CZ225" s="334" t="s">
        <v>1223</v>
      </c>
      <c r="DA225" s="336"/>
      <c r="DB225" s="333" t="s">
        <v>1222</v>
      </c>
      <c r="DC225" s="334" t="s">
        <v>1223</v>
      </c>
      <c r="DD225" s="336"/>
      <c r="DE225" s="333" t="s">
        <v>1222</v>
      </c>
      <c r="DF225" s="334" t="s">
        <v>1223</v>
      </c>
      <c r="DG225" s="336"/>
      <c r="DH225" s="333" t="s">
        <v>1222</v>
      </c>
      <c r="DI225" s="334" t="s">
        <v>1223</v>
      </c>
      <c r="DJ225" s="336"/>
      <c r="DK225" s="333" t="s">
        <v>1222</v>
      </c>
      <c r="DL225" s="334" t="s">
        <v>1223</v>
      </c>
      <c r="DM225" s="336"/>
      <c r="DN225" s="333" t="s">
        <v>1224</v>
      </c>
      <c r="DO225" s="334" t="s">
        <v>1224</v>
      </c>
      <c r="DP225" s="336"/>
      <c r="DQ225" s="333" t="s">
        <v>1222</v>
      </c>
      <c r="DR225" s="334" t="s">
        <v>1223</v>
      </c>
      <c r="DS225" s="336"/>
      <c r="DT225" s="333" t="s">
        <v>1222</v>
      </c>
      <c r="DU225" s="334" t="s">
        <v>1223</v>
      </c>
      <c r="DV225" s="336"/>
      <c r="DW225" s="333" t="s">
        <v>1224</v>
      </c>
      <c r="DX225" s="334" t="s">
        <v>1224</v>
      </c>
      <c r="DY225" s="336"/>
      <c r="DZ225" s="333" t="s">
        <v>1224</v>
      </c>
      <c r="EA225" s="334" t="s">
        <v>1224</v>
      </c>
      <c r="EB225" s="336"/>
      <c r="EC225" s="333" t="s">
        <v>1224</v>
      </c>
      <c r="ED225" s="334" t="s">
        <v>1224</v>
      </c>
      <c r="EE225" s="336"/>
      <c r="EF225" s="333" t="s">
        <v>1224</v>
      </c>
      <c r="EG225" s="334" t="s">
        <v>1224</v>
      </c>
      <c r="EH225" s="336"/>
      <c r="EI225" s="374" t="s">
        <v>1210</v>
      </c>
      <c r="EJ225" s="375" t="s">
        <v>1210</v>
      </c>
      <c r="EK225" s="336"/>
      <c r="EL225" s="333" t="s">
        <v>1210</v>
      </c>
      <c r="EM225" s="334" t="s">
        <v>1210</v>
      </c>
      <c r="EN225" s="336"/>
      <c r="EO225" s="333" t="s">
        <v>1210</v>
      </c>
      <c r="EP225" s="334" t="s">
        <v>1210</v>
      </c>
      <c r="EQ225" s="336"/>
      <c r="ER225" s="333" t="s">
        <v>1210</v>
      </c>
      <c r="ES225" s="334" t="s">
        <v>1210</v>
      </c>
      <c r="ET225" s="336"/>
      <c r="EU225" s="333" t="s">
        <v>1210</v>
      </c>
      <c r="EV225" s="334" t="s">
        <v>1210</v>
      </c>
      <c r="EW225" s="376"/>
      <c r="EY225" s="668" t="s">
        <v>754</v>
      </c>
      <c r="EZ225" s="639" t="s">
        <v>755</v>
      </c>
      <c r="FA225" s="265" t="s">
        <v>1231</v>
      </c>
      <c r="FB225" s="266">
        <v>44958</v>
      </c>
      <c r="FC225" s="669">
        <v>44959</v>
      </c>
      <c r="FD225" s="268" t="s">
        <v>1242</v>
      </c>
      <c r="FE225" s="326">
        <v>0.3</v>
      </c>
      <c r="FF225" s="270" t="s">
        <v>1242</v>
      </c>
      <c r="FG225" s="326">
        <v>0.3</v>
      </c>
      <c r="FH225" s="327" t="s">
        <v>1210</v>
      </c>
      <c r="FI225" s="328" t="s">
        <v>1210</v>
      </c>
      <c r="FJ225" s="670" t="s">
        <v>1242</v>
      </c>
      <c r="FK225" s="671">
        <v>100</v>
      </c>
      <c r="FL225" s="672">
        <v>16</v>
      </c>
      <c r="FM225" s="673">
        <v>16</v>
      </c>
      <c r="FN225" s="268" t="s">
        <v>1210</v>
      </c>
      <c r="FO225" s="326" t="s">
        <v>1210</v>
      </c>
      <c r="FP225" s="270" t="s">
        <v>1210</v>
      </c>
      <c r="FQ225" s="326" t="s">
        <v>1210</v>
      </c>
      <c r="FR225" s="327" t="s">
        <v>1210</v>
      </c>
      <c r="FS225" s="328" t="s">
        <v>1210</v>
      </c>
      <c r="FT225" s="670" t="s">
        <v>1210</v>
      </c>
      <c r="FU225" s="671" t="s">
        <v>1210</v>
      </c>
      <c r="FV225" s="672" t="s">
        <v>1210</v>
      </c>
      <c r="FW225" s="673" t="s">
        <v>1210</v>
      </c>
      <c r="FY225" s="276" t="s">
        <v>1243</v>
      </c>
      <c r="FZ225" s="277" t="s">
        <v>1230</v>
      </c>
      <c r="GC225" s="229"/>
      <c r="GD225" s="229"/>
    </row>
    <row r="226" spans="2:186" ht="18.75" customHeight="1">
      <c r="B226" s="632" t="s">
        <v>756</v>
      </c>
      <c r="C226" s="231" t="s">
        <v>757</v>
      </c>
      <c r="D226" s="232">
        <v>2022</v>
      </c>
      <c r="E226" s="233" t="s">
        <v>1231</v>
      </c>
      <c r="F226" s="633">
        <v>1081306</v>
      </c>
      <c r="G226" s="634">
        <v>1081306</v>
      </c>
      <c r="H226" s="339">
        <v>44874</v>
      </c>
      <c r="I226" s="635" t="s">
        <v>3157</v>
      </c>
      <c r="J226" s="636" t="s">
        <v>3158</v>
      </c>
      <c r="K226" s="637" t="s">
        <v>3159</v>
      </c>
      <c r="L226" s="638" t="s">
        <v>757</v>
      </c>
      <c r="M226" s="637" t="s">
        <v>3160</v>
      </c>
      <c r="N226" s="639" t="s">
        <v>3161</v>
      </c>
      <c r="O226" s="635" t="s">
        <v>125</v>
      </c>
      <c r="P226" s="639" t="s">
        <v>126</v>
      </c>
      <c r="Q226" s="640" t="s">
        <v>1234</v>
      </c>
      <c r="R226" s="641"/>
      <c r="S226" s="641"/>
      <c r="T226" s="642"/>
      <c r="U226" s="643">
        <v>3630</v>
      </c>
      <c r="V226" s="644">
        <v>3</v>
      </c>
      <c r="W226" s="644">
        <v>2</v>
      </c>
      <c r="X226" s="645" t="s">
        <v>1210</v>
      </c>
      <c r="Y226" s="352">
        <v>2022</v>
      </c>
      <c r="Z226" s="265">
        <v>2024</v>
      </c>
      <c r="AA226" s="646" t="s">
        <v>3162</v>
      </c>
      <c r="AB226" s="647"/>
      <c r="AC226" s="639" t="s">
        <v>1210</v>
      </c>
      <c r="AD226" s="648" t="s">
        <v>1211</v>
      </c>
      <c r="AE226" s="636" t="s">
        <v>3163</v>
      </c>
      <c r="AF226" s="636" t="s">
        <v>3161</v>
      </c>
      <c r="AG226" s="639" t="s">
        <v>1749</v>
      </c>
      <c r="AH226" s="648"/>
      <c r="AI226" s="639" t="s">
        <v>1210</v>
      </c>
      <c r="AJ226" s="649">
        <v>2021</v>
      </c>
      <c r="AK226" s="644">
        <v>7044</v>
      </c>
      <c r="AL226" s="644">
        <v>6158</v>
      </c>
      <c r="AM226" s="650">
        <v>44.3</v>
      </c>
      <c r="AN226" s="651" t="s">
        <v>1283</v>
      </c>
      <c r="AO226" s="652">
        <v>2024</v>
      </c>
      <c r="AP226" s="645">
        <v>6900</v>
      </c>
      <c r="AQ226" s="653">
        <v>2.04</v>
      </c>
      <c r="AR226" s="645">
        <v>6034.84</v>
      </c>
      <c r="AS226" s="653">
        <v>2</v>
      </c>
      <c r="AT226" s="654">
        <v>43.4</v>
      </c>
      <c r="AU226" s="651" t="s">
        <v>1283</v>
      </c>
      <c r="AV226" s="655">
        <v>2.0299999999999998</v>
      </c>
      <c r="AW226" s="656" t="s">
        <v>3164</v>
      </c>
      <c r="AX226" s="649">
        <v>2021</v>
      </c>
      <c r="AY226" s="644"/>
      <c r="AZ226" s="644" t="s">
        <v>1210</v>
      </c>
      <c r="BA226" s="650"/>
      <c r="BB226" s="657"/>
      <c r="BC226" s="652">
        <v>2024</v>
      </c>
      <c r="BD226" s="645"/>
      <c r="BE226" s="653" t="s">
        <v>1210</v>
      </c>
      <c r="BF226" s="645"/>
      <c r="BG226" s="653" t="s">
        <v>1210</v>
      </c>
      <c r="BH226" s="654"/>
      <c r="BI226" s="657" t="s">
        <v>1210</v>
      </c>
      <c r="BJ226" s="655" t="s">
        <v>1210</v>
      </c>
      <c r="BK226" s="656"/>
      <c r="BL226" s="635" t="s">
        <v>1210</v>
      </c>
      <c r="BM226" s="658" t="s">
        <v>1210</v>
      </c>
      <c r="BN226" s="639" t="s">
        <v>1210</v>
      </c>
      <c r="BO226" s="635" t="s">
        <v>1210</v>
      </c>
      <c r="BP226" s="658" t="s">
        <v>1210</v>
      </c>
      <c r="BQ226" s="639" t="s">
        <v>1210</v>
      </c>
      <c r="BR226" s="635" t="s">
        <v>1210</v>
      </c>
      <c r="BS226" s="658" t="s">
        <v>1210</v>
      </c>
      <c r="BT226" s="639" t="s">
        <v>1210</v>
      </c>
      <c r="BU226" s="635" t="s">
        <v>1210</v>
      </c>
      <c r="BV226" s="658" t="s">
        <v>1210</v>
      </c>
      <c r="BW226" s="639" t="s">
        <v>1210</v>
      </c>
      <c r="BX226" s="635" t="s">
        <v>1210</v>
      </c>
      <c r="BY226" s="658" t="s">
        <v>1210</v>
      </c>
      <c r="BZ226" s="639" t="s">
        <v>1210</v>
      </c>
      <c r="CA226" s="659" t="s">
        <v>1210</v>
      </c>
      <c r="CB226" s="638" t="s">
        <v>1240</v>
      </c>
      <c r="CC226" s="660" t="s">
        <v>3165</v>
      </c>
      <c r="CD226" s="661" t="s">
        <v>1217</v>
      </c>
      <c r="CE226" s="662"/>
      <c r="CF226" s="663"/>
      <c r="CG226" s="663"/>
      <c r="CH226" s="663"/>
      <c r="CI226" s="663"/>
      <c r="CJ226" s="664"/>
      <c r="CK226" s="661" t="s">
        <v>1240</v>
      </c>
      <c r="CL226" s="639" t="s">
        <v>3166</v>
      </c>
      <c r="CM226" s="647" t="s">
        <v>1217</v>
      </c>
      <c r="CN226" s="665">
        <v>0</v>
      </c>
      <c r="CO226" s="666">
        <v>0</v>
      </c>
      <c r="CP226" s="667">
        <v>0</v>
      </c>
      <c r="CQ226" s="666">
        <v>0</v>
      </c>
      <c r="CR226" s="667">
        <v>0</v>
      </c>
      <c r="CS226" s="666">
        <v>0</v>
      </c>
      <c r="CT226" s="667">
        <v>0</v>
      </c>
      <c r="CU226" s="666">
        <v>0</v>
      </c>
      <c r="CV226" s="374" t="s">
        <v>1219</v>
      </c>
      <c r="CW226" s="375" t="s">
        <v>1223</v>
      </c>
      <c r="CX226" s="336"/>
      <c r="CY226" s="333" t="s">
        <v>1220</v>
      </c>
      <c r="CZ226" s="334" t="s">
        <v>1220</v>
      </c>
      <c r="DA226" s="336"/>
      <c r="DB226" s="333" t="s">
        <v>1220</v>
      </c>
      <c r="DC226" s="334" t="s">
        <v>1220</v>
      </c>
      <c r="DD226" s="336"/>
      <c r="DE226" s="333" t="s">
        <v>1220</v>
      </c>
      <c r="DF226" s="334" t="s">
        <v>1220</v>
      </c>
      <c r="DG226" s="336"/>
      <c r="DH226" s="333" t="s">
        <v>1220</v>
      </c>
      <c r="DI226" s="334" t="s">
        <v>1220</v>
      </c>
      <c r="DJ226" s="336"/>
      <c r="DK226" s="333" t="s">
        <v>1222</v>
      </c>
      <c r="DL226" s="334" t="s">
        <v>1223</v>
      </c>
      <c r="DM226" s="336"/>
      <c r="DN226" s="333" t="s">
        <v>1220</v>
      </c>
      <c r="DO226" s="334" t="s">
        <v>1220</v>
      </c>
      <c r="DP226" s="336"/>
      <c r="DQ226" s="333" t="s">
        <v>1220</v>
      </c>
      <c r="DR226" s="334" t="s">
        <v>1220</v>
      </c>
      <c r="DS226" s="336"/>
      <c r="DT226" s="333" t="s">
        <v>1222</v>
      </c>
      <c r="DU226" s="334" t="s">
        <v>1223</v>
      </c>
      <c r="DV226" s="336"/>
      <c r="DW226" s="333" t="s">
        <v>1222</v>
      </c>
      <c r="DX226" s="334" t="s">
        <v>1223</v>
      </c>
      <c r="DY226" s="336"/>
      <c r="DZ226" s="333" t="s">
        <v>1224</v>
      </c>
      <c r="EA226" s="334" t="s">
        <v>1224</v>
      </c>
      <c r="EB226" s="336"/>
      <c r="EC226" s="333" t="s">
        <v>1224</v>
      </c>
      <c r="ED226" s="334" t="s">
        <v>1224</v>
      </c>
      <c r="EE226" s="336"/>
      <c r="EF226" s="333" t="s">
        <v>1220</v>
      </c>
      <c r="EG226" s="334" t="s">
        <v>1220</v>
      </c>
      <c r="EH226" s="336"/>
      <c r="EI226" s="374" t="s">
        <v>1210</v>
      </c>
      <c r="EJ226" s="375" t="s">
        <v>1210</v>
      </c>
      <c r="EK226" s="336"/>
      <c r="EL226" s="333" t="s">
        <v>1210</v>
      </c>
      <c r="EM226" s="334" t="s">
        <v>1210</v>
      </c>
      <c r="EN226" s="336"/>
      <c r="EO226" s="333" t="s">
        <v>1210</v>
      </c>
      <c r="EP226" s="334" t="s">
        <v>1210</v>
      </c>
      <c r="EQ226" s="336"/>
      <c r="ER226" s="333" t="s">
        <v>1210</v>
      </c>
      <c r="ES226" s="334" t="s">
        <v>1210</v>
      </c>
      <c r="ET226" s="336"/>
      <c r="EU226" s="333" t="s">
        <v>1210</v>
      </c>
      <c r="EV226" s="334" t="s">
        <v>1210</v>
      </c>
      <c r="EW226" s="376"/>
      <c r="EY226" s="668" t="s">
        <v>756</v>
      </c>
      <c r="EZ226" s="639" t="s">
        <v>757</v>
      </c>
      <c r="FA226" s="265" t="s">
        <v>1231</v>
      </c>
      <c r="FB226" s="266">
        <v>44908</v>
      </c>
      <c r="FC226" s="669">
        <v>44908</v>
      </c>
      <c r="FD226" s="268" t="s">
        <v>1242</v>
      </c>
      <c r="FE226" s="326">
        <v>2.04</v>
      </c>
      <c r="FF226" s="270" t="s">
        <v>1242</v>
      </c>
      <c r="FG226" s="326">
        <v>2</v>
      </c>
      <c r="FH226" s="327" t="s">
        <v>1242</v>
      </c>
      <c r="FI226" s="328">
        <v>2.0299999999999998</v>
      </c>
      <c r="FJ226" s="670" t="s">
        <v>1242</v>
      </c>
      <c r="FK226" s="671">
        <v>100</v>
      </c>
      <c r="FL226" s="672">
        <v>22</v>
      </c>
      <c r="FM226" s="673">
        <v>22</v>
      </c>
      <c r="FN226" s="268" t="s">
        <v>1210</v>
      </c>
      <c r="FO226" s="326" t="s">
        <v>1210</v>
      </c>
      <c r="FP226" s="270" t="s">
        <v>1210</v>
      </c>
      <c r="FQ226" s="326" t="s">
        <v>1210</v>
      </c>
      <c r="FR226" s="327" t="s">
        <v>1210</v>
      </c>
      <c r="FS226" s="328" t="s">
        <v>1210</v>
      </c>
      <c r="FT226" s="670" t="s">
        <v>1210</v>
      </c>
      <c r="FU226" s="671" t="s">
        <v>1210</v>
      </c>
      <c r="FV226" s="672" t="s">
        <v>1210</v>
      </c>
      <c r="FW226" s="673" t="s">
        <v>1210</v>
      </c>
      <c r="FY226" s="276" t="s">
        <v>1243</v>
      </c>
      <c r="FZ226" s="277" t="s">
        <v>1230</v>
      </c>
      <c r="GC226" s="229"/>
      <c r="GD226" s="229"/>
    </row>
    <row r="227" spans="2:186" ht="18.75" customHeight="1">
      <c r="B227" s="632" t="s">
        <v>758</v>
      </c>
      <c r="C227" s="231" t="s">
        <v>759</v>
      </c>
      <c r="D227" s="232">
        <v>2022</v>
      </c>
      <c r="E227" s="233" t="s">
        <v>1231</v>
      </c>
      <c r="F227" s="633">
        <v>1017307</v>
      </c>
      <c r="G227" s="634">
        <v>1017307</v>
      </c>
      <c r="H227" s="339">
        <v>44770</v>
      </c>
      <c r="I227" s="635" t="s">
        <v>3167</v>
      </c>
      <c r="J227" s="636" t="s">
        <v>759</v>
      </c>
      <c r="K227" s="637" t="s">
        <v>3168</v>
      </c>
      <c r="L227" s="638" t="s">
        <v>759</v>
      </c>
      <c r="M227" s="637" t="s">
        <v>3169</v>
      </c>
      <c r="N227" s="639" t="s">
        <v>3167</v>
      </c>
      <c r="O227" s="635" t="s">
        <v>25</v>
      </c>
      <c r="P227" s="639" t="s">
        <v>34</v>
      </c>
      <c r="Q227" s="640" t="s">
        <v>1234</v>
      </c>
      <c r="R227" s="641"/>
      <c r="S227" s="641"/>
      <c r="T227" s="642"/>
      <c r="U227" s="643">
        <v>1905.8372280000001</v>
      </c>
      <c r="V227" s="644">
        <v>1</v>
      </c>
      <c r="W227" s="644">
        <v>1</v>
      </c>
      <c r="X227" s="645" t="s">
        <v>1210</v>
      </c>
      <c r="Y227" s="352">
        <v>2022</v>
      </c>
      <c r="Z227" s="265">
        <v>2024</v>
      </c>
      <c r="AA227" s="646" t="s">
        <v>3170</v>
      </c>
      <c r="AB227" s="647"/>
      <c r="AC227" s="639" t="s">
        <v>1210</v>
      </c>
      <c r="AD227" s="648" t="s">
        <v>1211</v>
      </c>
      <c r="AE227" s="636" t="s">
        <v>3171</v>
      </c>
      <c r="AF227" s="636" t="s">
        <v>3172</v>
      </c>
      <c r="AG227" s="639" t="s">
        <v>3173</v>
      </c>
      <c r="AH227" s="648"/>
      <c r="AI227" s="639" t="s">
        <v>1210</v>
      </c>
      <c r="AJ227" s="649">
        <v>2021</v>
      </c>
      <c r="AK227" s="644">
        <v>3642</v>
      </c>
      <c r="AL227" s="644">
        <v>3679</v>
      </c>
      <c r="AM227" s="650"/>
      <c r="AN227" s="651"/>
      <c r="AO227" s="652">
        <v>2024</v>
      </c>
      <c r="AP227" s="645">
        <v>3423.48</v>
      </c>
      <c r="AQ227" s="653">
        <v>6</v>
      </c>
      <c r="AR227" s="645">
        <v>3458.26</v>
      </c>
      <c r="AS227" s="653">
        <v>5.99</v>
      </c>
      <c r="AT227" s="654"/>
      <c r="AU227" s="651" t="s">
        <v>1210</v>
      </c>
      <c r="AV227" s="655" t="s">
        <v>1210</v>
      </c>
      <c r="AW227" s="656" t="s">
        <v>3174</v>
      </c>
      <c r="AX227" s="649">
        <v>2021</v>
      </c>
      <c r="AY227" s="644"/>
      <c r="AZ227" s="644" t="s">
        <v>1210</v>
      </c>
      <c r="BA227" s="650"/>
      <c r="BB227" s="657"/>
      <c r="BC227" s="652">
        <v>2024</v>
      </c>
      <c r="BD227" s="645"/>
      <c r="BE227" s="653" t="s">
        <v>1210</v>
      </c>
      <c r="BF227" s="645"/>
      <c r="BG227" s="653" t="s">
        <v>1210</v>
      </c>
      <c r="BH227" s="654"/>
      <c r="BI227" s="657" t="s">
        <v>1210</v>
      </c>
      <c r="BJ227" s="655" t="s">
        <v>1210</v>
      </c>
      <c r="BK227" s="656"/>
      <c r="BL227" s="635" t="s">
        <v>1210</v>
      </c>
      <c r="BM227" s="658" t="s">
        <v>1210</v>
      </c>
      <c r="BN227" s="639" t="s">
        <v>1210</v>
      </c>
      <c r="BO227" s="635" t="s">
        <v>1210</v>
      </c>
      <c r="BP227" s="658" t="s">
        <v>1210</v>
      </c>
      <c r="BQ227" s="639" t="s">
        <v>1210</v>
      </c>
      <c r="BR227" s="635" t="s">
        <v>1210</v>
      </c>
      <c r="BS227" s="658" t="s">
        <v>1210</v>
      </c>
      <c r="BT227" s="639" t="s">
        <v>1210</v>
      </c>
      <c r="BU227" s="635" t="s">
        <v>1210</v>
      </c>
      <c r="BV227" s="658" t="s">
        <v>1210</v>
      </c>
      <c r="BW227" s="639" t="s">
        <v>1210</v>
      </c>
      <c r="BX227" s="635" t="s">
        <v>1210</v>
      </c>
      <c r="BY227" s="658" t="s">
        <v>1210</v>
      </c>
      <c r="BZ227" s="639" t="s">
        <v>1210</v>
      </c>
      <c r="CA227" s="659" t="s">
        <v>1210</v>
      </c>
      <c r="CB227" s="638" t="s">
        <v>1240</v>
      </c>
      <c r="CC227" s="660" t="s">
        <v>3175</v>
      </c>
      <c r="CD227" s="661" t="s">
        <v>1217</v>
      </c>
      <c r="CE227" s="662"/>
      <c r="CF227" s="663"/>
      <c r="CG227" s="663"/>
      <c r="CH227" s="663"/>
      <c r="CI227" s="663"/>
      <c r="CJ227" s="664"/>
      <c r="CK227" s="661" t="s">
        <v>1240</v>
      </c>
      <c r="CL227" s="639" t="s">
        <v>3176</v>
      </c>
      <c r="CM227" s="647" t="s">
        <v>1217</v>
      </c>
      <c r="CN227" s="665"/>
      <c r="CO227" s="666">
        <v>0</v>
      </c>
      <c r="CP227" s="667"/>
      <c r="CQ227" s="666">
        <v>0</v>
      </c>
      <c r="CR227" s="667"/>
      <c r="CS227" s="666">
        <v>0</v>
      </c>
      <c r="CT227" s="667" t="s">
        <v>1210</v>
      </c>
      <c r="CU227" s="666">
        <v>0</v>
      </c>
      <c r="CV227" s="374" t="s">
        <v>1219</v>
      </c>
      <c r="CW227" s="375" t="s">
        <v>1223</v>
      </c>
      <c r="CX227" s="336"/>
      <c r="CY227" s="333" t="s">
        <v>1222</v>
      </c>
      <c r="CZ227" s="334" t="s">
        <v>1223</v>
      </c>
      <c r="DA227" s="336"/>
      <c r="DB227" s="333" t="s">
        <v>1222</v>
      </c>
      <c r="DC227" s="334" t="s">
        <v>1223</v>
      </c>
      <c r="DD227" s="336"/>
      <c r="DE227" s="333" t="s">
        <v>1222</v>
      </c>
      <c r="DF227" s="334" t="s">
        <v>1223</v>
      </c>
      <c r="DG227" s="336"/>
      <c r="DH227" s="333" t="s">
        <v>1222</v>
      </c>
      <c r="DI227" s="334" t="s">
        <v>1223</v>
      </c>
      <c r="DJ227" s="336"/>
      <c r="DK227" s="333" t="s">
        <v>1222</v>
      </c>
      <c r="DL227" s="334" t="s">
        <v>1223</v>
      </c>
      <c r="DM227" s="336"/>
      <c r="DN227" s="333" t="s">
        <v>1224</v>
      </c>
      <c r="DO227" s="334" t="s">
        <v>1224</v>
      </c>
      <c r="DP227" s="336"/>
      <c r="DQ227" s="333" t="s">
        <v>1222</v>
      </c>
      <c r="DR227" s="334" t="s">
        <v>1223</v>
      </c>
      <c r="DS227" s="336"/>
      <c r="DT227" s="333" t="s">
        <v>1222</v>
      </c>
      <c r="DU227" s="334" t="s">
        <v>1223</v>
      </c>
      <c r="DV227" s="336"/>
      <c r="DW227" s="333" t="s">
        <v>1222</v>
      </c>
      <c r="DX227" s="334" t="s">
        <v>1223</v>
      </c>
      <c r="DY227" s="336"/>
      <c r="DZ227" s="333" t="s">
        <v>1222</v>
      </c>
      <c r="EA227" s="334" t="s">
        <v>1223</v>
      </c>
      <c r="EB227" s="336"/>
      <c r="EC227" s="333" t="s">
        <v>1222</v>
      </c>
      <c r="ED227" s="334" t="s">
        <v>1223</v>
      </c>
      <c r="EE227" s="336"/>
      <c r="EF227" s="333" t="s">
        <v>1222</v>
      </c>
      <c r="EG227" s="334" t="s">
        <v>1223</v>
      </c>
      <c r="EH227" s="336"/>
      <c r="EI227" s="374" t="s">
        <v>1210</v>
      </c>
      <c r="EJ227" s="375" t="s">
        <v>1210</v>
      </c>
      <c r="EK227" s="336"/>
      <c r="EL227" s="333" t="s">
        <v>1210</v>
      </c>
      <c r="EM227" s="334" t="s">
        <v>1210</v>
      </c>
      <c r="EN227" s="336"/>
      <c r="EO227" s="333" t="s">
        <v>1210</v>
      </c>
      <c r="EP227" s="334" t="s">
        <v>1210</v>
      </c>
      <c r="EQ227" s="336"/>
      <c r="ER227" s="333" t="s">
        <v>1210</v>
      </c>
      <c r="ES227" s="334" t="s">
        <v>1210</v>
      </c>
      <c r="ET227" s="336"/>
      <c r="EU227" s="333" t="s">
        <v>1210</v>
      </c>
      <c r="EV227" s="334" t="s">
        <v>1210</v>
      </c>
      <c r="EW227" s="376"/>
      <c r="EY227" s="668" t="s">
        <v>758</v>
      </c>
      <c r="EZ227" s="639" t="s">
        <v>759</v>
      </c>
      <c r="FA227" s="265" t="s">
        <v>1231</v>
      </c>
      <c r="FB227" s="266">
        <v>44914</v>
      </c>
      <c r="FC227" s="669">
        <v>44915</v>
      </c>
      <c r="FD227" s="268" t="s">
        <v>1242</v>
      </c>
      <c r="FE227" s="326">
        <v>6</v>
      </c>
      <c r="FF227" s="270" t="s">
        <v>1242</v>
      </c>
      <c r="FG227" s="326">
        <v>5.99</v>
      </c>
      <c r="FH227" s="327" t="s">
        <v>1210</v>
      </c>
      <c r="FI227" s="328" t="s">
        <v>1210</v>
      </c>
      <c r="FJ227" s="670" t="s">
        <v>1242</v>
      </c>
      <c r="FK227" s="671">
        <v>100</v>
      </c>
      <c r="FL227" s="672">
        <v>24</v>
      </c>
      <c r="FM227" s="673">
        <v>24</v>
      </c>
      <c r="FN227" s="268" t="s">
        <v>1210</v>
      </c>
      <c r="FO227" s="326" t="s">
        <v>1210</v>
      </c>
      <c r="FP227" s="270" t="s">
        <v>1210</v>
      </c>
      <c r="FQ227" s="326" t="s">
        <v>1210</v>
      </c>
      <c r="FR227" s="327" t="s">
        <v>1210</v>
      </c>
      <c r="FS227" s="328" t="s">
        <v>1210</v>
      </c>
      <c r="FT227" s="670" t="s">
        <v>1210</v>
      </c>
      <c r="FU227" s="671" t="s">
        <v>1210</v>
      </c>
      <c r="FV227" s="672" t="s">
        <v>1210</v>
      </c>
      <c r="FW227" s="673" t="s">
        <v>1210</v>
      </c>
      <c r="FY227" s="276" t="s">
        <v>1243</v>
      </c>
      <c r="FZ227" s="277" t="s">
        <v>1230</v>
      </c>
      <c r="GC227" s="229"/>
      <c r="GD227" s="229"/>
    </row>
    <row r="228" spans="2:186" ht="18.75" customHeight="1">
      <c r="B228" s="632" t="s">
        <v>760</v>
      </c>
      <c r="C228" s="231" t="s">
        <v>761</v>
      </c>
      <c r="D228" s="232">
        <v>2022</v>
      </c>
      <c r="E228" s="233" t="s">
        <v>1231</v>
      </c>
      <c r="F228" s="633">
        <v>1097310</v>
      </c>
      <c r="G228" s="634">
        <v>1097310</v>
      </c>
      <c r="H228" s="339">
        <v>44750</v>
      </c>
      <c r="I228" s="635" t="s">
        <v>3177</v>
      </c>
      <c r="J228" s="636" t="s">
        <v>761</v>
      </c>
      <c r="K228" s="637" t="s">
        <v>3178</v>
      </c>
      <c r="L228" s="638" t="s">
        <v>761</v>
      </c>
      <c r="M228" s="637" t="s">
        <v>3178</v>
      </c>
      <c r="N228" s="639" t="s">
        <v>3177</v>
      </c>
      <c r="O228" s="635" t="s">
        <v>150</v>
      </c>
      <c r="P228" s="639" t="s">
        <v>151</v>
      </c>
      <c r="Q228" s="640" t="s">
        <v>1234</v>
      </c>
      <c r="R228" s="641"/>
      <c r="S228" s="641"/>
      <c r="T228" s="642"/>
      <c r="U228" s="643">
        <v>2871</v>
      </c>
      <c r="V228" s="644">
        <v>19</v>
      </c>
      <c r="W228" s="644">
        <v>1</v>
      </c>
      <c r="X228" s="645" t="s">
        <v>1210</v>
      </c>
      <c r="Y228" s="352">
        <v>2022</v>
      </c>
      <c r="Z228" s="265">
        <v>2024</v>
      </c>
      <c r="AA228" s="646" t="s">
        <v>3179</v>
      </c>
      <c r="AB228" s="647"/>
      <c r="AC228" s="639" t="s">
        <v>1210</v>
      </c>
      <c r="AD228" s="648" t="s">
        <v>1211</v>
      </c>
      <c r="AE228" s="636" t="s">
        <v>3180</v>
      </c>
      <c r="AF228" s="636" t="s">
        <v>3177</v>
      </c>
      <c r="AG228" s="639" t="s">
        <v>3181</v>
      </c>
      <c r="AH228" s="648"/>
      <c r="AI228" s="639" t="s">
        <v>1210</v>
      </c>
      <c r="AJ228" s="649">
        <v>2021</v>
      </c>
      <c r="AK228" s="644">
        <v>5238</v>
      </c>
      <c r="AL228" s="644">
        <v>5225</v>
      </c>
      <c r="AM228" s="650"/>
      <c r="AN228" s="651"/>
      <c r="AO228" s="652">
        <v>2024</v>
      </c>
      <c r="AP228" s="645">
        <v>4306</v>
      </c>
      <c r="AQ228" s="653">
        <v>17.79</v>
      </c>
      <c r="AR228" s="645">
        <v>4327</v>
      </c>
      <c r="AS228" s="653">
        <v>17.18</v>
      </c>
      <c r="AT228" s="654"/>
      <c r="AU228" s="651" t="s">
        <v>1210</v>
      </c>
      <c r="AV228" s="655" t="s">
        <v>1210</v>
      </c>
      <c r="AW228" s="656" t="s">
        <v>3182</v>
      </c>
      <c r="AX228" s="649">
        <v>2021</v>
      </c>
      <c r="AY228" s="644"/>
      <c r="AZ228" s="644" t="s">
        <v>1210</v>
      </c>
      <c r="BA228" s="650"/>
      <c r="BB228" s="657"/>
      <c r="BC228" s="652">
        <v>2024</v>
      </c>
      <c r="BD228" s="645"/>
      <c r="BE228" s="653" t="s">
        <v>1210</v>
      </c>
      <c r="BF228" s="645"/>
      <c r="BG228" s="653" t="s">
        <v>1210</v>
      </c>
      <c r="BH228" s="654"/>
      <c r="BI228" s="657" t="s">
        <v>1210</v>
      </c>
      <c r="BJ228" s="655" t="s">
        <v>1210</v>
      </c>
      <c r="BK228" s="656"/>
      <c r="BL228" s="635" t="s">
        <v>1210</v>
      </c>
      <c r="BM228" s="658" t="s">
        <v>1210</v>
      </c>
      <c r="BN228" s="639" t="s">
        <v>1210</v>
      </c>
      <c r="BO228" s="635" t="s">
        <v>1210</v>
      </c>
      <c r="BP228" s="658" t="s">
        <v>1210</v>
      </c>
      <c r="BQ228" s="639" t="s">
        <v>1210</v>
      </c>
      <c r="BR228" s="635" t="s">
        <v>1210</v>
      </c>
      <c r="BS228" s="658" t="s">
        <v>1210</v>
      </c>
      <c r="BT228" s="639" t="s">
        <v>1210</v>
      </c>
      <c r="BU228" s="635" t="s">
        <v>1210</v>
      </c>
      <c r="BV228" s="658" t="s">
        <v>1210</v>
      </c>
      <c r="BW228" s="639" t="s">
        <v>1210</v>
      </c>
      <c r="BX228" s="635" t="s">
        <v>1210</v>
      </c>
      <c r="BY228" s="658" t="s">
        <v>1210</v>
      </c>
      <c r="BZ228" s="639" t="s">
        <v>1210</v>
      </c>
      <c r="CA228" s="659" t="s">
        <v>1210</v>
      </c>
      <c r="CB228" s="638" t="s">
        <v>1240</v>
      </c>
      <c r="CC228" s="660" t="s">
        <v>3183</v>
      </c>
      <c r="CD228" s="661" t="s">
        <v>1217</v>
      </c>
      <c r="CE228" s="662"/>
      <c r="CF228" s="663"/>
      <c r="CG228" s="663"/>
      <c r="CH228" s="663"/>
      <c r="CI228" s="663"/>
      <c r="CJ228" s="664"/>
      <c r="CK228" s="661" t="s">
        <v>1217</v>
      </c>
      <c r="CL228" s="639"/>
      <c r="CM228" s="647" t="s">
        <v>1217</v>
      </c>
      <c r="CN228" s="665"/>
      <c r="CO228" s="666">
        <v>0</v>
      </c>
      <c r="CP228" s="667"/>
      <c r="CQ228" s="666">
        <v>0</v>
      </c>
      <c r="CR228" s="667"/>
      <c r="CS228" s="666">
        <v>0</v>
      </c>
      <c r="CT228" s="667" t="s">
        <v>1210</v>
      </c>
      <c r="CU228" s="666">
        <v>0</v>
      </c>
      <c r="CV228" s="374" t="s">
        <v>1219</v>
      </c>
      <c r="CW228" s="375" t="s">
        <v>1223</v>
      </c>
      <c r="CX228" s="336"/>
      <c r="CY228" s="333" t="s">
        <v>1222</v>
      </c>
      <c r="CZ228" s="334" t="s">
        <v>1223</v>
      </c>
      <c r="DA228" s="336"/>
      <c r="DB228" s="333" t="s">
        <v>1222</v>
      </c>
      <c r="DC228" s="334" t="s">
        <v>1223</v>
      </c>
      <c r="DD228" s="336"/>
      <c r="DE228" s="333" t="s">
        <v>1222</v>
      </c>
      <c r="DF228" s="334" t="s">
        <v>1223</v>
      </c>
      <c r="DG228" s="336"/>
      <c r="DH228" s="333" t="s">
        <v>1222</v>
      </c>
      <c r="DI228" s="334" t="s">
        <v>1223</v>
      </c>
      <c r="DJ228" s="336"/>
      <c r="DK228" s="333" t="s">
        <v>1222</v>
      </c>
      <c r="DL228" s="334" t="s">
        <v>1223</v>
      </c>
      <c r="DM228" s="336"/>
      <c r="DN228" s="333" t="s">
        <v>1222</v>
      </c>
      <c r="DO228" s="334" t="s">
        <v>1223</v>
      </c>
      <c r="DP228" s="336"/>
      <c r="DQ228" s="333" t="s">
        <v>1222</v>
      </c>
      <c r="DR228" s="334" t="s">
        <v>1223</v>
      </c>
      <c r="DS228" s="336"/>
      <c r="DT228" s="333" t="s">
        <v>1222</v>
      </c>
      <c r="DU228" s="334" t="s">
        <v>1223</v>
      </c>
      <c r="DV228" s="336"/>
      <c r="DW228" s="333" t="s">
        <v>1222</v>
      </c>
      <c r="DX228" s="334" t="s">
        <v>1223</v>
      </c>
      <c r="DY228" s="336"/>
      <c r="DZ228" s="333" t="s">
        <v>1222</v>
      </c>
      <c r="EA228" s="334" t="s">
        <v>1223</v>
      </c>
      <c r="EB228" s="336"/>
      <c r="EC228" s="333" t="s">
        <v>1222</v>
      </c>
      <c r="ED228" s="334" t="s">
        <v>1223</v>
      </c>
      <c r="EE228" s="336"/>
      <c r="EF228" s="333" t="s">
        <v>1222</v>
      </c>
      <c r="EG228" s="334" t="s">
        <v>1223</v>
      </c>
      <c r="EH228" s="336"/>
      <c r="EI228" s="374" t="s">
        <v>1210</v>
      </c>
      <c r="EJ228" s="375" t="s">
        <v>1210</v>
      </c>
      <c r="EK228" s="336"/>
      <c r="EL228" s="333" t="s">
        <v>1210</v>
      </c>
      <c r="EM228" s="334" t="s">
        <v>1210</v>
      </c>
      <c r="EN228" s="336"/>
      <c r="EO228" s="333" t="s">
        <v>1210</v>
      </c>
      <c r="EP228" s="334" t="s">
        <v>1210</v>
      </c>
      <c r="EQ228" s="336"/>
      <c r="ER228" s="333" t="s">
        <v>1210</v>
      </c>
      <c r="ES228" s="334" t="s">
        <v>1210</v>
      </c>
      <c r="ET228" s="336"/>
      <c r="EU228" s="333" t="s">
        <v>1210</v>
      </c>
      <c r="EV228" s="334" t="s">
        <v>1210</v>
      </c>
      <c r="EW228" s="376"/>
      <c r="EY228" s="668" t="s">
        <v>760</v>
      </c>
      <c r="EZ228" s="639" t="s">
        <v>761</v>
      </c>
      <c r="FA228" s="265" t="s">
        <v>1231</v>
      </c>
      <c r="FB228" s="266">
        <v>44910</v>
      </c>
      <c r="FC228" s="669">
        <v>44915</v>
      </c>
      <c r="FD228" s="268" t="s">
        <v>1276</v>
      </c>
      <c r="FE228" s="326">
        <v>17.79</v>
      </c>
      <c r="FF228" s="270" t="s">
        <v>1276</v>
      </c>
      <c r="FG228" s="326">
        <v>17.18</v>
      </c>
      <c r="FH228" s="327" t="s">
        <v>1210</v>
      </c>
      <c r="FI228" s="328" t="s">
        <v>1210</v>
      </c>
      <c r="FJ228" s="670" t="s">
        <v>1242</v>
      </c>
      <c r="FK228" s="671">
        <v>100</v>
      </c>
      <c r="FL228" s="672">
        <v>26</v>
      </c>
      <c r="FM228" s="673">
        <v>26</v>
      </c>
      <c r="FN228" s="268" t="s">
        <v>1210</v>
      </c>
      <c r="FO228" s="326" t="s">
        <v>1210</v>
      </c>
      <c r="FP228" s="270" t="s">
        <v>1210</v>
      </c>
      <c r="FQ228" s="326" t="s">
        <v>1210</v>
      </c>
      <c r="FR228" s="327" t="s">
        <v>1210</v>
      </c>
      <c r="FS228" s="328" t="s">
        <v>1210</v>
      </c>
      <c r="FT228" s="670" t="s">
        <v>1210</v>
      </c>
      <c r="FU228" s="671" t="s">
        <v>1210</v>
      </c>
      <c r="FV228" s="672" t="s">
        <v>1210</v>
      </c>
      <c r="FW228" s="673" t="s">
        <v>1210</v>
      </c>
      <c r="FY228" s="276" t="s">
        <v>1243</v>
      </c>
      <c r="FZ228" s="277" t="s">
        <v>1230</v>
      </c>
      <c r="GC228" s="229"/>
      <c r="GD228" s="229"/>
    </row>
    <row r="229" spans="2:186" ht="18.75" customHeight="1">
      <c r="B229" s="632" t="s">
        <v>762</v>
      </c>
      <c r="C229" s="231" t="s">
        <v>763</v>
      </c>
      <c r="D229" s="232">
        <v>2022</v>
      </c>
      <c r="E229" s="233" t="s">
        <v>1231</v>
      </c>
      <c r="F229" s="633">
        <v>1097311</v>
      </c>
      <c r="G229" s="634">
        <v>1097311</v>
      </c>
      <c r="H229" s="339">
        <v>44769</v>
      </c>
      <c r="I229" s="635" t="s">
        <v>3184</v>
      </c>
      <c r="J229" s="636" t="s">
        <v>763</v>
      </c>
      <c r="K229" s="637" t="s">
        <v>3185</v>
      </c>
      <c r="L229" s="638" t="s">
        <v>763</v>
      </c>
      <c r="M229" s="637" t="s">
        <v>3185</v>
      </c>
      <c r="N229" s="639" t="s">
        <v>3184</v>
      </c>
      <c r="O229" s="635" t="s">
        <v>150</v>
      </c>
      <c r="P229" s="639" t="s">
        <v>151</v>
      </c>
      <c r="Q229" s="640" t="s">
        <v>1234</v>
      </c>
      <c r="R229" s="641"/>
      <c r="S229" s="641"/>
      <c r="T229" s="642"/>
      <c r="U229" s="643">
        <v>2357.7304199999999</v>
      </c>
      <c r="V229" s="644">
        <v>18</v>
      </c>
      <c r="W229" s="644">
        <v>1</v>
      </c>
      <c r="X229" s="645" t="s">
        <v>1210</v>
      </c>
      <c r="Y229" s="352">
        <v>2022</v>
      </c>
      <c r="Z229" s="265">
        <v>2024</v>
      </c>
      <c r="AA229" s="646" t="s">
        <v>3186</v>
      </c>
      <c r="AB229" s="647"/>
      <c r="AC229" s="639" t="s">
        <v>1210</v>
      </c>
      <c r="AD229" s="648" t="s">
        <v>1211</v>
      </c>
      <c r="AE229" s="636" t="s">
        <v>3187</v>
      </c>
      <c r="AF229" s="636" t="s">
        <v>3184</v>
      </c>
      <c r="AG229" s="639" t="s">
        <v>3188</v>
      </c>
      <c r="AH229" s="648"/>
      <c r="AI229" s="639" t="s">
        <v>1210</v>
      </c>
      <c r="AJ229" s="649">
        <v>2021</v>
      </c>
      <c r="AK229" s="644">
        <v>4715</v>
      </c>
      <c r="AL229" s="644">
        <v>4624</v>
      </c>
      <c r="AM229" s="650">
        <v>46.93</v>
      </c>
      <c r="AN229" s="651" t="s">
        <v>1283</v>
      </c>
      <c r="AO229" s="652">
        <v>2024</v>
      </c>
      <c r="AP229" s="645">
        <v>4574</v>
      </c>
      <c r="AQ229" s="653">
        <v>2.99</v>
      </c>
      <c r="AR229" s="645">
        <v>4485</v>
      </c>
      <c r="AS229" s="653">
        <v>3</v>
      </c>
      <c r="AT229" s="654">
        <v>45.52</v>
      </c>
      <c r="AU229" s="651" t="s">
        <v>1283</v>
      </c>
      <c r="AV229" s="655">
        <v>3</v>
      </c>
      <c r="AW229" s="656" t="s">
        <v>3189</v>
      </c>
      <c r="AX229" s="649">
        <v>2021</v>
      </c>
      <c r="AY229" s="644"/>
      <c r="AZ229" s="644" t="s">
        <v>1210</v>
      </c>
      <c r="BA229" s="650"/>
      <c r="BB229" s="657"/>
      <c r="BC229" s="652">
        <v>2024</v>
      </c>
      <c r="BD229" s="645"/>
      <c r="BE229" s="653" t="s">
        <v>1210</v>
      </c>
      <c r="BF229" s="645"/>
      <c r="BG229" s="653" t="s">
        <v>1210</v>
      </c>
      <c r="BH229" s="654"/>
      <c r="BI229" s="657" t="s">
        <v>1210</v>
      </c>
      <c r="BJ229" s="655" t="s">
        <v>1210</v>
      </c>
      <c r="BK229" s="656"/>
      <c r="BL229" s="635" t="s">
        <v>1210</v>
      </c>
      <c r="BM229" s="658" t="s">
        <v>1210</v>
      </c>
      <c r="BN229" s="639" t="s">
        <v>1210</v>
      </c>
      <c r="BO229" s="635" t="s">
        <v>1210</v>
      </c>
      <c r="BP229" s="658" t="s">
        <v>1210</v>
      </c>
      <c r="BQ229" s="639" t="s">
        <v>1210</v>
      </c>
      <c r="BR229" s="635" t="s">
        <v>1210</v>
      </c>
      <c r="BS229" s="658" t="s">
        <v>1210</v>
      </c>
      <c r="BT229" s="639" t="s">
        <v>1210</v>
      </c>
      <c r="BU229" s="635" t="s">
        <v>1210</v>
      </c>
      <c r="BV229" s="658" t="s">
        <v>1210</v>
      </c>
      <c r="BW229" s="639" t="s">
        <v>1210</v>
      </c>
      <c r="BX229" s="635" t="s">
        <v>1210</v>
      </c>
      <c r="BY229" s="658" t="s">
        <v>1210</v>
      </c>
      <c r="BZ229" s="639" t="s">
        <v>1210</v>
      </c>
      <c r="CA229" s="659" t="s">
        <v>1210</v>
      </c>
      <c r="CB229" s="638" t="s">
        <v>1240</v>
      </c>
      <c r="CC229" s="660" t="s">
        <v>3190</v>
      </c>
      <c r="CD229" s="661" t="s">
        <v>1240</v>
      </c>
      <c r="CE229" s="662" t="s">
        <v>1431</v>
      </c>
      <c r="CF229" s="663" t="s">
        <v>3191</v>
      </c>
      <c r="CG229" s="663"/>
      <c r="CH229" s="663"/>
      <c r="CI229" s="663"/>
      <c r="CJ229" s="664"/>
      <c r="CK229" s="661" t="s">
        <v>1217</v>
      </c>
      <c r="CL229" s="639"/>
      <c r="CM229" s="647" t="s">
        <v>1217</v>
      </c>
      <c r="CN229" s="665"/>
      <c r="CO229" s="666">
        <v>0</v>
      </c>
      <c r="CP229" s="667"/>
      <c r="CQ229" s="666">
        <v>0</v>
      </c>
      <c r="CR229" s="667"/>
      <c r="CS229" s="666">
        <v>0</v>
      </c>
      <c r="CT229" s="667" t="s">
        <v>1210</v>
      </c>
      <c r="CU229" s="666">
        <v>0</v>
      </c>
      <c r="CV229" s="374" t="s">
        <v>1219</v>
      </c>
      <c r="CW229" s="375" t="s">
        <v>1223</v>
      </c>
      <c r="CX229" s="336" t="s">
        <v>3192</v>
      </c>
      <c r="CY229" s="333" t="s">
        <v>1222</v>
      </c>
      <c r="CZ229" s="334" t="s">
        <v>1223</v>
      </c>
      <c r="DA229" s="336" t="s">
        <v>3193</v>
      </c>
      <c r="DB229" s="333" t="s">
        <v>1222</v>
      </c>
      <c r="DC229" s="334" t="s">
        <v>1223</v>
      </c>
      <c r="DD229" s="336" t="s">
        <v>3193</v>
      </c>
      <c r="DE229" s="333" t="s">
        <v>1222</v>
      </c>
      <c r="DF229" s="334" t="s">
        <v>1223</v>
      </c>
      <c r="DG229" s="336" t="s">
        <v>3194</v>
      </c>
      <c r="DH229" s="333" t="s">
        <v>1222</v>
      </c>
      <c r="DI229" s="334" t="s">
        <v>1223</v>
      </c>
      <c r="DJ229" s="336" t="s">
        <v>3193</v>
      </c>
      <c r="DK229" s="333" t="s">
        <v>1222</v>
      </c>
      <c r="DL229" s="334" t="s">
        <v>1223</v>
      </c>
      <c r="DM229" s="336" t="s">
        <v>3194</v>
      </c>
      <c r="DN229" s="333" t="s">
        <v>1222</v>
      </c>
      <c r="DO229" s="334" t="s">
        <v>1223</v>
      </c>
      <c r="DP229" s="336" t="s">
        <v>3195</v>
      </c>
      <c r="DQ229" s="333" t="s">
        <v>1222</v>
      </c>
      <c r="DR229" s="334" t="s">
        <v>1223</v>
      </c>
      <c r="DS229" s="336" t="s">
        <v>3194</v>
      </c>
      <c r="DT229" s="333" t="s">
        <v>1222</v>
      </c>
      <c r="DU229" s="334" t="s">
        <v>1223</v>
      </c>
      <c r="DV229" s="336" t="s">
        <v>3194</v>
      </c>
      <c r="DW229" s="333" t="s">
        <v>1222</v>
      </c>
      <c r="DX229" s="334" t="s">
        <v>1223</v>
      </c>
      <c r="DY229" s="336" t="s">
        <v>3196</v>
      </c>
      <c r="DZ229" s="333" t="s">
        <v>1222</v>
      </c>
      <c r="EA229" s="334" t="s">
        <v>1223</v>
      </c>
      <c r="EB229" s="336" t="s">
        <v>3196</v>
      </c>
      <c r="EC229" s="333" t="s">
        <v>1222</v>
      </c>
      <c r="ED229" s="334" t="s">
        <v>1223</v>
      </c>
      <c r="EE229" s="336" t="s">
        <v>3196</v>
      </c>
      <c r="EF229" s="333" t="s">
        <v>1222</v>
      </c>
      <c r="EG229" s="334" t="s">
        <v>1223</v>
      </c>
      <c r="EH229" s="336" t="s">
        <v>3194</v>
      </c>
      <c r="EI229" s="374" t="s">
        <v>1210</v>
      </c>
      <c r="EJ229" s="375" t="s">
        <v>1210</v>
      </c>
      <c r="EK229" s="336"/>
      <c r="EL229" s="333" t="s">
        <v>1210</v>
      </c>
      <c r="EM229" s="334" t="s">
        <v>1210</v>
      </c>
      <c r="EN229" s="336"/>
      <c r="EO229" s="333" t="s">
        <v>1210</v>
      </c>
      <c r="EP229" s="334" t="s">
        <v>1210</v>
      </c>
      <c r="EQ229" s="336"/>
      <c r="ER229" s="333" t="s">
        <v>1210</v>
      </c>
      <c r="ES229" s="334" t="s">
        <v>1210</v>
      </c>
      <c r="ET229" s="336"/>
      <c r="EU229" s="333" t="s">
        <v>1210</v>
      </c>
      <c r="EV229" s="334" t="s">
        <v>1210</v>
      </c>
      <c r="EW229" s="376"/>
      <c r="EY229" s="668" t="s">
        <v>762</v>
      </c>
      <c r="EZ229" s="639" t="s">
        <v>763</v>
      </c>
      <c r="FA229" s="265" t="s">
        <v>1231</v>
      </c>
      <c r="FB229" s="266">
        <v>44862</v>
      </c>
      <c r="FC229" s="669">
        <v>44889</v>
      </c>
      <c r="FD229" s="268" t="s">
        <v>1242</v>
      </c>
      <c r="FE229" s="326">
        <v>2.99</v>
      </c>
      <c r="FF229" s="270" t="s">
        <v>1242</v>
      </c>
      <c r="FG229" s="326">
        <v>3</v>
      </c>
      <c r="FH229" s="327" t="s">
        <v>1242</v>
      </c>
      <c r="FI229" s="328">
        <v>3</v>
      </c>
      <c r="FJ229" s="670" t="s">
        <v>1242</v>
      </c>
      <c r="FK229" s="671">
        <v>100</v>
      </c>
      <c r="FL229" s="672">
        <v>26</v>
      </c>
      <c r="FM229" s="673">
        <v>26</v>
      </c>
      <c r="FN229" s="268" t="s">
        <v>1210</v>
      </c>
      <c r="FO229" s="326" t="s">
        <v>1210</v>
      </c>
      <c r="FP229" s="270" t="s">
        <v>1210</v>
      </c>
      <c r="FQ229" s="326" t="s">
        <v>1210</v>
      </c>
      <c r="FR229" s="327" t="s">
        <v>1210</v>
      </c>
      <c r="FS229" s="328" t="s">
        <v>1210</v>
      </c>
      <c r="FT229" s="670" t="s">
        <v>1210</v>
      </c>
      <c r="FU229" s="671" t="s">
        <v>1210</v>
      </c>
      <c r="FV229" s="672" t="s">
        <v>1210</v>
      </c>
      <c r="FW229" s="673" t="s">
        <v>1210</v>
      </c>
      <c r="FY229" s="276" t="s">
        <v>1243</v>
      </c>
      <c r="FZ229" s="277" t="s">
        <v>1230</v>
      </c>
      <c r="GC229" s="229"/>
      <c r="GD229" s="229"/>
    </row>
    <row r="230" spans="2:186" ht="18.75" customHeight="1">
      <c r="B230" s="632" t="s">
        <v>764</v>
      </c>
      <c r="C230" s="231" t="s">
        <v>765</v>
      </c>
      <c r="D230" s="232">
        <v>2022</v>
      </c>
      <c r="E230" s="233" t="s">
        <v>1231</v>
      </c>
      <c r="F230" s="633">
        <v>1056313</v>
      </c>
      <c r="G230" s="634">
        <v>1056313</v>
      </c>
      <c r="H230" s="339">
        <v>44749</v>
      </c>
      <c r="I230" s="635" t="s">
        <v>3197</v>
      </c>
      <c r="J230" s="636" t="s">
        <v>765</v>
      </c>
      <c r="K230" s="637" t="s">
        <v>3198</v>
      </c>
      <c r="L230" s="638" t="s">
        <v>765</v>
      </c>
      <c r="M230" s="637" t="s">
        <v>3198</v>
      </c>
      <c r="N230" s="639" t="s">
        <v>3197</v>
      </c>
      <c r="O230" s="635" t="s">
        <v>78</v>
      </c>
      <c r="P230" s="639" t="s">
        <v>85</v>
      </c>
      <c r="Q230" s="640" t="s">
        <v>1234</v>
      </c>
      <c r="R230" s="641"/>
      <c r="S230" s="641"/>
      <c r="T230" s="642"/>
      <c r="U230" s="643">
        <v>3037</v>
      </c>
      <c r="V230" s="644">
        <v>42</v>
      </c>
      <c r="W230" s="644">
        <v>0</v>
      </c>
      <c r="X230" s="645" t="s">
        <v>1210</v>
      </c>
      <c r="Y230" s="352">
        <v>2022</v>
      </c>
      <c r="Z230" s="265">
        <v>2024</v>
      </c>
      <c r="AA230" s="646" t="s">
        <v>3199</v>
      </c>
      <c r="AB230" s="647"/>
      <c r="AC230" s="639" t="s">
        <v>1210</v>
      </c>
      <c r="AD230" s="648" t="s">
        <v>1211</v>
      </c>
      <c r="AE230" s="636" t="s">
        <v>3200</v>
      </c>
      <c r="AF230" s="636" t="s">
        <v>3197</v>
      </c>
      <c r="AG230" s="639" t="s">
        <v>3201</v>
      </c>
      <c r="AH230" s="648"/>
      <c r="AI230" s="639" t="s">
        <v>1210</v>
      </c>
      <c r="AJ230" s="649">
        <v>2021</v>
      </c>
      <c r="AK230" s="644">
        <v>5284</v>
      </c>
      <c r="AL230" s="644">
        <v>5245</v>
      </c>
      <c r="AM230" s="650">
        <v>296.61</v>
      </c>
      <c r="AN230" s="651" t="s">
        <v>1992</v>
      </c>
      <c r="AO230" s="652">
        <v>2024</v>
      </c>
      <c r="AP230" s="645">
        <v>5125.4799999999996</v>
      </c>
      <c r="AQ230" s="653">
        <v>3</v>
      </c>
      <c r="AR230" s="645">
        <v>5087.6499999999996</v>
      </c>
      <c r="AS230" s="653">
        <v>3</v>
      </c>
      <c r="AT230" s="654">
        <v>287.71170000000001</v>
      </c>
      <c r="AU230" s="651" t="s">
        <v>1992</v>
      </c>
      <c r="AV230" s="655">
        <v>3</v>
      </c>
      <c r="AW230" s="656" t="s">
        <v>3202</v>
      </c>
      <c r="AX230" s="649">
        <v>2021</v>
      </c>
      <c r="AY230" s="644"/>
      <c r="AZ230" s="644" t="s">
        <v>1210</v>
      </c>
      <c r="BA230" s="650"/>
      <c r="BB230" s="657"/>
      <c r="BC230" s="652">
        <v>2024</v>
      </c>
      <c r="BD230" s="645"/>
      <c r="BE230" s="653" t="s">
        <v>1210</v>
      </c>
      <c r="BF230" s="645"/>
      <c r="BG230" s="653" t="s">
        <v>1210</v>
      </c>
      <c r="BH230" s="654"/>
      <c r="BI230" s="657" t="s">
        <v>1210</v>
      </c>
      <c r="BJ230" s="655" t="s">
        <v>1210</v>
      </c>
      <c r="BK230" s="656"/>
      <c r="BL230" s="635" t="s">
        <v>1210</v>
      </c>
      <c r="BM230" s="658" t="s">
        <v>1210</v>
      </c>
      <c r="BN230" s="639" t="s">
        <v>1210</v>
      </c>
      <c r="BO230" s="635" t="s">
        <v>1210</v>
      </c>
      <c r="BP230" s="658" t="s">
        <v>1210</v>
      </c>
      <c r="BQ230" s="639" t="s">
        <v>1210</v>
      </c>
      <c r="BR230" s="635" t="s">
        <v>1210</v>
      </c>
      <c r="BS230" s="658" t="s">
        <v>1210</v>
      </c>
      <c r="BT230" s="639" t="s">
        <v>1210</v>
      </c>
      <c r="BU230" s="635" t="s">
        <v>1210</v>
      </c>
      <c r="BV230" s="658" t="s">
        <v>1210</v>
      </c>
      <c r="BW230" s="639" t="s">
        <v>1210</v>
      </c>
      <c r="BX230" s="635" t="s">
        <v>1210</v>
      </c>
      <c r="BY230" s="658" t="s">
        <v>1210</v>
      </c>
      <c r="BZ230" s="639" t="s">
        <v>1210</v>
      </c>
      <c r="CA230" s="659" t="s">
        <v>1210</v>
      </c>
      <c r="CB230" s="638" t="s">
        <v>1240</v>
      </c>
      <c r="CC230" s="660" t="s">
        <v>3203</v>
      </c>
      <c r="CD230" s="661" t="s">
        <v>1217</v>
      </c>
      <c r="CE230" s="662"/>
      <c r="CF230" s="663"/>
      <c r="CG230" s="663"/>
      <c r="CH230" s="663"/>
      <c r="CI230" s="663"/>
      <c r="CJ230" s="664"/>
      <c r="CK230" s="661" t="s">
        <v>1240</v>
      </c>
      <c r="CL230" s="639" t="s">
        <v>3204</v>
      </c>
      <c r="CM230" s="647" t="s">
        <v>1217</v>
      </c>
      <c r="CN230" s="665"/>
      <c r="CO230" s="666">
        <v>0</v>
      </c>
      <c r="CP230" s="667"/>
      <c r="CQ230" s="666">
        <v>0</v>
      </c>
      <c r="CR230" s="667"/>
      <c r="CS230" s="666">
        <v>0</v>
      </c>
      <c r="CT230" s="667" t="s">
        <v>1210</v>
      </c>
      <c r="CU230" s="666">
        <v>0</v>
      </c>
      <c r="CV230" s="374" t="s">
        <v>1219</v>
      </c>
      <c r="CW230" s="375" t="s">
        <v>1223</v>
      </c>
      <c r="CX230" s="336"/>
      <c r="CY230" s="333" t="s">
        <v>1222</v>
      </c>
      <c r="CZ230" s="334" t="s">
        <v>1223</v>
      </c>
      <c r="DA230" s="336"/>
      <c r="DB230" s="333" t="s">
        <v>1222</v>
      </c>
      <c r="DC230" s="334" t="s">
        <v>1223</v>
      </c>
      <c r="DD230" s="336"/>
      <c r="DE230" s="333" t="s">
        <v>1222</v>
      </c>
      <c r="DF230" s="334" t="s">
        <v>1223</v>
      </c>
      <c r="DG230" s="336"/>
      <c r="DH230" s="333" t="s">
        <v>1222</v>
      </c>
      <c r="DI230" s="334" t="s">
        <v>1223</v>
      </c>
      <c r="DJ230" s="336"/>
      <c r="DK230" s="333" t="s">
        <v>1222</v>
      </c>
      <c r="DL230" s="334" t="s">
        <v>1223</v>
      </c>
      <c r="DM230" s="336"/>
      <c r="DN230" s="333" t="s">
        <v>1222</v>
      </c>
      <c r="DO230" s="334" t="s">
        <v>1223</v>
      </c>
      <c r="DP230" s="336"/>
      <c r="DQ230" s="333" t="s">
        <v>1222</v>
      </c>
      <c r="DR230" s="334" t="s">
        <v>1223</v>
      </c>
      <c r="DS230" s="336"/>
      <c r="DT230" s="333" t="s">
        <v>1222</v>
      </c>
      <c r="DU230" s="334" t="s">
        <v>1223</v>
      </c>
      <c r="DV230" s="336"/>
      <c r="DW230" s="333" t="s">
        <v>1224</v>
      </c>
      <c r="DX230" s="334" t="s">
        <v>1224</v>
      </c>
      <c r="DY230" s="336"/>
      <c r="DZ230" s="333" t="s">
        <v>1224</v>
      </c>
      <c r="EA230" s="334" t="s">
        <v>1224</v>
      </c>
      <c r="EB230" s="336"/>
      <c r="EC230" s="333" t="s">
        <v>1224</v>
      </c>
      <c r="ED230" s="334" t="s">
        <v>1224</v>
      </c>
      <c r="EE230" s="336"/>
      <c r="EF230" s="333" t="s">
        <v>1224</v>
      </c>
      <c r="EG230" s="334" t="s">
        <v>1224</v>
      </c>
      <c r="EH230" s="336"/>
      <c r="EI230" s="374" t="s">
        <v>1210</v>
      </c>
      <c r="EJ230" s="375" t="s">
        <v>1210</v>
      </c>
      <c r="EK230" s="336"/>
      <c r="EL230" s="333" t="s">
        <v>1210</v>
      </c>
      <c r="EM230" s="334" t="s">
        <v>1210</v>
      </c>
      <c r="EN230" s="336"/>
      <c r="EO230" s="333" t="s">
        <v>1210</v>
      </c>
      <c r="EP230" s="334" t="s">
        <v>1210</v>
      </c>
      <c r="EQ230" s="336"/>
      <c r="ER230" s="333" t="s">
        <v>1210</v>
      </c>
      <c r="ES230" s="334" t="s">
        <v>1210</v>
      </c>
      <c r="ET230" s="336"/>
      <c r="EU230" s="333" t="s">
        <v>1210</v>
      </c>
      <c r="EV230" s="334" t="s">
        <v>1210</v>
      </c>
      <c r="EW230" s="376"/>
      <c r="EY230" s="668" t="s">
        <v>764</v>
      </c>
      <c r="EZ230" s="639" t="s">
        <v>765</v>
      </c>
      <c r="FA230" s="265" t="s">
        <v>1231</v>
      </c>
      <c r="FB230" s="266">
        <v>44917</v>
      </c>
      <c r="FC230" s="669">
        <v>44918</v>
      </c>
      <c r="FD230" s="268" t="s">
        <v>1242</v>
      </c>
      <c r="FE230" s="326">
        <v>3</v>
      </c>
      <c r="FF230" s="270" t="s">
        <v>1242</v>
      </c>
      <c r="FG230" s="326">
        <v>3</v>
      </c>
      <c r="FH230" s="327" t="s">
        <v>1242</v>
      </c>
      <c r="FI230" s="328">
        <v>3</v>
      </c>
      <c r="FJ230" s="670" t="s">
        <v>1242</v>
      </c>
      <c r="FK230" s="671">
        <v>100</v>
      </c>
      <c r="FL230" s="672">
        <v>18</v>
      </c>
      <c r="FM230" s="673">
        <v>18</v>
      </c>
      <c r="FN230" s="268" t="s">
        <v>1210</v>
      </c>
      <c r="FO230" s="326" t="s">
        <v>1210</v>
      </c>
      <c r="FP230" s="270" t="s">
        <v>1210</v>
      </c>
      <c r="FQ230" s="326" t="s">
        <v>1210</v>
      </c>
      <c r="FR230" s="327" t="s">
        <v>1210</v>
      </c>
      <c r="FS230" s="328" t="s">
        <v>1210</v>
      </c>
      <c r="FT230" s="670" t="s">
        <v>1210</v>
      </c>
      <c r="FU230" s="671" t="s">
        <v>1210</v>
      </c>
      <c r="FV230" s="672" t="s">
        <v>1210</v>
      </c>
      <c r="FW230" s="673" t="s">
        <v>1210</v>
      </c>
      <c r="FY230" s="276" t="s">
        <v>1243</v>
      </c>
      <c r="FZ230" s="277" t="s">
        <v>1230</v>
      </c>
      <c r="GC230" s="229"/>
      <c r="GD230" s="229"/>
    </row>
    <row r="231" spans="2:186" ht="18.75" customHeight="1">
      <c r="B231" s="632" t="s">
        <v>766</v>
      </c>
      <c r="C231" s="231" t="s">
        <v>767</v>
      </c>
      <c r="D231" s="232">
        <v>2022</v>
      </c>
      <c r="E231" s="233" t="s">
        <v>1231</v>
      </c>
      <c r="F231" s="633">
        <v>1083342</v>
      </c>
      <c r="G231" s="634">
        <v>1083342</v>
      </c>
      <c r="H231" s="339">
        <v>44773</v>
      </c>
      <c r="I231" s="635" t="s">
        <v>3205</v>
      </c>
      <c r="J231" s="636" t="s">
        <v>767</v>
      </c>
      <c r="K231" s="637" t="s">
        <v>3206</v>
      </c>
      <c r="L231" s="638" t="s">
        <v>767</v>
      </c>
      <c r="M231" s="637" t="s">
        <v>3206</v>
      </c>
      <c r="N231" s="639" t="s">
        <v>3205</v>
      </c>
      <c r="O231" s="635" t="s">
        <v>128</v>
      </c>
      <c r="P231" s="639" t="s">
        <v>129</v>
      </c>
      <c r="Q231" s="640" t="s">
        <v>1234</v>
      </c>
      <c r="R231" s="641"/>
      <c r="S231" s="641"/>
      <c r="T231" s="642"/>
      <c r="U231" s="643">
        <v>3955.4777220000005</v>
      </c>
      <c r="V231" s="644">
        <v>6</v>
      </c>
      <c r="W231" s="644">
        <v>3</v>
      </c>
      <c r="X231" s="645" t="s">
        <v>1210</v>
      </c>
      <c r="Y231" s="352">
        <v>2022</v>
      </c>
      <c r="Z231" s="265">
        <v>2024</v>
      </c>
      <c r="AA231" s="646" t="s">
        <v>3207</v>
      </c>
      <c r="AB231" s="647"/>
      <c r="AC231" s="639" t="s">
        <v>1210</v>
      </c>
      <c r="AD231" s="648" t="s">
        <v>1211</v>
      </c>
      <c r="AE231" s="636" t="s">
        <v>3208</v>
      </c>
      <c r="AF231" s="636" t="s">
        <v>3209</v>
      </c>
      <c r="AG231" s="639" t="s">
        <v>1567</v>
      </c>
      <c r="AH231" s="648"/>
      <c r="AI231" s="639" t="s">
        <v>1210</v>
      </c>
      <c r="AJ231" s="649">
        <v>2021</v>
      </c>
      <c r="AK231" s="644">
        <v>7141</v>
      </c>
      <c r="AL231" s="644">
        <v>7088</v>
      </c>
      <c r="AM231" s="650"/>
      <c r="AN231" s="651"/>
      <c r="AO231" s="652">
        <v>2024</v>
      </c>
      <c r="AP231" s="645">
        <v>6927</v>
      </c>
      <c r="AQ231" s="653">
        <v>2.99</v>
      </c>
      <c r="AR231" s="645">
        <v>6875.36</v>
      </c>
      <c r="AS231" s="653">
        <v>3</v>
      </c>
      <c r="AT231" s="654"/>
      <c r="AU231" s="651" t="s">
        <v>1210</v>
      </c>
      <c r="AV231" s="655" t="s">
        <v>1210</v>
      </c>
      <c r="AW231" s="656" t="s">
        <v>3210</v>
      </c>
      <c r="AX231" s="649">
        <v>2021</v>
      </c>
      <c r="AY231" s="644"/>
      <c r="AZ231" s="644" t="s">
        <v>1210</v>
      </c>
      <c r="BA231" s="650"/>
      <c r="BB231" s="657"/>
      <c r="BC231" s="652">
        <v>2024</v>
      </c>
      <c r="BD231" s="645"/>
      <c r="BE231" s="653" t="s">
        <v>1210</v>
      </c>
      <c r="BF231" s="645"/>
      <c r="BG231" s="653" t="s">
        <v>1210</v>
      </c>
      <c r="BH231" s="654"/>
      <c r="BI231" s="657" t="s">
        <v>1210</v>
      </c>
      <c r="BJ231" s="655" t="s">
        <v>1210</v>
      </c>
      <c r="BK231" s="656"/>
      <c r="BL231" s="635" t="s">
        <v>1210</v>
      </c>
      <c r="BM231" s="658" t="s">
        <v>1210</v>
      </c>
      <c r="BN231" s="639" t="s">
        <v>1210</v>
      </c>
      <c r="BO231" s="635" t="s">
        <v>1210</v>
      </c>
      <c r="BP231" s="658" t="s">
        <v>1210</v>
      </c>
      <c r="BQ231" s="639" t="s">
        <v>1210</v>
      </c>
      <c r="BR231" s="635" t="s">
        <v>1210</v>
      </c>
      <c r="BS231" s="658" t="s">
        <v>1210</v>
      </c>
      <c r="BT231" s="639" t="s">
        <v>1210</v>
      </c>
      <c r="BU231" s="635" t="s">
        <v>1210</v>
      </c>
      <c r="BV231" s="658" t="s">
        <v>1210</v>
      </c>
      <c r="BW231" s="639" t="s">
        <v>1210</v>
      </c>
      <c r="BX231" s="635" t="s">
        <v>1210</v>
      </c>
      <c r="BY231" s="658" t="s">
        <v>1210</v>
      </c>
      <c r="BZ231" s="639" t="s">
        <v>1210</v>
      </c>
      <c r="CA231" s="659" t="s">
        <v>1210</v>
      </c>
      <c r="CB231" s="638" t="s">
        <v>1217</v>
      </c>
      <c r="CC231" s="660"/>
      <c r="CD231" s="661" t="s">
        <v>1217</v>
      </c>
      <c r="CE231" s="662"/>
      <c r="CF231" s="663"/>
      <c r="CG231" s="663"/>
      <c r="CH231" s="663"/>
      <c r="CI231" s="663"/>
      <c r="CJ231" s="664"/>
      <c r="CK231" s="661" t="s">
        <v>1240</v>
      </c>
      <c r="CL231" s="639" t="s">
        <v>3211</v>
      </c>
      <c r="CM231" s="647" t="s">
        <v>1217</v>
      </c>
      <c r="CN231" s="665"/>
      <c r="CO231" s="666">
        <v>0</v>
      </c>
      <c r="CP231" s="667"/>
      <c r="CQ231" s="666">
        <v>0</v>
      </c>
      <c r="CR231" s="667"/>
      <c r="CS231" s="666">
        <v>0</v>
      </c>
      <c r="CT231" s="667" t="s">
        <v>1210</v>
      </c>
      <c r="CU231" s="666">
        <v>0</v>
      </c>
      <c r="CV231" s="374" t="s">
        <v>1219</v>
      </c>
      <c r="CW231" s="375" t="s">
        <v>1223</v>
      </c>
      <c r="CX231" s="336"/>
      <c r="CY231" s="333" t="s">
        <v>1222</v>
      </c>
      <c r="CZ231" s="334" t="s">
        <v>1223</v>
      </c>
      <c r="DA231" s="336"/>
      <c r="DB231" s="333" t="s">
        <v>1222</v>
      </c>
      <c r="DC231" s="334" t="s">
        <v>1223</v>
      </c>
      <c r="DD231" s="336"/>
      <c r="DE231" s="333" t="s">
        <v>1222</v>
      </c>
      <c r="DF231" s="334" t="s">
        <v>1223</v>
      </c>
      <c r="DG231" s="336"/>
      <c r="DH231" s="333" t="s">
        <v>1222</v>
      </c>
      <c r="DI231" s="334" t="s">
        <v>1223</v>
      </c>
      <c r="DJ231" s="336"/>
      <c r="DK231" s="333" t="s">
        <v>1222</v>
      </c>
      <c r="DL231" s="334" t="s">
        <v>1223</v>
      </c>
      <c r="DM231" s="336"/>
      <c r="DN231" s="333" t="s">
        <v>1224</v>
      </c>
      <c r="DO231" s="334" t="s">
        <v>1224</v>
      </c>
      <c r="DP231" s="336"/>
      <c r="DQ231" s="333" t="s">
        <v>1222</v>
      </c>
      <c r="DR231" s="334" t="s">
        <v>1223</v>
      </c>
      <c r="DS231" s="336"/>
      <c r="DT231" s="333" t="s">
        <v>1222</v>
      </c>
      <c r="DU231" s="334" t="s">
        <v>1223</v>
      </c>
      <c r="DV231" s="336"/>
      <c r="DW231" s="333" t="s">
        <v>1222</v>
      </c>
      <c r="DX231" s="334" t="s">
        <v>1223</v>
      </c>
      <c r="DY231" s="336"/>
      <c r="DZ231" s="333" t="s">
        <v>1222</v>
      </c>
      <c r="EA231" s="334" t="s">
        <v>1223</v>
      </c>
      <c r="EB231" s="336"/>
      <c r="EC231" s="333" t="s">
        <v>1222</v>
      </c>
      <c r="ED231" s="334" t="s">
        <v>1223</v>
      </c>
      <c r="EE231" s="336"/>
      <c r="EF231" s="333" t="s">
        <v>1222</v>
      </c>
      <c r="EG231" s="334" t="s">
        <v>1223</v>
      </c>
      <c r="EH231" s="336"/>
      <c r="EI231" s="374" t="s">
        <v>1210</v>
      </c>
      <c r="EJ231" s="375" t="s">
        <v>1210</v>
      </c>
      <c r="EK231" s="336"/>
      <c r="EL231" s="333" t="s">
        <v>1210</v>
      </c>
      <c r="EM231" s="334" t="s">
        <v>1210</v>
      </c>
      <c r="EN231" s="336"/>
      <c r="EO231" s="333" t="s">
        <v>1210</v>
      </c>
      <c r="EP231" s="334" t="s">
        <v>1210</v>
      </c>
      <c r="EQ231" s="336"/>
      <c r="ER231" s="333" t="s">
        <v>1210</v>
      </c>
      <c r="ES231" s="334" t="s">
        <v>1210</v>
      </c>
      <c r="ET231" s="336"/>
      <c r="EU231" s="333" t="s">
        <v>1210</v>
      </c>
      <c r="EV231" s="334" t="s">
        <v>1210</v>
      </c>
      <c r="EW231" s="376"/>
      <c r="EY231" s="668" t="s">
        <v>766</v>
      </c>
      <c r="EZ231" s="639" t="s">
        <v>767</v>
      </c>
      <c r="FA231" s="265" t="s">
        <v>1231</v>
      </c>
      <c r="FB231" s="266">
        <v>44931</v>
      </c>
      <c r="FC231" s="669">
        <v>44932</v>
      </c>
      <c r="FD231" s="268" t="s">
        <v>1242</v>
      </c>
      <c r="FE231" s="326">
        <v>2.99</v>
      </c>
      <c r="FF231" s="270" t="s">
        <v>1242</v>
      </c>
      <c r="FG231" s="326">
        <v>3</v>
      </c>
      <c r="FH231" s="327" t="s">
        <v>1210</v>
      </c>
      <c r="FI231" s="328" t="s">
        <v>1210</v>
      </c>
      <c r="FJ231" s="670" t="s">
        <v>1242</v>
      </c>
      <c r="FK231" s="671">
        <v>100</v>
      </c>
      <c r="FL231" s="672">
        <v>24</v>
      </c>
      <c r="FM231" s="673">
        <v>24</v>
      </c>
      <c r="FN231" s="268" t="s">
        <v>1210</v>
      </c>
      <c r="FO231" s="326" t="s">
        <v>1210</v>
      </c>
      <c r="FP231" s="270" t="s">
        <v>1210</v>
      </c>
      <c r="FQ231" s="326" t="s">
        <v>1210</v>
      </c>
      <c r="FR231" s="327" t="s">
        <v>1210</v>
      </c>
      <c r="FS231" s="328" t="s">
        <v>1210</v>
      </c>
      <c r="FT231" s="670" t="s">
        <v>1210</v>
      </c>
      <c r="FU231" s="671" t="s">
        <v>1210</v>
      </c>
      <c r="FV231" s="672" t="s">
        <v>1210</v>
      </c>
      <c r="FW231" s="673" t="s">
        <v>1210</v>
      </c>
      <c r="FY231" s="276" t="s">
        <v>1243</v>
      </c>
      <c r="FZ231" s="277" t="s">
        <v>1230</v>
      </c>
      <c r="GC231" s="229"/>
      <c r="GD231" s="229"/>
    </row>
    <row r="232" spans="2:186" ht="18.75" customHeight="1">
      <c r="B232" s="632" t="s">
        <v>768</v>
      </c>
      <c r="C232" s="231" t="s">
        <v>769</v>
      </c>
      <c r="D232" s="232">
        <v>2022</v>
      </c>
      <c r="E232" s="233" t="s">
        <v>1231</v>
      </c>
      <c r="F232" s="633">
        <v>1058346</v>
      </c>
      <c r="G232" s="634">
        <v>1058346</v>
      </c>
      <c r="H232" s="339">
        <v>44766</v>
      </c>
      <c r="I232" s="635" t="s">
        <v>3212</v>
      </c>
      <c r="J232" s="636" t="s">
        <v>769</v>
      </c>
      <c r="K232" s="637" t="s">
        <v>3213</v>
      </c>
      <c r="L232" s="638" t="s">
        <v>769</v>
      </c>
      <c r="M232" s="637" t="s">
        <v>3213</v>
      </c>
      <c r="N232" s="639" t="s">
        <v>3212</v>
      </c>
      <c r="O232" s="635" t="s">
        <v>78</v>
      </c>
      <c r="P232" s="639" t="s">
        <v>87</v>
      </c>
      <c r="Q232" s="640" t="s">
        <v>1234</v>
      </c>
      <c r="R232" s="641"/>
      <c r="S232" s="641"/>
      <c r="T232" s="642"/>
      <c r="U232" s="643">
        <v>9891.1113780000014</v>
      </c>
      <c r="V232" s="644">
        <v>204</v>
      </c>
      <c r="W232" s="644">
        <v>0</v>
      </c>
      <c r="X232" s="645" t="s">
        <v>1210</v>
      </c>
      <c r="Y232" s="352">
        <v>2022</v>
      </c>
      <c r="Z232" s="265">
        <v>2024</v>
      </c>
      <c r="AA232" s="646" t="s">
        <v>3214</v>
      </c>
      <c r="AB232" s="647"/>
      <c r="AC232" s="639" t="s">
        <v>1210</v>
      </c>
      <c r="AD232" s="648" t="s">
        <v>1211</v>
      </c>
      <c r="AE232" s="636" t="s">
        <v>3215</v>
      </c>
      <c r="AF232" s="636" t="s">
        <v>1796</v>
      </c>
      <c r="AG232" s="639" t="s">
        <v>3216</v>
      </c>
      <c r="AH232" s="648"/>
      <c r="AI232" s="639" t="s">
        <v>1210</v>
      </c>
      <c r="AJ232" s="649">
        <v>2021</v>
      </c>
      <c r="AK232" s="644">
        <v>17188</v>
      </c>
      <c r="AL232" s="644">
        <v>17035</v>
      </c>
      <c r="AM232" s="650">
        <v>498.09</v>
      </c>
      <c r="AN232" s="651" t="s">
        <v>1283</v>
      </c>
      <c r="AO232" s="652">
        <v>2024</v>
      </c>
      <c r="AP232" s="645">
        <v>19690</v>
      </c>
      <c r="AQ232" s="653">
        <v>-14.56</v>
      </c>
      <c r="AR232" s="645">
        <v>19513</v>
      </c>
      <c r="AS232" s="653">
        <v>-14.55</v>
      </c>
      <c r="AT232" s="654">
        <v>490</v>
      </c>
      <c r="AU232" s="651" t="s">
        <v>1283</v>
      </c>
      <c r="AV232" s="655">
        <v>1.62</v>
      </c>
      <c r="AW232" s="656" t="s">
        <v>3217</v>
      </c>
      <c r="AX232" s="649">
        <v>2021</v>
      </c>
      <c r="AY232" s="644"/>
      <c r="AZ232" s="644" t="s">
        <v>1210</v>
      </c>
      <c r="BA232" s="650"/>
      <c r="BB232" s="657"/>
      <c r="BC232" s="652">
        <v>2024</v>
      </c>
      <c r="BD232" s="645"/>
      <c r="BE232" s="653" t="s">
        <v>1210</v>
      </c>
      <c r="BF232" s="645"/>
      <c r="BG232" s="653" t="s">
        <v>1210</v>
      </c>
      <c r="BH232" s="654"/>
      <c r="BI232" s="657" t="s">
        <v>1210</v>
      </c>
      <c r="BJ232" s="655" t="s">
        <v>1210</v>
      </c>
      <c r="BK232" s="656"/>
      <c r="BL232" s="635" t="s">
        <v>1210</v>
      </c>
      <c r="BM232" s="658" t="s">
        <v>1210</v>
      </c>
      <c r="BN232" s="639" t="s">
        <v>1210</v>
      </c>
      <c r="BO232" s="635" t="s">
        <v>1210</v>
      </c>
      <c r="BP232" s="658" t="s">
        <v>1210</v>
      </c>
      <c r="BQ232" s="639" t="s">
        <v>1210</v>
      </c>
      <c r="BR232" s="635" t="s">
        <v>1210</v>
      </c>
      <c r="BS232" s="658" t="s">
        <v>1210</v>
      </c>
      <c r="BT232" s="639" t="s">
        <v>1210</v>
      </c>
      <c r="BU232" s="635" t="s">
        <v>1210</v>
      </c>
      <c r="BV232" s="658" t="s">
        <v>1210</v>
      </c>
      <c r="BW232" s="639" t="s">
        <v>1210</v>
      </c>
      <c r="BX232" s="635" t="s">
        <v>1210</v>
      </c>
      <c r="BY232" s="658" t="s">
        <v>1210</v>
      </c>
      <c r="BZ232" s="639" t="s">
        <v>1210</v>
      </c>
      <c r="CA232" s="659" t="s">
        <v>1210</v>
      </c>
      <c r="CB232" s="638" t="s">
        <v>1240</v>
      </c>
      <c r="CC232" s="660" t="s">
        <v>3218</v>
      </c>
      <c r="CD232" s="661" t="s">
        <v>1240</v>
      </c>
      <c r="CE232" s="662" t="s">
        <v>1431</v>
      </c>
      <c r="CF232" s="663" t="s">
        <v>3219</v>
      </c>
      <c r="CG232" s="663"/>
      <c r="CH232" s="663"/>
      <c r="CI232" s="663"/>
      <c r="CJ232" s="664"/>
      <c r="CK232" s="661" t="s">
        <v>1240</v>
      </c>
      <c r="CL232" s="639" t="s">
        <v>3220</v>
      </c>
      <c r="CM232" s="647" t="s">
        <v>1217</v>
      </c>
      <c r="CN232" s="665"/>
      <c r="CO232" s="666">
        <v>0</v>
      </c>
      <c r="CP232" s="667"/>
      <c r="CQ232" s="666">
        <v>0</v>
      </c>
      <c r="CR232" s="667"/>
      <c r="CS232" s="666">
        <v>0</v>
      </c>
      <c r="CT232" s="667" t="s">
        <v>1210</v>
      </c>
      <c r="CU232" s="666">
        <v>0</v>
      </c>
      <c r="CV232" s="374" t="s">
        <v>1219</v>
      </c>
      <c r="CW232" s="375" t="s">
        <v>1223</v>
      </c>
      <c r="CX232" s="336"/>
      <c r="CY232" s="333" t="s">
        <v>1222</v>
      </c>
      <c r="CZ232" s="334" t="s">
        <v>1223</v>
      </c>
      <c r="DA232" s="336"/>
      <c r="DB232" s="333" t="s">
        <v>1226</v>
      </c>
      <c r="DC232" s="334" t="s">
        <v>1226</v>
      </c>
      <c r="DD232" s="336"/>
      <c r="DE232" s="333" t="s">
        <v>1226</v>
      </c>
      <c r="DF232" s="334" t="s">
        <v>1226</v>
      </c>
      <c r="DG232" s="336"/>
      <c r="DH232" s="333" t="s">
        <v>1222</v>
      </c>
      <c r="DI232" s="334" t="s">
        <v>1223</v>
      </c>
      <c r="DJ232" s="336"/>
      <c r="DK232" s="333" t="s">
        <v>1220</v>
      </c>
      <c r="DL232" s="334" t="s">
        <v>1220</v>
      </c>
      <c r="DM232" s="336"/>
      <c r="DN232" s="333" t="s">
        <v>1222</v>
      </c>
      <c r="DO232" s="334" t="s">
        <v>1223</v>
      </c>
      <c r="DP232" s="336"/>
      <c r="DQ232" s="333" t="s">
        <v>1224</v>
      </c>
      <c r="DR232" s="334" t="s">
        <v>1224</v>
      </c>
      <c r="DS232" s="336"/>
      <c r="DT232" s="333" t="s">
        <v>1222</v>
      </c>
      <c r="DU232" s="334" t="s">
        <v>1223</v>
      </c>
      <c r="DV232" s="336"/>
      <c r="DW232" s="333" t="s">
        <v>1224</v>
      </c>
      <c r="DX232" s="334" t="s">
        <v>1224</v>
      </c>
      <c r="DY232" s="336"/>
      <c r="DZ232" s="333" t="s">
        <v>1224</v>
      </c>
      <c r="EA232" s="334" t="s">
        <v>1224</v>
      </c>
      <c r="EB232" s="336"/>
      <c r="EC232" s="333" t="s">
        <v>1224</v>
      </c>
      <c r="ED232" s="334" t="s">
        <v>1224</v>
      </c>
      <c r="EE232" s="336"/>
      <c r="EF232" s="333" t="s">
        <v>1224</v>
      </c>
      <c r="EG232" s="334" t="s">
        <v>1224</v>
      </c>
      <c r="EH232" s="336"/>
      <c r="EI232" s="374" t="s">
        <v>1210</v>
      </c>
      <c r="EJ232" s="375" t="s">
        <v>1210</v>
      </c>
      <c r="EK232" s="336"/>
      <c r="EL232" s="333" t="s">
        <v>1210</v>
      </c>
      <c r="EM232" s="334" t="s">
        <v>1210</v>
      </c>
      <c r="EN232" s="336"/>
      <c r="EO232" s="333" t="s">
        <v>1210</v>
      </c>
      <c r="EP232" s="334" t="s">
        <v>1210</v>
      </c>
      <c r="EQ232" s="336"/>
      <c r="ER232" s="333" t="s">
        <v>1210</v>
      </c>
      <c r="ES232" s="334" t="s">
        <v>1210</v>
      </c>
      <c r="ET232" s="336"/>
      <c r="EU232" s="333" t="s">
        <v>1210</v>
      </c>
      <c r="EV232" s="334" t="s">
        <v>1210</v>
      </c>
      <c r="EW232" s="376"/>
      <c r="EY232" s="668" t="s">
        <v>768</v>
      </c>
      <c r="EZ232" s="639" t="s">
        <v>769</v>
      </c>
      <c r="FA232" s="265" t="s">
        <v>1231</v>
      </c>
      <c r="FB232" s="266">
        <v>44960</v>
      </c>
      <c r="FC232" s="669">
        <v>44960</v>
      </c>
      <c r="FD232" s="268" t="s">
        <v>1228</v>
      </c>
      <c r="FE232" s="326">
        <v>-14.56</v>
      </c>
      <c r="FF232" s="270" t="s">
        <v>1228</v>
      </c>
      <c r="FG232" s="326">
        <v>-14.55</v>
      </c>
      <c r="FH232" s="327" t="s">
        <v>1242</v>
      </c>
      <c r="FI232" s="328">
        <v>1.62</v>
      </c>
      <c r="FJ232" s="670" t="s">
        <v>1228</v>
      </c>
      <c r="FK232" s="671">
        <v>75</v>
      </c>
      <c r="FL232" s="672">
        <v>12</v>
      </c>
      <c r="FM232" s="673">
        <v>16</v>
      </c>
      <c r="FN232" s="268" t="s">
        <v>1210</v>
      </c>
      <c r="FO232" s="326" t="s">
        <v>1210</v>
      </c>
      <c r="FP232" s="270" t="s">
        <v>1210</v>
      </c>
      <c r="FQ232" s="326" t="s">
        <v>1210</v>
      </c>
      <c r="FR232" s="327" t="s">
        <v>1210</v>
      </c>
      <c r="FS232" s="328" t="s">
        <v>1210</v>
      </c>
      <c r="FT232" s="670" t="s">
        <v>1210</v>
      </c>
      <c r="FU232" s="671" t="s">
        <v>1210</v>
      </c>
      <c r="FV232" s="672" t="s">
        <v>1210</v>
      </c>
      <c r="FW232" s="673" t="s">
        <v>1210</v>
      </c>
      <c r="FY232" s="276" t="s">
        <v>1229</v>
      </c>
      <c r="FZ232" s="277" t="s">
        <v>1230</v>
      </c>
      <c r="GC232" s="229"/>
      <c r="GD232" s="229"/>
    </row>
    <row r="233" spans="2:186" ht="18.75" customHeight="1">
      <c r="B233" s="632" t="s">
        <v>770</v>
      </c>
      <c r="C233" s="231" t="s">
        <v>771</v>
      </c>
      <c r="D233" s="232">
        <v>2022</v>
      </c>
      <c r="E233" s="233" t="s">
        <v>1231</v>
      </c>
      <c r="F233" s="633">
        <v>1031348</v>
      </c>
      <c r="G233" s="634">
        <v>1031348</v>
      </c>
      <c r="H233" s="339">
        <v>44764</v>
      </c>
      <c r="I233" s="635" t="s">
        <v>3221</v>
      </c>
      <c r="J233" s="636" t="s">
        <v>771</v>
      </c>
      <c r="K233" s="637" t="s">
        <v>3222</v>
      </c>
      <c r="L233" s="638" t="s">
        <v>771</v>
      </c>
      <c r="M233" s="637" t="s">
        <v>3222</v>
      </c>
      <c r="N233" s="639" t="s">
        <v>3223</v>
      </c>
      <c r="O233" s="635" t="s">
        <v>25</v>
      </c>
      <c r="P233" s="639" t="s">
        <v>48</v>
      </c>
      <c r="Q233" s="640" t="s">
        <v>1234</v>
      </c>
      <c r="R233" s="641"/>
      <c r="S233" s="641"/>
      <c r="T233" s="642"/>
      <c r="U233" s="643">
        <v>2414.123544</v>
      </c>
      <c r="V233" s="644">
        <v>1</v>
      </c>
      <c r="W233" s="644">
        <v>1</v>
      </c>
      <c r="X233" s="645" t="s">
        <v>1210</v>
      </c>
      <c r="Y233" s="352">
        <v>2022</v>
      </c>
      <c r="Z233" s="265">
        <v>2024</v>
      </c>
      <c r="AA233" s="646" t="s">
        <v>3224</v>
      </c>
      <c r="AB233" s="647"/>
      <c r="AC233" s="639" t="s">
        <v>1210</v>
      </c>
      <c r="AD233" s="648" t="s">
        <v>1211</v>
      </c>
      <c r="AE233" s="636" t="s">
        <v>3225</v>
      </c>
      <c r="AF233" s="636" t="s">
        <v>3226</v>
      </c>
      <c r="AG233" s="639" t="s">
        <v>3227</v>
      </c>
      <c r="AH233" s="648"/>
      <c r="AI233" s="639" t="s">
        <v>1210</v>
      </c>
      <c r="AJ233" s="649">
        <v>2021</v>
      </c>
      <c r="AK233" s="644">
        <v>4440</v>
      </c>
      <c r="AL233" s="644">
        <v>4409</v>
      </c>
      <c r="AM233" s="650">
        <v>3.27</v>
      </c>
      <c r="AN233" s="651" t="s">
        <v>3228</v>
      </c>
      <c r="AO233" s="652">
        <v>2024</v>
      </c>
      <c r="AP233" s="645">
        <v>4305</v>
      </c>
      <c r="AQ233" s="653">
        <v>3.04</v>
      </c>
      <c r="AR233" s="645">
        <v>4275</v>
      </c>
      <c r="AS233" s="653">
        <v>3.03</v>
      </c>
      <c r="AT233" s="654">
        <v>3.1709999999999998</v>
      </c>
      <c r="AU233" s="651" t="s">
        <v>3228</v>
      </c>
      <c r="AV233" s="655">
        <v>3.02</v>
      </c>
      <c r="AW233" s="656" t="s">
        <v>3229</v>
      </c>
      <c r="AX233" s="649">
        <v>2021</v>
      </c>
      <c r="AY233" s="644"/>
      <c r="AZ233" s="644" t="s">
        <v>1210</v>
      </c>
      <c r="BA233" s="650"/>
      <c r="BB233" s="657"/>
      <c r="BC233" s="652">
        <v>2024</v>
      </c>
      <c r="BD233" s="645"/>
      <c r="BE233" s="653" t="s">
        <v>1210</v>
      </c>
      <c r="BF233" s="645"/>
      <c r="BG233" s="653" t="s">
        <v>1210</v>
      </c>
      <c r="BH233" s="654"/>
      <c r="BI233" s="657" t="s">
        <v>1210</v>
      </c>
      <c r="BJ233" s="655" t="s">
        <v>1210</v>
      </c>
      <c r="BK233" s="656"/>
      <c r="BL233" s="635" t="s">
        <v>1210</v>
      </c>
      <c r="BM233" s="658" t="s">
        <v>1210</v>
      </c>
      <c r="BN233" s="639" t="s">
        <v>1210</v>
      </c>
      <c r="BO233" s="635" t="s">
        <v>1210</v>
      </c>
      <c r="BP233" s="658" t="s">
        <v>1210</v>
      </c>
      <c r="BQ233" s="639" t="s">
        <v>1210</v>
      </c>
      <c r="BR233" s="635" t="s">
        <v>1210</v>
      </c>
      <c r="BS233" s="658" t="s">
        <v>1210</v>
      </c>
      <c r="BT233" s="639" t="s">
        <v>1210</v>
      </c>
      <c r="BU233" s="635" t="s">
        <v>1210</v>
      </c>
      <c r="BV233" s="658" t="s">
        <v>1210</v>
      </c>
      <c r="BW233" s="639" t="s">
        <v>1210</v>
      </c>
      <c r="BX233" s="635" t="s">
        <v>1210</v>
      </c>
      <c r="BY233" s="658" t="s">
        <v>1210</v>
      </c>
      <c r="BZ233" s="639" t="s">
        <v>1210</v>
      </c>
      <c r="CA233" s="659" t="s">
        <v>1210</v>
      </c>
      <c r="CB233" s="638" t="s">
        <v>1240</v>
      </c>
      <c r="CC233" s="660" t="s">
        <v>3230</v>
      </c>
      <c r="CD233" s="661" t="s">
        <v>1217</v>
      </c>
      <c r="CE233" s="662"/>
      <c r="CF233" s="663"/>
      <c r="CG233" s="663"/>
      <c r="CH233" s="663"/>
      <c r="CI233" s="663"/>
      <c r="CJ233" s="664"/>
      <c r="CK233" s="661" t="s">
        <v>1240</v>
      </c>
      <c r="CL233" s="639" t="s">
        <v>3231</v>
      </c>
      <c r="CM233" s="647" t="s">
        <v>1217</v>
      </c>
      <c r="CN233" s="665"/>
      <c r="CO233" s="666">
        <v>0</v>
      </c>
      <c r="CP233" s="667"/>
      <c r="CQ233" s="666">
        <v>0</v>
      </c>
      <c r="CR233" s="667"/>
      <c r="CS233" s="666">
        <v>0</v>
      </c>
      <c r="CT233" s="667" t="s">
        <v>1210</v>
      </c>
      <c r="CU233" s="666">
        <v>0</v>
      </c>
      <c r="CV233" s="374" t="s">
        <v>1219</v>
      </c>
      <c r="CW233" s="375" t="s">
        <v>1223</v>
      </c>
      <c r="CX233" s="336"/>
      <c r="CY233" s="333" t="s">
        <v>1222</v>
      </c>
      <c r="CZ233" s="334" t="s">
        <v>1223</v>
      </c>
      <c r="DA233" s="336"/>
      <c r="DB233" s="333" t="s">
        <v>1222</v>
      </c>
      <c r="DC233" s="334" t="s">
        <v>1223</v>
      </c>
      <c r="DD233" s="336"/>
      <c r="DE233" s="333" t="s">
        <v>1222</v>
      </c>
      <c r="DF233" s="334" t="s">
        <v>1223</v>
      </c>
      <c r="DG233" s="336"/>
      <c r="DH233" s="333" t="s">
        <v>1220</v>
      </c>
      <c r="DI233" s="334" t="s">
        <v>1220</v>
      </c>
      <c r="DJ233" s="336"/>
      <c r="DK233" s="333" t="s">
        <v>1220</v>
      </c>
      <c r="DL233" s="334" t="s">
        <v>1220</v>
      </c>
      <c r="DM233" s="336"/>
      <c r="DN233" s="333" t="s">
        <v>1224</v>
      </c>
      <c r="DO233" s="334" t="s">
        <v>1224</v>
      </c>
      <c r="DP233" s="336"/>
      <c r="DQ233" s="333" t="s">
        <v>1222</v>
      </c>
      <c r="DR233" s="334" t="s">
        <v>1223</v>
      </c>
      <c r="DS233" s="336"/>
      <c r="DT233" s="333" t="s">
        <v>1222</v>
      </c>
      <c r="DU233" s="334" t="s">
        <v>1223</v>
      </c>
      <c r="DV233" s="336"/>
      <c r="DW233" s="333" t="s">
        <v>1224</v>
      </c>
      <c r="DX233" s="334" t="s">
        <v>1224</v>
      </c>
      <c r="DY233" s="336"/>
      <c r="DZ233" s="333" t="s">
        <v>1222</v>
      </c>
      <c r="EA233" s="334" t="s">
        <v>1223</v>
      </c>
      <c r="EB233" s="336"/>
      <c r="EC233" s="333" t="s">
        <v>1220</v>
      </c>
      <c r="ED233" s="334" t="s">
        <v>1220</v>
      </c>
      <c r="EE233" s="336"/>
      <c r="EF233" s="333" t="s">
        <v>1220</v>
      </c>
      <c r="EG233" s="334" t="s">
        <v>1220</v>
      </c>
      <c r="EH233" s="336"/>
      <c r="EI233" s="374" t="s">
        <v>1210</v>
      </c>
      <c r="EJ233" s="375" t="s">
        <v>1210</v>
      </c>
      <c r="EK233" s="336"/>
      <c r="EL233" s="333" t="s">
        <v>1210</v>
      </c>
      <c r="EM233" s="334" t="s">
        <v>1210</v>
      </c>
      <c r="EN233" s="336"/>
      <c r="EO233" s="333" t="s">
        <v>1210</v>
      </c>
      <c r="EP233" s="334" t="s">
        <v>1210</v>
      </c>
      <c r="EQ233" s="336"/>
      <c r="ER233" s="333" t="s">
        <v>1210</v>
      </c>
      <c r="ES233" s="334" t="s">
        <v>1210</v>
      </c>
      <c r="ET233" s="336"/>
      <c r="EU233" s="333" t="s">
        <v>1210</v>
      </c>
      <c r="EV233" s="334" t="s">
        <v>1210</v>
      </c>
      <c r="EW233" s="376"/>
      <c r="EY233" s="668" t="s">
        <v>770</v>
      </c>
      <c r="EZ233" s="639" t="s">
        <v>771</v>
      </c>
      <c r="FA233" s="265" t="s">
        <v>1231</v>
      </c>
      <c r="FB233" s="266">
        <v>44866</v>
      </c>
      <c r="FC233" s="669">
        <v>44889</v>
      </c>
      <c r="FD233" s="268" t="s">
        <v>1242</v>
      </c>
      <c r="FE233" s="326">
        <v>3.04</v>
      </c>
      <c r="FF233" s="270" t="s">
        <v>1242</v>
      </c>
      <c r="FG233" s="326">
        <v>3.03</v>
      </c>
      <c r="FH233" s="327" t="s">
        <v>1242</v>
      </c>
      <c r="FI233" s="328">
        <v>3.02</v>
      </c>
      <c r="FJ233" s="670" t="s">
        <v>1242</v>
      </c>
      <c r="FK233" s="671">
        <v>100</v>
      </c>
      <c r="FL233" s="672">
        <v>22</v>
      </c>
      <c r="FM233" s="673">
        <v>22</v>
      </c>
      <c r="FN233" s="268" t="s">
        <v>1210</v>
      </c>
      <c r="FO233" s="326" t="s">
        <v>1210</v>
      </c>
      <c r="FP233" s="270" t="s">
        <v>1210</v>
      </c>
      <c r="FQ233" s="326" t="s">
        <v>1210</v>
      </c>
      <c r="FR233" s="327" t="s">
        <v>1210</v>
      </c>
      <c r="FS233" s="328" t="s">
        <v>1210</v>
      </c>
      <c r="FT233" s="670" t="s">
        <v>1210</v>
      </c>
      <c r="FU233" s="671" t="s">
        <v>1210</v>
      </c>
      <c r="FV233" s="672" t="s">
        <v>1210</v>
      </c>
      <c r="FW233" s="673" t="s">
        <v>1210</v>
      </c>
      <c r="FY233" s="276" t="s">
        <v>1243</v>
      </c>
      <c r="FZ233" s="277" t="s">
        <v>1230</v>
      </c>
      <c r="GC233" s="229"/>
      <c r="GD233" s="229"/>
    </row>
    <row r="234" spans="2:186" ht="18.75" customHeight="1">
      <c r="B234" s="632" t="s">
        <v>772</v>
      </c>
      <c r="C234" s="231" t="s">
        <v>773</v>
      </c>
      <c r="D234" s="232">
        <v>2022</v>
      </c>
      <c r="E234" s="233" t="s">
        <v>1231</v>
      </c>
      <c r="F234" s="633">
        <v>1088349</v>
      </c>
      <c r="G234" s="634">
        <v>1088349</v>
      </c>
      <c r="H234" s="339">
        <v>44771</v>
      </c>
      <c r="I234" s="635" t="s">
        <v>3232</v>
      </c>
      <c r="J234" s="636" t="s">
        <v>773</v>
      </c>
      <c r="K234" s="637" t="s">
        <v>3233</v>
      </c>
      <c r="L234" s="638" t="s">
        <v>773</v>
      </c>
      <c r="M234" s="637" t="s">
        <v>3233</v>
      </c>
      <c r="N234" s="639" t="s">
        <v>3232</v>
      </c>
      <c r="O234" s="635" t="s">
        <v>140</v>
      </c>
      <c r="P234" s="639" t="s">
        <v>141</v>
      </c>
      <c r="Q234" s="640" t="s">
        <v>1234</v>
      </c>
      <c r="R234" s="641"/>
      <c r="S234" s="641"/>
      <c r="T234" s="642"/>
      <c r="U234" s="643">
        <v>3188.40915</v>
      </c>
      <c r="V234" s="644">
        <v>3</v>
      </c>
      <c r="W234" s="644">
        <v>1</v>
      </c>
      <c r="X234" s="645" t="s">
        <v>1210</v>
      </c>
      <c r="Y234" s="352">
        <v>2022</v>
      </c>
      <c r="Z234" s="265">
        <v>2024</v>
      </c>
      <c r="AA234" s="646" t="s">
        <v>3234</v>
      </c>
      <c r="AB234" s="647"/>
      <c r="AC234" s="639" t="s">
        <v>1210</v>
      </c>
      <c r="AD234" s="648" t="s">
        <v>1211</v>
      </c>
      <c r="AE234" s="636" t="s">
        <v>3235</v>
      </c>
      <c r="AF234" s="636" t="s">
        <v>3236</v>
      </c>
      <c r="AG234" s="639" t="s">
        <v>2995</v>
      </c>
      <c r="AH234" s="648"/>
      <c r="AI234" s="639" t="s">
        <v>1210</v>
      </c>
      <c r="AJ234" s="649">
        <v>2021</v>
      </c>
      <c r="AK234" s="644">
        <v>6194</v>
      </c>
      <c r="AL234" s="644">
        <v>6152</v>
      </c>
      <c r="AM234" s="650">
        <v>15.53</v>
      </c>
      <c r="AN234" s="651" t="s">
        <v>3237</v>
      </c>
      <c r="AO234" s="652">
        <v>2024</v>
      </c>
      <c r="AP234" s="645">
        <v>6000</v>
      </c>
      <c r="AQ234" s="653">
        <v>3.13</v>
      </c>
      <c r="AR234" s="645">
        <v>5960</v>
      </c>
      <c r="AS234" s="653">
        <v>3.12</v>
      </c>
      <c r="AT234" s="654">
        <v>15.05</v>
      </c>
      <c r="AU234" s="651" t="s">
        <v>3237</v>
      </c>
      <c r="AV234" s="655">
        <v>3.09</v>
      </c>
      <c r="AW234" s="656" t="s">
        <v>3238</v>
      </c>
      <c r="AX234" s="649">
        <v>2021</v>
      </c>
      <c r="AY234" s="644"/>
      <c r="AZ234" s="644" t="s">
        <v>1210</v>
      </c>
      <c r="BA234" s="650"/>
      <c r="BB234" s="657"/>
      <c r="BC234" s="652">
        <v>2024</v>
      </c>
      <c r="BD234" s="645"/>
      <c r="BE234" s="653" t="s">
        <v>1210</v>
      </c>
      <c r="BF234" s="645"/>
      <c r="BG234" s="653" t="s">
        <v>1210</v>
      </c>
      <c r="BH234" s="654"/>
      <c r="BI234" s="657" t="s">
        <v>1210</v>
      </c>
      <c r="BJ234" s="655" t="s">
        <v>1210</v>
      </c>
      <c r="BK234" s="656"/>
      <c r="BL234" s="635" t="s">
        <v>1210</v>
      </c>
      <c r="BM234" s="658" t="s">
        <v>1210</v>
      </c>
      <c r="BN234" s="639" t="s">
        <v>1210</v>
      </c>
      <c r="BO234" s="635" t="s">
        <v>1210</v>
      </c>
      <c r="BP234" s="658" t="s">
        <v>1210</v>
      </c>
      <c r="BQ234" s="639" t="s">
        <v>1210</v>
      </c>
      <c r="BR234" s="635" t="s">
        <v>1210</v>
      </c>
      <c r="BS234" s="658" t="s">
        <v>1210</v>
      </c>
      <c r="BT234" s="639" t="s">
        <v>1210</v>
      </c>
      <c r="BU234" s="635" t="s">
        <v>1210</v>
      </c>
      <c r="BV234" s="658" t="s">
        <v>1210</v>
      </c>
      <c r="BW234" s="639" t="s">
        <v>1210</v>
      </c>
      <c r="BX234" s="635" t="s">
        <v>1210</v>
      </c>
      <c r="BY234" s="658" t="s">
        <v>1210</v>
      </c>
      <c r="BZ234" s="639" t="s">
        <v>1210</v>
      </c>
      <c r="CA234" s="659" t="s">
        <v>1210</v>
      </c>
      <c r="CB234" s="638" t="s">
        <v>1217</v>
      </c>
      <c r="CC234" s="660"/>
      <c r="CD234" s="661" t="s">
        <v>1217</v>
      </c>
      <c r="CE234" s="662"/>
      <c r="CF234" s="663"/>
      <c r="CG234" s="663"/>
      <c r="CH234" s="663"/>
      <c r="CI234" s="663"/>
      <c r="CJ234" s="664"/>
      <c r="CK234" s="661" t="s">
        <v>1240</v>
      </c>
      <c r="CL234" s="639" t="s">
        <v>3239</v>
      </c>
      <c r="CM234" s="647" t="s">
        <v>1217</v>
      </c>
      <c r="CN234" s="665"/>
      <c r="CO234" s="666">
        <v>0</v>
      </c>
      <c r="CP234" s="667"/>
      <c r="CQ234" s="666">
        <v>0</v>
      </c>
      <c r="CR234" s="667"/>
      <c r="CS234" s="666">
        <v>0</v>
      </c>
      <c r="CT234" s="667" t="s">
        <v>1210</v>
      </c>
      <c r="CU234" s="666">
        <v>0</v>
      </c>
      <c r="CV234" s="374" t="s">
        <v>1219</v>
      </c>
      <c r="CW234" s="375" t="s">
        <v>1223</v>
      </c>
      <c r="CX234" s="336"/>
      <c r="CY234" s="333" t="s">
        <v>1222</v>
      </c>
      <c r="CZ234" s="334" t="s">
        <v>1223</v>
      </c>
      <c r="DA234" s="336"/>
      <c r="DB234" s="333" t="s">
        <v>1222</v>
      </c>
      <c r="DC234" s="334" t="s">
        <v>1223</v>
      </c>
      <c r="DD234" s="336"/>
      <c r="DE234" s="333" t="s">
        <v>1222</v>
      </c>
      <c r="DF234" s="334" t="s">
        <v>1223</v>
      </c>
      <c r="DG234" s="336"/>
      <c r="DH234" s="333" t="s">
        <v>1222</v>
      </c>
      <c r="DI234" s="334" t="s">
        <v>1223</v>
      </c>
      <c r="DJ234" s="336"/>
      <c r="DK234" s="333" t="s">
        <v>1222</v>
      </c>
      <c r="DL234" s="334" t="s">
        <v>1223</v>
      </c>
      <c r="DM234" s="336"/>
      <c r="DN234" s="333" t="s">
        <v>1224</v>
      </c>
      <c r="DO234" s="334" t="s">
        <v>1224</v>
      </c>
      <c r="DP234" s="336"/>
      <c r="DQ234" s="333" t="s">
        <v>1224</v>
      </c>
      <c r="DR234" s="334" t="s">
        <v>1224</v>
      </c>
      <c r="DS234" s="336"/>
      <c r="DT234" s="333" t="s">
        <v>1222</v>
      </c>
      <c r="DU234" s="334" t="s">
        <v>1223</v>
      </c>
      <c r="DV234" s="336"/>
      <c r="DW234" s="333" t="s">
        <v>1224</v>
      </c>
      <c r="DX234" s="334" t="s">
        <v>1224</v>
      </c>
      <c r="DY234" s="336"/>
      <c r="DZ234" s="333" t="s">
        <v>1224</v>
      </c>
      <c r="EA234" s="334" t="s">
        <v>1224</v>
      </c>
      <c r="EB234" s="336"/>
      <c r="EC234" s="333" t="s">
        <v>1224</v>
      </c>
      <c r="ED234" s="334" t="s">
        <v>1224</v>
      </c>
      <c r="EE234" s="336"/>
      <c r="EF234" s="333" t="s">
        <v>1222</v>
      </c>
      <c r="EG234" s="334" t="s">
        <v>1223</v>
      </c>
      <c r="EH234" s="336"/>
      <c r="EI234" s="374" t="s">
        <v>1210</v>
      </c>
      <c r="EJ234" s="375" t="s">
        <v>1210</v>
      </c>
      <c r="EK234" s="336"/>
      <c r="EL234" s="333" t="s">
        <v>1210</v>
      </c>
      <c r="EM234" s="334" t="s">
        <v>1210</v>
      </c>
      <c r="EN234" s="336"/>
      <c r="EO234" s="333" t="s">
        <v>1210</v>
      </c>
      <c r="EP234" s="334" t="s">
        <v>1210</v>
      </c>
      <c r="EQ234" s="336"/>
      <c r="ER234" s="333" t="s">
        <v>1210</v>
      </c>
      <c r="ES234" s="334" t="s">
        <v>1210</v>
      </c>
      <c r="ET234" s="336"/>
      <c r="EU234" s="333" t="s">
        <v>1210</v>
      </c>
      <c r="EV234" s="334" t="s">
        <v>1210</v>
      </c>
      <c r="EW234" s="376"/>
      <c r="EY234" s="668" t="s">
        <v>772</v>
      </c>
      <c r="EZ234" s="639" t="s">
        <v>773</v>
      </c>
      <c r="FA234" s="265" t="s">
        <v>1231</v>
      </c>
      <c r="FB234" s="266">
        <v>44911</v>
      </c>
      <c r="FC234" s="669">
        <v>44915</v>
      </c>
      <c r="FD234" s="268" t="s">
        <v>1242</v>
      </c>
      <c r="FE234" s="326">
        <v>3.13</v>
      </c>
      <c r="FF234" s="270" t="s">
        <v>1242</v>
      </c>
      <c r="FG234" s="326">
        <v>3.12</v>
      </c>
      <c r="FH234" s="327" t="s">
        <v>1242</v>
      </c>
      <c r="FI234" s="328">
        <v>3.09</v>
      </c>
      <c r="FJ234" s="670" t="s">
        <v>1242</v>
      </c>
      <c r="FK234" s="671">
        <v>100</v>
      </c>
      <c r="FL234" s="672">
        <v>16</v>
      </c>
      <c r="FM234" s="673">
        <v>16</v>
      </c>
      <c r="FN234" s="268" t="s">
        <v>1210</v>
      </c>
      <c r="FO234" s="326" t="s">
        <v>1210</v>
      </c>
      <c r="FP234" s="270" t="s">
        <v>1210</v>
      </c>
      <c r="FQ234" s="326" t="s">
        <v>1210</v>
      </c>
      <c r="FR234" s="327" t="s">
        <v>1210</v>
      </c>
      <c r="FS234" s="328" t="s">
        <v>1210</v>
      </c>
      <c r="FT234" s="670" t="s">
        <v>1210</v>
      </c>
      <c r="FU234" s="671" t="s">
        <v>1210</v>
      </c>
      <c r="FV234" s="672" t="s">
        <v>1210</v>
      </c>
      <c r="FW234" s="673" t="s">
        <v>1210</v>
      </c>
      <c r="FY234" s="276" t="s">
        <v>1243</v>
      </c>
      <c r="FZ234" s="277" t="s">
        <v>1230</v>
      </c>
      <c r="GC234" s="229"/>
      <c r="GD234" s="229"/>
    </row>
    <row r="235" spans="2:186" ht="18.75" customHeight="1">
      <c r="B235" s="632" t="s">
        <v>774</v>
      </c>
      <c r="C235" s="231" t="s">
        <v>775</v>
      </c>
      <c r="D235" s="232">
        <v>2022</v>
      </c>
      <c r="E235" s="233" t="s">
        <v>1231</v>
      </c>
      <c r="F235" s="633">
        <v>1009350</v>
      </c>
      <c r="G235" s="634">
        <v>1009350</v>
      </c>
      <c r="H235" s="339">
        <v>44757</v>
      </c>
      <c r="I235" s="635" t="s">
        <v>3240</v>
      </c>
      <c r="J235" s="636" t="s">
        <v>775</v>
      </c>
      <c r="K235" s="637" t="s">
        <v>3241</v>
      </c>
      <c r="L235" s="638" t="s">
        <v>775</v>
      </c>
      <c r="M235" s="637" t="s">
        <v>3241</v>
      </c>
      <c r="N235" s="639" t="s">
        <v>3242</v>
      </c>
      <c r="O235" s="635" t="s">
        <v>25</v>
      </c>
      <c r="P235" s="639" t="s">
        <v>26</v>
      </c>
      <c r="Q235" s="640" t="s">
        <v>1234</v>
      </c>
      <c r="R235" s="641"/>
      <c r="S235" s="641"/>
      <c r="T235" s="642"/>
      <c r="U235" s="643">
        <v>3968.9399040000003</v>
      </c>
      <c r="V235" s="644">
        <v>3</v>
      </c>
      <c r="W235" s="644">
        <v>2</v>
      </c>
      <c r="X235" s="645" t="s">
        <v>1210</v>
      </c>
      <c r="Y235" s="352">
        <v>2022</v>
      </c>
      <c r="Z235" s="265">
        <v>2024</v>
      </c>
      <c r="AA235" s="646" t="s">
        <v>3243</v>
      </c>
      <c r="AB235" s="647"/>
      <c r="AC235" s="639" t="s">
        <v>1210</v>
      </c>
      <c r="AD235" s="648" t="s">
        <v>1211</v>
      </c>
      <c r="AE235" s="636" t="s">
        <v>3244</v>
      </c>
      <c r="AF235" s="636" t="s">
        <v>3245</v>
      </c>
      <c r="AG235" s="639" t="s">
        <v>3246</v>
      </c>
      <c r="AH235" s="648"/>
      <c r="AI235" s="639" t="s">
        <v>1210</v>
      </c>
      <c r="AJ235" s="649">
        <v>2021</v>
      </c>
      <c r="AK235" s="644">
        <v>7686</v>
      </c>
      <c r="AL235" s="644">
        <v>6963</v>
      </c>
      <c r="AM235" s="650"/>
      <c r="AN235" s="651"/>
      <c r="AO235" s="652">
        <v>2024</v>
      </c>
      <c r="AP235" s="645">
        <v>7455</v>
      </c>
      <c r="AQ235" s="653">
        <v>3</v>
      </c>
      <c r="AR235" s="645">
        <v>6754</v>
      </c>
      <c r="AS235" s="653">
        <v>3</v>
      </c>
      <c r="AT235" s="654"/>
      <c r="AU235" s="651" t="s">
        <v>1210</v>
      </c>
      <c r="AV235" s="655" t="s">
        <v>1210</v>
      </c>
      <c r="AW235" s="656" t="s">
        <v>3247</v>
      </c>
      <c r="AX235" s="649">
        <v>2021</v>
      </c>
      <c r="AY235" s="644"/>
      <c r="AZ235" s="644" t="s">
        <v>1210</v>
      </c>
      <c r="BA235" s="650"/>
      <c r="BB235" s="657"/>
      <c r="BC235" s="652">
        <v>2024</v>
      </c>
      <c r="BD235" s="645"/>
      <c r="BE235" s="653" t="s">
        <v>1210</v>
      </c>
      <c r="BF235" s="645"/>
      <c r="BG235" s="653" t="s">
        <v>1210</v>
      </c>
      <c r="BH235" s="654"/>
      <c r="BI235" s="657" t="s">
        <v>1210</v>
      </c>
      <c r="BJ235" s="655" t="s">
        <v>1210</v>
      </c>
      <c r="BK235" s="656"/>
      <c r="BL235" s="635" t="s">
        <v>1210</v>
      </c>
      <c r="BM235" s="658" t="s">
        <v>1210</v>
      </c>
      <c r="BN235" s="639" t="s">
        <v>1210</v>
      </c>
      <c r="BO235" s="635" t="s">
        <v>1210</v>
      </c>
      <c r="BP235" s="658" t="s">
        <v>1210</v>
      </c>
      <c r="BQ235" s="639" t="s">
        <v>1210</v>
      </c>
      <c r="BR235" s="635" t="s">
        <v>1210</v>
      </c>
      <c r="BS235" s="658" t="s">
        <v>1210</v>
      </c>
      <c r="BT235" s="639" t="s">
        <v>1210</v>
      </c>
      <c r="BU235" s="635" t="s">
        <v>1210</v>
      </c>
      <c r="BV235" s="658" t="s">
        <v>1210</v>
      </c>
      <c r="BW235" s="639" t="s">
        <v>1210</v>
      </c>
      <c r="BX235" s="635" t="s">
        <v>1210</v>
      </c>
      <c r="BY235" s="658" t="s">
        <v>1210</v>
      </c>
      <c r="BZ235" s="639" t="s">
        <v>1210</v>
      </c>
      <c r="CA235" s="659" t="s">
        <v>1210</v>
      </c>
      <c r="CB235" s="638" t="s">
        <v>1240</v>
      </c>
      <c r="CC235" s="660" t="s">
        <v>3248</v>
      </c>
      <c r="CD235" s="661" t="s">
        <v>1217</v>
      </c>
      <c r="CE235" s="662"/>
      <c r="CF235" s="663"/>
      <c r="CG235" s="663"/>
      <c r="CH235" s="663"/>
      <c r="CI235" s="663"/>
      <c r="CJ235" s="664"/>
      <c r="CK235" s="661" t="s">
        <v>1240</v>
      </c>
      <c r="CL235" s="639" t="s">
        <v>3249</v>
      </c>
      <c r="CM235" s="647" t="s">
        <v>1217</v>
      </c>
      <c r="CN235" s="665">
        <v>0</v>
      </c>
      <c r="CO235" s="666">
        <v>0</v>
      </c>
      <c r="CP235" s="667">
        <v>0</v>
      </c>
      <c r="CQ235" s="666">
        <v>0</v>
      </c>
      <c r="CR235" s="667">
        <v>0</v>
      </c>
      <c r="CS235" s="666">
        <v>0</v>
      </c>
      <c r="CT235" s="667">
        <v>0</v>
      </c>
      <c r="CU235" s="666">
        <v>0</v>
      </c>
      <c r="CV235" s="374" t="s">
        <v>1219</v>
      </c>
      <c r="CW235" s="375" t="s">
        <v>1223</v>
      </c>
      <c r="CX235" s="336"/>
      <c r="CY235" s="333" t="s">
        <v>1222</v>
      </c>
      <c r="CZ235" s="334" t="s">
        <v>1223</v>
      </c>
      <c r="DA235" s="336"/>
      <c r="DB235" s="333" t="s">
        <v>1222</v>
      </c>
      <c r="DC235" s="334" t="s">
        <v>1223</v>
      </c>
      <c r="DD235" s="336"/>
      <c r="DE235" s="333" t="s">
        <v>1222</v>
      </c>
      <c r="DF235" s="334" t="s">
        <v>1220</v>
      </c>
      <c r="DG235" s="336"/>
      <c r="DH235" s="333" t="s">
        <v>1222</v>
      </c>
      <c r="DI235" s="334" t="s">
        <v>1223</v>
      </c>
      <c r="DJ235" s="336"/>
      <c r="DK235" s="333" t="s">
        <v>1222</v>
      </c>
      <c r="DL235" s="334" t="s">
        <v>1223</v>
      </c>
      <c r="DM235" s="336"/>
      <c r="DN235" s="333" t="s">
        <v>1222</v>
      </c>
      <c r="DO235" s="334" t="s">
        <v>1223</v>
      </c>
      <c r="DP235" s="336"/>
      <c r="DQ235" s="333" t="s">
        <v>1222</v>
      </c>
      <c r="DR235" s="334" t="s">
        <v>1223</v>
      </c>
      <c r="DS235" s="336"/>
      <c r="DT235" s="333" t="s">
        <v>1222</v>
      </c>
      <c r="DU235" s="334" t="s">
        <v>1223</v>
      </c>
      <c r="DV235" s="336"/>
      <c r="DW235" s="333" t="s">
        <v>1222</v>
      </c>
      <c r="DX235" s="334" t="s">
        <v>1223</v>
      </c>
      <c r="DY235" s="336"/>
      <c r="DZ235" s="333" t="s">
        <v>1222</v>
      </c>
      <c r="EA235" s="334" t="s">
        <v>1223</v>
      </c>
      <c r="EB235" s="336"/>
      <c r="EC235" s="333" t="s">
        <v>1224</v>
      </c>
      <c r="ED235" s="334" t="s">
        <v>1224</v>
      </c>
      <c r="EE235" s="336"/>
      <c r="EF235" s="333" t="s">
        <v>1222</v>
      </c>
      <c r="EG235" s="334" t="s">
        <v>1220</v>
      </c>
      <c r="EH235" s="336"/>
      <c r="EI235" s="374" t="s">
        <v>1210</v>
      </c>
      <c r="EJ235" s="375" t="s">
        <v>1210</v>
      </c>
      <c r="EK235" s="336"/>
      <c r="EL235" s="333" t="s">
        <v>1210</v>
      </c>
      <c r="EM235" s="334" t="s">
        <v>1210</v>
      </c>
      <c r="EN235" s="336"/>
      <c r="EO235" s="333" t="s">
        <v>1210</v>
      </c>
      <c r="EP235" s="334" t="s">
        <v>1210</v>
      </c>
      <c r="EQ235" s="336"/>
      <c r="ER235" s="333" t="s">
        <v>1210</v>
      </c>
      <c r="ES235" s="334" t="s">
        <v>1210</v>
      </c>
      <c r="ET235" s="336"/>
      <c r="EU235" s="333" t="s">
        <v>1210</v>
      </c>
      <c r="EV235" s="334" t="s">
        <v>1210</v>
      </c>
      <c r="EW235" s="376"/>
      <c r="EY235" s="668" t="s">
        <v>774</v>
      </c>
      <c r="EZ235" s="639" t="s">
        <v>775</v>
      </c>
      <c r="FA235" s="265" t="s">
        <v>1231</v>
      </c>
      <c r="FB235" s="266">
        <v>44911</v>
      </c>
      <c r="FC235" s="669">
        <v>44915</v>
      </c>
      <c r="FD235" s="268" t="s">
        <v>1242</v>
      </c>
      <c r="FE235" s="326">
        <v>3</v>
      </c>
      <c r="FF235" s="270" t="s">
        <v>1242</v>
      </c>
      <c r="FG235" s="326">
        <v>3</v>
      </c>
      <c r="FH235" s="327" t="s">
        <v>1210</v>
      </c>
      <c r="FI235" s="328" t="s">
        <v>1210</v>
      </c>
      <c r="FJ235" s="670" t="s">
        <v>1242</v>
      </c>
      <c r="FK235" s="671">
        <v>100</v>
      </c>
      <c r="FL235" s="672">
        <v>24</v>
      </c>
      <c r="FM235" s="673">
        <v>24</v>
      </c>
      <c r="FN235" s="268" t="s">
        <v>1210</v>
      </c>
      <c r="FO235" s="326" t="s">
        <v>1210</v>
      </c>
      <c r="FP235" s="270" t="s">
        <v>1210</v>
      </c>
      <c r="FQ235" s="326" t="s">
        <v>1210</v>
      </c>
      <c r="FR235" s="327" t="s">
        <v>1210</v>
      </c>
      <c r="FS235" s="328" t="s">
        <v>1210</v>
      </c>
      <c r="FT235" s="670" t="s">
        <v>1210</v>
      </c>
      <c r="FU235" s="671" t="s">
        <v>1210</v>
      </c>
      <c r="FV235" s="672" t="s">
        <v>1210</v>
      </c>
      <c r="FW235" s="673" t="s">
        <v>1210</v>
      </c>
      <c r="FY235" s="276" t="s">
        <v>1243</v>
      </c>
      <c r="FZ235" s="277" t="s">
        <v>1230</v>
      </c>
      <c r="GC235" s="229"/>
      <c r="GD235" s="229"/>
    </row>
    <row r="236" spans="2:186" ht="18.75" customHeight="1">
      <c r="B236" s="632" t="s">
        <v>776</v>
      </c>
      <c r="C236" s="231" t="s">
        <v>777</v>
      </c>
      <c r="D236" s="232">
        <v>2022</v>
      </c>
      <c r="E236" s="233" t="s">
        <v>1231</v>
      </c>
      <c r="F236" s="633">
        <v>1033360</v>
      </c>
      <c r="G236" s="634">
        <v>1033360</v>
      </c>
      <c r="H236" s="339">
        <v>44768</v>
      </c>
      <c r="I236" s="635" t="s">
        <v>3250</v>
      </c>
      <c r="J236" s="636" t="s">
        <v>3251</v>
      </c>
      <c r="K236" s="637" t="s">
        <v>3252</v>
      </c>
      <c r="L236" s="638" t="s">
        <v>3253</v>
      </c>
      <c r="M236" s="637" t="s">
        <v>3254</v>
      </c>
      <c r="N236" s="639" t="s">
        <v>3255</v>
      </c>
      <c r="O236" s="635" t="s">
        <v>51</v>
      </c>
      <c r="P236" s="639" t="s">
        <v>52</v>
      </c>
      <c r="Q236" s="640" t="s">
        <v>1234</v>
      </c>
      <c r="R236" s="641"/>
      <c r="S236" s="641"/>
      <c r="T236" s="642"/>
      <c r="U236" s="643">
        <v>4272497.3943599993</v>
      </c>
      <c r="V236" s="644">
        <v>2</v>
      </c>
      <c r="W236" s="644">
        <v>2</v>
      </c>
      <c r="X236" s="645" t="s">
        <v>1210</v>
      </c>
      <c r="Y236" s="352">
        <v>2022</v>
      </c>
      <c r="Z236" s="265">
        <v>2024</v>
      </c>
      <c r="AA236" s="646" t="s">
        <v>3256</v>
      </c>
      <c r="AB236" s="647"/>
      <c r="AC236" s="639" t="s">
        <v>1210</v>
      </c>
      <c r="AD236" s="648" t="s">
        <v>1211</v>
      </c>
      <c r="AE236" s="636" t="s">
        <v>3251</v>
      </c>
      <c r="AF236" s="636" t="s">
        <v>3257</v>
      </c>
      <c r="AG236" s="639" t="s">
        <v>3258</v>
      </c>
      <c r="AH236" s="648"/>
      <c r="AI236" s="639" t="s">
        <v>1210</v>
      </c>
      <c r="AJ236" s="649">
        <v>2021</v>
      </c>
      <c r="AK236" s="644">
        <v>213327</v>
      </c>
      <c r="AL236" s="644">
        <v>213327</v>
      </c>
      <c r="AM236" s="650">
        <v>0.41</v>
      </c>
      <c r="AN236" s="651" t="s">
        <v>3259</v>
      </c>
      <c r="AO236" s="652">
        <v>2024</v>
      </c>
      <c r="AP236" s="645">
        <v>213327</v>
      </c>
      <c r="AQ236" s="653">
        <v>0</v>
      </c>
      <c r="AR236" s="645">
        <v>213327</v>
      </c>
      <c r="AS236" s="653">
        <v>0</v>
      </c>
      <c r="AT236" s="654">
        <v>0.41</v>
      </c>
      <c r="AU236" s="651" t="s">
        <v>3259</v>
      </c>
      <c r="AV236" s="655">
        <v>0</v>
      </c>
      <c r="AW236" s="656" t="s">
        <v>3260</v>
      </c>
      <c r="AX236" s="649">
        <v>2021</v>
      </c>
      <c r="AY236" s="644"/>
      <c r="AZ236" s="644" t="s">
        <v>1210</v>
      </c>
      <c r="BA236" s="650"/>
      <c r="BB236" s="657"/>
      <c r="BC236" s="652">
        <v>2024</v>
      </c>
      <c r="BD236" s="645"/>
      <c r="BE236" s="653" t="s">
        <v>1210</v>
      </c>
      <c r="BF236" s="645"/>
      <c r="BG236" s="653" t="s">
        <v>1210</v>
      </c>
      <c r="BH236" s="654"/>
      <c r="BI236" s="657" t="s">
        <v>1210</v>
      </c>
      <c r="BJ236" s="655" t="s">
        <v>1210</v>
      </c>
      <c r="BK236" s="656"/>
      <c r="BL236" s="635" t="s">
        <v>1210</v>
      </c>
      <c r="BM236" s="658" t="s">
        <v>1210</v>
      </c>
      <c r="BN236" s="639" t="s">
        <v>1210</v>
      </c>
      <c r="BO236" s="635" t="s">
        <v>1210</v>
      </c>
      <c r="BP236" s="658" t="s">
        <v>1210</v>
      </c>
      <c r="BQ236" s="639" t="s">
        <v>1210</v>
      </c>
      <c r="BR236" s="635" t="s">
        <v>1210</v>
      </c>
      <c r="BS236" s="658" t="s">
        <v>1210</v>
      </c>
      <c r="BT236" s="639" t="s">
        <v>1210</v>
      </c>
      <c r="BU236" s="635" t="s">
        <v>1210</v>
      </c>
      <c r="BV236" s="658" t="s">
        <v>1210</v>
      </c>
      <c r="BW236" s="639" t="s">
        <v>1210</v>
      </c>
      <c r="BX236" s="635" t="s">
        <v>1210</v>
      </c>
      <c r="BY236" s="658" t="s">
        <v>1210</v>
      </c>
      <c r="BZ236" s="639" t="s">
        <v>1210</v>
      </c>
      <c r="CA236" s="659" t="s">
        <v>1210</v>
      </c>
      <c r="CB236" s="638" t="s">
        <v>1217</v>
      </c>
      <c r="CC236" s="660"/>
      <c r="CD236" s="661" t="s">
        <v>1217</v>
      </c>
      <c r="CE236" s="662"/>
      <c r="CF236" s="663"/>
      <c r="CG236" s="663"/>
      <c r="CH236" s="663"/>
      <c r="CI236" s="663"/>
      <c r="CJ236" s="664"/>
      <c r="CK236" s="661" t="s">
        <v>1217</v>
      </c>
      <c r="CL236" s="639"/>
      <c r="CM236" s="647" t="s">
        <v>1217</v>
      </c>
      <c r="CN236" s="665"/>
      <c r="CO236" s="666">
        <v>0</v>
      </c>
      <c r="CP236" s="667"/>
      <c r="CQ236" s="666">
        <v>0</v>
      </c>
      <c r="CR236" s="667"/>
      <c r="CS236" s="666">
        <v>0</v>
      </c>
      <c r="CT236" s="667" t="s">
        <v>1210</v>
      </c>
      <c r="CU236" s="666">
        <v>0</v>
      </c>
      <c r="CV236" s="374" t="s">
        <v>1219</v>
      </c>
      <c r="CW236" s="375" t="s">
        <v>1223</v>
      </c>
      <c r="CX236" s="336"/>
      <c r="CY236" s="333" t="s">
        <v>1222</v>
      </c>
      <c r="CZ236" s="334" t="s">
        <v>1223</v>
      </c>
      <c r="DA236" s="336"/>
      <c r="DB236" s="333" t="s">
        <v>1222</v>
      </c>
      <c r="DC236" s="334" t="s">
        <v>1223</v>
      </c>
      <c r="DD236" s="336"/>
      <c r="DE236" s="333" t="s">
        <v>1224</v>
      </c>
      <c r="DF236" s="334" t="s">
        <v>1224</v>
      </c>
      <c r="DG236" s="336"/>
      <c r="DH236" s="333" t="s">
        <v>1222</v>
      </c>
      <c r="DI236" s="334" t="s">
        <v>1223</v>
      </c>
      <c r="DJ236" s="336"/>
      <c r="DK236" s="333" t="s">
        <v>1222</v>
      </c>
      <c r="DL236" s="334" t="s">
        <v>1223</v>
      </c>
      <c r="DM236" s="336"/>
      <c r="DN236" s="333" t="s">
        <v>1222</v>
      </c>
      <c r="DO236" s="334" t="s">
        <v>1223</v>
      </c>
      <c r="DP236" s="336"/>
      <c r="DQ236" s="333" t="s">
        <v>1222</v>
      </c>
      <c r="DR236" s="334" t="s">
        <v>1223</v>
      </c>
      <c r="DS236" s="336"/>
      <c r="DT236" s="333" t="s">
        <v>1222</v>
      </c>
      <c r="DU236" s="334" t="s">
        <v>1223</v>
      </c>
      <c r="DV236" s="336"/>
      <c r="DW236" s="333" t="s">
        <v>1222</v>
      </c>
      <c r="DX236" s="334" t="s">
        <v>1223</v>
      </c>
      <c r="DY236" s="336"/>
      <c r="DZ236" s="333" t="s">
        <v>1222</v>
      </c>
      <c r="EA236" s="334" t="s">
        <v>1223</v>
      </c>
      <c r="EB236" s="336"/>
      <c r="EC236" s="333" t="s">
        <v>1222</v>
      </c>
      <c r="ED236" s="334" t="s">
        <v>1223</v>
      </c>
      <c r="EE236" s="336"/>
      <c r="EF236" s="333" t="s">
        <v>1222</v>
      </c>
      <c r="EG236" s="334" t="s">
        <v>1223</v>
      </c>
      <c r="EH236" s="336"/>
      <c r="EI236" s="374" t="s">
        <v>1210</v>
      </c>
      <c r="EJ236" s="375" t="s">
        <v>1210</v>
      </c>
      <c r="EK236" s="336"/>
      <c r="EL236" s="333" t="s">
        <v>1210</v>
      </c>
      <c r="EM236" s="334" t="s">
        <v>1210</v>
      </c>
      <c r="EN236" s="336"/>
      <c r="EO236" s="333" t="s">
        <v>1210</v>
      </c>
      <c r="EP236" s="334" t="s">
        <v>1210</v>
      </c>
      <c r="EQ236" s="336"/>
      <c r="ER236" s="333" t="s">
        <v>1210</v>
      </c>
      <c r="ES236" s="334" t="s">
        <v>1210</v>
      </c>
      <c r="ET236" s="336"/>
      <c r="EU236" s="333" t="s">
        <v>1210</v>
      </c>
      <c r="EV236" s="334" t="s">
        <v>1210</v>
      </c>
      <c r="EW236" s="376"/>
      <c r="EY236" s="668" t="s">
        <v>776</v>
      </c>
      <c r="EZ236" s="639" t="s">
        <v>777</v>
      </c>
      <c r="FA236" s="265" t="s">
        <v>1231</v>
      </c>
      <c r="FB236" s="266">
        <v>44911</v>
      </c>
      <c r="FC236" s="669">
        <v>44915</v>
      </c>
      <c r="FD236" s="268" t="s">
        <v>1228</v>
      </c>
      <c r="FE236" s="326">
        <v>0</v>
      </c>
      <c r="FF236" s="270" t="s">
        <v>1228</v>
      </c>
      <c r="FG236" s="326">
        <v>0</v>
      </c>
      <c r="FH236" s="327" t="s">
        <v>1228</v>
      </c>
      <c r="FI236" s="328">
        <v>0</v>
      </c>
      <c r="FJ236" s="670" t="s">
        <v>1242</v>
      </c>
      <c r="FK236" s="671">
        <v>100</v>
      </c>
      <c r="FL236" s="672">
        <v>24</v>
      </c>
      <c r="FM236" s="673">
        <v>24</v>
      </c>
      <c r="FN236" s="268" t="s">
        <v>1210</v>
      </c>
      <c r="FO236" s="326" t="s">
        <v>1210</v>
      </c>
      <c r="FP236" s="270" t="s">
        <v>1210</v>
      </c>
      <c r="FQ236" s="326" t="s">
        <v>1210</v>
      </c>
      <c r="FR236" s="327" t="s">
        <v>1210</v>
      </c>
      <c r="FS236" s="328" t="s">
        <v>1210</v>
      </c>
      <c r="FT236" s="670" t="s">
        <v>1210</v>
      </c>
      <c r="FU236" s="671" t="s">
        <v>1210</v>
      </c>
      <c r="FV236" s="672" t="s">
        <v>1210</v>
      </c>
      <c r="FW236" s="673" t="s">
        <v>1210</v>
      </c>
      <c r="FY236" s="276" t="s">
        <v>1446</v>
      </c>
      <c r="FZ236" s="277" t="s">
        <v>1230</v>
      </c>
      <c r="GC236" s="229"/>
      <c r="GD236" s="229"/>
    </row>
    <row r="237" spans="2:186" ht="18.75" customHeight="1">
      <c r="B237" s="632" t="s">
        <v>778</v>
      </c>
      <c r="C237" s="231" t="s">
        <v>779</v>
      </c>
      <c r="D237" s="232">
        <v>2022</v>
      </c>
      <c r="E237" s="233" t="s">
        <v>1511</v>
      </c>
      <c r="F237" s="633">
        <v>1033361</v>
      </c>
      <c r="G237" s="634">
        <v>1033361</v>
      </c>
      <c r="H237" s="339">
        <v>44769</v>
      </c>
      <c r="I237" s="635" t="s">
        <v>3261</v>
      </c>
      <c r="J237" s="636" t="s">
        <v>779</v>
      </c>
      <c r="K237" s="637" t="s">
        <v>3262</v>
      </c>
      <c r="L237" s="638" t="s">
        <v>779</v>
      </c>
      <c r="M237" s="637" t="s">
        <v>3263</v>
      </c>
      <c r="N237" s="639" t="s">
        <v>3264</v>
      </c>
      <c r="O237" s="635" t="s">
        <v>51</v>
      </c>
      <c r="P237" s="639" t="s">
        <v>52</v>
      </c>
      <c r="Q237" s="640" t="s">
        <v>1234</v>
      </c>
      <c r="R237" s="641"/>
      <c r="S237" s="641" t="s">
        <v>1272</v>
      </c>
      <c r="T237" s="642"/>
      <c r="U237" s="643">
        <v>1815.5967488580002</v>
      </c>
      <c r="V237" s="644">
        <v>14</v>
      </c>
      <c r="W237" s="644">
        <v>0</v>
      </c>
      <c r="X237" s="645">
        <v>149</v>
      </c>
      <c r="Y237" s="352">
        <v>2022</v>
      </c>
      <c r="Z237" s="265">
        <v>2024</v>
      </c>
      <c r="AA237" s="646" t="s">
        <v>3265</v>
      </c>
      <c r="AB237" s="647"/>
      <c r="AC237" s="639" t="s">
        <v>1210</v>
      </c>
      <c r="AD237" s="648" t="s">
        <v>1211</v>
      </c>
      <c r="AE237" s="636" t="s">
        <v>3266</v>
      </c>
      <c r="AF237" s="636" t="s">
        <v>3267</v>
      </c>
      <c r="AG237" s="639" t="s">
        <v>3268</v>
      </c>
      <c r="AH237" s="648"/>
      <c r="AI237" s="639" t="s">
        <v>1210</v>
      </c>
      <c r="AJ237" s="649">
        <v>2021</v>
      </c>
      <c r="AK237" s="644">
        <v>3049</v>
      </c>
      <c r="AL237" s="644">
        <v>3049</v>
      </c>
      <c r="AM237" s="650"/>
      <c r="AN237" s="651"/>
      <c r="AO237" s="652">
        <v>2024</v>
      </c>
      <c r="AP237" s="645">
        <v>2959</v>
      </c>
      <c r="AQ237" s="653">
        <v>2.95</v>
      </c>
      <c r="AR237" s="645">
        <v>2959</v>
      </c>
      <c r="AS237" s="653">
        <v>2.95</v>
      </c>
      <c r="AT237" s="654"/>
      <c r="AU237" s="651" t="s">
        <v>1210</v>
      </c>
      <c r="AV237" s="655" t="s">
        <v>1210</v>
      </c>
      <c r="AW237" s="656" t="s">
        <v>3269</v>
      </c>
      <c r="AX237" s="649">
        <v>2021</v>
      </c>
      <c r="AY237" s="644">
        <v>206</v>
      </c>
      <c r="AZ237" s="644">
        <v>206</v>
      </c>
      <c r="BA237" s="650"/>
      <c r="BB237" s="657"/>
      <c r="BC237" s="652">
        <v>2024</v>
      </c>
      <c r="BD237" s="645">
        <v>199.8</v>
      </c>
      <c r="BE237" s="653">
        <v>3</v>
      </c>
      <c r="BF237" s="645">
        <v>199.8</v>
      </c>
      <c r="BG237" s="653">
        <v>3</v>
      </c>
      <c r="BH237" s="654"/>
      <c r="BI237" s="657" t="s">
        <v>1210</v>
      </c>
      <c r="BJ237" s="655" t="s">
        <v>1210</v>
      </c>
      <c r="BK237" s="656" t="s">
        <v>3270</v>
      </c>
      <c r="BL237" s="635" t="s">
        <v>1210</v>
      </c>
      <c r="BM237" s="658" t="s">
        <v>1210</v>
      </c>
      <c r="BN237" s="639" t="s">
        <v>1210</v>
      </c>
      <c r="BO237" s="635" t="s">
        <v>1210</v>
      </c>
      <c r="BP237" s="658" t="s">
        <v>1210</v>
      </c>
      <c r="BQ237" s="639" t="s">
        <v>1210</v>
      </c>
      <c r="BR237" s="635" t="s">
        <v>1210</v>
      </c>
      <c r="BS237" s="658" t="s">
        <v>1210</v>
      </c>
      <c r="BT237" s="639" t="s">
        <v>1210</v>
      </c>
      <c r="BU237" s="635" t="s">
        <v>1210</v>
      </c>
      <c r="BV237" s="658" t="s">
        <v>1210</v>
      </c>
      <c r="BW237" s="639" t="s">
        <v>1210</v>
      </c>
      <c r="BX237" s="635" t="s">
        <v>1210</v>
      </c>
      <c r="BY237" s="658" t="s">
        <v>1210</v>
      </c>
      <c r="BZ237" s="639" t="s">
        <v>1210</v>
      </c>
      <c r="CA237" s="659" t="s">
        <v>1210</v>
      </c>
      <c r="CB237" s="638" t="s">
        <v>1240</v>
      </c>
      <c r="CC237" s="660" t="s">
        <v>3271</v>
      </c>
      <c r="CD237" s="661" t="s">
        <v>1217</v>
      </c>
      <c r="CE237" s="662"/>
      <c r="CF237" s="663"/>
      <c r="CG237" s="663"/>
      <c r="CH237" s="663"/>
      <c r="CI237" s="663"/>
      <c r="CJ237" s="664"/>
      <c r="CK237" s="661" t="s">
        <v>1240</v>
      </c>
      <c r="CL237" s="639" t="s">
        <v>3272</v>
      </c>
      <c r="CM237" s="647" t="s">
        <v>1240</v>
      </c>
      <c r="CN237" s="665">
        <v>29</v>
      </c>
      <c r="CO237" s="666">
        <v>10</v>
      </c>
      <c r="CP237" s="667">
        <v>0</v>
      </c>
      <c r="CQ237" s="666">
        <v>0</v>
      </c>
      <c r="CR237" s="667">
        <v>0</v>
      </c>
      <c r="CS237" s="666">
        <v>0</v>
      </c>
      <c r="CT237" s="667">
        <v>29</v>
      </c>
      <c r="CU237" s="666">
        <v>10</v>
      </c>
      <c r="CV237" s="374" t="s">
        <v>1219</v>
      </c>
      <c r="CW237" s="375" t="s">
        <v>1223</v>
      </c>
      <c r="CX237" s="336" t="s">
        <v>3273</v>
      </c>
      <c r="CY237" s="333" t="s">
        <v>1222</v>
      </c>
      <c r="CZ237" s="334" t="s">
        <v>1223</v>
      </c>
      <c r="DA237" s="336" t="s">
        <v>3274</v>
      </c>
      <c r="DB237" s="333" t="s">
        <v>1222</v>
      </c>
      <c r="DC237" s="334" t="s">
        <v>1223</v>
      </c>
      <c r="DD237" s="336" t="s">
        <v>3275</v>
      </c>
      <c r="DE237" s="333" t="s">
        <v>1222</v>
      </c>
      <c r="DF237" s="334" t="s">
        <v>1223</v>
      </c>
      <c r="DG237" s="336" t="s">
        <v>3276</v>
      </c>
      <c r="DH237" s="333" t="s">
        <v>1222</v>
      </c>
      <c r="DI237" s="334" t="s">
        <v>1223</v>
      </c>
      <c r="DJ237" s="336" t="s">
        <v>3277</v>
      </c>
      <c r="DK237" s="333" t="s">
        <v>1222</v>
      </c>
      <c r="DL237" s="334" t="s">
        <v>1223</v>
      </c>
      <c r="DM237" s="336" t="s">
        <v>3278</v>
      </c>
      <c r="DN237" s="333" t="s">
        <v>1222</v>
      </c>
      <c r="DO237" s="334" t="s">
        <v>1223</v>
      </c>
      <c r="DP237" s="336" t="s">
        <v>3279</v>
      </c>
      <c r="DQ237" s="333" t="s">
        <v>1222</v>
      </c>
      <c r="DR237" s="334" t="s">
        <v>1223</v>
      </c>
      <c r="DS237" s="336" t="s">
        <v>3280</v>
      </c>
      <c r="DT237" s="333" t="s">
        <v>1222</v>
      </c>
      <c r="DU237" s="334" t="s">
        <v>1223</v>
      </c>
      <c r="DV237" s="336" t="s">
        <v>3281</v>
      </c>
      <c r="DW237" s="333" t="s">
        <v>1224</v>
      </c>
      <c r="DX237" s="334" t="s">
        <v>1224</v>
      </c>
      <c r="DY237" s="336" t="s">
        <v>3282</v>
      </c>
      <c r="DZ237" s="333" t="s">
        <v>1224</v>
      </c>
      <c r="EA237" s="334" t="s">
        <v>1224</v>
      </c>
      <c r="EB237" s="336" t="s">
        <v>3282</v>
      </c>
      <c r="EC237" s="333" t="s">
        <v>1224</v>
      </c>
      <c r="ED237" s="334" t="s">
        <v>1224</v>
      </c>
      <c r="EE237" s="336" t="s">
        <v>3282</v>
      </c>
      <c r="EF237" s="333" t="s">
        <v>1222</v>
      </c>
      <c r="EG237" s="334" t="s">
        <v>1223</v>
      </c>
      <c r="EH237" s="336"/>
      <c r="EI237" s="374" t="s">
        <v>1219</v>
      </c>
      <c r="EJ237" s="375" t="s">
        <v>1223</v>
      </c>
      <c r="EK237" s="336" t="s">
        <v>3273</v>
      </c>
      <c r="EL237" s="333" t="s">
        <v>1219</v>
      </c>
      <c r="EM237" s="334" t="s">
        <v>1223</v>
      </c>
      <c r="EN237" s="336" t="s">
        <v>3283</v>
      </c>
      <c r="EO237" s="333" t="s">
        <v>1222</v>
      </c>
      <c r="EP237" s="334" t="s">
        <v>1223</v>
      </c>
      <c r="EQ237" s="336" t="s">
        <v>3284</v>
      </c>
      <c r="ER237" s="333" t="s">
        <v>1220</v>
      </c>
      <c r="ES237" s="334" t="s">
        <v>1220</v>
      </c>
      <c r="ET237" s="336" t="s">
        <v>3285</v>
      </c>
      <c r="EU237" s="333" t="s">
        <v>1222</v>
      </c>
      <c r="EV237" s="334" t="s">
        <v>1223</v>
      </c>
      <c r="EW237" s="376" t="s">
        <v>3286</v>
      </c>
      <c r="EY237" s="668" t="s">
        <v>778</v>
      </c>
      <c r="EZ237" s="639" t="s">
        <v>779</v>
      </c>
      <c r="FA237" s="265" t="s">
        <v>1511</v>
      </c>
      <c r="FB237" s="266">
        <v>44911</v>
      </c>
      <c r="FC237" s="669">
        <v>44915</v>
      </c>
      <c r="FD237" s="268" t="s">
        <v>1242</v>
      </c>
      <c r="FE237" s="326">
        <v>2.95</v>
      </c>
      <c r="FF237" s="270" t="s">
        <v>1242</v>
      </c>
      <c r="FG237" s="326">
        <v>2.95</v>
      </c>
      <c r="FH237" s="327" t="s">
        <v>1210</v>
      </c>
      <c r="FI237" s="328" t="s">
        <v>1210</v>
      </c>
      <c r="FJ237" s="670" t="s">
        <v>1242</v>
      </c>
      <c r="FK237" s="671">
        <v>100</v>
      </c>
      <c r="FL237" s="672">
        <v>20</v>
      </c>
      <c r="FM237" s="673">
        <v>20</v>
      </c>
      <c r="FN237" s="268" t="s">
        <v>1242</v>
      </c>
      <c r="FO237" s="326">
        <v>3</v>
      </c>
      <c r="FP237" s="270" t="s">
        <v>1242</v>
      </c>
      <c r="FQ237" s="326">
        <v>3</v>
      </c>
      <c r="FR237" s="327" t="s">
        <v>1210</v>
      </c>
      <c r="FS237" s="328" t="s">
        <v>1210</v>
      </c>
      <c r="FT237" s="670" t="s">
        <v>1242</v>
      </c>
      <c r="FU237" s="671">
        <v>100</v>
      </c>
      <c r="FV237" s="672">
        <v>10</v>
      </c>
      <c r="FW237" s="673">
        <v>10</v>
      </c>
      <c r="FY237" s="276" t="s">
        <v>1243</v>
      </c>
      <c r="FZ237" s="277" t="s">
        <v>1243</v>
      </c>
      <c r="GC237" s="229"/>
      <c r="GD237" s="229"/>
    </row>
    <row r="238" spans="2:186" ht="18.75" customHeight="1">
      <c r="B238" s="632" t="s">
        <v>780</v>
      </c>
      <c r="C238" s="231" t="s">
        <v>781</v>
      </c>
      <c r="D238" s="232">
        <v>2022</v>
      </c>
      <c r="E238" s="233" t="s">
        <v>1231</v>
      </c>
      <c r="F238" s="633">
        <v>1068363</v>
      </c>
      <c r="G238" s="634">
        <v>1068363</v>
      </c>
      <c r="H238" s="339">
        <v>44769</v>
      </c>
      <c r="I238" s="635" t="s">
        <v>3287</v>
      </c>
      <c r="J238" s="636" t="s">
        <v>781</v>
      </c>
      <c r="K238" s="637" t="s">
        <v>3288</v>
      </c>
      <c r="L238" s="638" t="s">
        <v>781</v>
      </c>
      <c r="M238" s="637" t="s">
        <v>3288</v>
      </c>
      <c r="N238" s="639" t="s">
        <v>3287</v>
      </c>
      <c r="O238" s="635" t="s">
        <v>92</v>
      </c>
      <c r="P238" s="639" t="s">
        <v>95</v>
      </c>
      <c r="Q238" s="640" t="s">
        <v>1234</v>
      </c>
      <c r="R238" s="641"/>
      <c r="S238" s="641"/>
      <c r="T238" s="642"/>
      <c r="U238" s="643">
        <v>3069.388169976</v>
      </c>
      <c r="V238" s="644">
        <v>1</v>
      </c>
      <c r="W238" s="644">
        <v>1</v>
      </c>
      <c r="X238" s="645" t="s">
        <v>1210</v>
      </c>
      <c r="Y238" s="352">
        <v>2022</v>
      </c>
      <c r="Z238" s="265">
        <v>2024</v>
      </c>
      <c r="AA238" s="646" t="s">
        <v>3289</v>
      </c>
      <c r="AB238" s="647"/>
      <c r="AC238" s="639" t="s">
        <v>1210</v>
      </c>
      <c r="AD238" s="648" t="s">
        <v>1211</v>
      </c>
      <c r="AE238" s="636" t="s">
        <v>3290</v>
      </c>
      <c r="AF238" s="636" t="s">
        <v>3287</v>
      </c>
      <c r="AG238" s="639" t="s">
        <v>3291</v>
      </c>
      <c r="AH238" s="648"/>
      <c r="AI238" s="639" t="s">
        <v>1210</v>
      </c>
      <c r="AJ238" s="649">
        <v>2021</v>
      </c>
      <c r="AK238" s="644">
        <v>5232</v>
      </c>
      <c r="AL238" s="644">
        <v>5110</v>
      </c>
      <c r="AM238" s="650">
        <v>45.68</v>
      </c>
      <c r="AN238" s="651" t="s">
        <v>1992</v>
      </c>
      <c r="AO238" s="652">
        <v>2024</v>
      </c>
      <c r="AP238" s="645">
        <v>5075.04</v>
      </c>
      <c r="AQ238" s="653">
        <v>3</v>
      </c>
      <c r="AR238" s="645">
        <v>4956.7</v>
      </c>
      <c r="AS238" s="653">
        <v>3</v>
      </c>
      <c r="AT238" s="654">
        <v>44.309599999999996</v>
      </c>
      <c r="AU238" s="651" t="s">
        <v>1992</v>
      </c>
      <c r="AV238" s="655">
        <v>3</v>
      </c>
      <c r="AW238" s="656" t="s">
        <v>3292</v>
      </c>
      <c r="AX238" s="649">
        <v>2021</v>
      </c>
      <c r="AY238" s="644"/>
      <c r="AZ238" s="644" t="s">
        <v>1210</v>
      </c>
      <c r="BA238" s="650"/>
      <c r="BB238" s="657"/>
      <c r="BC238" s="652">
        <v>2024</v>
      </c>
      <c r="BD238" s="645"/>
      <c r="BE238" s="653" t="s">
        <v>1210</v>
      </c>
      <c r="BF238" s="645"/>
      <c r="BG238" s="653" t="s">
        <v>1210</v>
      </c>
      <c r="BH238" s="654"/>
      <c r="BI238" s="657" t="s">
        <v>1210</v>
      </c>
      <c r="BJ238" s="655" t="s">
        <v>1210</v>
      </c>
      <c r="BK238" s="656"/>
      <c r="BL238" s="635" t="s">
        <v>1210</v>
      </c>
      <c r="BM238" s="658" t="s">
        <v>1210</v>
      </c>
      <c r="BN238" s="639" t="s">
        <v>1210</v>
      </c>
      <c r="BO238" s="635" t="s">
        <v>1210</v>
      </c>
      <c r="BP238" s="658" t="s">
        <v>1210</v>
      </c>
      <c r="BQ238" s="639" t="s">
        <v>1210</v>
      </c>
      <c r="BR238" s="635" t="s">
        <v>1210</v>
      </c>
      <c r="BS238" s="658" t="s">
        <v>1210</v>
      </c>
      <c r="BT238" s="639" t="s">
        <v>1210</v>
      </c>
      <c r="BU238" s="635" t="s">
        <v>1210</v>
      </c>
      <c r="BV238" s="658" t="s">
        <v>1210</v>
      </c>
      <c r="BW238" s="639" t="s">
        <v>1210</v>
      </c>
      <c r="BX238" s="635" t="s">
        <v>1210</v>
      </c>
      <c r="BY238" s="658" t="s">
        <v>1210</v>
      </c>
      <c r="BZ238" s="639" t="s">
        <v>1210</v>
      </c>
      <c r="CA238" s="659" t="s">
        <v>1210</v>
      </c>
      <c r="CB238" s="638" t="s">
        <v>1217</v>
      </c>
      <c r="CC238" s="660"/>
      <c r="CD238" s="661" t="s">
        <v>1217</v>
      </c>
      <c r="CE238" s="662"/>
      <c r="CF238" s="663"/>
      <c r="CG238" s="663"/>
      <c r="CH238" s="663"/>
      <c r="CI238" s="663"/>
      <c r="CJ238" s="664"/>
      <c r="CK238" s="661" t="s">
        <v>1217</v>
      </c>
      <c r="CL238" s="639"/>
      <c r="CM238" s="647" t="s">
        <v>1217</v>
      </c>
      <c r="CN238" s="665"/>
      <c r="CO238" s="666">
        <v>0</v>
      </c>
      <c r="CP238" s="667"/>
      <c r="CQ238" s="666">
        <v>0</v>
      </c>
      <c r="CR238" s="667"/>
      <c r="CS238" s="666">
        <v>0</v>
      </c>
      <c r="CT238" s="667" t="s">
        <v>1210</v>
      </c>
      <c r="CU238" s="666">
        <v>0</v>
      </c>
      <c r="CV238" s="374" t="s">
        <v>1219</v>
      </c>
      <c r="CW238" s="375" t="s">
        <v>1223</v>
      </c>
      <c r="CX238" s="336"/>
      <c r="CY238" s="333" t="s">
        <v>1222</v>
      </c>
      <c r="CZ238" s="334" t="s">
        <v>1223</v>
      </c>
      <c r="DA238" s="336"/>
      <c r="DB238" s="333" t="s">
        <v>1222</v>
      </c>
      <c r="DC238" s="334" t="s">
        <v>1223</v>
      </c>
      <c r="DD238" s="336"/>
      <c r="DE238" s="333" t="s">
        <v>1222</v>
      </c>
      <c r="DF238" s="334" t="s">
        <v>1223</v>
      </c>
      <c r="DG238" s="336"/>
      <c r="DH238" s="333" t="s">
        <v>1222</v>
      </c>
      <c r="DI238" s="334" t="s">
        <v>1223</v>
      </c>
      <c r="DJ238" s="336"/>
      <c r="DK238" s="333" t="s">
        <v>1222</v>
      </c>
      <c r="DL238" s="334" t="s">
        <v>1223</v>
      </c>
      <c r="DM238" s="336"/>
      <c r="DN238" s="333" t="s">
        <v>1224</v>
      </c>
      <c r="DO238" s="334" t="s">
        <v>1224</v>
      </c>
      <c r="DP238" s="336"/>
      <c r="DQ238" s="333" t="s">
        <v>1222</v>
      </c>
      <c r="DR238" s="334" t="s">
        <v>1223</v>
      </c>
      <c r="DS238" s="336"/>
      <c r="DT238" s="333" t="s">
        <v>1222</v>
      </c>
      <c r="DU238" s="334" t="s">
        <v>1223</v>
      </c>
      <c r="DV238" s="336"/>
      <c r="DW238" s="333" t="s">
        <v>1224</v>
      </c>
      <c r="DX238" s="334" t="s">
        <v>1224</v>
      </c>
      <c r="DY238" s="336"/>
      <c r="DZ238" s="333" t="s">
        <v>1224</v>
      </c>
      <c r="EA238" s="334" t="s">
        <v>1224</v>
      </c>
      <c r="EB238" s="336"/>
      <c r="EC238" s="333" t="s">
        <v>1224</v>
      </c>
      <c r="ED238" s="334" t="s">
        <v>1224</v>
      </c>
      <c r="EE238" s="336"/>
      <c r="EF238" s="333" t="s">
        <v>1222</v>
      </c>
      <c r="EG238" s="334" t="s">
        <v>1223</v>
      </c>
      <c r="EH238" s="336"/>
      <c r="EI238" s="374" t="s">
        <v>1210</v>
      </c>
      <c r="EJ238" s="375" t="s">
        <v>1210</v>
      </c>
      <c r="EK238" s="336"/>
      <c r="EL238" s="333" t="s">
        <v>1210</v>
      </c>
      <c r="EM238" s="334" t="s">
        <v>1210</v>
      </c>
      <c r="EN238" s="336"/>
      <c r="EO238" s="333" t="s">
        <v>1210</v>
      </c>
      <c r="EP238" s="334" t="s">
        <v>1210</v>
      </c>
      <c r="EQ238" s="336"/>
      <c r="ER238" s="333" t="s">
        <v>1210</v>
      </c>
      <c r="ES238" s="334" t="s">
        <v>1210</v>
      </c>
      <c r="ET238" s="336"/>
      <c r="EU238" s="333" t="s">
        <v>1210</v>
      </c>
      <c r="EV238" s="334" t="s">
        <v>1210</v>
      </c>
      <c r="EW238" s="376"/>
      <c r="EY238" s="668" t="s">
        <v>780</v>
      </c>
      <c r="EZ238" s="639" t="s">
        <v>781</v>
      </c>
      <c r="FA238" s="265" t="s">
        <v>1231</v>
      </c>
      <c r="FB238" s="266">
        <v>44911</v>
      </c>
      <c r="FC238" s="669">
        <v>44916</v>
      </c>
      <c r="FD238" s="268" t="s">
        <v>1242</v>
      </c>
      <c r="FE238" s="326">
        <v>3</v>
      </c>
      <c r="FF238" s="270" t="s">
        <v>1242</v>
      </c>
      <c r="FG238" s="326">
        <v>3</v>
      </c>
      <c r="FH238" s="327" t="s">
        <v>1242</v>
      </c>
      <c r="FI238" s="328">
        <v>3</v>
      </c>
      <c r="FJ238" s="670" t="s">
        <v>1242</v>
      </c>
      <c r="FK238" s="671">
        <v>100</v>
      </c>
      <c r="FL238" s="672">
        <v>18</v>
      </c>
      <c r="FM238" s="673">
        <v>18</v>
      </c>
      <c r="FN238" s="268" t="s">
        <v>1210</v>
      </c>
      <c r="FO238" s="326" t="s">
        <v>1210</v>
      </c>
      <c r="FP238" s="270" t="s">
        <v>1210</v>
      </c>
      <c r="FQ238" s="326" t="s">
        <v>1210</v>
      </c>
      <c r="FR238" s="327" t="s">
        <v>1210</v>
      </c>
      <c r="FS238" s="328" t="s">
        <v>1210</v>
      </c>
      <c r="FT238" s="670" t="s">
        <v>1210</v>
      </c>
      <c r="FU238" s="671" t="s">
        <v>1210</v>
      </c>
      <c r="FV238" s="672" t="s">
        <v>1210</v>
      </c>
      <c r="FW238" s="673" t="s">
        <v>1210</v>
      </c>
      <c r="FY238" s="276" t="s">
        <v>1243</v>
      </c>
      <c r="FZ238" s="277" t="s">
        <v>1230</v>
      </c>
      <c r="GC238" s="229"/>
      <c r="GD238" s="229"/>
    </row>
    <row r="239" spans="2:186" ht="18.75" customHeight="1">
      <c r="B239" s="632" t="s">
        <v>782</v>
      </c>
      <c r="C239" s="231" t="s">
        <v>783</v>
      </c>
      <c r="D239" s="232">
        <v>2022</v>
      </c>
      <c r="E239" s="233" t="s">
        <v>1231</v>
      </c>
      <c r="F239" s="633">
        <v>1048364</v>
      </c>
      <c r="G239" s="634">
        <v>1048364</v>
      </c>
      <c r="H239" s="339">
        <v>44772</v>
      </c>
      <c r="I239" s="635" t="s">
        <v>3293</v>
      </c>
      <c r="J239" s="636" t="s">
        <v>783</v>
      </c>
      <c r="K239" s="637" t="s">
        <v>3294</v>
      </c>
      <c r="L239" s="638" t="s">
        <v>783</v>
      </c>
      <c r="M239" s="637" t="s">
        <v>3295</v>
      </c>
      <c r="N239" s="639" t="s">
        <v>3293</v>
      </c>
      <c r="O239" s="635" t="s">
        <v>67</v>
      </c>
      <c r="P239" s="639" t="s">
        <v>74</v>
      </c>
      <c r="Q239" s="640" t="s">
        <v>1234</v>
      </c>
      <c r="R239" s="641"/>
      <c r="S239" s="641"/>
      <c r="T239" s="642"/>
      <c r="U239" s="643">
        <v>3210.0207780000005</v>
      </c>
      <c r="V239" s="644">
        <v>9</v>
      </c>
      <c r="W239" s="644">
        <v>2</v>
      </c>
      <c r="X239" s="645" t="s">
        <v>1210</v>
      </c>
      <c r="Y239" s="352">
        <v>2022</v>
      </c>
      <c r="Z239" s="265">
        <v>2024</v>
      </c>
      <c r="AA239" s="646" t="s">
        <v>3296</v>
      </c>
      <c r="AB239" s="647"/>
      <c r="AC239" s="639" t="s">
        <v>1210</v>
      </c>
      <c r="AD239" s="648" t="s">
        <v>1211</v>
      </c>
      <c r="AE239" s="636" t="s">
        <v>3297</v>
      </c>
      <c r="AF239" s="636" t="s">
        <v>3293</v>
      </c>
      <c r="AG239" s="639" t="s">
        <v>1311</v>
      </c>
      <c r="AH239" s="648"/>
      <c r="AI239" s="639" t="s">
        <v>1210</v>
      </c>
      <c r="AJ239" s="649">
        <v>2021</v>
      </c>
      <c r="AK239" s="644">
        <v>5355</v>
      </c>
      <c r="AL239" s="644">
        <v>6216</v>
      </c>
      <c r="AM239" s="650"/>
      <c r="AN239" s="651"/>
      <c r="AO239" s="652">
        <v>2024</v>
      </c>
      <c r="AP239" s="645">
        <v>5194</v>
      </c>
      <c r="AQ239" s="653">
        <v>3</v>
      </c>
      <c r="AR239" s="645">
        <v>6029.5199999999995</v>
      </c>
      <c r="AS239" s="653">
        <v>3</v>
      </c>
      <c r="AT239" s="654"/>
      <c r="AU239" s="651" t="s">
        <v>1210</v>
      </c>
      <c r="AV239" s="655" t="s">
        <v>1210</v>
      </c>
      <c r="AW239" s="656" t="s">
        <v>3298</v>
      </c>
      <c r="AX239" s="649">
        <v>2021</v>
      </c>
      <c r="AY239" s="644"/>
      <c r="AZ239" s="644" t="s">
        <v>1210</v>
      </c>
      <c r="BA239" s="650"/>
      <c r="BB239" s="657"/>
      <c r="BC239" s="652">
        <v>2024</v>
      </c>
      <c r="BD239" s="645"/>
      <c r="BE239" s="653" t="s">
        <v>1210</v>
      </c>
      <c r="BF239" s="645"/>
      <c r="BG239" s="653" t="s">
        <v>1210</v>
      </c>
      <c r="BH239" s="654"/>
      <c r="BI239" s="657" t="s">
        <v>1210</v>
      </c>
      <c r="BJ239" s="655" t="s">
        <v>1210</v>
      </c>
      <c r="BK239" s="656"/>
      <c r="BL239" s="635" t="s">
        <v>1210</v>
      </c>
      <c r="BM239" s="658" t="s">
        <v>1210</v>
      </c>
      <c r="BN239" s="639" t="s">
        <v>1210</v>
      </c>
      <c r="BO239" s="635" t="s">
        <v>1210</v>
      </c>
      <c r="BP239" s="658" t="s">
        <v>1210</v>
      </c>
      <c r="BQ239" s="639" t="s">
        <v>1210</v>
      </c>
      <c r="BR239" s="635" t="s">
        <v>1210</v>
      </c>
      <c r="BS239" s="658" t="s">
        <v>1210</v>
      </c>
      <c r="BT239" s="639" t="s">
        <v>1210</v>
      </c>
      <c r="BU239" s="635" t="s">
        <v>1210</v>
      </c>
      <c r="BV239" s="658" t="s">
        <v>1210</v>
      </c>
      <c r="BW239" s="639" t="s">
        <v>1210</v>
      </c>
      <c r="BX239" s="635" t="s">
        <v>1210</v>
      </c>
      <c r="BY239" s="658" t="s">
        <v>1210</v>
      </c>
      <c r="BZ239" s="639" t="s">
        <v>1210</v>
      </c>
      <c r="CA239" s="659" t="s">
        <v>1210</v>
      </c>
      <c r="CB239" s="638" t="s">
        <v>1217</v>
      </c>
      <c r="CC239" s="660"/>
      <c r="CD239" s="661" t="s">
        <v>1217</v>
      </c>
      <c r="CE239" s="662"/>
      <c r="CF239" s="663"/>
      <c r="CG239" s="663"/>
      <c r="CH239" s="663"/>
      <c r="CI239" s="663"/>
      <c r="CJ239" s="664"/>
      <c r="CK239" s="661" t="s">
        <v>1217</v>
      </c>
      <c r="CL239" s="639"/>
      <c r="CM239" s="647" t="s">
        <v>1217</v>
      </c>
      <c r="CN239" s="665"/>
      <c r="CO239" s="666">
        <v>0</v>
      </c>
      <c r="CP239" s="667"/>
      <c r="CQ239" s="666">
        <v>0</v>
      </c>
      <c r="CR239" s="667"/>
      <c r="CS239" s="666">
        <v>0</v>
      </c>
      <c r="CT239" s="667" t="s">
        <v>1210</v>
      </c>
      <c r="CU239" s="666">
        <v>0</v>
      </c>
      <c r="CV239" s="374" t="s">
        <v>1219</v>
      </c>
      <c r="CW239" s="375" t="s">
        <v>1223</v>
      </c>
      <c r="CX239" s="336"/>
      <c r="CY239" s="333" t="s">
        <v>1220</v>
      </c>
      <c r="CZ239" s="334" t="s">
        <v>1220</v>
      </c>
      <c r="DA239" s="336"/>
      <c r="DB239" s="333" t="s">
        <v>1220</v>
      </c>
      <c r="DC239" s="334" t="s">
        <v>1220</v>
      </c>
      <c r="DD239" s="336"/>
      <c r="DE239" s="333" t="s">
        <v>1220</v>
      </c>
      <c r="DF239" s="334" t="s">
        <v>1220</v>
      </c>
      <c r="DG239" s="336"/>
      <c r="DH239" s="333" t="s">
        <v>1220</v>
      </c>
      <c r="DI239" s="334" t="s">
        <v>1220</v>
      </c>
      <c r="DJ239" s="336"/>
      <c r="DK239" s="333" t="s">
        <v>1220</v>
      </c>
      <c r="DL239" s="334" t="s">
        <v>1220</v>
      </c>
      <c r="DM239" s="336"/>
      <c r="DN239" s="333" t="s">
        <v>1224</v>
      </c>
      <c r="DO239" s="334" t="s">
        <v>1224</v>
      </c>
      <c r="DP239" s="336"/>
      <c r="DQ239" s="333" t="s">
        <v>1224</v>
      </c>
      <c r="DR239" s="334" t="s">
        <v>1224</v>
      </c>
      <c r="DS239" s="336"/>
      <c r="DT239" s="333" t="s">
        <v>1220</v>
      </c>
      <c r="DU239" s="334" t="s">
        <v>1220</v>
      </c>
      <c r="DV239" s="336"/>
      <c r="DW239" s="333" t="s">
        <v>1224</v>
      </c>
      <c r="DX239" s="334" t="s">
        <v>1224</v>
      </c>
      <c r="DY239" s="336"/>
      <c r="DZ239" s="333" t="s">
        <v>1224</v>
      </c>
      <c r="EA239" s="334" t="s">
        <v>1224</v>
      </c>
      <c r="EB239" s="336"/>
      <c r="EC239" s="333" t="s">
        <v>1224</v>
      </c>
      <c r="ED239" s="334" t="s">
        <v>1224</v>
      </c>
      <c r="EE239" s="336"/>
      <c r="EF239" s="333" t="s">
        <v>1224</v>
      </c>
      <c r="EG239" s="334" t="s">
        <v>1224</v>
      </c>
      <c r="EH239" s="336"/>
      <c r="EI239" s="374" t="s">
        <v>1210</v>
      </c>
      <c r="EJ239" s="375" t="s">
        <v>1210</v>
      </c>
      <c r="EK239" s="336"/>
      <c r="EL239" s="333" t="s">
        <v>1210</v>
      </c>
      <c r="EM239" s="334" t="s">
        <v>1210</v>
      </c>
      <c r="EN239" s="336"/>
      <c r="EO239" s="333" t="s">
        <v>1210</v>
      </c>
      <c r="EP239" s="334" t="s">
        <v>1210</v>
      </c>
      <c r="EQ239" s="336"/>
      <c r="ER239" s="333" t="s">
        <v>1210</v>
      </c>
      <c r="ES239" s="334" t="s">
        <v>1210</v>
      </c>
      <c r="ET239" s="336"/>
      <c r="EU239" s="333" t="s">
        <v>1210</v>
      </c>
      <c r="EV239" s="334" t="s">
        <v>1210</v>
      </c>
      <c r="EW239" s="376"/>
      <c r="EY239" s="668" t="s">
        <v>782</v>
      </c>
      <c r="EZ239" s="639" t="s">
        <v>783</v>
      </c>
      <c r="FA239" s="265" t="s">
        <v>1231</v>
      </c>
      <c r="FB239" s="266">
        <v>44911</v>
      </c>
      <c r="FC239" s="669">
        <v>44916</v>
      </c>
      <c r="FD239" s="268" t="s">
        <v>1242</v>
      </c>
      <c r="FE239" s="326">
        <v>3</v>
      </c>
      <c r="FF239" s="270" t="s">
        <v>1242</v>
      </c>
      <c r="FG239" s="326">
        <v>3</v>
      </c>
      <c r="FH239" s="327" t="s">
        <v>1210</v>
      </c>
      <c r="FI239" s="328" t="s">
        <v>1210</v>
      </c>
      <c r="FJ239" s="670" t="s">
        <v>1242</v>
      </c>
      <c r="FK239" s="671">
        <v>100</v>
      </c>
      <c r="FL239" s="672">
        <v>14</v>
      </c>
      <c r="FM239" s="673">
        <v>14</v>
      </c>
      <c r="FN239" s="268" t="s">
        <v>1210</v>
      </c>
      <c r="FO239" s="326" t="s">
        <v>1210</v>
      </c>
      <c r="FP239" s="270" t="s">
        <v>1210</v>
      </c>
      <c r="FQ239" s="326" t="s">
        <v>1210</v>
      </c>
      <c r="FR239" s="327" t="s">
        <v>1210</v>
      </c>
      <c r="FS239" s="328" t="s">
        <v>1210</v>
      </c>
      <c r="FT239" s="670" t="s">
        <v>1210</v>
      </c>
      <c r="FU239" s="671" t="s">
        <v>1210</v>
      </c>
      <c r="FV239" s="672" t="s">
        <v>1210</v>
      </c>
      <c r="FW239" s="673" t="s">
        <v>1210</v>
      </c>
      <c r="FY239" s="276" t="s">
        <v>1243</v>
      </c>
      <c r="FZ239" s="277" t="s">
        <v>1230</v>
      </c>
      <c r="GC239" s="229"/>
      <c r="GD239" s="229"/>
    </row>
    <row r="240" spans="2:186" ht="18.75" customHeight="1">
      <c r="B240" s="632" t="s">
        <v>784</v>
      </c>
      <c r="C240" s="231" t="s">
        <v>785</v>
      </c>
      <c r="D240" s="232">
        <v>2022</v>
      </c>
      <c r="E240" s="233" t="s">
        <v>1231</v>
      </c>
      <c r="F240" s="633">
        <v>1069365</v>
      </c>
      <c r="G240" s="634">
        <v>1069365</v>
      </c>
      <c r="H240" s="339">
        <v>44746</v>
      </c>
      <c r="I240" s="635" t="s">
        <v>3299</v>
      </c>
      <c r="J240" s="636" t="s">
        <v>785</v>
      </c>
      <c r="K240" s="637" t="s">
        <v>3300</v>
      </c>
      <c r="L240" s="638" t="s">
        <v>785</v>
      </c>
      <c r="M240" s="637" t="s">
        <v>3300</v>
      </c>
      <c r="N240" s="639" t="s">
        <v>3299</v>
      </c>
      <c r="O240" s="635" t="s">
        <v>100</v>
      </c>
      <c r="P240" s="639" t="s">
        <v>102</v>
      </c>
      <c r="Q240" s="640" t="s">
        <v>1234</v>
      </c>
      <c r="R240" s="641"/>
      <c r="S240" s="641"/>
      <c r="T240" s="642"/>
      <c r="U240" s="643">
        <v>4906</v>
      </c>
      <c r="V240" s="644">
        <v>2</v>
      </c>
      <c r="W240" s="644">
        <v>1</v>
      </c>
      <c r="X240" s="645" t="s">
        <v>1210</v>
      </c>
      <c r="Y240" s="352">
        <v>2022</v>
      </c>
      <c r="Z240" s="265">
        <v>2024</v>
      </c>
      <c r="AA240" s="646" t="s">
        <v>3301</v>
      </c>
      <c r="AB240" s="647"/>
      <c r="AC240" s="639" t="s">
        <v>1210</v>
      </c>
      <c r="AD240" s="648" t="s">
        <v>1211</v>
      </c>
      <c r="AE240" s="636" t="s">
        <v>3302</v>
      </c>
      <c r="AF240" s="636" t="s">
        <v>3303</v>
      </c>
      <c r="AG240" s="639" t="s">
        <v>3304</v>
      </c>
      <c r="AH240" s="648"/>
      <c r="AI240" s="639" t="s">
        <v>1210</v>
      </c>
      <c r="AJ240" s="649">
        <v>2021</v>
      </c>
      <c r="AK240" s="644">
        <v>8218</v>
      </c>
      <c r="AL240" s="644">
        <v>8341</v>
      </c>
      <c r="AM240" s="650"/>
      <c r="AN240" s="651"/>
      <c r="AO240" s="652">
        <v>2024</v>
      </c>
      <c r="AP240" s="645">
        <v>7974</v>
      </c>
      <c r="AQ240" s="653">
        <v>2.96</v>
      </c>
      <c r="AR240" s="645">
        <v>8091</v>
      </c>
      <c r="AS240" s="653">
        <v>2.99</v>
      </c>
      <c r="AT240" s="654"/>
      <c r="AU240" s="651" t="s">
        <v>1210</v>
      </c>
      <c r="AV240" s="655" t="s">
        <v>1210</v>
      </c>
      <c r="AW240" s="656" t="s">
        <v>3305</v>
      </c>
      <c r="AX240" s="649">
        <v>2021</v>
      </c>
      <c r="AY240" s="644"/>
      <c r="AZ240" s="644" t="s">
        <v>1210</v>
      </c>
      <c r="BA240" s="650"/>
      <c r="BB240" s="657"/>
      <c r="BC240" s="652">
        <v>2024</v>
      </c>
      <c r="BD240" s="645"/>
      <c r="BE240" s="653" t="s">
        <v>1210</v>
      </c>
      <c r="BF240" s="645"/>
      <c r="BG240" s="653" t="s">
        <v>1210</v>
      </c>
      <c r="BH240" s="654"/>
      <c r="BI240" s="657" t="s">
        <v>1210</v>
      </c>
      <c r="BJ240" s="655" t="s">
        <v>1210</v>
      </c>
      <c r="BK240" s="656"/>
      <c r="BL240" s="635" t="s">
        <v>1210</v>
      </c>
      <c r="BM240" s="658" t="s">
        <v>1210</v>
      </c>
      <c r="BN240" s="639" t="s">
        <v>1210</v>
      </c>
      <c r="BO240" s="635" t="s">
        <v>1210</v>
      </c>
      <c r="BP240" s="658" t="s">
        <v>1210</v>
      </c>
      <c r="BQ240" s="639" t="s">
        <v>1210</v>
      </c>
      <c r="BR240" s="635" t="s">
        <v>1210</v>
      </c>
      <c r="BS240" s="658" t="s">
        <v>1210</v>
      </c>
      <c r="BT240" s="639" t="s">
        <v>1210</v>
      </c>
      <c r="BU240" s="635" t="s">
        <v>1210</v>
      </c>
      <c r="BV240" s="658" t="s">
        <v>1210</v>
      </c>
      <c r="BW240" s="639" t="s">
        <v>1210</v>
      </c>
      <c r="BX240" s="635" t="s">
        <v>1210</v>
      </c>
      <c r="BY240" s="658" t="s">
        <v>1210</v>
      </c>
      <c r="BZ240" s="639" t="s">
        <v>1210</v>
      </c>
      <c r="CA240" s="659" t="s">
        <v>1210</v>
      </c>
      <c r="CB240" s="638" t="s">
        <v>1240</v>
      </c>
      <c r="CC240" s="660" t="s">
        <v>3306</v>
      </c>
      <c r="CD240" s="661" t="s">
        <v>1217</v>
      </c>
      <c r="CE240" s="662"/>
      <c r="CF240" s="663"/>
      <c r="CG240" s="663"/>
      <c r="CH240" s="663"/>
      <c r="CI240" s="663"/>
      <c r="CJ240" s="664"/>
      <c r="CK240" s="661" t="s">
        <v>1240</v>
      </c>
      <c r="CL240" s="639" t="s">
        <v>3307</v>
      </c>
      <c r="CM240" s="647" t="s">
        <v>1217</v>
      </c>
      <c r="CN240" s="665"/>
      <c r="CO240" s="666">
        <v>0</v>
      </c>
      <c r="CP240" s="667"/>
      <c r="CQ240" s="666">
        <v>0</v>
      </c>
      <c r="CR240" s="667"/>
      <c r="CS240" s="666">
        <v>0</v>
      </c>
      <c r="CT240" s="667" t="s">
        <v>1210</v>
      </c>
      <c r="CU240" s="666">
        <v>0</v>
      </c>
      <c r="CV240" s="374" t="s">
        <v>1219</v>
      </c>
      <c r="CW240" s="375" t="s">
        <v>1223</v>
      </c>
      <c r="CX240" s="336"/>
      <c r="CY240" s="333" t="s">
        <v>1222</v>
      </c>
      <c r="CZ240" s="334" t="s">
        <v>1223</v>
      </c>
      <c r="DA240" s="336"/>
      <c r="DB240" s="333" t="s">
        <v>1222</v>
      </c>
      <c r="DC240" s="334" t="s">
        <v>1223</v>
      </c>
      <c r="DD240" s="336"/>
      <c r="DE240" s="333" t="s">
        <v>1222</v>
      </c>
      <c r="DF240" s="334" t="s">
        <v>1223</v>
      </c>
      <c r="DG240" s="336"/>
      <c r="DH240" s="333" t="s">
        <v>1222</v>
      </c>
      <c r="DI240" s="334" t="s">
        <v>1223</v>
      </c>
      <c r="DJ240" s="336"/>
      <c r="DK240" s="333" t="s">
        <v>1222</v>
      </c>
      <c r="DL240" s="334" t="s">
        <v>1223</v>
      </c>
      <c r="DM240" s="336"/>
      <c r="DN240" s="333" t="s">
        <v>1224</v>
      </c>
      <c r="DO240" s="334" t="s">
        <v>1224</v>
      </c>
      <c r="DP240" s="336"/>
      <c r="DQ240" s="333" t="s">
        <v>1222</v>
      </c>
      <c r="DR240" s="334" t="s">
        <v>1223</v>
      </c>
      <c r="DS240" s="336"/>
      <c r="DT240" s="333" t="s">
        <v>1222</v>
      </c>
      <c r="DU240" s="334" t="s">
        <v>1223</v>
      </c>
      <c r="DV240" s="336"/>
      <c r="DW240" s="333" t="s">
        <v>1224</v>
      </c>
      <c r="DX240" s="334" t="s">
        <v>1224</v>
      </c>
      <c r="DY240" s="336"/>
      <c r="DZ240" s="333" t="s">
        <v>1224</v>
      </c>
      <c r="EA240" s="334" t="s">
        <v>1224</v>
      </c>
      <c r="EB240" s="336"/>
      <c r="EC240" s="333" t="s">
        <v>1224</v>
      </c>
      <c r="ED240" s="334" t="s">
        <v>1224</v>
      </c>
      <c r="EE240" s="336"/>
      <c r="EF240" s="333" t="s">
        <v>1222</v>
      </c>
      <c r="EG240" s="334" t="s">
        <v>1223</v>
      </c>
      <c r="EH240" s="336"/>
      <c r="EI240" s="374" t="s">
        <v>1210</v>
      </c>
      <c r="EJ240" s="375" t="s">
        <v>1210</v>
      </c>
      <c r="EK240" s="336"/>
      <c r="EL240" s="333" t="s">
        <v>1210</v>
      </c>
      <c r="EM240" s="334" t="s">
        <v>1210</v>
      </c>
      <c r="EN240" s="336"/>
      <c r="EO240" s="333" t="s">
        <v>1210</v>
      </c>
      <c r="EP240" s="334" t="s">
        <v>1210</v>
      </c>
      <c r="EQ240" s="336"/>
      <c r="ER240" s="333" t="s">
        <v>1210</v>
      </c>
      <c r="ES240" s="334" t="s">
        <v>1210</v>
      </c>
      <c r="ET240" s="336"/>
      <c r="EU240" s="333" t="s">
        <v>1210</v>
      </c>
      <c r="EV240" s="334" t="s">
        <v>1210</v>
      </c>
      <c r="EW240" s="376"/>
      <c r="EY240" s="668" t="s">
        <v>784</v>
      </c>
      <c r="EZ240" s="639" t="s">
        <v>785</v>
      </c>
      <c r="FA240" s="265" t="s">
        <v>1231</v>
      </c>
      <c r="FB240" s="266">
        <v>44911</v>
      </c>
      <c r="FC240" s="669">
        <v>44916</v>
      </c>
      <c r="FD240" s="268" t="s">
        <v>1242</v>
      </c>
      <c r="FE240" s="326">
        <v>2.96</v>
      </c>
      <c r="FF240" s="270" t="s">
        <v>1242</v>
      </c>
      <c r="FG240" s="326">
        <v>2.99</v>
      </c>
      <c r="FH240" s="327" t="s">
        <v>1210</v>
      </c>
      <c r="FI240" s="328" t="s">
        <v>1210</v>
      </c>
      <c r="FJ240" s="670" t="s">
        <v>1242</v>
      </c>
      <c r="FK240" s="671">
        <v>100</v>
      </c>
      <c r="FL240" s="672">
        <v>18</v>
      </c>
      <c r="FM240" s="673">
        <v>18</v>
      </c>
      <c r="FN240" s="268" t="s">
        <v>1210</v>
      </c>
      <c r="FO240" s="326" t="s">
        <v>1210</v>
      </c>
      <c r="FP240" s="270" t="s">
        <v>1210</v>
      </c>
      <c r="FQ240" s="326" t="s">
        <v>1210</v>
      </c>
      <c r="FR240" s="327" t="s">
        <v>1210</v>
      </c>
      <c r="FS240" s="328" t="s">
        <v>1210</v>
      </c>
      <c r="FT240" s="670" t="s">
        <v>1210</v>
      </c>
      <c r="FU240" s="671" t="s">
        <v>1210</v>
      </c>
      <c r="FV240" s="672" t="s">
        <v>1210</v>
      </c>
      <c r="FW240" s="673" t="s">
        <v>1210</v>
      </c>
      <c r="FY240" s="276" t="s">
        <v>1243</v>
      </c>
      <c r="FZ240" s="277" t="s">
        <v>1230</v>
      </c>
      <c r="GC240" s="229"/>
      <c r="GD240" s="229"/>
    </row>
    <row r="241" spans="2:186" ht="18.75" customHeight="1">
      <c r="B241" s="632" t="s">
        <v>786</v>
      </c>
      <c r="C241" s="231" t="s">
        <v>787</v>
      </c>
      <c r="D241" s="232">
        <v>2022</v>
      </c>
      <c r="E241" s="233" t="s">
        <v>1204</v>
      </c>
      <c r="F241" s="633">
        <v>2076366</v>
      </c>
      <c r="G241" s="634">
        <v>2076366</v>
      </c>
      <c r="H241" s="339">
        <v>44853</v>
      </c>
      <c r="I241" s="635" t="s">
        <v>3308</v>
      </c>
      <c r="J241" s="636" t="s">
        <v>787</v>
      </c>
      <c r="K241" s="637" t="s">
        <v>3309</v>
      </c>
      <c r="L241" s="638" t="s">
        <v>787</v>
      </c>
      <c r="M241" s="637" t="s">
        <v>3309</v>
      </c>
      <c r="N241" s="639" t="s">
        <v>3308</v>
      </c>
      <c r="O241" s="635" t="s">
        <v>114</v>
      </c>
      <c r="P241" s="639" t="s">
        <v>116</v>
      </c>
      <c r="Q241" s="640"/>
      <c r="R241" s="641" t="s">
        <v>1208</v>
      </c>
      <c r="S241" s="641"/>
      <c r="T241" s="642"/>
      <c r="U241" s="643">
        <v>1679.2218444</v>
      </c>
      <c r="V241" s="644">
        <v>51</v>
      </c>
      <c r="W241" s="644">
        <v>0</v>
      </c>
      <c r="X241" s="645" t="s">
        <v>1210</v>
      </c>
      <c r="Y241" s="352">
        <v>2022</v>
      </c>
      <c r="Z241" s="265">
        <v>2024</v>
      </c>
      <c r="AA241" s="646" t="s">
        <v>3310</v>
      </c>
      <c r="AB241" s="647"/>
      <c r="AC241" s="639" t="s">
        <v>1210</v>
      </c>
      <c r="AD241" s="648" t="s">
        <v>1211</v>
      </c>
      <c r="AE241" s="636" t="s">
        <v>3311</v>
      </c>
      <c r="AF241" s="636" t="s">
        <v>3308</v>
      </c>
      <c r="AG241" s="639" t="s">
        <v>3312</v>
      </c>
      <c r="AH241" s="648"/>
      <c r="AI241" s="639" t="s">
        <v>1210</v>
      </c>
      <c r="AJ241" s="649">
        <v>2021</v>
      </c>
      <c r="AK241" s="644">
        <v>2962</v>
      </c>
      <c r="AL241" s="644">
        <v>2944</v>
      </c>
      <c r="AM241" s="650">
        <v>7.05</v>
      </c>
      <c r="AN241" s="651" t="s">
        <v>2619</v>
      </c>
      <c r="AO241" s="652">
        <v>2024</v>
      </c>
      <c r="AP241" s="645">
        <v>2962</v>
      </c>
      <c r="AQ241" s="653">
        <v>0</v>
      </c>
      <c r="AR241" s="645">
        <v>2944</v>
      </c>
      <c r="AS241" s="653">
        <v>0</v>
      </c>
      <c r="AT241" s="654">
        <v>7.05</v>
      </c>
      <c r="AU241" s="651" t="s">
        <v>2619</v>
      </c>
      <c r="AV241" s="655">
        <v>0</v>
      </c>
      <c r="AW241" s="656" t="s">
        <v>3313</v>
      </c>
      <c r="AX241" s="649">
        <v>2021</v>
      </c>
      <c r="AY241" s="644"/>
      <c r="AZ241" s="644" t="s">
        <v>1210</v>
      </c>
      <c r="BA241" s="650"/>
      <c r="BB241" s="657"/>
      <c r="BC241" s="652">
        <v>2024</v>
      </c>
      <c r="BD241" s="645"/>
      <c r="BE241" s="653" t="s">
        <v>1210</v>
      </c>
      <c r="BF241" s="645"/>
      <c r="BG241" s="653" t="s">
        <v>1210</v>
      </c>
      <c r="BH241" s="654"/>
      <c r="BI241" s="657" t="s">
        <v>1210</v>
      </c>
      <c r="BJ241" s="655" t="s">
        <v>1210</v>
      </c>
      <c r="BK241" s="656"/>
      <c r="BL241" s="635" t="s">
        <v>1210</v>
      </c>
      <c r="BM241" s="658" t="s">
        <v>1210</v>
      </c>
      <c r="BN241" s="639" t="s">
        <v>1210</v>
      </c>
      <c r="BO241" s="635" t="s">
        <v>1210</v>
      </c>
      <c r="BP241" s="658" t="s">
        <v>1210</v>
      </c>
      <c r="BQ241" s="639" t="s">
        <v>1210</v>
      </c>
      <c r="BR241" s="635" t="s">
        <v>1210</v>
      </c>
      <c r="BS241" s="658" t="s">
        <v>1210</v>
      </c>
      <c r="BT241" s="639" t="s">
        <v>1210</v>
      </c>
      <c r="BU241" s="635" t="s">
        <v>1210</v>
      </c>
      <c r="BV241" s="658" t="s">
        <v>1210</v>
      </c>
      <c r="BW241" s="639" t="s">
        <v>1210</v>
      </c>
      <c r="BX241" s="635" t="s">
        <v>1210</v>
      </c>
      <c r="BY241" s="658" t="s">
        <v>1210</v>
      </c>
      <c r="BZ241" s="639" t="s">
        <v>1210</v>
      </c>
      <c r="CA241" s="659" t="s">
        <v>1210</v>
      </c>
      <c r="CB241" s="638" t="s">
        <v>1217</v>
      </c>
      <c r="CC241" s="660" t="s">
        <v>3314</v>
      </c>
      <c r="CD241" s="661" t="s">
        <v>1217</v>
      </c>
      <c r="CE241" s="662"/>
      <c r="CF241" s="663"/>
      <c r="CG241" s="663"/>
      <c r="CH241" s="663"/>
      <c r="CI241" s="663"/>
      <c r="CJ241" s="664"/>
      <c r="CK241" s="661" t="s">
        <v>1217</v>
      </c>
      <c r="CL241" s="639" t="s">
        <v>3315</v>
      </c>
      <c r="CM241" s="647" t="s">
        <v>1217</v>
      </c>
      <c r="CN241" s="665"/>
      <c r="CO241" s="666">
        <v>0</v>
      </c>
      <c r="CP241" s="667"/>
      <c r="CQ241" s="666">
        <v>0</v>
      </c>
      <c r="CR241" s="667"/>
      <c r="CS241" s="666">
        <v>0</v>
      </c>
      <c r="CT241" s="667" t="s">
        <v>1210</v>
      </c>
      <c r="CU241" s="666">
        <v>0</v>
      </c>
      <c r="CV241" s="374" t="s">
        <v>1219</v>
      </c>
      <c r="CW241" s="375" t="s">
        <v>1220</v>
      </c>
      <c r="CX241" s="336"/>
      <c r="CY241" s="333" t="s">
        <v>1222</v>
      </c>
      <c r="CZ241" s="334" t="s">
        <v>1223</v>
      </c>
      <c r="DA241" s="336"/>
      <c r="DB241" s="333" t="s">
        <v>1222</v>
      </c>
      <c r="DC241" s="334" t="s">
        <v>1223</v>
      </c>
      <c r="DD241" s="336"/>
      <c r="DE241" s="333" t="s">
        <v>1224</v>
      </c>
      <c r="DF241" s="334" t="s">
        <v>1224</v>
      </c>
      <c r="DG241" s="336"/>
      <c r="DH241" s="333" t="s">
        <v>1222</v>
      </c>
      <c r="DI241" s="334" t="s">
        <v>1223</v>
      </c>
      <c r="DJ241" s="336"/>
      <c r="DK241" s="333" t="s">
        <v>1222</v>
      </c>
      <c r="DL241" s="334" t="s">
        <v>1223</v>
      </c>
      <c r="DM241" s="336"/>
      <c r="DN241" s="333" t="s">
        <v>1224</v>
      </c>
      <c r="DO241" s="334" t="s">
        <v>1224</v>
      </c>
      <c r="DP241" s="336"/>
      <c r="DQ241" s="333" t="s">
        <v>1222</v>
      </c>
      <c r="DR241" s="334" t="s">
        <v>1223</v>
      </c>
      <c r="DS241" s="336"/>
      <c r="DT241" s="333" t="s">
        <v>1222</v>
      </c>
      <c r="DU241" s="334" t="s">
        <v>1223</v>
      </c>
      <c r="DV241" s="336"/>
      <c r="DW241" s="333" t="s">
        <v>1224</v>
      </c>
      <c r="DX241" s="334" t="s">
        <v>1224</v>
      </c>
      <c r="DY241" s="336"/>
      <c r="DZ241" s="333" t="s">
        <v>1224</v>
      </c>
      <c r="EA241" s="334" t="s">
        <v>1224</v>
      </c>
      <c r="EB241" s="336"/>
      <c r="EC241" s="333" t="s">
        <v>1224</v>
      </c>
      <c r="ED241" s="334" t="s">
        <v>1224</v>
      </c>
      <c r="EE241" s="336"/>
      <c r="EF241" s="333" t="s">
        <v>1224</v>
      </c>
      <c r="EG241" s="334" t="s">
        <v>1224</v>
      </c>
      <c r="EH241" s="336"/>
      <c r="EI241" s="374" t="s">
        <v>1210</v>
      </c>
      <c r="EJ241" s="375" t="s">
        <v>1210</v>
      </c>
      <c r="EK241" s="336"/>
      <c r="EL241" s="333" t="s">
        <v>1210</v>
      </c>
      <c r="EM241" s="334" t="s">
        <v>1210</v>
      </c>
      <c r="EN241" s="336"/>
      <c r="EO241" s="333" t="s">
        <v>1210</v>
      </c>
      <c r="EP241" s="334" t="s">
        <v>1210</v>
      </c>
      <c r="EQ241" s="336"/>
      <c r="ER241" s="333" t="s">
        <v>1210</v>
      </c>
      <c r="ES241" s="334" t="s">
        <v>1210</v>
      </c>
      <c r="ET241" s="336"/>
      <c r="EU241" s="333" t="s">
        <v>1210</v>
      </c>
      <c r="EV241" s="334" t="s">
        <v>1210</v>
      </c>
      <c r="EW241" s="376"/>
      <c r="EY241" s="668" t="s">
        <v>786</v>
      </c>
      <c r="EZ241" s="639" t="s">
        <v>787</v>
      </c>
      <c r="FA241" s="265" t="s">
        <v>1204</v>
      </c>
      <c r="FB241" s="266">
        <v>44911</v>
      </c>
      <c r="FC241" s="669">
        <v>44916</v>
      </c>
      <c r="FD241" s="268" t="s">
        <v>1228</v>
      </c>
      <c r="FE241" s="326">
        <v>0</v>
      </c>
      <c r="FF241" s="270" t="s">
        <v>1228</v>
      </c>
      <c r="FG241" s="326">
        <v>0</v>
      </c>
      <c r="FH241" s="327" t="s">
        <v>1228</v>
      </c>
      <c r="FI241" s="328">
        <v>0</v>
      </c>
      <c r="FJ241" s="670" t="s">
        <v>1242</v>
      </c>
      <c r="FK241" s="671">
        <v>100</v>
      </c>
      <c r="FL241" s="672">
        <v>14</v>
      </c>
      <c r="FM241" s="673">
        <v>14</v>
      </c>
      <c r="FN241" s="268" t="s">
        <v>1210</v>
      </c>
      <c r="FO241" s="326" t="s">
        <v>1210</v>
      </c>
      <c r="FP241" s="270" t="s">
        <v>1210</v>
      </c>
      <c r="FQ241" s="326" t="s">
        <v>1210</v>
      </c>
      <c r="FR241" s="327" t="s">
        <v>1210</v>
      </c>
      <c r="FS241" s="328" t="s">
        <v>1210</v>
      </c>
      <c r="FT241" s="670" t="s">
        <v>1210</v>
      </c>
      <c r="FU241" s="671" t="s">
        <v>1210</v>
      </c>
      <c r="FV241" s="672" t="s">
        <v>1210</v>
      </c>
      <c r="FW241" s="673" t="s">
        <v>1210</v>
      </c>
      <c r="FY241" s="276" t="s">
        <v>1446</v>
      </c>
      <c r="FZ241" s="277" t="s">
        <v>1230</v>
      </c>
      <c r="GC241" s="229"/>
      <c r="GD241" s="229"/>
    </row>
    <row r="242" spans="2:186" ht="18.75" customHeight="1">
      <c r="B242" s="632" t="s">
        <v>788</v>
      </c>
      <c r="C242" s="231" t="s">
        <v>789</v>
      </c>
      <c r="D242" s="232">
        <v>2022</v>
      </c>
      <c r="E242" s="233" t="s">
        <v>1269</v>
      </c>
      <c r="F242" s="633">
        <v>3044367</v>
      </c>
      <c r="G242" s="634">
        <v>3044367</v>
      </c>
      <c r="H242" s="339">
        <v>44770</v>
      </c>
      <c r="I242" s="635" t="s">
        <v>3316</v>
      </c>
      <c r="J242" s="636" t="s">
        <v>789</v>
      </c>
      <c r="K242" s="637" t="s">
        <v>3317</v>
      </c>
      <c r="L242" s="638" t="s">
        <v>789</v>
      </c>
      <c r="M242" s="637" t="s">
        <v>3317</v>
      </c>
      <c r="N242" s="639" t="s">
        <v>3316</v>
      </c>
      <c r="O242" s="635" t="s">
        <v>67</v>
      </c>
      <c r="P242" s="639" t="s">
        <v>70</v>
      </c>
      <c r="Q242" s="640"/>
      <c r="R242" s="641"/>
      <c r="S242" s="641" t="s">
        <v>1272</v>
      </c>
      <c r="T242" s="642"/>
      <c r="U242" s="643" t="s">
        <v>1210</v>
      </c>
      <c r="V242" s="644" t="s">
        <v>1210</v>
      </c>
      <c r="W242" s="644" t="s">
        <v>1210</v>
      </c>
      <c r="X242" s="645">
        <v>100</v>
      </c>
      <c r="Y242" s="352">
        <v>2022</v>
      </c>
      <c r="Z242" s="265">
        <v>2024</v>
      </c>
      <c r="AA242" s="646" t="s">
        <v>3318</v>
      </c>
      <c r="AB242" s="647"/>
      <c r="AC242" s="639" t="s">
        <v>1210</v>
      </c>
      <c r="AD242" s="648" t="s">
        <v>1211</v>
      </c>
      <c r="AE242" s="636" t="s">
        <v>3319</v>
      </c>
      <c r="AF242" s="636" t="s">
        <v>3316</v>
      </c>
      <c r="AG242" s="639" t="s">
        <v>3320</v>
      </c>
      <c r="AH242" s="648"/>
      <c r="AI242" s="639" t="s">
        <v>1210</v>
      </c>
      <c r="AJ242" s="649">
        <v>2021</v>
      </c>
      <c r="AK242" s="644"/>
      <c r="AL242" s="644" t="s">
        <v>1210</v>
      </c>
      <c r="AM242" s="650"/>
      <c r="AN242" s="651"/>
      <c r="AO242" s="652">
        <v>2024</v>
      </c>
      <c r="AP242" s="645"/>
      <c r="AQ242" s="653" t="s">
        <v>1210</v>
      </c>
      <c r="AR242" s="645"/>
      <c r="AS242" s="653" t="s">
        <v>1210</v>
      </c>
      <c r="AT242" s="654"/>
      <c r="AU242" s="651" t="s">
        <v>1210</v>
      </c>
      <c r="AV242" s="655" t="s">
        <v>1210</v>
      </c>
      <c r="AW242" s="656"/>
      <c r="AX242" s="649">
        <v>2021</v>
      </c>
      <c r="AY242" s="644">
        <v>1891</v>
      </c>
      <c r="AZ242" s="644">
        <v>1891</v>
      </c>
      <c r="BA242" s="650"/>
      <c r="BB242" s="657"/>
      <c r="BC242" s="652">
        <v>2024</v>
      </c>
      <c r="BD242" s="645">
        <v>1834</v>
      </c>
      <c r="BE242" s="653">
        <v>3.01</v>
      </c>
      <c r="BF242" s="645">
        <v>1834</v>
      </c>
      <c r="BG242" s="653">
        <v>3.01</v>
      </c>
      <c r="BH242" s="654"/>
      <c r="BI242" s="657" t="s">
        <v>1210</v>
      </c>
      <c r="BJ242" s="655" t="s">
        <v>1210</v>
      </c>
      <c r="BK242" s="656" t="s">
        <v>3321</v>
      </c>
      <c r="BL242" s="635" t="s">
        <v>1210</v>
      </c>
      <c r="BM242" s="658" t="s">
        <v>1210</v>
      </c>
      <c r="BN242" s="639" t="s">
        <v>1210</v>
      </c>
      <c r="BO242" s="635" t="s">
        <v>1210</v>
      </c>
      <c r="BP242" s="658" t="s">
        <v>1210</v>
      </c>
      <c r="BQ242" s="639" t="s">
        <v>1210</v>
      </c>
      <c r="BR242" s="635" t="s">
        <v>1210</v>
      </c>
      <c r="BS242" s="658" t="s">
        <v>1210</v>
      </c>
      <c r="BT242" s="639" t="s">
        <v>1210</v>
      </c>
      <c r="BU242" s="635" t="s">
        <v>1210</v>
      </c>
      <c r="BV242" s="658" t="s">
        <v>1210</v>
      </c>
      <c r="BW242" s="639" t="s">
        <v>1210</v>
      </c>
      <c r="BX242" s="635" t="s">
        <v>1210</v>
      </c>
      <c r="BY242" s="658" t="s">
        <v>1210</v>
      </c>
      <c r="BZ242" s="639" t="s">
        <v>1210</v>
      </c>
      <c r="CA242" s="659" t="s">
        <v>1210</v>
      </c>
      <c r="CB242" s="638" t="s">
        <v>1217</v>
      </c>
      <c r="CC242" s="660"/>
      <c r="CD242" s="661" t="s">
        <v>1217</v>
      </c>
      <c r="CE242" s="662"/>
      <c r="CF242" s="663"/>
      <c r="CG242" s="663"/>
      <c r="CH242" s="663"/>
      <c r="CI242" s="663"/>
      <c r="CJ242" s="664"/>
      <c r="CK242" s="661" t="s">
        <v>1217</v>
      </c>
      <c r="CL242" s="639"/>
      <c r="CM242" s="647" t="s">
        <v>1217</v>
      </c>
      <c r="CN242" s="665"/>
      <c r="CO242" s="666">
        <v>0</v>
      </c>
      <c r="CP242" s="667"/>
      <c r="CQ242" s="666">
        <v>0</v>
      </c>
      <c r="CR242" s="667"/>
      <c r="CS242" s="666">
        <v>0</v>
      </c>
      <c r="CT242" s="667" t="s">
        <v>1210</v>
      </c>
      <c r="CU242" s="666">
        <v>0</v>
      </c>
      <c r="CV242" s="374" t="s">
        <v>1210</v>
      </c>
      <c r="CW242" s="375" t="s">
        <v>1210</v>
      </c>
      <c r="CX242" s="336"/>
      <c r="CY242" s="333" t="s">
        <v>1210</v>
      </c>
      <c r="CZ242" s="334" t="s">
        <v>1210</v>
      </c>
      <c r="DA242" s="336"/>
      <c r="DB242" s="333" t="s">
        <v>1210</v>
      </c>
      <c r="DC242" s="334" t="s">
        <v>1210</v>
      </c>
      <c r="DD242" s="336"/>
      <c r="DE242" s="333" t="s">
        <v>1210</v>
      </c>
      <c r="DF242" s="334" t="s">
        <v>1210</v>
      </c>
      <c r="DG242" s="336"/>
      <c r="DH242" s="333" t="s">
        <v>1210</v>
      </c>
      <c r="DI242" s="334" t="s">
        <v>1210</v>
      </c>
      <c r="DJ242" s="336"/>
      <c r="DK242" s="333" t="s">
        <v>1210</v>
      </c>
      <c r="DL242" s="334" t="s">
        <v>1210</v>
      </c>
      <c r="DM242" s="336"/>
      <c r="DN242" s="333" t="s">
        <v>1210</v>
      </c>
      <c r="DO242" s="334" t="s">
        <v>1210</v>
      </c>
      <c r="DP242" s="336"/>
      <c r="DQ242" s="333" t="s">
        <v>1210</v>
      </c>
      <c r="DR242" s="334" t="s">
        <v>1210</v>
      </c>
      <c r="DS242" s="336"/>
      <c r="DT242" s="333" t="s">
        <v>1210</v>
      </c>
      <c r="DU242" s="334" t="s">
        <v>1210</v>
      </c>
      <c r="DV242" s="336"/>
      <c r="DW242" s="333" t="s">
        <v>1210</v>
      </c>
      <c r="DX242" s="334" t="s">
        <v>1210</v>
      </c>
      <c r="DY242" s="336"/>
      <c r="DZ242" s="333" t="s">
        <v>1210</v>
      </c>
      <c r="EA242" s="334" t="s">
        <v>1210</v>
      </c>
      <c r="EB242" s="336"/>
      <c r="EC242" s="333" t="s">
        <v>1210</v>
      </c>
      <c r="ED242" s="334" t="s">
        <v>1210</v>
      </c>
      <c r="EE242" s="336"/>
      <c r="EF242" s="333" t="s">
        <v>1210</v>
      </c>
      <c r="EG242" s="334" t="s">
        <v>1210</v>
      </c>
      <c r="EH242" s="336"/>
      <c r="EI242" s="374" t="s">
        <v>1219</v>
      </c>
      <c r="EJ242" s="375" t="s">
        <v>1223</v>
      </c>
      <c r="EK242" s="336"/>
      <c r="EL242" s="333" t="s">
        <v>1219</v>
      </c>
      <c r="EM242" s="334" t="s">
        <v>1223</v>
      </c>
      <c r="EN242" s="336"/>
      <c r="EO242" s="333" t="s">
        <v>1222</v>
      </c>
      <c r="EP242" s="334" t="s">
        <v>1223</v>
      </c>
      <c r="EQ242" s="336"/>
      <c r="ER242" s="333" t="s">
        <v>1222</v>
      </c>
      <c r="ES242" s="334" t="s">
        <v>1223</v>
      </c>
      <c r="ET242" s="336"/>
      <c r="EU242" s="333" t="s">
        <v>1222</v>
      </c>
      <c r="EV242" s="334" t="s">
        <v>1223</v>
      </c>
      <c r="EW242" s="376"/>
      <c r="EY242" s="668" t="s">
        <v>788</v>
      </c>
      <c r="EZ242" s="639" t="s">
        <v>789</v>
      </c>
      <c r="FA242" s="265" t="s">
        <v>1269</v>
      </c>
      <c r="FB242" s="266">
        <v>44911</v>
      </c>
      <c r="FC242" s="669">
        <v>44916</v>
      </c>
      <c r="FD242" s="268" t="s">
        <v>1210</v>
      </c>
      <c r="FE242" s="326" t="s">
        <v>1210</v>
      </c>
      <c r="FF242" s="270" t="s">
        <v>1210</v>
      </c>
      <c r="FG242" s="326" t="s">
        <v>1210</v>
      </c>
      <c r="FH242" s="327" t="s">
        <v>1210</v>
      </c>
      <c r="FI242" s="328" t="s">
        <v>1210</v>
      </c>
      <c r="FJ242" s="670" t="s">
        <v>1210</v>
      </c>
      <c r="FK242" s="671" t="s">
        <v>1210</v>
      </c>
      <c r="FL242" s="672" t="s">
        <v>1210</v>
      </c>
      <c r="FM242" s="673" t="s">
        <v>1210</v>
      </c>
      <c r="FN242" s="268" t="s">
        <v>1242</v>
      </c>
      <c r="FO242" s="326">
        <v>3.01</v>
      </c>
      <c r="FP242" s="270" t="s">
        <v>1276</v>
      </c>
      <c r="FQ242" s="326">
        <v>3.01</v>
      </c>
      <c r="FR242" s="327" t="s">
        <v>1210</v>
      </c>
      <c r="FS242" s="328" t="s">
        <v>1210</v>
      </c>
      <c r="FT242" s="670" t="s">
        <v>1242</v>
      </c>
      <c r="FU242" s="671">
        <v>100</v>
      </c>
      <c r="FV242" s="672">
        <v>10</v>
      </c>
      <c r="FW242" s="673">
        <v>10</v>
      </c>
      <c r="FY242" s="276" t="s">
        <v>1230</v>
      </c>
      <c r="FZ242" s="277" t="s">
        <v>1243</v>
      </c>
      <c r="GC242" s="229"/>
      <c r="GD242" s="229"/>
    </row>
    <row r="243" spans="2:186" ht="18.75" customHeight="1">
      <c r="B243" s="632" t="s">
        <v>790</v>
      </c>
      <c r="C243" s="231" t="s">
        <v>791</v>
      </c>
      <c r="D243" s="232">
        <v>2022</v>
      </c>
      <c r="E243" s="233" t="s">
        <v>1231</v>
      </c>
      <c r="F243" s="633">
        <v>1016368</v>
      </c>
      <c r="G243" s="634">
        <v>1016368</v>
      </c>
      <c r="H243" s="339">
        <v>44774</v>
      </c>
      <c r="I243" s="635" t="s">
        <v>3322</v>
      </c>
      <c r="J243" s="636" t="s">
        <v>791</v>
      </c>
      <c r="K243" s="637" t="s">
        <v>3323</v>
      </c>
      <c r="L243" s="638" t="s">
        <v>791</v>
      </c>
      <c r="M243" s="637" t="s">
        <v>3323</v>
      </c>
      <c r="N243" s="639" t="s">
        <v>3322</v>
      </c>
      <c r="O243" s="635" t="s">
        <v>25</v>
      </c>
      <c r="P243" s="639" t="s">
        <v>35</v>
      </c>
      <c r="Q243" s="640" t="s">
        <v>1234</v>
      </c>
      <c r="R243" s="641"/>
      <c r="S243" s="641"/>
      <c r="T243" s="642"/>
      <c r="U243" s="643">
        <v>2044.2635159999998</v>
      </c>
      <c r="V243" s="644">
        <v>1</v>
      </c>
      <c r="W243" s="644">
        <v>1</v>
      </c>
      <c r="X243" s="645" t="s">
        <v>1210</v>
      </c>
      <c r="Y243" s="352">
        <v>2022</v>
      </c>
      <c r="Z243" s="265">
        <v>2024</v>
      </c>
      <c r="AA243" s="646" t="s">
        <v>3324</v>
      </c>
      <c r="AB243" s="647" t="s">
        <v>1211</v>
      </c>
      <c r="AC243" s="639" t="s">
        <v>3325</v>
      </c>
      <c r="AD243" s="648"/>
      <c r="AE243" s="636" t="s">
        <v>1210</v>
      </c>
      <c r="AF243" s="636" t="s">
        <v>1210</v>
      </c>
      <c r="AG243" s="639" t="s">
        <v>1210</v>
      </c>
      <c r="AH243" s="648"/>
      <c r="AI243" s="639" t="s">
        <v>1210</v>
      </c>
      <c r="AJ243" s="649">
        <v>2021</v>
      </c>
      <c r="AK243" s="644">
        <v>3775</v>
      </c>
      <c r="AL243" s="644">
        <v>3654</v>
      </c>
      <c r="AM243" s="650">
        <v>1.49</v>
      </c>
      <c r="AN243" s="651" t="s">
        <v>1768</v>
      </c>
      <c r="AO243" s="652">
        <v>2024</v>
      </c>
      <c r="AP243" s="645">
        <v>3660</v>
      </c>
      <c r="AQ243" s="653">
        <v>3.04</v>
      </c>
      <c r="AR243" s="645">
        <v>3545</v>
      </c>
      <c r="AS243" s="653">
        <v>2.98</v>
      </c>
      <c r="AT243" s="654">
        <v>1.4450000000000001</v>
      </c>
      <c r="AU243" s="651" t="s">
        <v>1768</v>
      </c>
      <c r="AV243" s="655">
        <v>3.02</v>
      </c>
      <c r="AW243" s="656" t="s">
        <v>3324</v>
      </c>
      <c r="AX243" s="649">
        <v>2021</v>
      </c>
      <c r="AY243" s="644"/>
      <c r="AZ243" s="644" t="s">
        <v>1210</v>
      </c>
      <c r="BA243" s="650"/>
      <c r="BB243" s="657"/>
      <c r="BC243" s="652">
        <v>2024</v>
      </c>
      <c r="BD243" s="645"/>
      <c r="BE243" s="653" t="s">
        <v>1210</v>
      </c>
      <c r="BF243" s="645"/>
      <c r="BG243" s="653" t="s">
        <v>1210</v>
      </c>
      <c r="BH243" s="654"/>
      <c r="BI243" s="657" t="s">
        <v>1210</v>
      </c>
      <c r="BJ243" s="655" t="s">
        <v>1210</v>
      </c>
      <c r="BK243" s="656"/>
      <c r="BL243" s="635" t="s">
        <v>1210</v>
      </c>
      <c r="BM243" s="658" t="s">
        <v>1210</v>
      </c>
      <c r="BN243" s="639" t="s">
        <v>1210</v>
      </c>
      <c r="BO243" s="635" t="s">
        <v>1210</v>
      </c>
      <c r="BP243" s="658" t="s">
        <v>1210</v>
      </c>
      <c r="BQ243" s="639" t="s">
        <v>1210</v>
      </c>
      <c r="BR243" s="635" t="s">
        <v>1210</v>
      </c>
      <c r="BS243" s="658" t="s">
        <v>1210</v>
      </c>
      <c r="BT243" s="639" t="s">
        <v>1210</v>
      </c>
      <c r="BU243" s="635" t="s">
        <v>1210</v>
      </c>
      <c r="BV243" s="658" t="s">
        <v>1210</v>
      </c>
      <c r="BW243" s="639" t="s">
        <v>1210</v>
      </c>
      <c r="BX243" s="635" t="s">
        <v>1210</v>
      </c>
      <c r="BY243" s="658" t="s">
        <v>1210</v>
      </c>
      <c r="BZ243" s="639" t="s">
        <v>1210</v>
      </c>
      <c r="CA243" s="659" t="s">
        <v>1210</v>
      </c>
      <c r="CB243" s="638" t="s">
        <v>1240</v>
      </c>
      <c r="CC243" s="660" t="s">
        <v>3326</v>
      </c>
      <c r="CD243" s="661" t="s">
        <v>1217</v>
      </c>
      <c r="CE243" s="662"/>
      <c r="CF243" s="663"/>
      <c r="CG243" s="663"/>
      <c r="CH243" s="663"/>
      <c r="CI243" s="663"/>
      <c r="CJ243" s="664"/>
      <c r="CK243" s="661" t="s">
        <v>1240</v>
      </c>
      <c r="CL243" s="639" t="s">
        <v>3327</v>
      </c>
      <c r="CM243" s="647" t="s">
        <v>1217</v>
      </c>
      <c r="CN243" s="665"/>
      <c r="CO243" s="666">
        <v>0</v>
      </c>
      <c r="CP243" s="667"/>
      <c r="CQ243" s="666">
        <v>0</v>
      </c>
      <c r="CR243" s="667"/>
      <c r="CS243" s="666">
        <v>0</v>
      </c>
      <c r="CT243" s="667" t="s">
        <v>1210</v>
      </c>
      <c r="CU243" s="666">
        <v>0</v>
      </c>
      <c r="CV243" s="374" t="s">
        <v>1219</v>
      </c>
      <c r="CW243" s="375" t="s">
        <v>1223</v>
      </c>
      <c r="CX243" s="336"/>
      <c r="CY243" s="333" t="s">
        <v>1222</v>
      </c>
      <c r="CZ243" s="334" t="s">
        <v>1223</v>
      </c>
      <c r="DA243" s="336"/>
      <c r="DB243" s="333" t="s">
        <v>1222</v>
      </c>
      <c r="DC243" s="334" t="s">
        <v>1223</v>
      </c>
      <c r="DD243" s="336"/>
      <c r="DE243" s="333" t="s">
        <v>1222</v>
      </c>
      <c r="DF243" s="334" t="s">
        <v>1223</v>
      </c>
      <c r="DG243" s="336"/>
      <c r="DH243" s="333" t="s">
        <v>1222</v>
      </c>
      <c r="DI243" s="334" t="s">
        <v>1223</v>
      </c>
      <c r="DJ243" s="336"/>
      <c r="DK243" s="333" t="s">
        <v>1222</v>
      </c>
      <c r="DL243" s="334" t="s">
        <v>1223</v>
      </c>
      <c r="DM243" s="336"/>
      <c r="DN243" s="333" t="s">
        <v>1224</v>
      </c>
      <c r="DO243" s="334" t="s">
        <v>1224</v>
      </c>
      <c r="DP243" s="336"/>
      <c r="DQ243" s="333" t="s">
        <v>1224</v>
      </c>
      <c r="DR243" s="334" t="s">
        <v>1224</v>
      </c>
      <c r="DS243" s="336"/>
      <c r="DT243" s="333" t="s">
        <v>1222</v>
      </c>
      <c r="DU243" s="334" t="s">
        <v>1223</v>
      </c>
      <c r="DV243" s="336"/>
      <c r="DW243" s="333" t="s">
        <v>1222</v>
      </c>
      <c r="DX243" s="334" t="s">
        <v>1223</v>
      </c>
      <c r="DY243" s="336"/>
      <c r="DZ243" s="333" t="s">
        <v>1222</v>
      </c>
      <c r="EA243" s="334" t="s">
        <v>1223</v>
      </c>
      <c r="EB243" s="336"/>
      <c r="EC243" s="333" t="s">
        <v>1222</v>
      </c>
      <c r="ED243" s="334" t="s">
        <v>1223</v>
      </c>
      <c r="EE243" s="336"/>
      <c r="EF243" s="333" t="s">
        <v>1226</v>
      </c>
      <c r="EG243" s="334" t="s">
        <v>1226</v>
      </c>
      <c r="EH243" s="336"/>
      <c r="EI243" s="374" t="s">
        <v>1210</v>
      </c>
      <c r="EJ243" s="375" t="s">
        <v>1210</v>
      </c>
      <c r="EK243" s="336"/>
      <c r="EL243" s="333" t="s">
        <v>1210</v>
      </c>
      <c r="EM243" s="334" t="s">
        <v>1210</v>
      </c>
      <c r="EN243" s="336"/>
      <c r="EO243" s="333" t="s">
        <v>1210</v>
      </c>
      <c r="EP243" s="334" t="s">
        <v>1210</v>
      </c>
      <c r="EQ243" s="336"/>
      <c r="ER243" s="333" t="s">
        <v>1210</v>
      </c>
      <c r="ES243" s="334" t="s">
        <v>1210</v>
      </c>
      <c r="ET243" s="336"/>
      <c r="EU243" s="333" t="s">
        <v>1210</v>
      </c>
      <c r="EV243" s="334" t="s">
        <v>1210</v>
      </c>
      <c r="EW243" s="376"/>
      <c r="EY243" s="668" t="s">
        <v>790</v>
      </c>
      <c r="EZ243" s="639" t="s">
        <v>791</v>
      </c>
      <c r="FA243" s="265" t="s">
        <v>1231</v>
      </c>
      <c r="FB243" s="266">
        <v>44939</v>
      </c>
      <c r="FC243" s="669">
        <v>44939</v>
      </c>
      <c r="FD243" s="268" t="s">
        <v>1242</v>
      </c>
      <c r="FE243" s="326">
        <v>3.04</v>
      </c>
      <c r="FF243" s="270" t="s">
        <v>1242</v>
      </c>
      <c r="FG243" s="326">
        <v>2.98</v>
      </c>
      <c r="FH243" s="327" t="s">
        <v>1242</v>
      </c>
      <c r="FI243" s="328">
        <v>3.02</v>
      </c>
      <c r="FJ243" s="670" t="s">
        <v>1228</v>
      </c>
      <c r="FK243" s="671">
        <v>90.909090909090907</v>
      </c>
      <c r="FL243" s="672">
        <v>20</v>
      </c>
      <c r="FM243" s="673">
        <v>22</v>
      </c>
      <c r="FN243" s="268" t="s">
        <v>1210</v>
      </c>
      <c r="FO243" s="326" t="s">
        <v>1210</v>
      </c>
      <c r="FP243" s="270" t="s">
        <v>1210</v>
      </c>
      <c r="FQ243" s="326" t="s">
        <v>1210</v>
      </c>
      <c r="FR243" s="327" t="s">
        <v>1210</v>
      </c>
      <c r="FS243" s="328" t="s">
        <v>1210</v>
      </c>
      <c r="FT243" s="670" t="s">
        <v>1210</v>
      </c>
      <c r="FU243" s="671" t="s">
        <v>1210</v>
      </c>
      <c r="FV243" s="672" t="s">
        <v>1210</v>
      </c>
      <c r="FW243" s="673" t="s">
        <v>1210</v>
      </c>
      <c r="FY243" s="276" t="s">
        <v>1243</v>
      </c>
      <c r="FZ243" s="277" t="s">
        <v>1230</v>
      </c>
      <c r="GC243" s="229"/>
      <c r="GD243" s="229"/>
    </row>
    <row r="244" spans="2:186" ht="18.75" customHeight="1">
      <c r="B244" s="632" t="s">
        <v>792</v>
      </c>
      <c r="C244" s="231" t="s">
        <v>793</v>
      </c>
      <c r="D244" s="232">
        <v>2022</v>
      </c>
      <c r="E244" s="233" t="s">
        <v>1231</v>
      </c>
      <c r="F244" s="633">
        <v>1069369</v>
      </c>
      <c r="G244" s="634">
        <v>1069369</v>
      </c>
      <c r="H244" s="339">
        <v>44768</v>
      </c>
      <c r="I244" s="635" t="s">
        <v>3328</v>
      </c>
      <c r="J244" s="636" t="s">
        <v>793</v>
      </c>
      <c r="K244" s="637" t="s">
        <v>3329</v>
      </c>
      <c r="L244" s="638" t="s">
        <v>793</v>
      </c>
      <c r="M244" s="637" t="s">
        <v>3329</v>
      </c>
      <c r="N244" s="639" t="s">
        <v>3330</v>
      </c>
      <c r="O244" s="635" t="s">
        <v>100</v>
      </c>
      <c r="P244" s="639" t="s">
        <v>102</v>
      </c>
      <c r="Q244" s="640" t="s">
        <v>1234</v>
      </c>
      <c r="R244" s="641"/>
      <c r="S244" s="641"/>
      <c r="T244" s="642"/>
      <c r="U244" s="643">
        <v>2695.1836985519999</v>
      </c>
      <c r="V244" s="644">
        <v>2</v>
      </c>
      <c r="W244" s="644">
        <v>1</v>
      </c>
      <c r="X244" s="645" t="s">
        <v>1210</v>
      </c>
      <c r="Y244" s="352">
        <v>2022</v>
      </c>
      <c r="Z244" s="265">
        <v>2024</v>
      </c>
      <c r="AA244" s="646" t="s">
        <v>3331</v>
      </c>
      <c r="AB244" s="647"/>
      <c r="AC244" s="639" t="s">
        <v>1210</v>
      </c>
      <c r="AD244" s="648" t="s">
        <v>1211</v>
      </c>
      <c r="AE244" s="636" t="s">
        <v>3332</v>
      </c>
      <c r="AF244" s="636" t="s">
        <v>3333</v>
      </c>
      <c r="AG244" s="639" t="s">
        <v>3334</v>
      </c>
      <c r="AH244" s="648"/>
      <c r="AI244" s="639" t="s">
        <v>1210</v>
      </c>
      <c r="AJ244" s="649">
        <v>2021</v>
      </c>
      <c r="AK244" s="644">
        <v>4668</v>
      </c>
      <c r="AL244" s="644">
        <v>1693</v>
      </c>
      <c r="AM244" s="650">
        <v>59.61</v>
      </c>
      <c r="AN244" s="651" t="s">
        <v>1283</v>
      </c>
      <c r="AO244" s="652">
        <v>2024</v>
      </c>
      <c r="AP244" s="645">
        <v>4528</v>
      </c>
      <c r="AQ244" s="653">
        <v>2.99</v>
      </c>
      <c r="AR244" s="645">
        <v>1642</v>
      </c>
      <c r="AS244" s="653">
        <v>3.01</v>
      </c>
      <c r="AT244" s="654">
        <v>57.82</v>
      </c>
      <c r="AU244" s="651" t="s">
        <v>1283</v>
      </c>
      <c r="AV244" s="655">
        <v>3</v>
      </c>
      <c r="AW244" s="656" t="s">
        <v>3335</v>
      </c>
      <c r="AX244" s="649">
        <v>2021</v>
      </c>
      <c r="AY244" s="644"/>
      <c r="AZ244" s="644" t="s">
        <v>1210</v>
      </c>
      <c r="BA244" s="650"/>
      <c r="BB244" s="657"/>
      <c r="BC244" s="652">
        <v>2024</v>
      </c>
      <c r="BD244" s="645"/>
      <c r="BE244" s="653" t="s">
        <v>1210</v>
      </c>
      <c r="BF244" s="645"/>
      <c r="BG244" s="653" t="s">
        <v>1210</v>
      </c>
      <c r="BH244" s="654"/>
      <c r="BI244" s="657" t="s">
        <v>1210</v>
      </c>
      <c r="BJ244" s="655" t="s">
        <v>1210</v>
      </c>
      <c r="BK244" s="656"/>
      <c r="BL244" s="635" t="s">
        <v>1210</v>
      </c>
      <c r="BM244" s="658" t="s">
        <v>1210</v>
      </c>
      <c r="BN244" s="639" t="s">
        <v>1210</v>
      </c>
      <c r="BO244" s="635" t="s">
        <v>1210</v>
      </c>
      <c r="BP244" s="658" t="s">
        <v>1210</v>
      </c>
      <c r="BQ244" s="639" t="s">
        <v>1210</v>
      </c>
      <c r="BR244" s="635" t="s">
        <v>1210</v>
      </c>
      <c r="BS244" s="658" t="s">
        <v>1210</v>
      </c>
      <c r="BT244" s="639" t="s">
        <v>1210</v>
      </c>
      <c r="BU244" s="635" t="s">
        <v>1210</v>
      </c>
      <c r="BV244" s="658" t="s">
        <v>1210</v>
      </c>
      <c r="BW244" s="639" t="s">
        <v>1210</v>
      </c>
      <c r="BX244" s="635" t="s">
        <v>1210</v>
      </c>
      <c r="BY244" s="658" t="s">
        <v>1210</v>
      </c>
      <c r="BZ244" s="639" t="s">
        <v>1210</v>
      </c>
      <c r="CA244" s="659" t="s">
        <v>1210</v>
      </c>
      <c r="CB244" s="638" t="s">
        <v>1240</v>
      </c>
      <c r="CC244" s="660" t="s">
        <v>3336</v>
      </c>
      <c r="CD244" s="661" t="s">
        <v>1217</v>
      </c>
      <c r="CE244" s="662"/>
      <c r="CF244" s="663"/>
      <c r="CG244" s="663"/>
      <c r="CH244" s="663"/>
      <c r="CI244" s="663"/>
      <c r="CJ244" s="664"/>
      <c r="CK244" s="661" t="s">
        <v>1217</v>
      </c>
      <c r="CL244" s="639"/>
      <c r="CM244" s="647" t="s">
        <v>1217</v>
      </c>
      <c r="CN244" s="665">
        <v>0</v>
      </c>
      <c r="CO244" s="666">
        <v>0</v>
      </c>
      <c r="CP244" s="667">
        <v>0</v>
      </c>
      <c r="CQ244" s="666">
        <v>0</v>
      </c>
      <c r="CR244" s="667">
        <v>0</v>
      </c>
      <c r="CS244" s="666">
        <v>0</v>
      </c>
      <c r="CT244" s="667">
        <v>0</v>
      </c>
      <c r="CU244" s="666">
        <v>0</v>
      </c>
      <c r="CV244" s="374" t="s">
        <v>1219</v>
      </c>
      <c r="CW244" s="375" t="s">
        <v>1223</v>
      </c>
      <c r="CX244" s="336"/>
      <c r="CY244" s="333" t="s">
        <v>1222</v>
      </c>
      <c r="CZ244" s="334" t="s">
        <v>1223</v>
      </c>
      <c r="DA244" s="336"/>
      <c r="DB244" s="333" t="s">
        <v>1222</v>
      </c>
      <c r="DC244" s="334" t="s">
        <v>1223</v>
      </c>
      <c r="DD244" s="336" t="s">
        <v>3337</v>
      </c>
      <c r="DE244" s="333" t="s">
        <v>1222</v>
      </c>
      <c r="DF244" s="334" t="s">
        <v>1223</v>
      </c>
      <c r="DG244" s="336"/>
      <c r="DH244" s="333" t="s">
        <v>1222</v>
      </c>
      <c r="DI244" s="334" t="s">
        <v>1223</v>
      </c>
      <c r="DJ244" s="336"/>
      <c r="DK244" s="333" t="s">
        <v>1222</v>
      </c>
      <c r="DL244" s="334" t="s">
        <v>1223</v>
      </c>
      <c r="DM244" s="336"/>
      <c r="DN244" s="333" t="s">
        <v>1222</v>
      </c>
      <c r="DO244" s="334" t="s">
        <v>1223</v>
      </c>
      <c r="DP244" s="336" t="s">
        <v>3338</v>
      </c>
      <c r="DQ244" s="333" t="s">
        <v>1224</v>
      </c>
      <c r="DR244" s="334" t="s">
        <v>1224</v>
      </c>
      <c r="DS244" s="336"/>
      <c r="DT244" s="333" t="s">
        <v>1222</v>
      </c>
      <c r="DU244" s="334" t="s">
        <v>1223</v>
      </c>
      <c r="DV244" s="336"/>
      <c r="DW244" s="333" t="s">
        <v>1224</v>
      </c>
      <c r="DX244" s="334" t="s">
        <v>1224</v>
      </c>
      <c r="DY244" s="336"/>
      <c r="DZ244" s="333" t="s">
        <v>1224</v>
      </c>
      <c r="EA244" s="334" t="s">
        <v>1224</v>
      </c>
      <c r="EB244" s="336"/>
      <c r="EC244" s="333" t="s">
        <v>1224</v>
      </c>
      <c r="ED244" s="334" t="s">
        <v>1224</v>
      </c>
      <c r="EE244" s="336"/>
      <c r="EF244" s="333" t="s">
        <v>1222</v>
      </c>
      <c r="EG244" s="334" t="s">
        <v>1223</v>
      </c>
      <c r="EH244" s="336"/>
      <c r="EI244" s="374" t="s">
        <v>1210</v>
      </c>
      <c r="EJ244" s="375" t="s">
        <v>1210</v>
      </c>
      <c r="EK244" s="336"/>
      <c r="EL244" s="333" t="s">
        <v>1210</v>
      </c>
      <c r="EM244" s="334" t="s">
        <v>1210</v>
      </c>
      <c r="EN244" s="336"/>
      <c r="EO244" s="333" t="s">
        <v>1210</v>
      </c>
      <c r="EP244" s="334" t="s">
        <v>1210</v>
      </c>
      <c r="EQ244" s="336"/>
      <c r="ER244" s="333" t="s">
        <v>1210</v>
      </c>
      <c r="ES244" s="334" t="s">
        <v>1210</v>
      </c>
      <c r="ET244" s="336"/>
      <c r="EU244" s="333" t="s">
        <v>1210</v>
      </c>
      <c r="EV244" s="334" t="s">
        <v>1210</v>
      </c>
      <c r="EW244" s="376"/>
      <c r="EY244" s="668" t="s">
        <v>792</v>
      </c>
      <c r="EZ244" s="639" t="s">
        <v>793</v>
      </c>
      <c r="FA244" s="265" t="s">
        <v>1231</v>
      </c>
      <c r="FB244" s="266">
        <v>44918</v>
      </c>
      <c r="FC244" s="669">
        <v>44921</v>
      </c>
      <c r="FD244" s="268" t="s">
        <v>1242</v>
      </c>
      <c r="FE244" s="326">
        <v>2.99</v>
      </c>
      <c r="FF244" s="270" t="s">
        <v>1242</v>
      </c>
      <c r="FG244" s="326">
        <v>3.01</v>
      </c>
      <c r="FH244" s="327" t="s">
        <v>1242</v>
      </c>
      <c r="FI244" s="328">
        <v>3</v>
      </c>
      <c r="FJ244" s="670" t="s">
        <v>1242</v>
      </c>
      <c r="FK244" s="671">
        <v>100</v>
      </c>
      <c r="FL244" s="672">
        <v>18</v>
      </c>
      <c r="FM244" s="673">
        <v>18</v>
      </c>
      <c r="FN244" s="268" t="s">
        <v>1210</v>
      </c>
      <c r="FO244" s="326" t="s">
        <v>1210</v>
      </c>
      <c r="FP244" s="270" t="s">
        <v>1210</v>
      </c>
      <c r="FQ244" s="326" t="s">
        <v>1210</v>
      </c>
      <c r="FR244" s="327" t="s">
        <v>1210</v>
      </c>
      <c r="FS244" s="328" t="s">
        <v>1210</v>
      </c>
      <c r="FT244" s="670" t="s">
        <v>1210</v>
      </c>
      <c r="FU244" s="671" t="s">
        <v>1210</v>
      </c>
      <c r="FV244" s="672" t="s">
        <v>1210</v>
      </c>
      <c r="FW244" s="673" t="s">
        <v>1210</v>
      </c>
      <c r="FY244" s="276" t="s">
        <v>1243</v>
      </c>
      <c r="FZ244" s="277" t="s">
        <v>1230</v>
      </c>
      <c r="GC244" s="229"/>
      <c r="GD244" s="229"/>
    </row>
    <row r="245" spans="2:186" ht="18.75" customHeight="1">
      <c r="B245" s="632" t="s">
        <v>794</v>
      </c>
      <c r="C245" s="231" t="s">
        <v>3487</v>
      </c>
      <c r="D245" s="232">
        <v>2022</v>
      </c>
      <c r="E245" s="233" t="s">
        <v>1231</v>
      </c>
      <c r="F245" s="633">
        <v>1069388</v>
      </c>
      <c r="G245" s="634">
        <v>1069388</v>
      </c>
      <c r="H245" s="339">
        <v>44763</v>
      </c>
      <c r="I245" s="635" t="s">
        <v>3339</v>
      </c>
      <c r="J245" s="636" t="s">
        <v>3340</v>
      </c>
      <c r="K245" s="637" t="s">
        <v>3341</v>
      </c>
      <c r="L245" s="638" t="s">
        <v>3342</v>
      </c>
      <c r="M245" s="637" t="s">
        <v>3343</v>
      </c>
      <c r="N245" s="639" t="s">
        <v>3339</v>
      </c>
      <c r="O245" s="635" t="s">
        <v>100</v>
      </c>
      <c r="P245" s="639" t="s">
        <v>102</v>
      </c>
      <c r="Q245" s="640" t="s">
        <v>1234</v>
      </c>
      <c r="R245" s="641"/>
      <c r="S245" s="641"/>
      <c r="T245" s="642"/>
      <c r="U245" s="643">
        <v>1829.80566</v>
      </c>
      <c r="V245" s="644">
        <v>1</v>
      </c>
      <c r="W245" s="644">
        <v>1</v>
      </c>
      <c r="X245" s="645" t="s">
        <v>1210</v>
      </c>
      <c r="Y245" s="352">
        <v>2022</v>
      </c>
      <c r="Z245" s="265">
        <v>2024</v>
      </c>
      <c r="AA245" s="646" t="s">
        <v>3344</v>
      </c>
      <c r="AB245" s="647"/>
      <c r="AC245" s="639" t="s">
        <v>1210</v>
      </c>
      <c r="AD245" s="648" t="s">
        <v>1211</v>
      </c>
      <c r="AE245" s="636" t="s">
        <v>3340</v>
      </c>
      <c r="AF245" s="636" t="s">
        <v>3339</v>
      </c>
      <c r="AG245" s="639" t="s">
        <v>1326</v>
      </c>
      <c r="AH245" s="648"/>
      <c r="AI245" s="639" t="s">
        <v>1210</v>
      </c>
      <c r="AJ245" s="649">
        <v>2021</v>
      </c>
      <c r="AK245" s="644">
        <v>3656</v>
      </c>
      <c r="AL245" s="644">
        <v>3645</v>
      </c>
      <c r="AM245" s="650"/>
      <c r="AN245" s="651" t="s">
        <v>225</v>
      </c>
      <c r="AO245" s="652">
        <v>2024</v>
      </c>
      <c r="AP245" s="645">
        <v>3546</v>
      </c>
      <c r="AQ245" s="653">
        <v>3</v>
      </c>
      <c r="AR245" s="645">
        <v>3536</v>
      </c>
      <c r="AS245" s="653">
        <v>2.99</v>
      </c>
      <c r="AT245" s="654"/>
      <c r="AU245" s="651" t="s">
        <v>1210</v>
      </c>
      <c r="AV245" s="655" t="s">
        <v>1210</v>
      </c>
      <c r="AW245" s="656" t="s">
        <v>3345</v>
      </c>
      <c r="AX245" s="649">
        <v>2021</v>
      </c>
      <c r="AY245" s="644"/>
      <c r="AZ245" s="644" t="s">
        <v>1210</v>
      </c>
      <c r="BA245" s="650"/>
      <c r="BB245" s="657"/>
      <c r="BC245" s="652">
        <v>2024</v>
      </c>
      <c r="BD245" s="645"/>
      <c r="BE245" s="653" t="s">
        <v>1210</v>
      </c>
      <c r="BF245" s="645"/>
      <c r="BG245" s="653" t="s">
        <v>1210</v>
      </c>
      <c r="BH245" s="654"/>
      <c r="BI245" s="657" t="s">
        <v>1210</v>
      </c>
      <c r="BJ245" s="655" t="s">
        <v>1210</v>
      </c>
      <c r="BK245" s="656"/>
      <c r="BL245" s="635" t="s">
        <v>1210</v>
      </c>
      <c r="BM245" s="658" t="s">
        <v>1210</v>
      </c>
      <c r="BN245" s="639" t="s">
        <v>1210</v>
      </c>
      <c r="BO245" s="635" t="s">
        <v>1210</v>
      </c>
      <c r="BP245" s="658" t="s">
        <v>1210</v>
      </c>
      <c r="BQ245" s="639" t="s">
        <v>1210</v>
      </c>
      <c r="BR245" s="635" t="s">
        <v>1210</v>
      </c>
      <c r="BS245" s="658" t="s">
        <v>1210</v>
      </c>
      <c r="BT245" s="639" t="s">
        <v>1210</v>
      </c>
      <c r="BU245" s="635" t="s">
        <v>1210</v>
      </c>
      <c r="BV245" s="658" t="s">
        <v>1210</v>
      </c>
      <c r="BW245" s="639" t="s">
        <v>1210</v>
      </c>
      <c r="BX245" s="635" t="s">
        <v>1210</v>
      </c>
      <c r="BY245" s="658" t="s">
        <v>1210</v>
      </c>
      <c r="BZ245" s="639" t="s">
        <v>1210</v>
      </c>
      <c r="CA245" s="659" t="s">
        <v>1210</v>
      </c>
      <c r="CB245" s="638" t="s">
        <v>1240</v>
      </c>
      <c r="CC245" s="660" t="s">
        <v>3346</v>
      </c>
      <c r="CD245" s="661" t="s">
        <v>1217</v>
      </c>
      <c r="CE245" s="662"/>
      <c r="CF245" s="663"/>
      <c r="CG245" s="663"/>
      <c r="CH245" s="663"/>
      <c r="CI245" s="663"/>
      <c r="CJ245" s="664"/>
      <c r="CK245" s="661" t="s">
        <v>1217</v>
      </c>
      <c r="CL245" s="639"/>
      <c r="CM245" s="647" t="s">
        <v>1217</v>
      </c>
      <c r="CN245" s="665"/>
      <c r="CO245" s="666">
        <v>0</v>
      </c>
      <c r="CP245" s="667"/>
      <c r="CQ245" s="666">
        <v>0</v>
      </c>
      <c r="CR245" s="667"/>
      <c r="CS245" s="666">
        <v>0</v>
      </c>
      <c r="CT245" s="667" t="s">
        <v>1210</v>
      </c>
      <c r="CU245" s="666">
        <v>0</v>
      </c>
      <c r="CV245" s="374" t="s">
        <v>1219</v>
      </c>
      <c r="CW245" s="375" t="s">
        <v>1223</v>
      </c>
      <c r="CX245" s="336"/>
      <c r="CY245" s="333" t="s">
        <v>1222</v>
      </c>
      <c r="CZ245" s="334" t="s">
        <v>1223</v>
      </c>
      <c r="DA245" s="336"/>
      <c r="DB245" s="333" t="s">
        <v>1226</v>
      </c>
      <c r="DC245" s="334" t="s">
        <v>1226</v>
      </c>
      <c r="DD245" s="336"/>
      <c r="DE245" s="333" t="s">
        <v>1226</v>
      </c>
      <c r="DF245" s="334" t="s">
        <v>1226</v>
      </c>
      <c r="DG245" s="336"/>
      <c r="DH245" s="333" t="s">
        <v>1222</v>
      </c>
      <c r="DI245" s="334" t="s">
        <v>1223</v>
      </c>
      <c r="DJ245" s="336"/>
      <c r="DK245" s="333" t="s">
        <v>1222</v>
      </c>
      <c r="DL245" s="334" t="s">
        <v>1223</v>
      </c>
      <c r="DM245" s="336"/>
      <c r="DN245" s="333" t="s">
        <v>1222</v>
      </c>
      <c r="DO245" s="334" t="s">
        <v>1223</v>
      </c>
      <c r="DP245" s="336"/>
      <c r="DQ245" s="333" t="s">
        <v>1222</v>
      </c>
      <c r="DR245" s="334" t="s">
        <v>1223</v>
      </c>
      <c r="DS245" s="336"/>
      <c r="DT245" s="333" t="s">
        <v>1222</v>
      </c>
      <c r="DU245" s="334" t="s">
        <v>1223</v>
      </c>
      <c r="DV245" s="336"/>
      <c r="DW245" s="333" t="s">
        <v>1224</v>
      </c>
      <c r="DX245" s="334" t="s">
        <v>1224</v>
      </c>
      <c r="DY245" s="336"/>
      <c r="DZ245" s="333" t="s">
        <v>1224</v>
      </c>
      <c r="EA245" s="334" t="s">
        <v>1224</v>
      </c>
      <c r="EB245" s="336"/>
      <c r="EC245" s="333" t="s">
        <v>1222</v>
      </c>
      <c r="ED245" s="334" t="s">
        <v>1223</v>
      </c>
      <c r="EE245" s="336"/>
      <c r="EF245" s="333" t="s">
        <v>1220</v>
      </c>
      <c r="EG245" s="334" t="s">
        <v>1220</v>
      </c>
      <c r="EH245" s="336"/>
      <c r="EI245" s="374" t="s">
        <v>1210</v>
      </c>
      <c r="EJ245" s="375" t="s">
        <v>1210</v>
      </c>
      <c r="EK245" s="336"/>
      <c r="EL245" s="333" t="s">
        <v>1210</v>
      </c>
      <c r="EM245" s="334" t="s">
        <v>1210</v>
      </c>
      <c r="EN245" s="336"/>
      <c r="EO245" s="333" t="s">
        <v>1210</v>
      </c>
      <c r="EP245" s="334" t="s">
        <v>1210</v>
      </c>
      <c r="EQ245" s="336"/>
      <c r="ER245" s="333" t="s">
        <v>1210</v>
      </c>
      <c r="ES245" s="334" t="s">
        <v>1210</v>
      </c>
      <c r="ET245" s="336"/>
      <c r="EU245" s="333" t="s">
        <v>1210</v>
      </c>
      <c r="EV245" s="334" t="s">
        <v>1210</v>
      </c>
      <c r="EW245" s="376"/>
      <c r="EY245" s="668" t="s">
        <v>794</v>
      </c>
      <c r="EZ245" s="639" t="s">
        <v>795</v>
      </c>
      <c r="FA245" s="265" t="s">
        <v>1231</v>
      </c>
      <c r="FB245" s="266">
        <v>44911</v>
      </c>
      <c r="FC245" s="669">
        <v>44916</v>
      </c>
      <c r="FD245" s="268" t="s">
        <v>1242</v>
      </c>
      <c r="FE245" s="326">
        <v>3</v>
      </c>
      <c r="FF245" s="270" t="s">
        <v>1242</v>
      </c>
      <c r="FG245" s="326">
        <v>2.99</v>
      </c>
      <c r="FH245" s="327" t="s">
        <v>1210</v>
      </c>
      <c r="FI245" s="328" t="s">
        <v>1210</v>
      </c>
      <c r="FJ245" s="670" t="s">
        <v>1228</v>
      </c>
      <c r="FK245" s="671">
        <v>81.818181818181827</v>
      </c>
      <c r="FL245" s="672">
        <v>18</v>
      </c>
      <c r="FM245" s="673">
        <v>22</v>
      </c>
      <c r="FN245" s="268" t="s">
        <v>1210</v>
      </c>
      <c r="FO245" s="326" t="s">
        <v>1210</v>
      </c>
      <c r="FP245" s="270" t="s">
        <v>1210</v>
      </c>
      <c r="FQ245" s="326" t="s">
        <v>1210</v>
      </c>
      <c r="FR245" s="327" t="s">
        <v>1210</v>
      </c>
      <c r="FS245" s="328" t="s">
        <v>1210</v>
      </c>
      <c r="FT245" s="670" t="s">
        <v>1210</v>
      </c>
      <c r="FU245" s="671" t="s">
        <v>1210</v>
      </c>
      <c r="FV245" s="672" t="s">
        <v>1210</v>
      </c>
      <c r="FW245" s="673" t="s">
        <v>1210</v>
      </c>
      <c r="FY245" s="276" t="s">
        <v>1243</v>
      </c>
      <c r="FZ245" s="277" t="s">
        <v>1230</v>
      </c>
      <c r="GC245" s="229"/>
      <c r="GD245" s="229"/>
    </row>
    <row r="246" spans="2:186" ht="18.75" customHeight="1">
      <c r="B246" s="632" t="s">
        <v>796</v>
      </c>
      <c r="C246" s="231" t="s">
        <v>797</v>
      </c>
      <c r="D246" s="232">
        <v>2022</v>
      </c>
      <c r="E246" s="233" t="s">
        <v>1269</v>
      </c>
      <c r="F246" s="633">
        <v>3043389</v>
      </c>
      <c r="G246" s="634">
        <v>3043389</v>
      </c>
      <c r="H246" s="339">
        <v>44788</v>
      </c>
      <c r="I246" s="635" t="s">
        <v>3347</v>
      </c>
      <c r="J246" s="636" t="s">
        <v>797</v>
      </c>
      <c r="K246" s="637" t="s">
        <v>3348</v>
      </c>
      <c r="L246" s="638" t="s">
        <v>797</v>
      </c>
      <c r="M246" s="637" t="s">
        <v>3348</v>
      </c>
      <c r="N246" s="639" t="s">
        <v>3347</v>
      </c>
      <c r="O246" s="635" t="s">
        <v>67</v>
      </c>
      <c r="P246" s="639" t="s">
        <v>69</v>
      </c>
      <c r="Q246" s="640"/>
      <c r="R246" s="641"/>
      <c r="S246" s="641" t="s">
        <v>1272</v>
      </c>
      <c r="T246" s="642"/>
      <c r="U246" s="643" t="s">
        <v>1210</v>
      </c>
      <c r="V246" s="644" t="s">
        <v>1210</v>
      </c>
      <c r="W246" s="644" t="s">
        <v>1210</v>
      </c>
      <c r="X246" s="645">
        <v>109</v>
      </c>
      <c r="Y246" s="352">
        <v>2022</v>
      </c>
      <c r="Z246" s="265">
        <v>2024</v>
      </c>
      <c r="AA246" s="646" t="s">
        <v>3349</v>
      </c>
      <c r="AB246" s="647"/>
      <c r="AC246" s="639" t="s">
        <v>1210</v>
      </c>
      <c r="AD246" s="648" t="s">
        <v>1211</v>
      </c>
      <c r="AE246" s="636" t="s">
        <v>3350</v>
      </c>
      <c r="AF246" s="636" t="s">
        <v>3351</v>
      </c>
      <c r="AG246" s="639" t="s">
        <v>1547</v>
      </c>
      <c r="AH246" s="648"/>
      <c r="AI246" s="639" t="s">
        <v>1210</v>
      </c>
      <c r="AJ246" s="649">
        <v>2021</v>
      </c>
      <c r="AK246" s="644"/>
      <c r="AL246" s="644" t="s">
        <v>1210</v>
      </c>
      <c r="AM246" s="650"/>
      <c r="AN246" s="651"/>
      <c r="AO246" s="652">
        <v>2024</v>
      </c>
      <c r="AP246" s="645"/>
      <c r="AQ246" s="653" t="s">
        <v>1210</v>
      </c>
      <c r="AR246" s="645"/>
      <c r="AS246" s="653" t="s">
        <v>1210</v>
      </c>
      <c r="AT246" s="654"/>
      <c r="AU246" s="651" t="s">
        <v>1210</v>
      </c>
      <c r="AV246" s="655" t="s">
        <v>1210</v>
      </c>
      <c r="AW246" s="656"/>
      <c r="AX246" s="649">
        <v>2021</v>
      </c>
      <c r="AY246" s="644">
        <v>1173</v>
      </c>
      <c r="AZ246" s="644">
        <v>1173</v>
      </c>
      <c r="BA246" s="650"/>
      <c r="BB246" s="657"/>
      <c r="BC246" s="652">
        <v>2024</v>
      </c>
      <c r="BD246" s="645">
        <v>1169</v>
      </c>
      <c r="BE246" s="653">
        <v>0.34</v>
      </c>
      <c r="BF246" s="645">
        <v>1169</v>
      </c>
      <c r="BG246" s="653">
        <v>0.34</v>
      </c>
      <c r="BH246" s="654"/>
      <c r="BI246" s="657" t="s">
        <v>1210</v>
      </c>
      <c r="BJ246" s="655" t="s">
        <v>1210</v>
      </c>
      <c r="BK246" s="656" t="s">
        <v>3352</v>
      </c>
      <c r="BL246" s="635" t="s">
        <v>1210</v>
      </c>
      <c r="BM246" s="658" t="s">
        <v>1210</v>
      </c>
      <c r="BN246" s="639" t="s">
        <v>1210</v>
      </c>
      <c r="BO246" s="635" t="s">
        <v>1210</v>
      </c>
      <c r="BP246" s="658" t="s">
        <v>1210</v>
      </c>
      <c r="BQ246" s="639" t="s">
        <v>1210</v>
      </c>
      <c r="BR246" s="635" t="s">
        <v>1210</v>
      </c>
      <c r="BS246" s="658" t="s">
        <v>1210</v>
      </c>
      <c r="BT246" s="639" t="s">
        <v>1210</v>
      </c>
      <c r="BU246" s="635" t="s">
        <v>1210</v>
      </c>
      <c r="BV246" s="658" t="s">
        <v>1210</v>
      </c>
      <c r="BW246" s="639" t="s">
        <v>1210</v>
      </c>
      <c r="BX246" s="635" t="s">
        <v>1210</v>
      </c>
      <c r="BY246" s="658" t="s">
        <v>1210</v>
      </c>
      <c r="BZ246" s="639" t="s">
        <v>1210</v>
      </c>
      <c r="CA246" s="659" t="s">
        <v>1210</v>
      </c>
      <c r="CB246" s="638" t="s">
        <v>1217</v>
      </c>
      <c r="CC246" s="660"/>
      <c r="CD246" s="661" t="s">
        <v>1217</v>
      </c>
      <c r="CE246" s="662"/>
      <c r="CF246" s="663"/>
      <c r="CG246" s="663"/>
      <c r="CH246" s="663"/>
      <c r="CI246" s="663"/>
      <c r="CJ246" s="664"/>
      <c r="CK246" s="661" t="s">
        <v>1217</v>
      </c>
      <c r="CL246" s="639"/>
      <c r="CM246" s="647" t="s">
        <v>1217</v>
      </c>
      <c r="CN246" s="665"/>
      <c r="CO246" s="666">
        <v>0</v>
      </c>
      <c r="CP246" s="667"/>
      <c r="CQ246" s="666">
        <v>0</v>
      </c>
      <c r="CR246" s="667"/>
      <c r="CS246" s="666">
        <v>0</v>
      </c>
      <c r="CT246" s="667" t="s">
        <v>1210</v>
      </c>
      <c r="CU246" s="666">
        <v>0</v>
      </c>
      <c r="CV246" s="374" t="s">
        <v>1210</v>
      </c>
      <c r="CW246" s="375" t="s">
        <v>1210</v>
      </c>
      <c r="CX246" s="336"/>
      <c r="CY246" s="333" t="s">
        <v>1210</v>
      </c>
      <c r="CZ246" s="334" t="s">
        <v>1210</v>
      </c>
      <c r="DA246" s="336"/>
      <c r="DB246" s="333" t="s">
        <v>1210</v>
      </c>
      <c r="DC246" s="334" t="s">
        <v>1210</v>
      </c>
      <c r="DD246" s="336"/>
      <c r="DE246" s="333" t="s">
        <v>1210</v>
      </c>
      <c r="DF246" s="334" t="s">
        <v>1210</v>
      </c>
      <c r="DG246" s="336"/>
      <c r="DH246" s="333" t="s">
        <v>1210</v>
      </c>
      <c r="DI246" s="334" t="s">
        <v>1210</v>
      </c>
      <c r="DJ246" s="336"/>
      <c r="DK246" s="333" t="s">
        <v>1210</v>
      </c>
      <c r="DL246" s="334" t="s">
        <v>1210</v>
      </c>
      <c r="DM246" s="336"/>
      <c r="DN246" s="333" t="s">
        <v>1210</v>
      </c>
      <c r="DO246" s="334" t="s">
        <v>1210</v>
      </c>
      <c r="DP246" s="336"/>
      <c r="DQ246" s="333" t="s">
        <v>1210</v>
      </c>
      <c r="DR246" s="334" t="s">
        <v>1210</v>
      </c>
      <c r="DS246" s="336"/>
      <c r="DT246" s="333" t="s">
        <v>1210</v>
      </c>
      <c r="DU246" s="334" t="s">
        <v>1210</v>
      </c>
      <c r="DV246" s="336"/>
      <c r="DW246" s="333" t="s">
        <v>1210</v>
      </c>
      <c r="DX246" s="334" t="s">
        <v>1210</v>
      </c>
      <c r="DY246" s="336"/>
      <c r="DZ246" s="333" t="s">
        <v>1210</v>
      </c>
      <c r="EA246" s="334" t="s">
        <v>1210</v>
      </c>
      <c r="EB246" s="336"/>
      <c r="EC246" s="333" t="s">
        <v>1210</v>
      </c>
      <c r="ED246" s="334" t="s">
        <v>1210</v>
      </c>
      <c r="EE246" s="336"/>
      <c r="EF246" s="333" t="s">
        <v>1210</v>
      </c>
      <c r="EG246" s="334" t="s">
        <v>1210</v>
      </c>
      <c r="EH246" s="336"/>
      <c r="EI246" s="374" t="s">
        <v>1220</v>
      </c>
      <c r="EJ246" s="375" t="s">
        <v>1220</v>
      </c>
      <c r="EK246" s="336"/>
      <c r="EL246" s="333" t="s">
        <v>1220</v>
      </c>
      <c r="EM246" s="334" t="s">
        <v>1220</v>
      </c>
      <c r="EN246" s="336"/>
      <c r="EO246" s="333" t="s">
        <v>1220</v>
      </c>
      <c r="EP246" s="334" t="s">
        <v>1220</v>
      </c>
      <c r="EQ246" s="336"/>
      <c r="ER246" s="333" t="s">
        <v>1220</v>
      </c>
      <c r="ES246" s="334" t="s">
        <v>1220</v>
      </c>
      <c r="ET246" s="336"/>
      <c r="EU246" s="333" t="s">
        <v>1222</v>
      </c>
      <c r="EV246" s="334" t="s">
        <v>1223</v>
      </c>
      <c r="EW246" s="376"/>
      <c r="EY246" s="668" t="s">
        <v>796</v>
      </c>
      <c r="EZ246" s="639" t="s">
        <v>797</v>
      </c>
      <c r="FA246" s="265" t="s">
        <v>1269</v>
      </c>
      <c r="FB246" s="266">
        <v>44875</v>
      </c>
      <c r="FC246" s="669">
        <v>44889</v>
      </c>
      <c r="FD246" s="268" t="s">
        <v>1210</v>
      </c>
      <c r="FE246" s="326" t="s">
        <v>1210</v>
      </c>
      <c r="FF246" s="270" t="s">
        <v>1210</v>
      </c>
      <c r="FG246" s="326" t="s">
        <v>1210</v>
      </c>
      <c r="FH246" s="327" t="s">
        <v>1210</v>
      </c>
      <c r="FI246" s="328" t="s">
        <v>1210</v>
      </c>
      <c r="FJ246" s="670" t="s">
        <v>1210</v>
      </c>
      <c r="FK246" s="671" t="s">
        <v>1210</v>
      </c>
      <c r="FL246" s="672" t="s">
        <v>1210</v>
      </c>
      <c r="FM246" s="673" t="s">
        <v>1210</v>
      </c>
      <c r="FN246" s="268" t="s">
        <v>1242</v>
      </c>
      <c r="FO246" s="326">
        <v>0.34</v>
      </c>
      <c r="FP246" s="270" t="s">
        <v>1276</v>
      </c>
      <c r="FQ246" s="326">
        <v>0.34</v>
      </c>
      <c r="FR246" s="327" t="s">
        <v>1210</v>
      </c>
      <c r="FS246" s="328" t="s">
        <v>1210</v>
      </c>
      <c r="FT246" s="670" t="s">
        <v>1242</v>
      </c>
      <c r="FU246" s="671">
        <v>100</v>
      </c>
      <c r="FV246" s="672">
        <v>10</v>
      </c>
      <c r="FW246" s="673">
        <v>10</v>
      </c>
      <c r="FY246" s="276" t="s">
        <v>1230</v>
      </c>
      <c r="FZ246" s="277" t="s">
        <v>1243</v>
      </c>
      <c r="GC246" s="229"/>
      <c r="GD246" s="229"/>
    </row>
    <row r="247" spans="2:186" ht="18.75" customHeight="1">
      <c r="B247" s="632" t="s">
        <v>798</v>
      </c>
      <c r="C247" s="231" t="s">
        <v>799</v>
      </c>
      <c r="D247" s="232">
        <v>2022</v>
      </c>
      <c r="E247" s="233" t="s">
        <v>1231</v>
      </c>
      <c r="F247" s="633">
        <v>1027390</v>
      </c>
      <c r="G247" s="634">
        <v>1027390</v>
      </c>
      <c r="H247" s="339">
        <v>44767</v>
      </c>
      <c r="I247" s="635" t="s">
        <v>3353</v>
      </c>
      <c r="J247" s="636" t="s">
        <v>799</v>
      </c>
      <c r="K247" s="637" t="s">
        <v>3354</v>
      </c>
      <c r="L247" s="638" t="s">
        <v>799</v>
      </c>
      <c r="M247" s="637" t="s">
        <v>3354</v>
      </c>
      <c r="N247" s="639" t="s">
        <v>3353</v>
      </c>
      <c r="O247" s="635" t="s">
        <v>25</v>
      </c>
      <c r="P247" s="639" t="s">
        <v>44</v>
      </c>
      <c r="Q247" s="640" t="s">
        <v>1234</v>
      </c>
      <c r="R247" s="641"/>
      <c r="S247" s="641"/>
      <c r="T247" s="642"/>
      <c r="U247" s="643">
        <v>1730.3457528720003</v>
      </c>
      <c r="V247" s="644">
        <v>1</v>
      </c>
      <c r="W247" s="644">
        <v>1</v>
      </c>
      <c r="X247" s="645" t="s">
        <v>1210</v>
      </c>
      <c r="Y247" s="352">
        <v>2022</v>
      </c>
      <c r="Z247" s="265">
        <v>2024</v>
      </c>
      <c r="AA247" s="646" t="s">
        <v>3355</v>
      </c>
      <c r="AB247" s="647"/>
      <c r="AC247" s="639" t="s">
        <v>1210</v>
      </c>
      <c r="AD247" s="648" t="s">
        <v>1211</v>
      </c>
      <c r="AE247" s="636" t="s">
        <v>3356</v>
      </c>
      <c r="AF247" s="636" t="s">
        <v>3353</v>
      </c>
      <c r="AG247" s="639" t="s">
        <v>1749</v>
      </c>
      <c r="AH247" s="648"/>
      <c r="AI247" s="639" t="s">
        <v>1210</v>
      </c>
      <c r="AJ247" s="649">
        <v>2021</v>
      </c>
      <c r="AK247" s="644">
        <v>3076</v>
      </c>
      <c r="AL247" s="644">
        <v>3048</v>
      </c>
      <c r="AM247" s="650">
        <v>45.04</v>
      </c>
      <c r="AN247" s="651" t="s">
        <v>1538</v>
      </c>
      <c r="AO247" s="652">
        <v>2024</v>
      </c>
      <c r="AP247" s="645">
        <v>3430</v>
      </c>
      <c r="AQ247" s="653">
        <v>-11.51</v>
      </c>
      <c r="AR247" s="645">
        <v>3399</v>
      </c>
      <c r="AS247" s="653">
        <v>-11.52</v>
      </c>
      <c r="AT247" s="654">
        <v>43.7</v>
      </c>
      <c r="AU247" s="651" t="s">
        <v>1538</v>
      </c>
      <c r="AV247" s="655">
        <v>2.97</v>
      </c>
      <c r="AW247" s="656" t="s">
        <v>3357</v>
      </c>
      <c r="AX247" s="649">
        <v>2021</v>
      </c>
      <c r="AY247" s="644"/>
      <c r="AZ247" s="644" t="s">
        <v>1210</v>
      </c>
      <c r="BA247" s="650"/>
      <c r="BB247" s="657"/>
      <c r="BC247" s="652">
        <v>2024</v>
      </c>
      <c r="BD247" s="645"/>
      <c r="BE247" s="653" t="s">
        <v>1210</v>
      </c>
      <c r="BF247" s="645"/>
      <c r="BG247" s="653" t="s">
        <v>1210</v>
      </c>
      <c r="BH247" s="654"/>
      <c r="BI247" s="657" t="s">
        <v>1210</v>
      </c>
      <c r="BJ247" s="655" t="s">
        <v>1210</v>
      </c>
      <c r="BK247" s="656"/>
      <c r="BL247" s="635" t="s">
        <v>1210</v>
      </c>
      <c r="BM247" s="658" t="s">
        <v>1210</v>
      </c>
      <c r="BN247" s="639" t="s">
        <v>1210</v>
      </c>
      <c r="BO247" s="635" t="s">
        <v>1210</v>
      </c>
      <c r="BP247" s="658" t="s">
        <v>1210</v>
      </c>
      <c r="BQ247" s="639" t="s">
        <v>1210</v>
      </c>
      <c r="BR247" s="635" t="s">
        <v>1210</v>
      </c>
      <c r="BS247" s="658" t="s">
        <v>1210</v>
      </c>
      <c r="BT247" s="639" t="s">
        <v>1210</v>
      </c>
      <c r="BU247" s="635" t="s">
        <v>1210</v>
      </c>
      <c r="BV247" s="658" t="s">
        <v>1210</v>
      </c>
      <c r="BW247" s="639" t="s">
        <v>1210</v>
      </c>
      <c r="BX247" s="635" t="s">
        <v>1210</v>
      </c>
      <c r="BY247" s="658" t="s">
        <v>1210</v>
      </c>
      <c r="BZ247" s="639" t="s">
        <v>1210</v>
      </c>
      <c r="CA247" s="659" t="s">
        <v>1210</v>
      </c>
      <c r="CB247" s="638" t="s">
        <v>1240</v>
      </c>
      <c r="CC247" s="660" t="s">
        <v>3358</v>
      </c>
      <c r="CD247" s="661" t="s">
        <v>1217</v>
      </c>
      <c r="CE247" s="662"/>
      <c r="CF247" s="663"/>
      <c r="CG247" s="663"/>
      <c r="CH247" s="663"/>
      <c r="CI247" s="663"/>
      <c r="CJ247" s="664"/>
      <c r="CK247" s="661" t="s">
        <v>1240</v>
      </c>
      <c r="CL247" s="639" t="s">
        <v>3359</v>
      </c>
      <c r="CM247" s="647" t="s">
        <v>1217</v>
      </c>
      <c r="CN247" s="665"/>
      <c r="CO247" s="666">
        <v>0</v>
      </c>
      <c r="CP247" s="667"/>
      <c r="CQ247" s="666">
        <v>0</v>
      </c>
      <c r="CR247" s="667"/>
      <c r="CS247" s="666">
        <v>0</v>
      </c>
      <c r="CT247" s="667" t="s">
        <v>1210</v>
      </c>
      <c r="CU247" s="666">
        <v>0</v>
      </c>
      <c r="CV247" s="374" t="s">
        <v>1219</v>
      </c>
      <c r="CW247" s="375" t="s">
        <v>1223</v>
      </c>
      <c r="CX247" s="336"/>
      <c r="CY247" s="333" t="s">
        <v>1222</v>
      </c>
      <c r="CZ247" s="334" t="s">
        <v>1223</v>
      </c>
      <c r="DA247" s="336"/>
      <c r="DB247" s="333" t="s">
        <v>1222</v>
      </c>
      <c r="DC247" s="334" t="s">
        <v>1223</v>
      </c>
      <c r="DD247" s="336"/>
      <c r="DE247" s="333" t="s">
        <v>1222</v>
      </c>
      <c r="DF247" s="334" t="s">
        <v>1223</v>
      </c>
      <c r="DG247" s="336"/>
      <c r="DH247" s="333" t="s">
        <v>1222</v>
      </c>
      <c r="DI247" s="334" t="s">
        <v>1223</v>
      </c>
      <c r="DJ247" s="336"/>
      <c r="DK247" s="333" t="s">
        <v>1220</v>
      </c>
      <c r="DL247" s="334" t="s">
        <v>1220</v>
      </c>
      <c r="DM247" s="336"/>
      <c r="DN247" s="333" t="s">
        <v>1222</v>
      </c>
      <c r="DO247" s="334" t="s">
        <v>1223</v>
      </c>
      <c r="DP247" s="336"/>
      <c r="DQ247" s="333" t="s">
        <v>1220</v>
      </c>
      <c r="DR247" s="334" t="s">
        <v>1220</v>
      </c>
      <c r="DS247" s="336"/>
      <c r="DT247" s="333" t="s">
        <v>1222</v>
      </c>
      <c r="DU247" s="334" t="s">
        <v>1223</v>
      </c>
      <c r="DV247" s="336"/>
      <c r="DW247" s="333" t="s">
        <v>1224</v>
      </c>
      <c r="DX247" s="334" t="s">
        <v>1224</v>
      </c>
      <c r="DY247" s="336"/>
      <c r="DZ247" s="333" t="s">
        <v>1224</v>
      </c>
      <c r="EA247" s="334" t="s">
        <v>1224</v>
      </c>
      <c r="EB247" s="336"/>
      <c r="EC247" s="333" t="s">
        <v>1224</v>
      </c>
      <c r="ED247" s="334" t="s">
        <v>1224</v>
      </c>
      <c r="EE247" s="336"/>
      <c r="EF247" s="333" t="s">
        <v>1220</v>
      </c>
      <c r="EG247" s="334" t="s">
        <v>1220</v>
      </c>
      <c r="EH247" s="336"/>
      <c r="EI247" s="374" t="s">
        <v>1210</v>
      </c>
      <c r="EJ247" s="375" t="s">
        <v>1210</v>
      </c>
      <c r="EK247" s="336"/>
      <c r="EL247" s="333" t="s">
        <v>1210</v>
      </c>
      <c r="EM247" s="334" t="s">
        <v>1210</v>
      </c>
      <c r="EN247" s="336"/>
      <c r="EO247" s="333" t="s">
        <v>1210</v>
      </c>
      <c r="EP247" s="334" t="s">
        <v>1210</v>
      </c>
      <c r="EQ247" s="336"/>
      <c r="ER247" s="333" t="s">
        <v>1210</v>
      </c>
      <c r="ES247" s="334" t="s">
        <v>1210</v>
      </c>
      <c r="ET247" s="336"/>
      <c r="EU247" s="333" t="s">
        <v>1210</v>
      </c>
      <c r="EV247" s="334" t="s">
        <v>1210</v>
      </c>
      <c r="EW247" s="376"/>
      <c r="EY247" s="668" t="s">
        <v>798</v>
      </c>
      <c r="EZ247" s="639" t="s">
        <v>799</v>
      </c>
      <c r="FA247" s="265" t="s">
        <v>1231</v>
      </c>
      <c r="FB247" s="266">
        <v>45247</v>
      </c>
      <c r="FC247" s="669">
        <v>44909</v>
      </c>
      <c r="FD247" s="268" t="s">
        <v>1228</v>
      </c>
      <c r="FE247" s="326">
        <v>-11.51</v>
      </c>
      <c r="FF247" s="270" t="s">
        <v>1228</v>
      </c>
      <c r="FG247" s="326">
        <v>-11.52</v>
      </c>
      <c r="FH247" s="327" t="s">
        <v>1242</v>
      </c>
      <c r="FI247" s="328">
        <v>2.97</v>
      </c>
      <c r="FJ247" s="670" t="s">
        <v>1242</v>
      </c>
      <c r="FK247" s="671">
        <v>100</v>
      </c>
      <c r="FL247" s="672">
        <v>20</v>
      </c>
      <c r="FM247" s="673">
        <v>20</v>
      </c>
      <c r="FN247" s="268" t="s">
        <v>1210</v>
      </c>
      <c r="FO247" s="326" t="s">
        <v>1210</v>
      </c>
      <c r="FP247" s="270" t="s">
        <v>1210</v>
      </c>
      <c r="FQ247" s="326" t="s">
        <v>1210</v>
      </c>
      <c r="FR247" s="327" t="s">
        <v>1210</v>
      </c>
      <c r="FS247" s="328" t="s">
        <v>1210</v>
      </c>
      <c r="FT247" s="670" t="s">
        <v>1210</v>
      </c>
      <c r="FU247" s="671" t="s">
        <v>1210</v>
      </c>
      <c r="FV247" s="672" t="s">
        <v>1210</v>
      </c>
      <c r="FW247" s="673" t="s">
        <v>1210</v>
      </c>
      <c r="FY247" s="276" t="s">
        <v>1229</v>
      </c>
      <c r="FZ247" s="277" t="s">
        <v>1230</v>
      </c>
      <c r="GC247" s="229"/>
      <c r="GD247" s="229"/>
    </row>
    <row r="248" spans="2:186" ht="18.75" customHeight="1">
      <c r="B248" s="632" t="s">
        <v>800</v>
      </c>
      <c r="C248" s="231" t="s">
        <v>801</v>
      </c>
      <c r="D248" s="232">
        <v>2022</v>
      </c>
      <c r="E248" s="233" t="s">
        <v>1231</v>
      </c>
      <c r="F248" s="633">
        <v>1017391</v>
      </c>
      <c r="G248" s="634">
        <v>1017391</v>
      </c>
      <c r="H248" s="339">
        <v>44769</v>
      </c>
      <c r="I248" s="635" t="s">
        <v>3360</v>
      </c>
      <c r="J248" s="636" t="s">
        <v>801</v>
      </c>
      <c r="K248" s="637" t="s">
        <v>3361</v>
      </c>
      <c r="L248" s="638" t="s">
        <v>801</v>
      </c>
      <c r="M248" s="637" t="s">
        <v>3362</v>
      </c>
      <c r="N248" s="639" t="s">
        <v>3360</v>
      </c>
      <c r="O248" s="635" t="s">
        <v>25</v>
      </c>
      <c r="P248" s="639" t="s">
        <v>34</v>
      </c>
      <c r="Q248" s="640" t="s">
        <v>1234</v>
      </c>
      <c r="R248" s="641"/>
      <c r="S248" s="641"/>
      <c r="T248" s="642"/>
      <c r="U248" s="643">
        <v>2365.5127320000001</v>
      </c>
      <c r="V248" s="644">
        <v>2</v>
      </c>
      <c r="W248" s="644">
        <v>1</v>
      </c>
      <c r="X248" s="645" t="s">
        <v>1210</v>
      </c>
      <c r="Y248" s="352">
        <v>2022</v>
      </c>
      <c r="Z248" s="265">
        <v>2024</v>
      </c>
      <c r="AA248" s="646" t="s">
        <v>3363</v>
      </c>
      <c r="AB248" s="647"/>
      <c r="AC248" s="639" t="s">
        <v>1210</v>
      </c>
      <c r="AD248" s="648" t="s">
        <v>1211</v>
      </c>
      <c r="AE248" s="636" t="s">
        <v>3364</v>
      </c>
      <c r="AF248" s="636" t="s">
        <v>3360</v>
      </c>
      <c r="AG248" s="639" t="s">
        <v>3365</v>
      </c>
      <c r="AH248" s="648"/>
      <c r="AI248" s="639" t="s">
        <v>1210</v>
      </c>
      <c r="AJ248" s="649">
        <v>2021</v>
      </c>
      <c r="AK248" s="644">
        <v>5825</v>
      </c>
      <c r="AL248" s="644">
        <v>5656</v>
      </c>
      <c r="AM248" s="650"/>
      <c r="AN248" s="651"/>
      <c r="AO248" s="652">
        <v>2024</v>
      </c>
      <c r="AP248" s="645">
        <v>5700</v>
      </c>
      <c r="AQ248" s="653">
        <v>2.14</v>
      </c>
      <c r="AR248" s="645">
        <v>5561</v>
      </c>
      <c r="AS248" s="653">
        <v>1.67</v>
      </c>
      <c r="AT248" s="654"/>
      <c r="AU248" s="651" t="s">
        <v>1210</v>
      </c>
      <c r="AV248" s="655" t="s">
        <v>1210</v>
      </c>
      <c r="AW248" s="656" t="s">
        <v>3366</v>
      </c>
      <c r="AX248" s="649">
        <v>2021</v>
      </c>
      <c r="AY248" s="644"/>
      <c r="AZ248" s="644" t="s">
        <v>1210</v>
      </c>
      <c r="BA248" s="650"/>
      <c r="BB248" s="657"/>
      <c r="BC248" s="652">
        <v>2024</v>
      </c>
      <c r="BD248" s="645"/>
      <c r="BE248" s="653" t="s">
        <v>1210</v>
      </c>
      <c r="BF248" s="645"/>
      <c r="BG248" s="653" t="s">
        <v>1210</v>
      </c>
      <c r="BH248" s="654"/>
      <c r="BI248" s="657" t="s">
        <v>1210</v>
      </c>
      <c r="BJ248" s="655" t="s">
        <v>1210</v>
      </c>
      <c r="BK248" s="656"/>
      <c r="BL248" s="635" t="s">
        <v>1210</v>
      </c>
      <c r="BM248" s="658" t="s">
        <v>1210</v>
      </c>
      <c r="BN248" s="639" t="s">
        <v>1210</v>
      </c>
      <c r="BO248" s="635" t="s">
        <v>1210</v>
      </c>
      <c r="BP248" s="658" t="s">
        <v>1210</v>
      </c>
      <c r="BQ248" s="639" t="s">
        <v>1210</v>
      </c>
      <c r="BR248" s="635" t="s">
        <v>1210</v>
      </c>
      <c r="BS248" s="658" t="s">
        <v>1210</v>
      </c>
      <c r="BT248" s="639" t="s">
        <v>1210</v>
      </c>
      <c r="BU248" s="635" t="s">
        <v>1210</v>
      </c>
      <c r="BV248" s="658" t="s">
        <v>1210</v>
      </c>
      <c r="BW248" s="639" t="s">
        <v>1210</v>
      </c>
      <c r="BX248" s="635" t="s">
        <v>1210</v>
      </c>
      <c r="BY248" s="658" t="s">
        <v>1210</v>
      </c>
      <c r="BZ248" s="639" t="s">
        <v>1210</v>
      </c>
      <c r="CA248" s="659" t="s">
        <v>1210</v>
      </c>
      <c r="CB248" s="638" t="s">
        <v>1217</v>
      </c>
      <c r="CC248" s="660"/>
      <c r="CD248" s="661" t="s">
        <v>1217</v>
      </c>
      <c r="CE248" s="662"/>
      <c r="CF248" s="663"/>
      <c r="CG248" s="663"/>
      <c r="CH248" s="663"/>
      <c r="CI248" s="663"/>
      <c r="CJ248" s="664"/>
      <c r="CK248" s="661" t="s">
        <v>1217</v>
      </c>
      <c r="CL248" s="639"/>
      <c r="CM248" s="647" t="s">
        <v>1217</v>
      </c>
      <c r="CN248" s="665"/>
      <c r="CO248" s="666">
        <v>0</v>
      </c>
      <c r="CP248" s="667"/>
      <c r="CQ248" s="666">
        <v>0</v>
      </c>
      <c r="CR248" s="667"/>
      <c r="CS248" s="666">
        <v>0</v>
      </c>
      <c r="CT248" s="667" t="s">
        <v>1210</v>
      </c>
      <c r="CU248" s="666">
        <v>0</v>
      </c>
      <c r="CV248" s="374" t="s">
        <v>1219</v>
      </c>
      <c r="CW248" s="375" t="s">
        <v>1223</v>
      </c>
      <c r="CX248" s="336"/>
      <c r="CY248" s="333" t="s">
        <v>1222</v>
      </c>
      <c r="CZ248" s="334" t="s">
        <v>1223</v>
      </c>
      <c r="DA248" s="336"/>
      <c r="DB248" s="333" t="s">
        <v>1222</v>
      </c>
      <c r="DC248" s="334" t="s">
        <v>1223</v>
      </c>
      <c r="DD248" s="336"/>
      <c r="DE248" s="333" t="s">
        <v>1222</v>
      </c>
      <c r="DF248" s="334" t="s">
        <v>1223</v>
      </c>
      <c r="DG248" s="336"/>
      <c r="DH248" s="333" t="s">
        <v>1222</v>
      </c>
      <c r="DI248" s="334" t="s">
        <v>1223</v>
      </c>
      <c r="DJ248" s="336"/>
      <c r="DK248" s="333" t="s">
        <v>1222</v>
      </c>
      <c r="DL248" s="334" t="s">
        <v>1223</v>
      </c>
      <c r="DM248" s="336"/>
      <c r="DN248" s="333" t="s">
        <v>1224</v>
      </c>
      <c r="DO248" s="334" t="s">
        <v>1224</v>
      </c>
      <c r="DP248" s="336"/>
      <c r="DQ248" s="333" t="s">
        <v>1224</v>
      </c>
      <c r="DR248" s="334" t="s">
        <v>1224</v>
      </c>
      <c r="DS248" s="336"/>
      <c r="DT248" s="333" t="s">
        <v>1224</v>
      </c>
      <c r="DU248" s="334" t="s">
        <v>1224</v>
      </c>
      <c r="DV248" s="336"/>
      <c r="DW248" s="333" t="s">
        <v>1224</v>
      </c>
      <c r="DX248" s="334" t="s">
        <v>1224</v>
      </c>
      <c r="DY248" s="336"/>
      <c r="DZ248" s="333" t="s">
        <v>1224</v>
      </c>
      <c r="EA248" s="334" t="s">
        <v>1224</v>
      </c>
      <c r="EB248" s="336"/>
      <c r="EC248" s="333" t="s">
        <v>1222</v>
      </c>
      <c r="ED248" s="334" t="s">
        <v>1223</v>
      </c>
      <c r="EE248" s="336"/>
      <c r="EF248" s="333" t="s">
        <v>1222</v>
      </c>
      <c r="EG248" s="334" t="s">
        <v>1223</v>
      </c>
      <c r="EH248" s="336"/>
      <c r="EI248" s="374" t="s">
        <v>1210</v>
      </c>
      <c r="EJ248" s="375" t="s">
        <v>1210</v>
      </c>
      <c r="EK248" s="336"/>
      <c r="EL248" s="333" t="s">
        <v>1210</v>
      </c>
      <c r="EM248" s="334" t="s">
        <v>1210</v>
      </c>
      <c r="EN248" s="336"/>
      <c r="EO248" s="333" t="s">
        <v>1210</v>
      </c>
      <c r="EP248" s="334" t="s">
        <v>1210</v>
      </c>
      <c r="EQ248" s="336"/>
      <c r="ER248" s="333" t="s">
        <v>1210</v>
      </c>
      <c r="ES248" s="334" t="s">
        <v>1210</v>
      </c>
      <c r="ET248" s="336"/>
      <c r="EU248" s="333" t="s">
        <v>1210</v>
      </c>
      <c r="EV248" s="334" t="s">
        <v>1210</v>
      </c>
      <c r="EW248" s="376"/>
      <c r="EY248" s="668" t="s">
        <v>800</v>
      </c>
      <c r="EZ248" s="639" t="s">
        <v>801</v>
      </c>
      <c r="FA248" s="265" t="s">
        <v>1231</v>
      </c>
      <c r="FB248" s="266">
        <v>44963</v>
      </c>
      <c r="FC248" s="669">
        <v>44964</v>
      </c>
      <c r="FD248" s="268" t="s">
        <v>1242</v>
      </c>
      <c r="FE248" s="326">
        <v>2.14</v>
      </c>
      <c r="FF248" s="270" t="s">
        <v>1242</v>
      </c>
      <c r="FG248" s="326">
        <v>1.67</v>
      </c>
      <c r="FH248" s="327" t="s">
        <v>1210</v>
      </c>
      <c r="FI248" s="328" t="s">
        <v>1210</v>
      </c>
      <c r="FJ248" s="670" t="s">
        <v>1242</v>
      </c>
      <c r="FK248" s="671">
        <v>100</v>
      </c>
      <c r="FL248" s="672">
        <v>16</v>
      </c>
      <c r="FM248" s="673">
        <v>16</v>
      </c>
      <c r="FN248" s="268" t="s">
        <v>1210</v>
      </c>
      <c r="FO248" s="326" t="s">
        <v>1210</v>
      </c>
      <c r="FP248" s="270" t="s">
        <v>1210</v>
      </c>
      <c r="FQ248" s="326" t="s">
        <v>1210</v>
      </c>
      <c r="FR248" s="327" t="s">
        <v>1210</v>
      </c>
      <c r="FS248" s="328" t="s">
        <v>1210</v>
      </c>
      <c r="FT248" s="670" t="s">
        <v>1210</v>
      </c>
      <c r="FU248" s="671" t="s">
        <v>1210</v>
      </c>
      <c r="FV248" s="672" t="s">
        <v>1210</v>
      </c>
      <c r="FW248" s="673" t="s">
        <v>1210</v>
      </c>
      <c r="FY248" s="276" t="s">
        <v>1243</v>
      </c>
      <c r="FZ248" s="277" t="s">
        <v>1230</v>
      </c>
      <c r="GC248" s="229"/>
      <c r="GD248" s="229"/>
    </row>
    <row r="249" spans="2:186" ht="18.75" customHeight="1">
      <c r="B249" s="632" t="s">
        <v>802</v>
      </c>
      <c r="C249" s="231" t="s">
        <v>803</v>
      </c>
      <c r="D249" s="232">
        <v>2022</v>
      </c>
      <c r="E249" s="233" t="s">
        <v>1231</v>
      </c>
      <c r="F249" s="633">
        <v>1069392</v>
      </c>
      <c r="G249" s="634">
        <v>1069392</v>
      </c>
      <c r="H249" s="339">
        <v>44783</v>
      </c>
      <c r="I249" s="635" t="s">
        <v>3367</v>
      </c>
      <c r="J249" s="636" t="s">
        <v>803</v>
      </c>
      <c r="K249" s="637" t="s">
        <v>3368</v>
      </c>
      <c r="L249" s="638" t="s">
        <v>803</v>
      </c>
      <c r="M249" s="637" t="s">
        <v>3368</v>
      </c>
      <c r="N249" s="639" t="s">
        <v>3367</v>
      </c>
      <c r="O249" s="635" t="s">
        <v>100</v>
      </c>
      <c r="P249" s="639" t="s">
        <v>102</v>
      </c>
      <c r="Q249" s="640" t="s">
        <v>1234</v>
      </c>
      <c r="R249" s="641"/>
      <c r="S249" s="641"/>
      <c r="T249" s="642"/>
      <c r="U249" s="643">
        <v>6363.534886200001</v>
      </c>
      <c r="V249" s="644">
        <v>13</v>
      </c>
      <c r="W249" s="644">
        <v>6</v>
      </c>
      <c r="X249" s="645" t="s">
        <v>1210</v>
      </c>
      <c r="Y249" s="352">
        <v>2022</v>
      </c>
      <c r="Z249" s="265">
        <v>2024</v>
      </c>
      <c r="AA249" s="646" t="s">
        <v>3369</v>
      </c>
      <c r="AB249" s="647"/>
      <c r="AC249" s="639" t="s">
        <v>1210</v>
      </c>
      <c r="AD249" s="648" t="s">
        <v>1211</v>
      </c>
      <c r="AE249" s="636" t="s">
        <v>3370</v>
      </c>
      <c r="AF249" s="636" t="s">
        <v>3371</v>
      </c>
      <c r="AG249" s="639" t="s">
        <v>1865</v>
      </c>
      <c r="AH249" s="648"/>
      <c r="AI249" s="639" t="s">
        <v>3372</v>
      </c>
      <c r="AJ249" s="649">
        <v>2021</v>
      </c>
      <c r="AK249" s="644">
        <v>11567</v>
      </c>
      <c r="AL249" s="644">
        <v>11014</v>
      </c>
      <c r="AM249" s="650">
        <v>2.44</v>
      </c>
      <c r="AN249" s="651" t="s">
        <v>3373</v>
      </c>
      <c r="AO249" s="652">
        <v>2024</v>
      </c>
      <c r="AP249" s="645">
        <v>11509</v>
      </c>
      <c r="AQ249" s="653">
        <v>0.5</v>
      </c>
      <c r="AR249" s="645">
        <v>10958</v>
      </c>
      <c r="AS249" s="653">
        <v>0.5</v>
      </c>
      <c r="AT249" s="654">
        <v>2.42</v>
      </c>
      <c r="AU249" s="651" t="s">
        <v>3373</v>
      </c>
      <c r="AV249" s="655">
        <v>0.81</v>
      </c>
      <c r="AW249" s="656" t="s">
        <v>3374</v>
      </c>
      <c r="AX249" s="649">
        <v>2021</v>
      </c>
      <c r="AY249" s="644"/>
      <c r="AZ249" s="644" t="s">
        <v>1210</v>
      </c>
      <c r="BA249" s="650"/>
      <c r="BB249" s="657"/>
      <c r="BC249" s="652">
        <v>2024</v>
      </c>
      <c r="BD249" s="645"/>
      <c r="BE249" s="653" t="s">
        <v>1210</v>
      </c>
      <c r="BF249" s="645"/>
      <c r="BG249" s="653" t="s">
        <v>1210</v>
      </c>
      <c r="BH249" s="654"/>
      <c r="BI249" s="657" t="s">
        <v>1210</v>
      </c>
      <c r="BJ249" s="655" t="s">
        <v>1210</v>
      </c>
      <c r="BK249" s="656"/>
      <c r="BL249" s="635" t="s">
        <v>1210</v>
      </c>
      <c r="BM249" s="658" t="s">
        <v>1210</v>
      </c>
      <c r="BN249" s="639" t="s">
        <v>1210</v>
      </c>
      <c r="BO249" s="635" t="s">
        <v>1210</v>
      </c>
      <c r="BP249" s="658" t="s">
        <v>1210</v>
      </c>
      <c r="BQ249" s="639" t="s">
        <v>1210</v>
      </c>
      <c r="BR249" s="635" t="s">
        <v>1210</v>
      </c>
      <c r="BS249" s="658" t="s">
        <v>1210</v>
      </c>
      <c r="BT249" s="639" t="s">
        <v>1210</v>
      </c>
      <c r="BU249" s="635" t="s">
        <v>1210</v>
      </c>
      <c r="BV249" s="658" t="s">
        <v>1210</v>
      </c>
      <c r="BW249" s="639" t="s">
        <v>1210</v>
      </c>
      <c r="BX249" s="635" t="s">
        <v>1210</v>
      </c>
      <c r="BY249" s="658" t="s">
        <v>1210</v>
      </c>
      <c r="BZ249" s="639" t="s">
        <v>1210</v>
      </c>
      <c r="CA249" s="659" t="s">
        <v>1210</v>
      </c>
      <c r="CB249" s="638" t="s">
        <v>1217</v>
      </c>
      <c r="CC249" s="660"/>
      <c r="CD249" s="661" t="s">
        <v>1217</v>
      </c>
      <c r="CE249" s="662"/>
      <c r="CF249" s="663"/>
      <c r="CG249" s="663"/>
      <c r="CH249" s="663"/>
      <c r="CI249" s="663"/>
      <c r="CJ249" s="664"/>
      <c r="CK249" s="661" t="s">
        <v>1217</v>
      </c>
      <c r="CL249" s="639"/>
      <c r="CM249" s="647" t="s">
        <v>1217</v>
      </c>
      <c r="CN249" s="665"/>
      <c r="CO249" s="666">
        <v>0</v>
      </c>
      <c r="CP249" s="667"/>
      <c r="CQ249" s="666">
        <v>0</v>
      </c>
      <c r="CR249" s="667"/>
      <c r="CS249" s="666">
        <v>0</v>
      </c>
      <c r="CT249" s="667" t="s">
        <v>1210</v>
      </c>
      <c r="CU249" s="666">
        <v>0</v>
      </c>
      <c r="CV249" s="374" t="s">
        <v>1219</v>
      </c>
      <c r="CW249" s="375" t="s">
        <v>1223</v>
      </c>
      <c r="CX249" s="336"/>
      <c r="CY249" s="333" t="s">
        <v>1222</v>
      </c>
      <c r="CZ249" s="334" t="s">
        <v>1223</v>
      </c>
      <c r="DA249" s="336"/>
      <c r="DB249" s="333" t="s">
        <v>1222</v>
      </c>
      <c r="DC249" s="334" t="s">
        <v>1223</v>
      </c>
      <c r="DD249" s="336"/>
      <c r="DE249" s="333" t="s">
        <v>1222</v>
      </c>
      <c r="DF249" s="334" t="s">
        <v>1223</v>
      </c>
      <c r="DG249" s="336"/>
      <c r="DH249" s="333" t="s">
        <v>1222</v>
      </c>
      <c r="DI249" s="334" t="s">
        <v>1223</v>
      </c>
      <c r="DJ249" s="336"/>
      <c r="DK249" s="333" t="s">
        <v>1222</v>
      </c>
      <c r="DL249" s="334" t="s">
        <v>1223</v>
      </c>
      <c r="DM249" s="336"/>
      <c r="DN249" s="333" t="s">
        <v>1222</v>
      </c>
      <c r="DO249" s="334" t="s">
        <v>1223</v>
      </c>
      <c r="DP249" s="336"/>
      <c r="DQ249" s="333" t="s">
        <v>1222</v>
      </c>
      <c r="DR249" s="334" t="s">
        <v>1223</v>
      </c>
      <c r="DS249" s="336"/>
      <c r="DT249" s="333" t="s">
        <v>1222</v>
      </c>
      <c r="DU249" s="334" t="s">
        <v>1223</v>
      </c>
      <c r="DV249" s="336"/>
      <c r="DW249" s="333" t="s">
        <v>1222</v>
      </c>
      <c r="DX249" s="334" t="s">
        <v>1223</v>
      </c>
      <c r="DY249" s="336"/>
      <c r="DZ249" s="333" t="s">
        <v>1222</v>
      </c>
      <c r="EA249" s="334" t="s">
        <v>1223</v>
      </c>
      <c r="EB249" s="336"/>
      <c r="EC249" s="333" t="s">
        <v>1222</v>
      </c>
      <c r="ED249" s="334" t="s">
        <v>1223</v>
      </c>
      <c r="EE249" s="336"/>
      <c r="EF249" s="333" t="s">
        <v>1222</v>
      </c>
      <c r="EG249" s="334" t="s">
        <v>1223</v>
      </c>
      <c r="EH249" s="336"/>
      <c r="EI249" s="374" t="s">
        <v>1210</v>
      </c>
      <c r="EJ249" s="375" t="s">
        <v>1210</v>
      </c>
      <c r="EK249" s="336"/>
      <c r="EL249" s="333" t="s">
        <v>1210</v>
      </c>
      <c r="EM249" s="334" t="s">
        <v>1210</v>
      </c>
      <c r="EN249" s="336"/>
      <c r="EO249" s="333" t="s">
        <v>1210</v>
      </c>
      <c r="EP249" s="334" t="s">
        <v>1210</v>
      </c>
      <c r="EQ249" s="336"/>
      <c r="ER249" s="333" t="s">
        <v>1210</v>
      </c>
      <c r="ES249" s="334" t="s">
        <v>1210</v>
      </c>
      <c r="ET249" s="336"/>
      <c r="EU249" s="333" t="s">
        <v>1210</v>
      </c>
      <c r="EV249" s="334" t="s">
        <v>1210</v>
      </c>
      <c r="EW249" s="376"/>
      <c r="EY249" s="668" t="s">
        <v>802</v>
      </c>
      <c r="EZ249" s="639" t="s">
        <v>803</v>
      </c>
      <c r="FA249" s="265" t="s">
        <v>1231</v>
      </c>
      <c r="FB249" s="266">
        <v>44853</v>
      </c>
      <c r="FC249" s="669">
        <v>44859</v>
      </c>
      <c r="FD249" s="268" t="s">
        <v>1242</v>
      </c>
      <c r="FE249" s="326">
        <v>0.5</v>
      </c>
      <c r="FF249" s="270" t="s">
        <v>1242</v>
      </c>
      <c r="FG249" s="326">
        <v>0.5</v>
      </c>
      <c r="FH249" s="327" t="s">
        <v>1242</v>
      </c>
      <c r="FI249" s="328">
        <v>0.81</v>
      </c>
      <c r="FJ249" s="670" t="s">
        <v>1242</v>
      </c>
      <c r="FK249" s="671">
        <v>100</v>
      </c>
      <c r="FL249" s="672">
        <v>26</v>
      </c>
      <c r="FM249" s="673">
        <v>26</v>
      </c>
      <c r="FN249" s="268" t="s">
        <v>1210</v>
      </c>
      <c r="FO249" s="326" t="s">
        <v>1210</v>
      </c>
      <c r="FP249" s="270" t="s">
        <v>1210</v>
      </c>
      <c r="FQ249" s="326" t="s">
        <v>1210</v>
      </c>
      <c r="FR249" s="327" t="s">
        <v>1210</v>
      </c>
      <c r="FS249" s="328" t="s">
        <v>1210</v>
      </c>
      <c r="FT249" s="670" t="s">
        <v>1210</v>
      </c>
      <c r="FU249" s="671" t="s">
        <v>1210</v>
      </c>
      <c r="FV249" s="672" t="s">
        <v>1210</v>
      </c>
      <c r="FW249" s="673" t="s">
        <v>1210</v>
      </c>
      <c r="FY249" s="276" t="s">
        <v>1243</v>
      </c>
      <c r="FZ249" s="277" t="s">
        <v>1230</v>
      </c>
      <c r="GC249" s="229"/>
      <c r="GD249" s="229"/>
    </row>
    <row r="250" spans="2:186" ht="18.75" customHeight="1">
      <c r="B250" s="632" t="s">
        <v>804</v>
      </c>
      <c r="C250" s="231" t="s">
        <v>805</v>
      </c>
      <c r="D250" s="232">
        <v>2022</v>
      </c>
      <c r="E250" s="233" t="s">
        <v>1231</v>
      </c>
      <c r="F250" s="633">
        <v>1069393</v>
      </c>
      <c r="G250" s="634">
        <v>1069393</v>
      </c>
      <c r="H250" s="339">
        <v>44768</v>
      </c>
      <c r="I250" s="635" t="s">
        <v>3375</v>
      </c>
      <c r="J250" s="636" t="s">
        <v>805</v>
      </c>
      <c r="K250" s="637" t="s">
        <v>3376</v>
      </c>
      <c r="L250" s="638" t="s">
        <v>805</v>
      </c>
      <c r="M250" s="637" t="s">
        <v>3376</v>
      </c>
      <c r="N250" s="639" t="s">
        <v>3377</v>
      </c>
      <c r="O250" s="635" t="s">
        <v>100</v>
      </c>
      <c r="P250" s="639" t="s">
        <v>102</v>
      </c>
      <c r="Q250" s="640" t="s">
        <v>1234</v>
      </c>
      <c r="R250" s="641"/>
      <c r="S250" s="641"/>
      <c r="T250" s="642"/>
      <c r="U250" s="643">
        <v>2062.8627360000005</v>
      </c>
      <c r="V250" s="644">
        <v>1</v>
      </c>
      <c r="W250" s="644">
        <v>1</v>
      </c>
      <c r="X250" s="645" t="s">
        <v>1210</v>
      </c>
      <c r="Y250" s="352">
        <v>2022</v>
      </c>
      <c r="Z250" s="265">
        <v>2024</v>
      </c>
      <c r="AA250" s="646" t="s">
        <v>3378</v>
      </c>
      <c r="AB250" s="647"/>
      <c r="AC250" s="639" t="s">
        <v>1210</v>
      </c>
      <c r="AD250" s="648" t="s">
        <v>1211</v>
      </c>
      <c r="AE250" s="636" t="s">
        <v>3379</v>
      </c>
      <c r="AF250" s="636" t="s">
        <v>3380</v>
      </c>
      <c r="AG250" s="639" t="s">
        <v>3381</v>
      </c>
      <c r="AH250" s="648"/>
      <c r="AI250" s="639" t="s">
        <v>1210</v>
      </c>
      <c r="AJ250" s="649">
        <v>2021</v>
      </c>
      <c r="AK250" s="644">
        <v>3041</v>
      </c>
      <c r="AL250" s="644">
        <v>3650</v>
      </c>
      <c r="AM250" s="650"/>
      <c r="AN250" s="651"/>
      <c r="AO250" s="652">
        <v>2024</v>
      </c>
      <c r="AP250" s="645">
        <v>2956</v>
      </c>
      <c r="AQ250" s="653">
        <v>2.79</v>
      </c>
      <c r="AR250" s="645">
        <v>3559</v>
      </c>
      <c r="AS250" s="653">
        <v>2.4900000000000002</v>
      </c>
      <c r="AT250" s="654"/>
      <c r="AU250" s="651" t="s">
        <v>1210</v>
      </c>
      <c r="AV250" s="655" t="s">
        <v>1210</v>
      </c>
      <c r="AW250" s="656" t="s">
        <v>3382</v>
      </c>
      <c r="AX250" s="649">
        <v>2021</v>
      </c>
      <c r="AY250" s="644"/>
      <c r="AZ250" s="644" t="s">
        <v>1210</v>
      </c>
      <c r="BA250" s="650"/>
      <c r="BB250" s="657"/>
      <c r="BC250" s="652">
        <v>2024</v>
      </c>
      <c r="BD250" s="645"/>
      <c r="BE250" s="653" t="s">
        <v>1210</v>
      </c>
      <c r="BF250" s="645"/>
      <c r="BG250" s="653" t="s">
        <v>1210</v>
      </c>
      <c r="BH250" s="654"/>
      <c r="BI250" s="657" t="s">
        <v>1210</v>
      </c>
      <c r="BJ250" s="655" t="s">
        <v>1210</v>
      </c>
      <c r="BK250" s="656"/>
      <c r="BL250" s="635" t="s">
        <v>1210</v>
      </c>
      <c r="BM250" s="658" t="s">
        <v>1210</v>
      </c>
      <c r="BN250" s="639" t="s">
        <v>1210</v>
      </c>
      <c r="BO250" s="635" t="s">
        <v>1210</v>
      </c>
      <c r="BP250" s="658" t="s">
        <v>1210</v>
      </c>
      <c r="BQ250" s="639" t="s">
        <v>1210</v>
      </c>
      <c r="BR250" s="635" t="s">
        <v>1210</v>
      </c>
      <c r="BS250" s="658" t="s">
        <v>1210</v>
      </c>
      <c r="BT250" s="639" t="s">
        <v>1210</v>
      </c>
      <c r="BU250" s="635" t="s">
        <v>1210</v>
      </c>
      <c r="BV250" s="658" t="s">
        <v>1210</v>
      </c>
      <c r="BW250" s="639" t="s">
        <v>1210</v>
      </c>
      <c r="BX250" s="635" t="s">
        <v>1210</v>
      </c>
      <c r="BY250" s="658" t="s">
        <v>1210</v>
      </c>
      <c r="BZ250" s="639" t="s">
        <v>1210</v>
      </c>
      <c r="CA250" s="659" t="s">
        <v>1210</v>
      </c>
      <c r="CB250" s="638" t="s">
        <v>1217</v>
      </c>
      <c r="CC250" s="660" t="s">
        <v>3383</v>
      </c>
      <c r="CD250" s="661" t="s">
        <v>1217</v>
      </c>
      <c r="CE250" s="662"/>
      <c r="CF250" s="663"/>
      <c r="CG250" s="663"/>
      <c r="CH250" s="663"/>
      <c r="CI250" s="663"/>
      <c r="CJ250" s="664"/>
      <c r="CK250" s="661" t="s">
        <v>1217</v>
      </c>
      <c r="CL250" s="639"/>
      <c r="CM250" s="647" t="s">
        <v>1217</v>
      </c>
      <c r="CN250" s="665">
        <v>0</v>
      </c>
      <c r="CO250" s="666">
        <v>0</v>
      </c>
      <c r="CP250" s="667">
        <v>0</v>
      </c>
      <c r="CQ250" s="666">
        <v>0</v>
      </c>
      <c r="CR250" s="667">
        <v>0</v>
      </c>
      <c r="CS250" s="666">
        <v>0</v>
      </c>
      <c r="CT250" s="667">
        <v>0</v>
      </c>
      <c r="CU250" s="666">
        <v>0</v>
      </c>
      <c r="CV250" s="374" t="s">
        <v>1219</v>
      </c>
      <c r="CW250" s="375" t="s">
        <v>1223</v>
      </c>
      <c r="CX250" s="336"/>
      <c r="CY250" s="333" t="s">
        <v>1222</v>
      </c>
      <c r="CZ250" s="334" t="s">
        <v>1223</v>
      </c>
      <c r="DA250" s="336"/>
      <c r="DB250" s="333" t="s">
        <v>1222</v>
      </c>
      <c r="DC250" s="334" t="s">
        <v>1223</v>
      </c>
      <c r="DD250" s="336"/>
      <c r="DE250" s="333" t="s">
        <v>1222</v>
      </c>
      <c r="DF250" s="334" t="s">
        <v>1223</v>
      </c>
      <c r="DG250" s="336"/>
      <c r="DH250" s="333" t="s">
        <v>1222</v>
      </c>
      <c r="DI250" s="334" t="s">
        <v>1223</v>
      </c>
      <c r="DJ250" s="336"/>
      <c r="DK250" s="333" t="s">
        <v>1222</v>
      </c>
      <c r="DL250" s="334" t="s">
        <v>1223</v>
      </c>
      <c r="DM250" s="336"/>
      <c r="DN250" s="333" t="s">
        <v>1222</v>
      </c>
      <c r="DO250" s="334" t="s">
        <v>1223</v>
      </c>
      <c r="DP250" s="336"/>
      <c r="DQ250" s="333" t="s">
        <v>1222</v>
      </c>
      <c r="DR250" s="334" t="s">
        <v>1223</v>
      </c>
      <c r="DS250" s="336"/>
      <c r="DT250" s="333" t="s">
        <v>1222</v>
      </c>
      <c r="DU250" s="334" t="s">
        <v>1223</v>
      </c>
      <c r="DV250" s="336"/>
      <c r="DW250" s="333" t="s">
        <v>1224</v>
      </c>
      <c r="DX250" s="334" t="s">
        <v>1224</v>
      </c>
      <c r="DY250" s="336"/>
      <c r="DZ250" s="333" t="s">
        <v>1224</v>
      </c>
      <c r="EA250" s="334" t="s">
        <v>1224</v>
      </c>
      <c r="EB250" s="336"/>
      <c r="EC250" s="333" t="s">
        <v>1222</v>
      </c>
      <c r="ED250" s="334" t="s">
        <v>1223</v>
      </c>
      <c r="EE250" s="336"/>
      <c r="EF250" s="333" t="s">
        <v>1222</v>
      </c>
      <c r="EG250" s="334" t="s">
        <v>1223</v>
      </c>
      <c r="EH250" s="336"/>
      <c r="EI250" s="374" t="s">
        <v>1210</v>
      </c>
      <c r="EJ250" s="375" t="s">
        <v>1210</v>
      </c>
      <c r="EK250" s="336"/>
      <c r="EL250" s="333" t="s">
        <v>1210</v>
      </c>
      <c r="EM250" s="334" t="s">
        <v>1210</v>
      </c>
      <c r="EN250" s="336"/>
      <c r="EO250" s="333" t="s">
        <v>1210</v>
      </c>
      <c r="EP250" s="334" t="s">
        <v>1210</v>
      </c>
      <c r="EQ250" s="336"/>
      <c r="ER250" s="333" t="s">
        <v>1210</v>
      </c>
      <c r="ES250" s="334" t="s">
        <v>1210</v>
      </c>
      <c r="ET250" s="336"/>
      <c r="EU250" s="333" t="s">
        <v>1210</v>
      </c>
      <c r="EV250" s="334" t="s">
        <v>1210</v>
      </c>
      <c r="EW250" s="376"/>
      <c r="EY250" s="668" t="s">
        <v>804</v>
      </c>
      <c r="EZ250" s="639" t="s">
        <v>805</v>
      </c>
      <c r="FA250" s="265" t="s">
        <v>1231</v>
      </c>
      <c r="FB250" s="266">
        <v>45248</v>
      </c>
      <c r="FC250" s="669">
        <v>44894</v>
      </c>
      <c r="FD250" s="268" t="s">
        <v>1242</v>
      </c>
      <c r="FE250" s="326">
        <v>2.79</v>
      </c>
      <c r="FF250" s="270" t="s">
        <v>1242</v>
      </c>
      <c r="FG250" s="326">
        <v>2.4900000000000002</v>
      </c>
      <c r="FH250" s="327" t="s">
        <v>1210</v>
      </c>
      <c r="FI250" s="328" t="s">
        <v>1210</v>
      </c>
      <c r="FJ250" s="670" t="s">
        <v>1242</v>
      </c>
      <c r="FK250" s="671">
        <v>100</v>
      </c>
      <c r="FL250" s="672">
        <v>22</v>
      </c>
      <c r="FM250" s="673">
        <v>22</v>
      </c>
      <c r="FN250" s="268" t="s">
        <v>1210</v>
      </c>
      <c r="FO250" s="326" t="s">
        <v>1210</v>
      </c>
      <c r="FP250" s="270" t="s">
        <v>1210</v>
      </c>
      <c r="FQ250" s="326" t="s">
        <v>1210</v>
      </c>
      <c r="FR250" s="327" t="s">
        <v>1210</v>
      </c>
      <c r="FS250" s="328" t="s">
        <v>1210</v>
      </c>
      <c r="FT250" s="670" t="s">
        <v>1210</v>
      </c>
      <c r="FU250" s="671" t="s">
        <v>1210</v>
      </c>
      <c r="FV250" s="672" t="s">
        <v>1210</v>
      </c>
      <c r="FW250" s="673" t="s">
        <v>1210</v>
      </c>
      <c r="FY250" s="276" t="s">
        <v>1243</v>
      </c>
      <c r="FZ250" s="277" t="s">
        <v>1230</v>
      </c>
      <c r="GC250" s="229"/>
      <c r="GD250" s="229"/>
    </row>
    <row r="251" spans="2:186" ht="18.75" customHeight="1">
      <c r="B251" s="632" t="s">
        <v>3384</v>
      </c>
      <c r="C251" s="231" t="s">
        <v>3385</v>
      </c>
      <c r="D251" s="232">
        <v>2022</v>
      </c>
      <c r="E251" s="233" t="s">
        <v>1231</v>
      </c>
      <c r="F251" s="633">
        <v>1037408</v>
      </c>
      <c r="G251" s="634">
        <v>1037408</v>
      </c>
      <c r="H251" s="339">
        <v>44763</v>
      </c>
      <c r="I251" s="635" t="s">
        <v>3386</v>
      </c>
      <c r="J251" s="636" t="s">
        <v>3385</v>
      </c>
      <c r="K251" s="637" t="s">
        <v>3387</v>
      </c>
      <c r="L251" s="638" t="s">
        <v>3385</v>
      </c>
      <c r="M251" s="637" t="s">
        <v>3387</v>
      </c>
      <c r="N251" s="639" t="s">
        <v>3388</v>
      </c>
      <c r="O251" s="635" t="s">
        <v>59</v>
      </c>
      <c r="P251" s="639" t="s">
        <v>60</v>
      </c>
      <c r="Q251" s="640" t="s">
        <v>1234</v>
      </c>
      <c r="R251" s="641"/>
      <c r="S251" s="641"/>
      <c r="T251" s="642"/>
      <c r="U251" s="643">
        <v>17445.228853283999</v>
      </c>
      <c r="V251" s="644">
        <v>1</v>
      </c>
      <c r="W251" s="644">
        <v>1</v>
      </c>
      <c r="X251" s="645"/>
      <c r="Y251" s="352">
        <v>2022</v>
      </c>
      <c r="Z251" s="265">
        <v>2024</v>
      </c>
      <c r="AA251" s="646" t="s">
        <v>3389</v>
      </c>
      <c r="AB251" s="647"/>
      <c r="AC251" s="639"/>
      <c r="AD251" s="648" t="s">
        <v>1211</v>
      </c>
      <c r="AE251" s="636" t="s">
        <v>3390</v>
      </c>
      <c r="AF251" s="636" t="s">
        <v>3391</v>
      </c>
      <c r="AG251" s="639" t="s">
        <v>3392</v>
      </c>
      <c r="AH251" s="648"/>
      <c r="AI251" s="639"/>
      <c r="AJ251" s="649">
        <v>2021</v>
      </c>
      <c r="AK251" s="644">
        <v>31280</v>
      </c>
      <c r="AL251" s="644">
        <v>31006</v>
      </c>
      <c r="AM251" s="650">
        <v>93.9</v>
      </c>
      <c r="AN251" s="651" t="s">
        <v>3393</v>
      </c>
      <c r="AO251" s="652">
        <v>2024</v>
      </c>
      <c r="AP251" s="645">
        <v>31280</v>
      </c>
      <c r="AQ251" s="653">
        <v>0</v>
      </c>
      <c r="AR251" s="645">
        <v>31006</v>
      </c>
      <c r="AS251" s="653">
        <v>0</v>
      </c>
      <c r="AT251" s="654">
        <v>91.111076099999991</v>
      </c>
      <c r="AU251" s="651" t="s">
        <v>3393</v>
      </c>
      <c r="AV251" s="655">
        <v>2.97</v>
      </c>
      <c r="AW251" s="656" t="s">
        <v>3394</v>
      </c>
      <c r="AX251" s="649">
        <v>2021</v>
      </c>
      <c r="AY251" s="644"/>
      <c r="AZ251" s="644" t="s">
        <v>1210</v>
      </c>
      <c r="BA251" s="650" t="s">
        <v>1210</v>
      </c>
      <c r="BB251" s="657"/>
      <c r="BC251" s="652">
        <v>2024</v>
      </c>
      <c r="BD251" s="645"/>
      <c r="BE251" s="653" t="s">
        <v>1210</v>
      </c>
      <c r="BF251" s="645"/>
      <c r="BG251" s="653" t="s">
        <v>1210</v>
      </c>
      <c r="BH251" s="654"/>
      <c r="BI251" s="657" t="s">
        <v>1210</v>
      </c>
      <c r="BJ251" s="655" t="s">
        <v>1210</v>
      </c>
      <c r="BK251" s="656"/>
      <c r="BL251" s="635"/>
      <c r="BM251" s="658"/>
      <c r="BN251" s="639"/>
      <c r="BO251" s="635"/>
      <c r="BP251" s="658"/>
      <c r="BQ251" s="639"/>
      <c r="BR251" s="635"/>
      <c r="BS251" s="658"/>
      <c r="BT251" s="639"/>
      <c r="BU251" s="635"/>
      <c r="BV251" s="658"/>
      <c r="BW251" s="639"/>
      <c r="BX251" s="635"/>
      <c r="BY251" s="658"/>
      <c r="BZ251" s="639"/>
      <c r="CA251" s="659" t="s">
        <v>1210</v>
      </c>
      <c r="CB251" s="638" t="s">
        <v>1240</v>
      </c>
      <c r="CC251" s="660" t="s">
        <v>3395</v>
      </c>
      <c r="CD251" s="661" t="s">
        <v>1217</v>
      </c>
      <c r="CE251" s="662"/>
      <c r="CF251" s="663"/>
      <c r="CG251" s="663"/>
      <c r="CH251" s="663"/>
      <c r="CI251" s="663"/>
      <c r="CJ251" s="664"/>
      <c r="CK251" s="661" t="s">
        <v>1240</v>
      </c>
      <c r="CL251" s="639" t="s">
        <v>3396</v>
      </c>
      <c r="CM251" s="647" t="s">
        <v>1217</v>
      </c>
      <c r="CN251" s="665"/>
      <c r="CO251" s="666">
        <v>0</v>
      </c>
      <c r="CP251" s="667"/>
      <c r="CQ251" s="666">
        <v>0</v>
      </c>
      <c r="CR251" s="667"/>
      <c r="CS251" s="666">
        <v>0</v>
      </c>
      <c r="CT251" s="667" t="s">
        <v>1210</v>
      </c>
      <c r="CU251" s="666">
        <v>0</v>
      </c>
      <c r="CV251" s="374" t="s">
        <v>1219</v>
      </c>
      <c r="CW251" s="375" t="s">
        <v>1223</v>
      </c>
      <c r="CX251" s="336"/>
      <c r="CY251" s="333" t="s">
        <v>1222</v>
      </c>
      <c r="CZ251" s="334" t="s">
        <v>1223</v>
      </c>
      <c r="DA251" s="336"/>
      <c r="DB251" s="333" t="s">
        <v>1224</v>
      </c>
      <c r="DC251" s="334" t="s">
        <v>1224</v>
      </c>
      <c r="DD251" s="336"/>
      <c r="DE251" s="333" t="s">
        <v>1222</v>
      </c>
      <c r="DF251" s="334" t="s">
        <v>1223</v>
      </c>
      <c r="DG251" s="336"/>
      <c r="DH251" s="333" t="s">
        <v>1222</v>
      </c>
      <c r="DI251" s="334" t="s">
        <v>1223</v>
      </c>
      <c r="DJ251" s="336"/>
      <c r="DK251" s="333" t="s">
        <v>1222</v>
      </c>
      <c r="DL251" s="334" t="s">
        <v>1223</v>
      </c>
      <c r="DM251" s="336"/>
      <c r="DN251" s="333" t="s">
        <v>1222</v>
      </c>
      <c r="DO251" s="334" t="s">
        <v>1223</v>
      </c>
      <c r="DP251" s="336"/>
      <c r="DQ251" s="333" t="s">
        <v>1222</v>
      </c>
      <c r="DR251" s="334" t="s">
        <v>1223</v>
      </c>
      <c r="DS251" s="336"/>
      <c r="DT251" s="333" t="s">
        <v>1222</v>
      </c>
      <c r="DU251" s="334" t="s">
        <v>1223</v>
      </c>
      <c r="DV251" s="336"/>
      <c r="DW251" s="333" t="s">
        <v>1222</v>
      </c>
      <c r="DX251" s="334" t="s">
        <v>1223</v>
      </c>
      <c r="DY251" s="336"/>
      <c r="DZ251" s="333" t="s">
        <v>1222</v>
      </c>
      <c r="EA251" s="334" t="s">
        <v>1223</v>
      </c>
      <c r="EB251" s="336"/>
      <c r="EC251" s="333" t="s">
        <v>1222</v>
      </c>
      <c r="ED251" s="334" t="s">
        <v>1223</v>
      </c>
      <c r="EE251" s="336"/>
      <c r="EF251" s="333" t="s">
        <v>1222</v>
      </c>
      <c r="EG251" s="334" t="s">
        <v>1223</v>
      </c>
      <c r="EH251" s="336"/>
      <c r="EI251" s="374" t="s">
        <v>1210</v>
      </c>
      <c r="EJ251" s="375" t="s">
        <v>1210</v>
      </c>
      <c r="EK251" s="336"/>
      <c r="EL251" s="333" t="s">
        <v>1210</v>
      </c>
      <c r="EM251" s="334" t="s">
        <v>1210</v>
      </c>
      <c r="EN251" s="336"/>
      <c r="EO251" s="333" t="s">
        <v>1210</v>
      </c>
      <c r="EP251" s="334" t="s">
        <v>1210</v>
      </c>
      <c r="EQ251" s="336"/>
      <c r="ER251" s="333" t="s">
        <v>1210</v>
      </c>
      <c r="ES251" s="334" t="s">
        <v>1210</v>
      </c>
      <c r="ET251" s="336"/>
      <c r="EU251" s="333" t="s">
        <v>1210</v>
      </c>
      <c r="EV251" s="334" t="s">
        <v>1210</v>
      </c>
      <c r="EW251" s="376"/>
      <c r="EY251" s="668" t="s">
        <v>3384</v>
      </c>
      <c r="EZ251" s="639" t="s">
        <v>3385</v>
      </c>
      <c r="FA251" s="265" t="s">
        <v>1231</v>
      </c>
      <c r="FB251" s="266">
        <v>44910</v>
      </c>
      <c r="FC251" s="669">
        <v>44915</v>
      </c>
      <c r="FD251" s="268" t="s">
        <v>1228</v>
      </c>
      <c r="FE251" s="326">
        <v>0</v>
      </c>
      <c r="FF251" s="270" t="s">
        <v>1228</v>
      </c>
      <c r="FG251" s="326">
        <v>0</v>
      </c>
      <c r="FH251" s="327" t="s">
        <v>1242</v>
      </c>
      <c r="FI251" s="328">
        <v>2.97</v>
      </c>
      <c r="FJ251" s="670" t="s">
        <v>1242</v>
      </c>
      <c r="FK251" s="671">
        <v>100</v>
      </c>
      <c r="FL251" s="672">
        <v>24</v>
      </c>
      <c r="FM251" s="673">
        <v>24</v>
      </c>
      <c r="FN251" s="268" t="s">
        <v>1210</v>
      </c>
      <c r="FO251" s="326" t="s">
        <v>1210</v>
      </c>
      <c r="FP251" s="270" t="s">
        <v>1210</v>
      </c>
      <c r="FQ251" s="326" t="s">
        <v>1210</v>
      </c>
      <c r="FR251" s="327" t="s">
        <v>1210</v>
      </c>
      <c r="FS251" s="328" t="s">
        <v>1210</v>
      </c>
      <c r="FT251" s="670" t="s">
        <v>1210</v>
      </c>
      <c r="FU251" s="671" t="s">
        <v>1210</v>
      </c>
      <c r="FV251" s="672" t="s">
        <v>1210</v>
      </c>
      <c r="FW251" s="673" t="s">
        <v>1210</v>
      </c>
      <c r="FY251" s="276" t="s">
        <v>1446</v>
      </c>
      <c r="FZ251" s="277" t="s">
        <v>1230</v>
      </c>
      <c r="GC251" s="229"/>
      <c r="GD251" s="229"/>
    </row>
    <row r="252" spans="2:186" ht="18.75" customHeight="1">
      <c r="B252" s="632" t="s">
        <v>3397</v>
      </c>
      <c r="C252" s="231" t="s">
        <v>3398</v>
      </c>
      <c r="D252" s="232">
        <v>2022</v>
      </c>
      <c r="E252" s="233" t="s">
        <v>1231</v>
      </c>
      <c r="F252" s="633">
        <v>1029409</v>
      </c>
      <c r="G252" s="634">
        <v>1029409</v>
      </c>
      <c r="H252" s="339">
        <v>44767</v>
      </c>
      <c r="I252" s="635" t="s">
        <v>3399</v>
      </c>
      <c r="J252" s="636" t="s">
        <v>3398</v>
      </c>
      <c r="K252" s="637" t="s">
        <v>3400</v>
      </c>
      <c r="L252" s="638" t="s">
        <v>3398</v>
      </c>
      <c r="M252" s="637" t="s">
        <v>3400</v>
      </c>
      <c r="N252" s="639" t="s">
        <v>3399</v>
      </c>
      <c r="O252" s="635" t="s">
        <v>25</v>
      </c>
      <c r="P252" s="639" t="s">
        <v>46</v>
      </c>
      <c r="Q252" s="640" t="s">
        <v>1234</v>
      </c>
      <c r="R252" s="641"/>
      <c r="S252" s="641"/>
      <c r="T252" s="642"/>
      <c r="U252" s="643">
        <v>3002.6050319999999</v>
      </c>
      <c r="V252" s="644">
        <v>3</v>
      </c>
      <c r="W252" s="644">
        <v>2</v>
      </c>
      <c r="X252" s="645"/>
      <c r="Y252" s="352">
        <v>2022</v>
      </c>
      <c r="Z252" s="265">
        <v>2024</v>
      </c>
      <c r="AA252" s="646" t="s">
        <v>3401</v>
      </c>
      <c r="AB252" s="647"/>
      <c r="AC252" s="639"/>
      <c r="AD252" s="648" t="s">
        <v>1211</v>
      </c>
      <c r="AE252" s="636" t="s">
        <v>3402</v>
      </c>
      <c r="AF252" s="636" t="s">
        <v>3399</v>
      </c>
      <c r="AG252" s="639" t="s">
        <v>3403</v>
      </c>
      <c r="AH252" s="648"/>
      <c r="AI252" s="639"/>
      <c r="AJ252" s="649">
        <v>2021</v>
      </c>
      <c r="AK252" s="644">
        <v>3910</v>
      </c>
      <c r="AL252" s="644">
        <v>4846.8999999999996</v>
      </c>
      <c r="AM252" s="650">
        <v>59.79</v>
      </c>
      <c r="AN252" s="651" t="s">
        <v>1283</v>
      </c>
      <c r="AO252" s="652">
        <v>2024</v>
      </c>
      <c r="AP252" s="645">
        <v>5276</v>
      </c>
      <c r="AQ252" s="653">
        <v>-34.94</v>
      </c>
      <c r="AR252" s="645">
        <v>2288</v>
      </c>
      <c r="AS252" s="653">
        <v>52.79</v>
      </c>
      <c r="AT252" s="654">
        <v>80.680000000000007</v>
      </c>
      <c r="AU252" s="651" t="s">
        <v>1283</v>
      </c>
      <c r="AV252" s="655">
        <v>-34.94</v>
      </c>
      <c r="AW252" s="656" t="s">
        <v>3404</v>
      </c>
      <c r="AX252" s="649">
        <v>2021</v>
      </c>
      <c r="AY252" s="644"/>
      <c r="AZ252" s="644" t="s">
        <v>1210</v>
      </c>
      <c r="BA252" s="650" t="s">
        <v>1210</v>
      </c>
      <c r="BB252" s="657"/>
      <c r="BC252" s="652">
        <v>2024</v>
      </c>
      <c r="BD252" s="645"/>
      <c r="BE252" s="653" t="s">
        <v>1210</v>
      </c>
      <c r="BF252" s="645"/>
      <c r="BG252" s="653" t="s">
        <v>1210</v>
      </c>
      <c r="BH252" s="654"/>
      <c r="BI252" s="657" t="s">
        <v>1210</v>
      </c>
      <c r="BJ252" s="655" t="s">
        <v>1210</v>
      </c>
      <c r="BK252" s="656"/>
      <c r="BL252" s="635" t="s">
        <v>2785</v>
      </c>
      <c r="BM252" s="658">
        <v>13</v>
      </c>
      <c r="BN252" s="639" t="s">
        <v>3405</v>
      </c>
      <c r="BO252" s="635" t="s">
        <v>1933</v>
      </c>
      <c r="BP252" s="658">
        <v>416.5</v>
      </c>
      <c r="BQ252" s="639" t="s">
        <v>3406</v>
      </c>
      <c r="BR252" s="635" t="s">
        <v>1933</v>
      </c>
      <c r="BS252" s="658">
        <v>8.6</v>
      </c>
      <c r="BT252" s="639" t="s">
        <v>3407</v>
      </c>
      <c r="BU252" s="635"/>
      <c r="BV252" s="658"/>
      <c r="BW252" s="639"/>
      <c r="BX252" s="635"/>
      <c r="BY252" s="658"/>
      <c r="BZ252" s="639"/>
      <c r="CA252" s="659">
        <v>438.1</v>
      </c>
      <c r="CB252" s="638" t="s">
        <v>1240</v>
      </c>
      <c r="CC252" s="660" t="s">
        <v>3408</v>
      </c>
      <c r="CD252" s="661" t="s">
        <v>1217</v>
      </c>
      <c r="CE252" s="662"/>
      <c r="CF252" s="663"/>
      <c r="CG252" s="663"/>
      <c r="CH252" s="663"/>
      <c r="CI252" s="663"/>
      <c r="CJ252" s="664"/>
      <c r="CK252" s="661" t="s">
        <v>1240</v>
      </c>
      <c r="CL252" s="639" t="s">
        <v>3409</v>
      </c>
      <c r="CM252" s="647" t="s">
        <v>1217</v>
      </c>
      <c r="CN252" s="665"/>
      <c r="CO252" s="666">
        <v>2</v>
      </c>
      <c r="CP252" s="667"/>
      <c r="CQ252" s="666">
        <v>2</v>
      </c>
      <c r="CR252" s="667"/>
      <c r="CS252" s="666">
        <v>0</v>
      </c>
      <c r="CT252" s="667" t="s">
        <v>1210</v>
      </c>
      <c r="CU252" s="666">
        <v>4</v>
      </c>
      <c r="CV252" s="374" t="s">
        <v>1219</v>
      </c>
      <c r="CW252" s="375" t="s">
        <v>1223</v>
      </c>
      <c r="CX252" s="336"/>
      <c r="CY252" s="333" t="s">
        <v>1222</v>
      </c>
      <c r="CZ252" s="334" t="s">
        <v>1223</v>
      </c>
      <c r="DA252" s="336"/>
      <c r="DB252" s="333" t="s">
        <v>1222</v>
      </c>
      <c r="DC252" s="334" t="s">
        <v>1223</v>
      </c>
      <c r="DD252" s="336"/>
      <c r="DE252" s="333" t="s">
        <v>1222</v>
      </c>
      <c r="DF252" s="334" t="s">
        <v>1223</v>
      </c>
      <c r="DG252" s="336"/>
      <c r="DH252" s="333" t="s">
        <v>1222</v>
      </c>
      <c r="DI252" s="334" t="s">
        <v>1223</v>
      </c>
      <c r="DJ252" s="336"/>
      <c r="DK252" s="333" t="s">
        <v>1222</v>
      </c>
      <c r="DL252" s="334" t="s">
        <v>1223</v>
      </c>
      <c r="DM252" s="336"/>
      <c r="DN252" s="333" t="s">
        <v>1222</v>
      </c>
      <c r="DO252" s="334" t="s">
        <v>1223</v>
      </c>
      <c r="DP252" s="336"/>
      <c r="DQ252" s="333" t="s">
        <v>1222</v>
      </c>
      <c r="DR252" s="334" t="s">
        <v>1223</v>
      </c>
      <c r="DS252" s="336"/>
      <c r="DT252" s="333" t="s">
        <v>1222</v>
      </c>
      <c r="DU252" s="334" t="s">
        <v>1223</v>
      </c>
      <c r="DV252" s="336"/>
      <c r="DW252" s="333" t="s">
        <v>1224</v>
      </c>
      <c r="DX252" s="334" t="s">
        <v>1224</v>
      </c>
      <c r="DY252" s="336"/>
      <c r="DZ252" s="333" t="s">
        <v>1224</v>
      </c>
      <c r="EA252" s="334" t="s">
        <v>1224</v>
      </c>
      <c r="EB252" s="336"/>
      <c r="EC252" s="333" t="s">
        <v>1224</v>
      </c>
      <c r="ED252" s="334" t="s">
        <v>1224</v>
      </c>
      <c r="EE252" s="336"/>
      <c r="EF252" s="333" t="s">
        <v>1222</v>
      </c>
      <c r="EG252" s="334" t="s">
        <v>1223</v>
      </c>
      <c r="EH252" s="336"/>
      <c r="EI252" s="374" t="s">
        <v>1210</v>
      </c>
      <c r="EJ252" s="375" t="s">
        <v>1210</v>
      </c>
      <c r="EK252" s="336"/>
      <c r="EL252" s="333" t="s">
        <v>1210</v>
      </c>
      <c r="EM252" s="334" t="s">
        <v>1210</v>
      </c>
      <c r="EN252" s="336"/>
      <c r="EO252" s="333" t="s">
        <v>1210</v>
      </c>
      <c r="EP252" s="334" t="s">
        <v>1210</v>
      </c>
      <c r="EQ252" s="336"/>
      <c r="ER252" s="333" t="s">
        <v>1210</v>
      </c>
      <c r="ES252" s="334" t="s">
        <v>1210</v>
      </c>
      <c r="ET252" s="336"/>
      <c r="EU252" s="333" t="s">
        <v>1210</v>
      </c>
      <c r="EV252" s="334" t="s">
        <v>1210</v>
      </c>
      <c r="EW252" s="376"/>
      <c r="EY252" s="668" t="s">
        <v>3397</v>
      </c>
      <c r="EZ252" s="639" t="s">
        <v>3398</v>
      </c>
      <c r="FA252" s="265" t="s">
        <v>1231</v>
      </c>
      <c r="FB252" s="266">
        <v>44918</v>
      </c>
      <c r="FC252" s="669">
        <v>44921</v>
      </c>
      <c r="FD252" s="268" t="s">
        <v>1228</v>
      </c>
      <c r="FE252" s="326">
        <v>-34.94</v>
      </c>
      <c r="FF252" s="270" t="s">
        <v>1276</v>
      </c>
      <c r="FG252" s="326">
        <v>52.79</v>
      </c>
      <c r="FH252" s="327" t="s">
        <v>1228</v>
      </c>
      <c r="FI252" s="328">
        <v>-34.94</v>
      </c>
      <c r="FJ252" s="670" t="s">
        <v>1242</v>
      </c>
      <c r="FK252" s="671">
        <v>100</v>
      </c>
      <c r="FL252" s="672">
        <v>20</v>
      </c>
      <c r="FM252" s="673">
        <v>20</v>
      </c>
      <c r="FN252" s="268" t="s">
        <v>1210</v>
      </c>
      <c r="FO252" s="326" t="s">
        <v>1210</v>
      </c>
      <c r="FP252" s="270" t="s">
        <v>1210</v>
      </c>
      <c r="FQ252" s="326" t="s">
        <v>1210</v>
      </c>
      <c r="FR252" s="327" t="s">
        <v>1210</v>
      </c>
      <c r="FS252" s="328" t="s">
        <v>1210</v>
      </c>
      <c r="FT252" s="670" t="s">
        <v>1210</v>
      </c>
      <c r="FU252" s="671" t="s">
        <v>1210</v>
      </c>
      <c r="FV252" s="672" t="s">
        <v>1210</v>
      </c>
      <c r="FW252" s="673" t="s">
        <v>1210</v>
      </c>
      <c r="FY252" s="276" t="s">
        <v>1229</v>
      </c>
      <c r="FZ252" s="277" t="s">
        <v>1230</v>
      </c>
      <c r="GC252" s="229"/>
      <c r="GD252" s="229"/>
    </row>
    <row r="253" spans="2:186" ht="18.75" customHeight="1">
      <c r="B253" s="632" t="s">
        <v>3410</v>
      </c>
      <c r="C253" s="231" t="s">
        <v>3411</v>
      </c>
      <c r="D253" s="232">
        <v>2022</v>
      </c>
      <c r="E253" s="233" t="s">
        <v>1231</v>
      </c>
      <c r="F253" s="633">
        <v>1065410</v>
      </c>
      <c r="G253" s="634">
        <v>1065410</v>
      </c>
      <c r="H253" s="339">
        <v>44757</v>
      </c>
      <c r="I253" s="635" t="s">
        <v>3412</v>
      </c>
      <c r="J253" s="636" t="s">
        <v>3411</v>
      </c>
      <c r="K253" s="637" t="s">
        <v>3413</v>
      </c>
      <c r="L253" s="638" t="s">
        <v>3411</v>
      </c>
      <c r="M253" s="637" t="s">
        <v>3413</v>
      </c>
      <c r="N253" s="639" t="s">
        <v>3412</v>
      </c>
      <c r="O253" s="635" t="s">
        <v>92</v>
      </c>
      <c r="P253" s="639" t="s">
        <v>96</v>
      </c>
      <c r="Q253" s="640" t="s">
        <v>1234</v>
      </c>
      <c r="R253" s="641"/>
      <c r="S253" s="641"/>
      <c r="T253" s="642"/>
      <c r="U253" s="643">
        <v>2510.8498330259999</v>
      </c>
      <c r="V253" s="644">
        <v>1</v>
      </c>
      <c r="W253" s="644">
        <v>1</v>
      </c>
      <c r="X253" s="645"/>
      <c r="Y253" s="352">
        <v>2022</v>
      </c>
      <c r="Z253" s="265">
        <v>2024</v>
      </c>
      <c r="AA253" s="646" t="s">
        <v>3414</v>
      </c>
      <c r="AB253" s="647"/>
      <c r="AC253" s="639"/>
      <c r="AD253" s="648" t="s">
        <v>1211</v>
      </c>
      <c r="AE253" s="636" t="s">
        <v>3415</v>
      </c>
      <c r="AF253" s="636" t="s">
        <v>3416</v>
      </c>
      <c r="AG253" s="639" t="s">
        <v>3417</v>
      </c>
      <c r="AH253" s="648"/>
      <c r="AI253" s="639"/>
      <c r="AJ253" s="649">
        <v>2021</v>
      </c>
      <c r="AK253" s="644">
        <v>4112</v>
      </c>
      <c r="AL253" s="644">
        <v>2707</v>
      </c>
      <c r="AM253" s="650">
        <v>0.05</v>
      </c>
      <c r="AN253" s="651" t="s">
        <v>3418</v>
      </c>
      <c r="AO253" s="652">
        <v>2024</v>
      </c>
      <c r="AP253" s="645">
        <v>4112</v>
      </c>
      <c r="AQ253" s="653">
        <v>0</v>
      </c>
      <c r="AR253" s="645">
        <v>1895</v>
      </c>
      <c r="AS253" s="653">
        <v>29.99</v>
      </c>
      <c r="AT253" s="654">
        <v>0.05</v>
      </c>
      <c r="AU253" s="651" t="s">
        <v>3418</v>
      </c>
      <c r="AV253" s="655">
        <v>0</v>
      </c>
      <c r="AW253" s="656" t="s">
        <v>3419</v>
      </c>
      <c r="AX253" s="649">
        <v>2021</v>
      </c>
      <c r="AY253" s="644"/>
      <c r="AZ253" s="644" t="s">
        <v>1210</v>
      </c>
      <c r="BA253" s="650" t="s">
        <v>1210</v>
      </c>
      <c r="BB253" s="657"/>
      <c r="BC253" s="652">
        <v>2024</v>
      </c>
      <c r="BD253" s="645"/>
      <c r="BE253" s="653" t="s">
        <v>1210</v>
      </c>
      <c r="BF253" s="645"/>
      <c r="BG253" s="653" t="s">
        <v>1210</v>
      </c>
      <c r="BH253" s="654"/>
      <c r="BI253" s="657" t="s">
        <v>1210</v>
      </c>
      <c r="BJ253" s="655" t="s">
        <v>1210</v>
      </c>
      <c r="BK253" s="656"/>
      <c r="BL253" s="635"/>
      <c r="BM253" s="658"/>
      <c r="BN253" s="639"/>
      <c r="BO253" s="635"/>
      <c r="BP253" s="658"/>
      <c r="BQ253" s="639"/>
      <c r="BR253" s="635"/>
      <c r="BS253" s="658"/>
      <c r="BT253" s="639"/>
      <c r="BU253" s="635"/>
      <c r="BV253" s="658"/>
      <c r="BW253" s="639"/>
      <c r="BX253" s="635"/>
      <c r="BY253" s="658"/>
      <c r="BZ253" s="639"/>
      <c r="CA253" s="659" t="s">
        <v>1210</v>
      </c>
      <c r="CB253" s="638" t="s">
        <v>1217</v>
      </c>
      <c r="CC253" s="660"/>
      <c r="CD253" s="661" t="s">
        <v>1217</v>
      </c>
      <c r="CE253" s="662"/>
      <c r="CF253" s="663"/>
      <c r="CG253" s="663"/>
      <c r="CH253" s="663"/>
      <c r="CI253" s="663"/>
      <c r="CJ253" s="664"/>
      <c r="CK253" s="661" t="s">
        <v>1217</v>
      </c>
      <c r="CL253" s="639"/>
      <c r="CM253" s="647" t="s">
        <v>1217</v>
      </c>
      <c r="CN253" s="665"/>
      <c r="CO253" s="666">
        <v>0</v>
      </c>
      <c r="CP253" s="667"/>
      <c r="CQ253" s="666">
        <v>0</v>
      </c>
      <c r="CR253" s="667"/>
      <c r="CS253" s="666">
        <v>0</v>
      </c>
      <c r="CT253" s="667" t="s">
        <v>1210</v>
      </c>
      <c r="CU253" s="666">
        <v>0</v>
      </c>
      <c r="CV253" s="374" t="s">
        <v>1219</v>
      </c>
      <c r="CW253" s="375" t="s">
        <v>1223</v>
      </c>
      <c r="CX253" s="336"/>
      <c r="CY253" s="333" t="s">
        <v>1222</v>
      </c>
      <c r="CZ253" s="334" t="s">
        <v>1223</v>
      </c>
      <c r="DA253" s="336"/>
      <c r="DB253" s="333" t="s">
        <v>1222</v>
      </c>
      <c r="DC253" s="334" t="s">
        <v>1223</v>
      </c>
      <c r="DD253" s="336"/>
      <c r="DE253" s="333" t="s">
        <v>1222</v>
      </c>
      <c r="DF253" s="334" t="s">
        <v>1223</v>
      </c>
      <c r="DG253" s="336"/>
      <c r="DH253" s="333" t="s">
        <v>1222</v>
      </c>
      <c r="DI253" s="334" t="s">
        <v>1223</v>
      </c>
      <c r="DJ253" s="336"/>
      <c r="DK253" s="333" t="s">
        <v>1222</v>
      </c>
      <c r="DL253" s="334" t="s">
        <v>1223</v>
      </c>
      <c r="DM253" s="336"/>
      <c r="DN253" s="333" t="s">
        <v>1224</v>
      </c>
      <c r="DO253" s="334" t="s">
        <v>1224</v>
      </c>
      <c r="DP253" s="336"/>
      <c r="DQ253" s="333" t="s">
        <v>1222</v>
      </c>
      <c r="DR253" s="334" t="s">
        <v>1223</v>
      </c>
      <c r="DS253" s="336"/>
      <c r="DT253" s="333" t="s">
        <v>1222</v>
      </c>
      <c r="DU253" s="334" t="s">
        <v>1223</v>
      </c>
      <c r="DV253" s="336"/>
      <c r="DW253" s="333" t="s">
        <v>1224</v>
      </c>
      <c r="DX253" s="334" t="s">
        <v>1224</v>
      </c>
      <c r="DY253" s="336"/>
      <c r="DZ253" s="333" t="s">
        <v>1224</v>
      </c>
      <c r="EA253" s="334" t="s">
        <v>1224</v>
      </c>
      <c r="EB253" s="336"/>
      <c r="EC253" s="333" t="s">
        <v>1224</v>
      </c>
      <c r="ED253" s="334" t="s">
        <v>1224</v>
      </c>
      <c r="EE253" s="336"/>
      <c r="EF253" s="333" t="s">
        <v>1224</v>
      </c>
      <c r="EG253" s="334" t="s">
        <v>1224</v>
      </c>
      <c r="EH253" s="336"/>
      <c r="EI253" s="374" t="s">
        <v>1224</v>
      </c>
      <c r="EJ253" s="375" t="s">
        <v>1224</v>
      </c>
      <c r="EK253" s="336"/>
      <c r="EL253" s="333" t="s">
        <v>1224</v>
      </c>
      <c r="EM253" s="334" t="s">
        <v>1224</v>
      </c>
      <c r="EN253" s="336"/>
      <c r="EO253" s="333" t="s">
        <v>1224</v>
      </c>
      <c r="EP253" s="334" t="s">
        <v>1224</v>
      </c>
      <c r="EQ253" s="336"/>
      <c r="ER253" s="333" t="s">
        <v>1224</v>
      </c>
      <c r="ES253" s="334" t="s">
        <v>1224</v>
      </c>
      <c r="ET253" s="336"/>
      <c r="EU253" s="333" t="s">
        <v>1224</v>
      </c>
      <c r="EV253" s="334" t="s">
        <v>1224</v>
      </c>
      <c r="EW253" s="376"/>
      <c r="EY253" s="668" t="s">
        <v>3410</v>
      </c>
      <c r="EZ253" s="639" t="s">
        <v>3411</v>
      </c>
      <c r="FA253" s="265" t="s">
        <v>1231</v>
      </c>
      <c r="FB253" s="266">
        <v>45248</v>
      </c>
      <c r="FC253" s="669">
        <v>44897</v>
      </c>
      <c r="FD253" s="268" t="s">
        <v>1228</v>
      </c>
      <c r="FE253" s="326">
        <v>0</v>
      </c>
      <c r="FF253" s="270" t="s">
        <v>1276</v>
      </c>
      <c r="FG253" s="326">
        <v>29.99</v>
      </c>
      <c r="FH253" s="327" t="s">
        <v>1228</v>
      </c>
      <c r="FI253" s="328">
        <v>0</v>
      </c>
      <c r="FJ253" s="670" t="s">
        <v>1242</v>
      </c>
      <c r="FK253" s="671">
        <v>100</v>
      </c>
      <c r="FL253" s="672">
        <v>16</v>
      </c>
      <c r="FM253" s="673">
        <v>16</v>
      </c>
      <c r="FN253" s="268" t="s">
        <v>1210</v>
      </c>
      <c r="FO253" s="326" t="s">
        <v>1210</v>
      </c>
      <c r="FP253" s="270" t="s">
        <v>1210</v>
      </c>
      <c r="FQ253" s="326" t="s">
        <v>1210</v>
      </c>
      <c r="FR253" s="327" t="s">
        <v>1210</v>
      </c>
      <c r="FS253" s="328" t="s">
        <v>1210</v>
      </c>
      <c r="FT253" s="670" t="s">
        <v>1210</v>
      </c>
      <c r="FU253" s="671" t="e">
        <v>#DIV/0!</v>
      </c>
      <c r="FV253" s="672">
        <v>0</v>
      </c>
      <c r="FW253" s="673">
        <v>0</v>
      </c>
      <c r="FY253" s="276" t="s">
        <v>1446</v>
      </c>
      <c r="FZ253" s="277" t="s">
        <v>1230</v>
      </c>
      <c r="GC253" s="229"/>
      <c r="GD253" s="229"/>
    </row>
    <row r="254" spans="2:186" ht="18.75" customHeight="1">
      <c r="B254" s="632" t="s">
        <v>3420</v>
      </c>
      <c r="C254" s="231" t="s">
        <v>3421</v>
      </c>
      <c r="D254" s="232">
        <v>2022</v>
      </c>
      <c r="E254" s="233" t="s">
        <v>1231</v>
      </c>
      <c r="F254" s="633">
        <v>1028411</v>
      </c>
      <c r="G254" s="634">
        <v>1028411</v>
      </c>
      <c r="H254" s="339">
        <v>44769</v>
      </c>
      <c r="I254" s="635" t="s">
        <v>3422</v>
      </c>
      <c r="J254" s="636" t="s">
        <v>3421</v>
      </c>
      <c r="K254" s="637" t="s">
        <v>3423</v>
      </c>
      <c r="L254" s="638" t="s">
        <v>3421</v>
      </c>
      <c r="M254" s="637" t="s">
        <v>3423</v>
      </c>
      <c r="N254" s="639" t="s">
        <v>3422</v>
      </c>
      <c r="O254" s="635" t="s">
        <v>25</v>
      </c>
      <c r="P254" s="639" t="s">
        <v>45</v>
      </c>
      <c r="Q254" s="640" t="s">
        <v>1234</v>
      </c>
      <c r="R254" s="641"/>
      <c r="S254" s="641"/>
      <c r="T254" s="642"/>
      <c r="U254" s="643">
        <v>3784.7652012540002</v>
      </c>
      <c r="V254" s="644">
        <v>1</v>
      </c>
      <c r="W254" s="644">
        <v>1</v>
      </c>
      <c r="X254" s="645"/>
      <c r="Y254" s="352">
        <v>2022</v>
      </c>
      <c r="Z254" s="265">
        <v>2024</v>
      </c>
      <c r="AA254" s="646" t="s">
        <v>3424</v>
      </c>
      <c r="AB254" s="647"/>
      <c r="AC254" s="639"/>
      <c r="AD254" s="648" t="s">
        <v>1211</v>
      </c>
      <c r="AE254" s="636" t="s">
        <v>3425</v>
      </c>
      <c r="AF254" s="636" t="s">
        <v>3426</v>
      </c>
      <c r="AG254" s="639" t="s">
        <v>3427</v>
      </c>
      <c r="AH254" s="648"/>
      <c r="AI254" s="639"/>
      <c r="AJ254" s="649">
        <v>2021</v>
      </c>
      <c r="AK254" s="644">
        <v>6687</v>
      </c>
      <c r="AL254" s="644">
        <v>3153</v>
      </c>
      <c r="AM254" s="650">
        <v>0.61</v>
      </c>
      <c r="AN254" s="651" t="s">
        <v>1680</v>
      </c>
      <c r="AO254" s="652">
        <v>2024</v>
      </c>
      <c r="AP254" s="645">
        <v>6429</v>
      </c>
      <c r="AQ254" s="653">
        <v>3.85</v>
      </c>
      <c r="AR254" s="645">
        <v>3024</v>
      </c>
      <c r="AS254" s="653">
        <v>4.09</v>
      </c>
      <c r="AT254" s="654">
        <v>0.59799999999999998</v>
      </c>
      <c r="AU254" s="651" t="s">
        <v>1680</v>
      </c>
      <c r="AV254" s="655">
        <v>1.96</v>
      </c>
      <c r="AW254" s="656" t="s">
        <v>3428</v>
      </c>
      <c r="AX254" s="649">
        <v>2021</v>
      </c>
      <c r="AY254" s="644"/>
      <c r="AZ254" s="644" t="s">
        <v>1210</v>
      </c>
      <c r="BA254" s="650" t="s">
        <v>1210</v>
      </c>
      <c r="BB254" s="657"/>
      <c r="BC254" s="652">
        <v>2024</v>
      </c>
      <c r="BD254" s="645"/>
      <c r="BE254" s="653" t="s">
        <v>1210</v>
      </c>
      <c r="BF254" s="645"/>
      <c r="BG254" s="653" t="s">
        <v>1210</v>
      </c>
      <c r="BH254" s="654"/>
      <c r="BI254" s="657" t="s">
        <v>1210</v>
      </c>
      <c r="BJ254" s="655" t="s">
        <v>1210</v>
      </c>
      <c r="BK254" s="656"/>
      <c r="BL254" s="635"/>
      <c r="BM254" s="658"/>
      <c r="BN254" s="639"/>
      <c r="BO254" s="635"/>
      <c r="BP254" s="658"/>
      <c r="BQ254" s="639"/>
      <c r="BR254" s="635"/>
      <c r="BS254" s="658"/>
      <c r="BT254" s="639"/>
      <c r="BU254" s="635"/>
      <c r="BV254" s="658"/>
      <c r="BW254" s="639"/>
      <c r="BX254" s="635"/>
      <c r="BY254" s="658"/>
      <c r="BZ254" s="639"/>
      <c r="CA254" s="659" t="s">
        <v>1210</v>
      </c>
      <c r="CB254" s="638" t="s">
        <v>1217</v>
      </c>
      <c r="CC254" s="660"/>
      <c r="CD254" s="661" t="s">
        <v>1217</v>
      </c>
      <c r="CE254" s="662"/>
      <c r="CF254" s="663"/>
      <c r="CG254" s="663"/>
      <c r="CH254" s="663"/>
      <c r="CI254" s="663"/>
      <c r="CJ254" s="664"/>
      <c r="CK254" s="661" t="s">
        <v>1217</v>
      </c>
      <c r="CL254" s="639"/>
      <c r="CM254" s="647" t="s">
        <v>1217</v>
      </c>
      <c r="CN254" s="665"/>
      <c r="CO254" s="666">
        <v>0</v>
      </c>
      <c r="CP254" s="667"/>
      <c r="CQ254" s="666">
        <v>0</v>
      </c>
      <c r="CR254" s="667"/>
      <c r="CS254" s="666">
        <v>0</v>
      </c>
      <c r="CT254" s="667" t="s">
        <v>1210</v>
      </c>
      <c r="CU254" s="666">
        <v>0</v>
      </c>
      <c r="CV254" s="374" t="s">
        <v>1219</v>
      </c>
      <c r="CW254" s="375" t="s">
        <v>1223</v>
      </c>
      <c r="CX254" s="336"/>
      <c r="CY254" s="333" t="s">
        <v>1222</v>
      </c>
      <c r="CZ254" s="334" t="s">
        <v>1223</v>
      </c>
      <c r="DA254" s="336"/>
      <c r="DB254" s="333" t="s">
        <v>1222</v>
      </c>
      <c r="DC254" s="334" t="s">
        <v>1223</v>
      </c>
      <c r="DD254" s="336"/>
      <c r="DE254" s="333" t="s">
        <v>1222</v>
      </c>
      <c r="DF254" s="334" t="s">
        <v>1223</v>
      </c>
      <c r="DG254" s="336"/>
      <c r="DH254" s="333" t="s">
        <v>1224</v>
      </c>
      <c r="DI254" s="334" t="s">
        <v>1224</v>
      </c>
      <c r="DJ254" s="336"/>
      <c r="DK254" s="333" t="s">
        <v>1222</v>
      </c>
      <c r="DL254" s="334" t="s">
        <v>1223</v>
      </c>
      <c r="DM254" s="336"/>
      <c r="DN254" s="333" t="s">
        <v>1224</v>
      </c>
      <c r="DO254" s="334" t="s">
        <v>1224</v>
      </c>
      <c r="DP254" s="336"/>
      <c r="DQ254" s="333" t="s">
        <v>1222</v>
      </c>
      <c r="DR254" s="334" t="s">
        <v>1223</v>
      </c>
      <c r="DS254" s="336"/>
      <c r="DT254" s="333" t="s">
        <v>1222</v>
      </c>
      <c r="DU254" s="334" t="s">
        <v>1223</v>
      </c>
      <c r="DV254" s="336"/>
      <c r="DW254" s="333" t="s">
        <v>1224</v>
      </c>
      <c r="DX254" s="334" t="s">
        <v>1224</v>
      </c>
      <c r="DY254" s="336"/>
      <c r="DZ254" s="333" t="s">
        <v>1224</v>
      </c>
      <c r="EA254" s="334" t="s">
        <v>1224</v>
      </c>
      <c r="EB254" s="336"/>
      <c r="EC254" s="333" t="s">
        <v>1224</v>
      </c>
      <c r="ED254" s="334" t="s">
        <v>1224</v>
      </c>
      <c r="EE254" s="336"/>
      <c r="EF254" s="333" t="s">
        <v>1222</v>
      </c>
      <c r="EG254" s="334" t="s">
        <v>1223</v>
      </c>
      <c r="EH254" s="336"/>
      <c r="EI254" s="374" t="s">
        <v>1210</v>
      </c>
      <c r="EJ254" s="375" t="s">
        <v>1210</v>
      </c>
      <c r="EK254" s="336"/>
      <c r="EL254" s="333" t="s">
        <v>1210</v>
      </c>
      <c r="EM254" s="334" t="s">
        <v>1210</v>
      </c>
      <c r="EN254" s="336"/>
      <c r="EO254" s="333" t="s">
        <v>1210</v>
      </c>
      <c r="EP254" s="334" t="s">
        <v>1210</v>
      </c>
      <c r="EQ254" s="336"/>
      <c r="ER254" s="333" t="s">
        <v>1210</v>
      </c>
      <c r="ES254" s="334" t="s">
        <v>1210</v>
      </c>
      <c r="ET254" s="336"/>
      <c r="EU254" s="333" t="s">
        <v>1210</v>
      </c>
      <c r="EV254" s="334" t="s">
        <v>1210</v>
      </c>
      <c r="EW254" s="376"/>
      <c r="EY254" s="668" t="s">
        <v>3420</v>
      </c>
      <c r="EZ254" s="639" t="s">
        <v>3421</v>
      </c>
      <c r="FA254" s="265" t="s">
        <v>1231</v>
      </c>
      <c r="FB254" s="266">
        <v>45248</v>
      </c>
      <c r="FC254" s="669">
        <v>44897</v>
      </c>
      <c r="FD254" s="268" t="s">
        <v>1242</v>
      </c>
      <c r="FE254" s="326">
        <v>3.85</v>
      </c>
      <c r="FF254" s="270" t="s">
        <v>1242</v>
      </c>
      <c r="FG254" s="326">
        <v>4.09</v>
      </c>
      <c r="FH254" s="327" t="s">
        <v>1242</v>
      </c>
      <c r="FI254" s="328">
        <v>1.96</v>
      </c>
      <c r="FJ254" s="670" t="s">
        <v>1242</v>
      </c>
      <c r="FK254" s="671">
        <v>100</v>
      </c>
      <c r="FL254" s="672">
        <v>16</v>
      </c>
      <c r="FM254" s="673">
        <v>16</v>
      </c>
      <c r="FN254" s="268" t="s">
        <v>1210</v>
      </c>
      <c r="FO254" s="326" t="s">
        <v>1210</v>
      </c>
      <c r="FP254" s="270" t="s">
        <v>1210</v>
      </c>
      <c r="FQ254" s="326" t="s">
        <v>1210</v>
      </c>
      <c r="FR254" s="327" t="s">
        <v>1210</v>
      </c>
      <c r="FS254" s="328" t="s">
        <v>1210</v>
      </c>
      <c r="FT254" s="670" t="s">
        <v>1210</v>
      </c>
      <c r="FU254" s="671" t="s">
        <v>1210</v>
      </c>
      <c r="FV254" s="672" t="s">
        <v>1210</v>
      </c>
      <c r="FW254" s="673" t="s">
        <v>1210</v>
      </c>
      <c r="FY254" s="276" t="s">
        <v>1243</v>
      </c>
      <c r="FZ254" s="277" t="s">
        <v>1230</v>
      </c>
      <c r="GC254" s="229"/>
      <c r="GD254" s="229"/>
    </row>
    <row r="255" spans="2:186" ht="18.75" customHeight="1">
      <c r="B255" s="632" t="s">
        <v>3429</v>
      </c>
      <c r="C255" s="231" t="s">
        <v>3430</v>
      </c>
      <c r="D255" s="232">
        <v>2022</v>
      </c>
      <c r="E255" s="233" t="s">
        <v>1231</v>
      </c>
      <c r="F255" s="633">
        <v>1029412</v>
      </c>
      <c r="G255" s="634">
        <v>1029412</v>
      </c>
      <c r="H255" s="339">
        <v>44771</v>
      </c>
      <c r="I255" s="635" t="s">
        <v>3431</v>
      </c>
      <c r="J255" s="636" t="s">
        <v>3430</v>
      </c>
      <c r="K255" s="637" t="s">
        <v>3432</v>
      </c>
      <c r="L255" s="638" t="s">
        <v>3430</v>
      </c>
      <c r="M255" s="637" t="s">
        <v>3432</v>
      </c>
      <c r="N255" s="639" t="s">
        <v>3431</v>
      </c>
      <c r="O255" s="635" t="s">
        <v>25</v>
      </c>
      <c r="P255" s="639" t="s">
        <v>46</v>
      </c>
      <c r="Q255" s="640" t="s">
        <v>1234</v>
      </c>
      <c r="R255" s="641"/>
      <c r="S255" s="641"/>
      <c r="T255" s="642"/>
      <c r="U255" s="643">
        <v>2920.9409818920008</v>
      </c>
      <c r="V255" s="644">
        <v>4</v>
      </c>
      <c r="W255" s="644">
        <v>1</v>
      </c>
      <c r="X255" s="645"/>
      <c r="Y255" s="352">
        <v>2022</v>
      </c>
      <c r="Z255" s="265">
        <v>2024</v>
      </c>
      <c r="AA255" s="646" t="s">
        <v>3433</v>
      </c>
      <c r="AB255" s="647" t="s">
        <v>1211</v>
      </c>
      <c r="AC255" s="639" t="s">
        <v>3434</v>
      </c>
      <c r="AD255" s="648"/>
      <c r="AE255" s="636"/>
      <c r="AF255" s="636"/>
      <c r="AG255" s="639"/>
      <c r="AH255" s="648"/>
      <c r="AI255" s="639"/>
      <c r="AJ255" s="649">
        <v>2021</v>
      </c>
      <c r="AK255" s="644">
        <v>5023</v>
      </c>
      <c r="AL255" s="644">
        <v>5109</v>
      </c>
      <c r="AM255" s="650"/>
      <c r="AN255" s="651"/>
      <c r="AO255" s="652">
        <v>2024</v>
      </c>
      <c r="AP255" s="645">
        <v>4814</v>
      </c>
      <c r="AQ255" s="653">
        <v>4.16</v>
      </c>
      <c r="AR255" s="645">
        <v>4900</v>
      </c>
      <c r="AS255" s="653">
        <v>4.09</v>
      </c>
      <c r="AT255" s="654"/>
      <c r="AU255" s="651" t="s">
        <v>1210</v>
      </c>
      <c r="AV255" s="655" t="s">
        <v>1210</v>
      </c>
      <c r="AW255" s="656" t="s">
        <v>3435</v>
      </c>
      <c r="AX255" s="649">
        <v>2021</v>
      </c>
      <c r="AY255" s="644"/>
      <c r="AZ255" s="644" t="s">
        <v>1210</v>
      </c>
      <c r="BA255" s="650" t="s">
        <v>1210</v>
      </c>
      <c r="BB255" s="657"/>
      <c r="BC255" s="652">
        <v>2024</v>
      </c>
      <c r="BD255" s="645"/>
      <c r="BE255" s="653" t="s">
        <v>1210</v>
      </c>
      <c r="BF255" s="645"/>
      <c r="BG255" s="653" t="s">
        <v>1210</v>
      </c>
      <c r="BH255" s="654"/>
      <c r="BI255" s="657" t="s">
        <v>1210</v>
      </c>
      <c r="BJ255" s="655" t="s">
        <v>1210</v>
      </c>
      <c r="BK255" s="656"/>
      <c r="BL255" s="635"/>
      <c r="BM255" s="658"/>
      <c r="BN255" s="639"/>
      <c r="BO255" s="635"/>
      <c r="BP255" s="658"/>
      <c r="BQ255" s="639"/>
      <c r="BR255" s="635"/>
      <c r="BS255" s="658"/>
      <c r="BT255" s="639"/>
      <c r="BU255" s="635"/>
      <c r="BV255" s="658"/>
      <c r="BW255" s="639"/>
      <c r="BX255" s="635"/>
      <c r="BY255" s="658"/>
      <c r="BZ255" s="639"/>
      <c r="CA255" s="659" t="s">
        <v>1210</v>
      </c>
      <c r="CB255" s="638" t="s">
        <v>1217</v>
      </c>
      <c r="CC255" s="660"/>
      <c r="CD255" s="661" t="s">
        <v>1217</v>
      </c>
      <c r="CE255" s="662"/>
      <c r="CF255" s="663"/>
      <c r="CG255" s="663"/>
      <c r="CH255" s="663"/>
      <c r="CI255" s="663"/>
      <c r="CJ255" s="664"/>
      <c r="CK255" s="661" t="s">
        <v>1240</v>
      </c>
      <c r="CL255" s="639" t="s">
        <v>3436</v>
      </c>
      <c r="CM255" s="647" t="s">
        <v>1217</v>
      </c>
      <c r="CN255" s="665"/>
      <c r="CO255" s="666">
        <v>0</v>
      </c>
      <c r="CP255" s="667"/>
      <c r="CQ255" s="666">
        <v>0</v>
      </c>
      <c r="CR255" s="667"/>
      <c r="CS255" s="666">
        <v>0</v>
      </c>
      <c r="CT255" s="667" t="s">
        <v>1210</v>
      </c>
      <c r="CU255" s="666">
        <v>0</v>
      </c>
      <c r="CV255" s="374" t="s">
        <v>1219</v>
      </c>
      <c r="CW255" s="375" t="s">
        <v>1223</v>
      </c>
      <c r="CX255" s="336"/>
      <c r="CY255" s="333" t="s">
        <v>1222</v>
      </c>
      <c r="CZ255" s="334" t="s">
        <v>1223</v>
      </c>
      <c r="DA255" s="336"/>
      <c r="DB255" s="333" t="s">
        <v>1222</v>
      </c>
      <c r="DC255" s="334" t="s">
        <v>1223</v>
      </c>
      <c r="DD255" s="336"/>
      <c r="DE255" s="333" t="s">
        <v>1222</v>
      </c>
      <c r="DF255" s="334" t="s">
        <v>1223</v>
      </c>
      <c r="DG255" s="336"/>
      <c r="DH255" s="333" t="s">
        <v>1222</v>
      </c>
      <c r="DI255" s="334" t="s">
        <v>1223</v>
      </c>
      <c r="DJ255" s="336"/>
      <c r="DK255" s="333" t="s">
        <v>1222</v>
      </c>
      <c r="DL255" s="334" t="s">
        <v>1223</v>
      </c>
      <c r="DM255" s="336"/>
      <c r="DN255" s="333" t="s">
        <v>1222</v>
      </c>
      <c r="DO255" s="334" t="s">
        <v>1223</v>
      </c>
      <c r="DP255" s="336"/>
      <c r="DQ255" s="333" t="s">
        <v>1222</v>
      </c>
      <c r="DR255" s="334" t="s">
        <v>1223</v>
      </c>
      <c r="DS255" s="336"/>
      <c r="DT255" s="333" t="s">
        <v>1222</v>
      </c>
      <c r="DU255" s="334" t="s">
        <v>1223</v>
      </c>
      <c r="DV255" s="336"/>
      <c r="DW255" s="333" t="s">
        <v>1224</v>
      </c>
      <c r="DX255" s="334" t="s">
        <v>1224</v>
      </c>
      <c r="DY255" s="336"/>
      <c r="DZ255" s="333" t="s">
        <v>1224</v>
      </c>
      <c r="EA255" s="334" t="s">
        <v>1224</v>
      </c>
      <c r="EB255" s="336"/>
      <c r="EC255" s="333" t="s">
        <v>1224</v>
      </c>
      <c r="ED255" s="334" t="s">
        <v>1224</v>
      </c>
      <c r="EE255" s="336"/>
      <c r="EF255" s="333" t="s">
        <v>1222</v>
      </c>
      <c r="EG255" s="334" t="s">
        <v>1223</v>
      </c>
      <c r="EH255" s="336"/>
      <c r="EI255" s="374" t="s">
        <v>1210</v>
      </c>
      <c r="EJ255" s="375" t="s">
        <v>1210</v>
      </c>
      <c r="EK255" s="336"/>
      <c r="EL255" s="333" t="s">
        <v>1210</v>
      </c>
      <c r="EM255" s="334" t="s">
        <v>1210</v>
      </c>
      <c r="EN255" s="336"/>
      <c r="EO255" s="333" t="s">
        <v>1210</v>
      </c>
      <c r="EP255" s="334" t="s">
        <v>1210</v>
      </c>
      <c r="EQ255" s="336"/>
      <c r="ER255" s="333" t="s">
        <v>1210</v>
      </c>
      <c r="ES255" s="334" t="s">
        <v>1210</v>
      </c>
      <c r="ET255" s="336"/>
      <c r="EU255" s="333" t="s">
        <v>1210</v>
      </c>
      <c r="EV255" s="334" t="s">
        <v>1210</v>
      </c>
      <c r="EW255" s="376"/>
      <c r="EY255" s="668" t="s">
        <v>3429</v>
      </c>
      <c r="EZ255" s="639" t="s">
        <v>3430</v>
      </c>
      <c r="FA255" s="265" t="s">
        <v>1231</v>
      </c>
      <c r="FB255" s="266">
        <v>44914</v>
      </c>
      <c r="FC255" s="669">
        <v>44937</v>
      </c>
      <c r="FD255" s="268" t="s">
        <v>1242</v>
      </c>
      <c r="FE255" s="326">
        <v>4.16</v>
      </c>
      <c r="FF255" s="270" t="s">
        <v>1242</v>
      </c>
      <c r="FG255" s="326">
        <v>4.09</v>
      </c>
      <c r="FH255" s="327" t="s">
        <v>1210</v>
      </c>
      <c r="FI255" s="328" t="s">
        <v>1210</v>
      </c>
      <c r="FJ255" s="670" t="s">
        <v>1242</v>
      </c>
      <c r="FK255" s="671">
        <v>100</v>
      </c>
      <c r="FL255" s="672">
        <v>20</v>
      </c>
      <c r="FM255" s="673">
        <v>20</v>
      </c>
      <c r="FN255" s="268" t="s">
        <v>1210</v>
      </c>
      <c r="FO255" s="326" t="s">
        <v>1210</v>
      </c>
      <c r="FP255" s="270" t="s">
        <v>1210</v>
      </c>
      <c r="FQ255" s="326" t="s">
        <v>1210</v>
      </c>
      <c r="FR255" s="327" t="s">
        <v>1210</v>
      </c>
      <c r="FS255" s="328" t="s">
        <v>1210</v>
      </c>
      <c r="FT255" s="670" t="s">
        <v>1210</v>
      </c>
      <c r="FU255" s="671" t="s">
        <v>1210</v>
      </c>
      <c r="FV255" s="672" t="s">
        <v>1210</v>
      </c>
      <c r="FW255" s="673" t="s">
        <v>1210</v>
      </c>
      <c r="FY255" s="276" t="s">
        <v>1243</v>
      </c>
      <c r="FZ255" s="277" t="s">
        <v>1230</v>
      </c>
      <c r="GC255" s="229"/>
      <c r="GD255" s="229"/>
    </row>
    <row r="256" spans="2:186" ht="18.75" customHeight="1">
      <c r="B256" s="632" t="s">
        <v>3437</v>
      </c>
      <c r="C256" s="231" t="s">
        <v>3438</v>
      </c>
      <c r="D256" s="232">
        <v>2022</v>
      </c>
      <c r="E256" s="233" t="s">
        <v>1231</v>
      </c>
      <c r="F256" s="633">
        <v>1065413</v>
      </c>
      <c r="G256" s="634">
        <v>1065413</v>
      </c>
      <c r="H256" s="339">
        <v>44732</v>
      </c>
      <c r="I256" s="635" t="s">
        <v>3439</v>
      </c>
      <c r="J256" s="636" t="s">
        <v>3440</v>
      </c>
      <c r="K256" s="637" t="s">
        <v>3441</v>
      </c>
      <c r="L256" s="638" t="s">
        <v>3442</v>
      </c>
      <c r="M256" s="637" t="s">
        <v>3441</v>
      </c>
      <c r="N256" s="639" t="s">
        <v>3439</v>
      </c>
      <c r="O256" s="635" t="s">
        <v>92</v>
      </c>
      <c r="P256" s="639" t="s">
        <v>96</v>
      </c>
      <c r="Q256" s="640" t="s">
        <v>1234</v>
      </c>
      <c r="R256" s="641"/>
      <c r="S256" s="641"/>
      <c r="T256" s="642"/>
      <c r="U256" s="643">
        <v>2690</v>
      </c>
      <c r="V256" s="644">
        <v>1</v>
      </c>
      <c r="W256" s="644">
        <v>1</v>
      </c>
      <c r="X256" s="645"/>
      <c r="Y256" s="352">
        <v>2022</v>
      </c>
      <c r="Z256" s="265">
        <v>2024</v>
      </c>
      <c r="AA256" s="646" t="s">
        <v>3443</v>
      </c>
      <c r="AB256" s="647"/>
      <c r="AC256" s="639"/>
      <c r="AD256" s="648" t="s">
        <v>1211</v>
      </c>
      <c r="AE256" s="636" t="s">
        <v>3444</v>
      </c>
      <c r="AF256" s="636" t="s">
        <v>3445</v>
      </c>
      <c r="AG256" s="639" t="s">
        <v>3304</v>
      </c>
      <c r="AH256" s="648"/>
      <c r="AI256" s="639"/>
      <c r="AJ256" s="649">
        <v>2021</v>
      </c>
      <c r="AK256" s="644">
        <v>4309</v>
      </c>
      <c r="AL256" s="644">
        <v>4507</v>
      </c>
      <c r="AM256" s="650">
        <v>49.27</v>
      </c>
      <c r="AN256" s="651" t="s">
        <v>1283</v>
      </c>
      <c r="AO256" s="652">
        <v>2024</v>
      </c>
      <c r="AP256" s="645">
        <v>4181</v>
      </c>
      <c r="AQ256" s="653">
        <v>2.97</v>
      </c>
      <c r="AR256" s="645">
        <v>4372</v>
      </c>
      <c r="AS256" s="653">
        <v>2.99</v>
      </c>
      <c r="AT256" s="654">
        <v>47.81</v>
      </c>
      <c r="AU256" s="651" t="s">
        <v>1283</v>
      </c>
      <c r="AV256" s="655">
        <v>2.96</v>
      </c>
      <c r="AW256" s="656" t="s">
        <v>3446</v>
      </c>
      <c r="AX256" s="649">
        <v>2021</v>
      </c>
      <c r="AY256" s="644"/>
      <c r="AZ256" s="644" t="s">
        <v>1210</v>
      </c>
      <c r="BA256" s="650" t="s">
        <v>1210</v>
      </c>
      <c r="BB256" s="657"/>
      <c r="BC256" s="652">
        <v>2024</v>
      </c>
      <c r="BD256" s="645"/>
      <c r="BE256" s="653" t="s">
        <v>1210</v>
      </c>
      <c r="BF256" s="645"/>
      <c r="BG256" s="653" t="s">
        <v>1210</v>
      </c>
      <c r="BH256" s="654"/>
      <c r="BI256" s="657" t="s">
        <v>1210</v>
      </c>
      <c r="BJ256" s="655" t="s">
        <v>1210</v>
      </c>
      <c r="BK256" s="656"/>
      <c r="BL256" s="635"/>
      <c r="BM256" s="658"/>
      <c r="BN256" s="639"/>
      <c r="BO256" s="635"/>
      <c r="BP256" s="658"/>
      <c r="BQ256" s="639"/>
      <c r="BR256" s="635"/>
      <c r="BS256" s="658"/>
      <c r="BT256" s="639"/>
      <c r="BU256" s="635"/>
      <c r="BV256" s="658"/>
      <c r="BW256" s="639"/>
      <c r="BX256" s="635"/>
      <c r="BY256" s="658"/>
      <c r="BZ256" s="639"/>
      <c r="CA256" s="659" t="s">
        <v>1210</v>
      </c>
      <c r="CB256" s="638" t="s">
        <v>1217</v>
      </c>
      <c r="CC256" s="660"/>
      <c r="CD256" s="661" t="s">
        <v>1217</v>
      </c>
      <c r="CE256" s="662"/>
      <c r="CF256" s="663"/>
      <c r="CG256" s="663"/>
      <c r="CH256" s="663"/>
      <c r="CI256" s="663"/>
      <c r="CJ256" s="664"/>
      <c r="CK256" s="661" t="s">
        <v>1217</v>
      </c>
      <c r="CL256" s="639" t="s">
        <v>3447</v>
      </c>
      <c r="CM256" s="647" t="s">
        <v>1217</v>
      </c>
      <c r="CN256" s="665"/>
      <c r="CO256" s="666">
        <v>0</v>
      </c>
      <c r="CP256" s="667"/>
      <c r="CQ256" s="666">
        <v>0</v>
      </c>
      <c r="CR256" s="667"/>
      <c r="CS256" s="666">
        <v>0</v>
      </c>
      <c r="CT256" s="667" t="s">
        <v>1210</v>
      </c>
      <c r="CU256" s="666">
        <v>0</v>
      </c>
      <c r="CV256" s="374" t="s">
        <v>1219</v>
      </c>
      <c r="CW256" s="375" t="s">
        <v>1223</v>
      </c>
      <c r="CX256" s="336"/>
      <c r="CY256" s="333" t="s">
        <v>1222</v>
      </c>
      <c r="CZ256" s="334" t="s">
        <v>1223</v>
      </c>
      <c r="DA256" s="336"/>
      <c r="DB256" s="333" t="s">
        <v>1222</v>
      </c>
      <c r="DC256" s="334" t="s">
        <v>1223</v>
      </c>
      <c r="DD256" s="336"/>
      <c r="DE256" s="333" t="s">
        <v>1222</v>
      </c>
      <c r="DF256" s="334" t="s">
        <v>1223</v>
      </c>
      <c r="DG256" s="336"/>
      <c r="DH256" s="333" t="s">
        <v>1222</v>
      </c>
      <c r="DI256" s="334" t="s">
        <v>1223</v>
      </c>
      <c r="DJ256" s="336"/>
      <c r="DK256" s="333" t="s">
        <v>1222</v>
      </c>
      <c r="DL256" s="334" t="s">
        <v>1223</v>
      </c>
      <c r="DM256" s="336"/>
      <c r="DN256" s="333" t="s">
        <v>1224</v>
      </c>
      <c r="DO256" s="334" t="s">
        <v>1224</v>
      </c>
      <c r="DP256" s="336"/>
      <c r="DQ256" s="333" t="s">
        <v>1222</v>
      </c>
      <c r="DR256" s="334" t="s">
        <v>1223</v>
      </c>
      <c r="DS256" s="336"/>
      <c r="DT256" s="333" t="s">
        <v>1222</v>
      </c>
      <c r="DU256" s="334" t="s">
        <v>1223</v>
      </c>
      <c r="DV256" s="336"/>
      <c r="DW256" s="333" t="s">
        <v>1224</v>
      </c>
      <c r="DX256" s="334" t="s">
        <v>1224</v>
      </c>
      <c r="DY256" s="336"/>
      <c r="DZ256" s="333" t="s">
        <v>1224</v>
      </c>
      <c r="EA256" s="334" t="s">
        <v>1224</v>
      </c>
      <c r="EB256" s="336"/>
      <c r="EC256" s="333" t="s">
        <v>1224</v>
      </c>
      <c r="ED256" s="334" t="s">
        <v>1224</v>
      </c>
      <c r="EE256" s="336"/>
      <c r="EF256" s="333" t="s">
        <v>1222</v>
      </c>
      <c r="EG256" s="334" t="s">
        <v>1223</v>
      </c>
      <c r="EH256" s="336"/>
      <c r="EI256" s="374" t="s">
        <v>1210</v>
      </c>
      <c r="EJ256" s="375" t="s">
        <v>1210</v>
      </c>
      <c r="EK256" s="336"/>
      <c r="EL256" s="333" t="s">
        <v>1210</v>
      </c>
      <c r="EM256" s="334" t="s">
        <v>1210</v>
      </c>
      <c r="EN256" s="336"/>
      <c r="EO256" s="333" t="s">
        <v>1210</v>
      </c>
      <c r="EP256" s="334" t="s">
        <v>1210</v>
      </c>
      <c r="EQ256" s="336"/>
      <c r="ER256" s="333" t="s">
        <v>1210</v>
      </c>
      <c r="ES256" s="334" t="s">
        <v>1210</v>
      </c>
      <c r="ET256" s="336"/>
      <c r="EU256" s="333" t="s">
        <v>1210</v>
      </c>
      <c r="EV256" s="334" t="s">
        <v>1210</v>
      </c>
      <c r="EW256" s="376"/>
      <c r="EY256" s="668" t="s">
        <v>3437</v>
      </c>
      <c r="EZ256" s="639" t="s">
        <v>3438</v>
      </c>
      <c r="FA256" s="265" t="s">
        <v>1231</v>
      </c>
      <c r="FB256" s="266">
        <v>44910</v>
      </c>
      <c r="FC256" s="669">
        <v>44915</v>
      </c>
      <c r="FD256" s="268" t="s">
        <v>1242</v>
      </c>
      <c r="FE256" s="326">
        <v>2.97</v>
      </c>
      <c r="FF256" s="270" t="s">
        <v>1242</v>
      </c>
      <c r="FG256" s="326">
        <v>2.99</v>
      </c>
      <c r="FH256" s="327" t="s">
        <v>1242</v>
      </c>
      <c r="FI256" s="328">
        <v>2.96</v>
      </c>
      <c r="FJ256" s="670" t="s">
        <v>1242</v>
      </c>
      <c r="FK256" s="671">
        <v>100</v>
      </c>
      <c r="FL256" s="672">
        <v>18</v>
      </c>
      <c r="FM256" s="673">
        <v>18</v>
      </c>
      <c r="FN256" s="268" t="s">
        <v>1210</v>
      </c>
      <c r="FO256" s="326" t="s">
        <v>1210</v>
      </c>
      <c r="FP256" s="270" t="s">
        <v>1210</v>
      </c>
      <c r="FQ256" s="326" t="s">
        <v>1210</v>
      </c>
      <c r="FR256" s="327" t="s">
        <v>1210</v>
      </c>
      <c r="FS256" s="328" t="s">
        <v>1210</v>
      </c>
      <c r="FT256" s="670" t="s">
        <v>1210</v>
      </c>
      <c r="FU256" s="671" t="s">
        <v>1210</v>
      </c>
      <c r="FV256" s="672" t="s">
        <v>1210</v>
      </c>
      <c r="FW256" s="673" t="s">
        <v>1210</v>
      </c>
      <c r="FY256" s="276" t="s">
        <v>1243</v>
      </c>
      <c r="FZ256" s="277" t="s">
        <v>1230</v>
      </c>
      <c r="GC256" s="229"/>
      <c r="GD256" s="229"/>
    </row>
    <row r="257" spans="2:186" ht="18.75" customHeight="1">
      <c r="B257" s="632" t="s">
        <v>3448</v>
      </c>
      <c r="C257" s="231" t="s">
        <v>3449</v>
      </c>
      <c r="D257" s="232">
        <v>2022</v>
      </c>
      <c r="E257" s="233" t="s">
        <v>1231</v>
      </c>
      <c r="F257" s="633">
        <v>1028414</v>
      </c>
      <c r="G257" s="634">
        <v>1028414</v>
      </c>
      <c r="H257" s="339">
        <v>44771</v>
      </c>
      <c r="I257" s="635" t="s">
        <v>3450</v>
      </c>
      <c r="J257" s="636" t="s">
        <v>3449</v>
      </c>
      <c r="K257" s="637" t="s">
        <v>3451</v>
      </c>
      <c r="L257" s="638" t="s">
        <v>3449</v>
      </c>
      <c r="M257" s="637" t="s">
        <v>3451</v>
      </c>
      <c r="N257" s="639" t="s">
        <v>3452</v>
      </c>
      <c r="O257" s="635" t="s">
        <v>25</v>
      </c>
      <c r="P257" s="639" t="s">
        <v>45</v>
      </c>
      <c r="Q257" s="640" t="s">
        <v>1234</v>
      </c>
      <c r="R257" s="641"/>
      <c r="S257" s="641"/>
      <c r="T257" s="642"/>
      <c r="U257" s="643">
        <v>5055.8148502199992</v>
      </c>
      <c r="V257" s="644">
        <v>2</v>
      </c>
      <c r="W257" s="644">
        <v>2</v>
      </c>
      <c r="X257" s="645"/>
      <c r="Y257" s="352">
        <v>2022</v>
      </c>
      <c r="Z257" s="265">
        <v>2024</v>
      </c>
      <c r="AA257" s="646" t="s">
        <v>3453</v>
      </c>
      <c r="AB257" s="647"/>
      <c r="AC257" s="639"/>
      <c r="AD257" s="648" t="s">
        <v>1211</v>
      </c>
      <c r="AE257" s="636" t="s">
        <v>3454</v>
      </c>
      <c r="AF257" s="636" t="s">
        <v>3455</v>
      </c>
      <c r="AG257" s="639" t="s">
        <v>3456</v>
      </c>
      <c r="AH257" s="648"/>
      <c r="AI257" s="639"/>
      <c r="AJ257" s="649">
        <v>2021</v>
      </c>
      <c r="AK257" s="644">
        <v>9297</v>
      </c>
      <c r="AL257" s="644">
        <v>8940</v>
      </c>
      <c r="AM257" s="650">
        <v>10.63</v>
      </c>
      <c r="AN257" s="651" t="s">
        <v>1680</v>
      </c>
      <c r="AO257" s="652">
        <v>2024</v>
      </c>
      <c r="AP257" s="645">
        <v>8265</v>
      </c>
      <c r="AQ257" s="653">
        <v>11.1</v>
      </c>
      <c r="AR257" s="645">
        <v>7948</v>
      </c>
      <c r="AS257" s="653">
        <v>11.09</v>
      </c>
      <c r="AT257" s="654">
        <v>9.4499999999999993</v>
      </c>
      <c r="AU257" s="651" t="s">
        <v>1680</v>
      </c>
      <c r="AV257" s="655">
        <v>11.1</v>
      </c>
      <c r="AW257" s="656" t="s">
        <v>3457</v>
      </c>
      <c r="AX257" s="649">
        <v>2021</v>
      </c>
      <c r="AY257" s="644"/>
      <c r="AZ257" s="644" t="s">
        <v>1210</v>
      </c>
      <c r="BA257" s="650" t="s">
        <v>1210</v>
      </c>
      <c r="BB257" s="657"/>
      <c r="BC257" s="652">
        <v>2024</v>
      </c>
      <c r="BD257" s="645"/>
      <c r="BE257" s="653" t="s">
        <v>1210</v>
      </c>
      <c r="BF257" s="645"/>
      <c r="BG257" s="653" t="s">
        <v>1210</v>
      </c>
      <c r="BH257" s="654"/>
      <c r="BI257" s="657" t="s">
        <v>1210</v>
      </c>
      <c r="BJ257" s="655" t="s">
        <v>1210</v>
      </c>
      <c r="BK257" s="656"/>
      <c r="BL257" s="635"/>
      <c r="BM257" s="658"/>
      <c r="BN257" s="639"/>
      <c r="BO257" s="635"/>
      <c r="BP257" s="658"/>
      <c r="BQ257" s="639"/>
      <c r="BR257" s="635"/>
      <c r="BS257" s="658"/>
      <c r="BT257" s="639"/>
      <c r="BU257" s="635"/>
      <c r="BV257" s="658"/>
      <c r="BW257" s="639"/>
      <c r="BX257" s="635"/>
      <c r="BY257" s="658"/>
      <c r="BZ257" s="639"/>
      <c r="CA257" s="659" t="s">
        <v>1210</v>
      </c>
      <c r="CB257" s="638" t="s">
        <v>1217</v>
      </c>
      <c r="CC257" s="660"/>
      <c r="CD257" s="661" t="s">
        <v>1217</v>
      </c>
      <c r="CE257" s="662"/>
      <c r="CF257" s="663"/>
      <c r="CG257" s="663"/>
      <c r="CH257" s="663"/>
      <c r="CI257" s="663"/>
      <c r="CJ257" s="664"/>
      <c r="CK257" s="661" t="s">
        <v>1217</v>
      </c>
      <c r="CL257" s="639"/>
      <c r="CM257" s="647" t="s">
        <v>1217</v>
      </c>
      <c r="CN257" s="665"/>
      <c r="CO257" s="666">
        <v>0</v>
      </c>
      <c r="CP257" s="667"/>
      <c r="CQ257" s="666">
        <v>1</v>
      </c>
      <c r="CR257" s="667"/>
      <c r="CS257" s="666">
        <v>0</v>
      </c>
      <c r="CT257" s="667" t="s">
        <v>1210</v>
      </c>
      <c r="CU257" s="666">
        <v>1</v>
      </c>
      <c r="CV257" s="374" t="s">
        <v>1219</v>
      </c>
      <c r="CW257" s="375" t="s">
        <v>1223</v>
      </c>
      <c r="CX257" s="336"/>
      <c r="CY257" s="333" t="s">
        <v>1222</v>
      </c>
      <c r="CZ257" s="334" t="s">
        <v>1223</v>
      </c>
      <c r="DA257" s="336"/>
      <c r="DB257" s="333" t="s">
        <v>1220</v>
      </c>
      <c r="DC257" s="334" t="s">
        <v>1220</v>
      </c>
      <c r="DD257" s="336"/>
      <c r="DE257" s="333" t="s">
        <v>1220</v>
      </c>
      <c r="DF257" s="334" t="s">
        <v>1220</v>
      </c>
      <c r="DG257" s="336"/>
      <c r="DH257" s="333" t="s">
        <v>1220</v>
      </c>
      <c r="DI257" s="334" t="s">
        <v>1220</v>
      </c>
      <c r="DJ257" s="336"/>
      <c r="DK257" s="333" t="s">
        <v>1220</v>
      </c>
      <c r="DL257" s="334" t="s">
        <v>1220</v>
      </c>
      <c r="DM257" s="336"/>
      <c r="DN257" s="333" t="s">
        <v>1220</v>
      </c>
      <c r="DO257" s="334" t="s">
        <v>1220</v>
      </c>
      <c r="DP257" s="336"/>
      <c r="DQ257" s="333" t="s">
        <v>1220</v>
      </c>
      <c r="DR257" s="334" t="s">
        <v>1220</v>
      </c>
      <c r="DS257" s="336"/>
      <c r="DT257" s="333" t="s">
        <v>1220</v>
      </c>
      <c r="DU257" s="334" t="s">
        <v>1220</v>
      </c>
      <c r="DV257" s="336"/>
      <c r="DW257" s="333" t="s">
        <v>1224</v>
      </c>
      <c r="DX257" s="334" t="s">
        <v>1224</v>
      </c>
      <c r="DY257" s="336"/>
      <c r="DZ257" s="333" t="s">
        <v>1220</v>
      </c>
      <c r="EA257" s="334" t="s">
        <v>1220</v>
      </c>
      <c r="EB257" s="336"/>
      <c r="EC257" s="333" t="s">
        <v>1224</v>
      </c>
      <c r="ED257" s="334" t="s">
        <v>1224</v>
      </c>
      <c r="EE257" s="336"/>
      <c r="EF257" s="333" t="s">
        <v>1224</v>
      </c>
      <c r="EG257" s="334" t="s">
        <v>1224</v>
      </c>
      <c r="EH257" s="336"/>
      <c r="EI257" s="374" t="s">
        <v>1210</v>
      </c>
      <c r="EJ257" s="375" t="s">
        <v>1210</v>
      </c>
      <c r="EK257" s="336"/>
      <c r="EL257" s="333" t="s">
        <v>1210</v>
      </c>
      <c r="EM257" s="334" t="s">
        <v>1210</v>
      </c>
      <c r="EN257" s="336"/>
      <c r="EO257" s="333" t="s">
        <v>1210</v>
      </c>
      <c r="EP257" s="334" t="s">
        <v>1210</v>
      </c>
      <c r="EQ257" s="336"/>
      <c r="ER257" s="333" t="s">
        <v>1210</v>
      </c>
      <c r="ES257" s="334" t="s">
        <v>1210</v>
      </c>
      <c r="ET257" s="336"/>
      <c r="EU257" s="333" t="s">
        <v>1210</v>
      </c>
      <c r="EV257" s="334" t="s">
        <v>1210</v>
      </c>
      <c r="EW257" s="376"/>
      <c r="EY257" s="668" t="s">
        <v>3448</v>
      </c>
      <c r="EZ257" s="639" t="s">
        <v>3449</v>
      </c>
      <c r="FA257" s="265" t="s">
        <v>1231</v>
      </c>
      <c r="FB257" s="266">
        <v>44917</v>
      </c>
      <c r="FC257" s="669">
        <v>44918</v>
      </c>
      <c r="FD257" s="268" t="s">
        <v>1276</v>
      </c>
      <c r="FE257" s="326">
        <v>11.1</v>
      </c>
      <c r="FF257" s="270" t="s">
        <v>1276</v>
      </c>
      <c r="FG257" s="326">
        <v>11.09</v>
      </c>
      <c r="FH257" s="327" t="s">
        <v>1242</v>
      </c>
      <c r="FI257" s="328">
        <v>11.1</v>
      </c>
      <c r="FJ257" s="670" t="s">
        <v>1242</v>
      </c>
      <c r="FK257" s="671">
        <v>100</v>
      </c>
      <c r="FL257" s="672">
        <v>20</v>
      </c>
      <c r="FM257" s="673">
        <v>20</v>
      </c>
      <c r="FN257" s="268" t="s">
        <v>1210</v>
      </c>
      <c r="FO257" s="326" t="s">
        <v>1210</v>
      </c>
      <c r="FP257" s="270" t="s">
        <v>1210</v>
      </c>
      <c r="FQ257" s="326" t="s">
        <v>1210</v>
      </c>
      <c r="FR257" s="327" t="s">
        <v>1210</v>
      </c>
      <c r="FS257" s="328" t="s">
        <v>1210</v>
      </c>
      <c r="FT257" s="670" t="s">
        <v>1210</v>
      </c>
      <c r="FU257" s="671" t="s">
        <v>1210</v>
      </c>
      <c r="FV257" s="672" t="s">
        <v>1210</v>
      </c>
      <c r="FW257" s="673" t="s">
        <v>1210</v>
      </c>
      <c r="FY257" s="276" t="s">
        <v>1243</v>
      </c>
      <c r="FZ257" s="277" t="s">
        <v>1230</v>
      </c>
      <c r="GC257" s="229"/>
      <c r="GD257" s="229"/>
    </row>
    <row r="258" spans="2:186" ht="18.75" customHeight="1">
      <c r="B258" s="632" t="s">
        <v>3458</v>
      </c>
      <c r="C258" s="231" t="s">
        <v>3459</v>
      </c>
      <c r="D258" s="232">
        <v>2022</v>
      </c>
      <c r="E258" s="233" t="s">
        <v>1231</v>
      </c>
      <c r="F258" s="633">
        <v>1056415</v>
      </c>
      <c r="G258" s="634">
        <v>1056415</v>
      </c>
      <c r="H258" s="339">
        <v>44772</v>
      </c>
      <c r="I258" s="635" t="s">
        <v>3460</v>
      </c>
      <c r="J258" s="636" t="s">
        <v>3459</v>
      </c>
      <c r="K258" s="637" t="s">
        <v>3461</v>
      </c>
      <c r="L258" s="638" t="s">
        <v>3459</v>
      </c>
      <c r="M258" s="637" t="s">
        <v>3462</v>
      </c>
      <c r="N258" s="639" t="s">
        <v>3463</v>
      </c>
      <c r="O258" s="635" t="s">
        <v>78</v>
      </c>
      <c r="P258" s="639" t="s">
        <v>85</v>
      </c>
      <c r="Q258" s="640" t="s">
        <v>1234</v>
      </c>
      <c r="R258" s="641"/>
      <c r="S258" s="641"/>
      <c r="T258" s="642"/>
      <c r="U258" s="643">
        <v>1635.9493429079996</v>
      </c>
      <c r="V258" s="644">
        <v>44</v>
      </c>
      <c r="W258" s="644">
        <v>0</v>
      </c>
      <c r="X258" s="645"/>
      <c r="Y258" s="352">
        <v>2022</v>
      </c>
      <c r="Z258" s="265">
        <v>2024</v>
      </c>
      <c r="AA258" s="646" t="s">
        <v>3464</v>
      </c>
      <c r="AB258" s="647" t="s">
        <v>1211</v>
      </c>
      <c r="AC258" s="639" t="s">
        <v>3465</v>
      </c>
      <c r="AD258" s="648"/>
      <c r="AE258" s="636"/>
      <c r="AF258" s="636"/>
      <c r="AG258" s="639"/>
      <c r="AH258" s="648"/>
      <c r="AI258" s="639"/>
      <c r="AJ258" s="649">
        <v>2021</v>
      </c>
      <c r="AK258" s="644">
        <v>2031</v>
      </c>
      <c r="AL258" s="644">
        <v>2022</v>
      </c>
      <c r="AM258" s="650">
        <v>0.2</v>
      </c>
      <c r="AN258" s="651" t="s">
        <v>1215</v>
      </c>
      <c r="AO258" s="652">
        <v>2024</v>
      </c>
      <c r="AP258" s="645">
        <v>2011</v>
      </c>
      <c r="AQ258" s="653">
        <v>0.98</v>
      </c>
      <c r="AR258" s="645">
        <v>2002</v>
      </c>
      <c r="AS258" s="653">
        <v>0.98</v>
      </c>
      <c r="AT258" s="654">
        <v>0.2</v>
      </c>
      <c r="AU258" s="651" t="s">
        <v>1215</v>
      </c>
      <c r="AV258" s="655">
        <v>0</v>
      </c>
      <c r="AW258" s="656" t="s">
        <v>3466</v>
      </c>
      <c r="AX258" s="649">
        <v>2021</v>
      </c>
      <c r="AY258" s="644"/>
      <c r="AZ258" s="644" t="s">
        <v>1210</v>
      </c>
      <c r="BA258" s="650" t="s">
        <v>1210</v>
      </c>
      <c r="BB258" s="657"/>
      <c r="BC258" s="652">
        <v>2024</v>
      </c>
      <c r="BD258" s="645"/>
      <c r="BE258" s="653" t="s">
        <v>1210</v>
      </c>
      <c r="BF258" s="645"/>
      <c r="BG258" s="653" t="s">
        <v>1210</v>
      </c>
      <c r="BH258" s="654"/>
      <c r="BI258" s="657" t="s">
        <v>1210</v>
      </c>
      <c r="BJ258" s="655" t="s">
        <v>1210</v>
      </c>
      <c r="BK258" s="656"/>
      <c r="BL258" s="635"/>
      <c r="BM258" s="658"/>
      <c r="BN258" s="639"/>
      <c r="BO258" s="635"/>
      <c r="BP258" s="658"/>
      <c r="BQ258" s="639"/>
      <c r="BR258" s="635"/>
      <c r="BS258" s="658"/>
      <c r="BT258" s="639"/>
      <c r="BU258" s="635"/>
      <c r="BV258" s="658"/>
      <c r="BW258" s="639"/>
      <c r="BX258" s="635"/>
      <c r="BY258" s="658"/>
      <c r="BZ258" s="639"/>
      <c r="CA258" s="659" t="s">
        <v>1210</v>
      </c>
      <c r="CB258" s="638" t="s">
        <v>1240</v>
      </c>
      <c r="CC258" s="660" t="s">
        <v>3467</v>
      </c>
      <c r="CD258" s="661" t="s">
        <v>1210</v>
      </c>
      <c r="CE258" s="662" t="s">
        <v>3468</v>
      </c>
      <c r="CF258" s="663" t="s">
        <v>3469</v>
      </c>
      <c r="CG258" s="663"/>
      <c r="CH258" s="663"/>
      <c r="CI258" s="663"/>
      <c r="CJ258" s="664"/>
      <c r="CK258" s="661" t="s">
        <v>1240</v>
      </c>
      <c r="CL258" s="639" t="s">
        <v>3470</v>
      </c>
      <c r="CM258" s="647" t="s">
        <v>1217</v>
      </c>
      <c r="CN258" s="665"/>
      <c r="CO258" s="666">
        <v>0</v>
      </c>
      <c r="CP258" s="667"/>
      <c r="CQ258" s="666">
        <v>0</v>
      </c>
      <c r="CR258" s="667"/>
      <c r="CS258" s="666">
        <v>0</v>
      </c>
      <c r="CT258" s="667" t="s">
        <v>1210</v>
      </c>
      <c r="CU258" s="666">
        <v>0</v>
      </c>
      <c r="CV258" s="374" t="s">
        <v>1219</v>
      </c>
      <c r="CW258" s="375" t="s">
        <v>1223</v>
      </c>
      <c r="CX258" s="336"/>
      <c r="CY258" s="333" t="s">
        <v>1222</v>
      </c>
      <c r="CZ258" s="334" t="s">
        <v>1223</v>
      </c>
      <c r="DA258" s="336"/>
      <c r="DB258" s="333" t="s">
        <v>1222</v>
      </c>
      <c r="DC258" s="334" t="s">
        <v>1223</v>
      </c>
      <c r="DD258" s="336"/>
      <c r="DE258" s="333" t="s">
        <v>1222</v>
      </c>
      <c r="DF258" s="334" t="s">
        <v>1223</v>
      </c>
      <c r="DG258" s="336"/>
      <c r="DH258" s="333" t="s">
        <v>1222</v>
      </c>
      <c r="DI258" s="334" t="s">
        <v>1223</v>
      </c>
      <c r="DJ258" s="336"/>
      <c r="DK258" s="333" t="s">
        <v>1220</v>
      </c>
      <c r="DL258" s="334" t="s">
        <v>1220</v>
      </c>
      <c r="DM258" s="336"/>
      <c r="DN258" s="333" t="s">
        <v>1224</v>
      </c>
      <c r="DO258" s="334" t="s">
        <v>1224</v>
      </c>
      <c r="DP258" s="336"/>
      <c r="DQ258" s="333" t="s">
        <v>1222</v>
      </c>
      <c r="DR258" s="334" t="s">
        <v>1223</v>
      </c>
      <c r="DS258" s="336"/>
      <c r="DT258" s="333" t="s">
        <v>1222</v>
      </c>
      <c r="DU258" s="334" t="s">
        <v>1223</v>
      </c>
      <c r="DV258" s="336"/>
      <c r="DW258" s="333" t="s">
        <v>1224</v>
      </c>
      <c r="DX258" s="334" t="s">
        <v>1224</v>
      </c>
      <c r="DY258" s="336"/>
      <c r="DZ258" s="333" t="s">
        <v>1224</v>
      </c>
      <c r="EA258" s="334" t="s">
        <v>1224</v>
      </c>
      <c r="EB258" s="336"/>
      <c r="EC258" s="333" t="s">
        <v>1224</v>
      </c>
      <c r="ED258" s="334" t="s">
        <v>1224</v>
      </c>
      <c r="EE258" s="336"/>
      <c r="EF258" s="333" t="s">
        <v>1224</v>
      </c>
      <c r="EG258" s="334" t="s">
        <v>1224</v>
      </c>
      <c r="EH258" s="336"/>
      <c r="EI258" s="374" t="s">
        <v>1210</v>
      </c>
      <c r="EJ258" s="375" t="s">
        <v>1210</v>
      </c>
      <c r="EK258" s="336"/>
      <c r="EL258" s="333" t="s">
        <v>1210</v>
      </c>
      <c r="EM258" s="334" t="s">
        <v>1210</v>
      </c>
      <c r="EN258" s="336"/>
      <c r="EO258" s="333" t="s">
        <v>1210</v>
      </c>
      <c r="EP258" s="334" t="s">
        <v>1210</v>
      </c>
      <c r="EQ258" s="336"/>
      <c r="ER258" s="333" t="s">
        <v>1210</v>
      </c>
      <c r="ES258" s="334" t="s">
        <v>1210</v>
      </c>
      <c r="ET258" s="336"/>
      <c r="EU258" s="333" t="s">
        <v>1210</v>
      </c>
      <c r="EV258" s="334" t="s">
        <v>1210</v>
      </c>
      <c r="EW258" s="376"/>
      <c r="EY258" s="668" t="s">
        <v>3458</v>
      </c>
      <c r="EZ258" s="639" t="s">
        <v>3459</v>
      </c>
      <c r="FA258" s="265" t="s">
        <v>1231</v>
      </c>
      <c r="FB258" s="266">
        <v>44897</v>
      </c>
      <c r="FC258" s="669">
        <v>44900</v>
      </c>
      <c r="FD258" s="268" t="s">
        <v>1242</v>
      </c>
      <c r="FE258" s="326">
        <v>0.98</v>
      </c>
      <c r="FF258" s="270" t="s">
        <v>1242</v>
      </c>
      <c r="FG258" s="326">
        <v>0.98</v>
      </c>
      <c r="FH258" s="327" t="s">
        <v>1228</v>
      </c>
      <c r="FI258" s="328">
        <v>0</v>
      </c>
      <c r="FJ258" s="670" t="s">
        <v>1242</v>
      </c>
      <c r="FK258" s="671">
        <v>100</v>
      </c>
      <c r="FL258" s="672">
        <v>16</v>
      </c>
      <c r="FM258" s="673">
        <v>16</v>
      </c>
      <c r="FN258" s="268" t="s">
        <v>1210</v>
      </c>
      <c r="FO258" s="326" t="s">
        <v>1210</v>
      </c>
      <c r="FP258" s="270" t="s">
        <v>1210</v>
      </c>
      <c r="FQ258" s="326" t="s">
        <v>1210</v>
      </c>
      <c r="FR258" s="327" t="s">
        <v>1210</v>
      </c>
      <c r="FS258" s="328" t="s">
        <v>1210</v>
      </c>
      <c r="FT258" s="670" t="s">
        <v>1210</v>
      </c>
      <c r="FU258" s="671" t="s">
        <v>1210</v>
      </c>
      <c r="FV258" s="672" t="s">
        <v>1210</v>
      </c>
      <c r="FW258" s="673" t="s">
        <v>1210</v>
      </c>
      <c r="FY258" s="276" t="s">
        <v>1243</v>
      </c>
      <c r="FZ258" s="277" t="s">
        <v>1230</v>
      </c>
      <c r="GC258" s="229"/>
      <c r="GD258" s="229"/>
    </row>
    <row r="259" spans="2:186" ht="18.75" customHeight="1">
      <c r="B259" s="632" t="s">
        <v>3471</v>
      </c>
      <c r="C259" s="231" t="s">
        <v>3472</v>
      </c>
      <c r="D259" s="232">
        <v>2022</v>
      </c>
      <c r="E259" s="233" t="s">
        <v>1231</v>
      </c>
      <c r="F259" s="633">
        <v>1028416</v>
      </c>
      <c r="G259" s="634">
        <v>1028416</v>
      </c>
      <c r="H259" s="339">
        <v>44881</v>
      </c>
      <c r="I259" s="635" t="s">
        <v>3473</v>
      </c>
      <c r="J259" s="636" t="s">
        <v>3472</v>
      </c>
      <c r="K259" s="637" t="s">
        <v>3474</v>
      </c>
      <c r="L259" s="638" t="s">
        <v>3472</v>
      </c>
      <c r="M259" s="637" t="s">
        <v>3474</v>
      </c>
      <c r="N259" s="639" t="s">
        <v>3473</v>
      </c>
      <c r="O259" s="635" t="s">
        <v>25</v>
      </c>
      <c r="P259" s="639" t="s">
        <v>45</v>
      </c>
      <c r="Q259" s="640" t="s">
        <v>1234</v>
      </c>
      <c r="R259" s="641"/>
      <c r="S259" s="641"/>
      <c r="T259" s="642"/>
      <c r="U259" s="643">
        <v>2796</v>
      </c>
      <c r="V259" s="644">
        <v>1</v>
      </c>
      <c r="W259" s="644">
        <v>1</v>
      </c>
      <c r="X259" s="645"/>
      <c r="Y259" s="352">
        <v>2022</v>
      </c>
      <c r="Z259" s="265">
        <v>2024</v>
      </c>
      <c r="AA259" s="646" t="s">
        <v>3475</v>
      </c>
      <c r="AB259" s="647"/>
      <c r="AC259" s="639"/>
      <c r="AD259" s="648" t="s">
        <v>1211</v>
      </c>
      <c r="AE259" s="636" t="s">
        <v>3476</v>
      </c>
      <c r="AF259" s="636" t="s">
        <v>3473</v>
      </c>
      <c r="AG259" s="639" t="s">
        <v>3477</v>
      </c>
      <c r="AH259" s="648"/>
      <c r="AI259" s="639"/>
      <c r="AJ259" s="649">
        <v>2021</v>
      </c>
      <c r="AK259" s="644">
        <v>5034</v>
      </c>
      <c r="AL259" s="644">
        <v>4988.9530201342286</v>
      </c>
      <c r="AM259" s="650"/>
      <c r="AN259" s="651"/>
      <c r="AO259" s="652">
        <v>2024</v>
      </c>
      <c r="AP259" s="645">
        <v>3902</v>
      </c>
      <c r="AQ259" s="653">
        <v>22.48</v>
      </c>
      <c r="AR259" s="645">
        <v>3867</v>
      </c>
      <c r="AS259" s="653">
        <v>22.48</v>
      </c>
      <c r="AT259" s="654"/>
      <c r="AU259" s="651" t="s">
        <v>1210</v>
      </c>
      <c r="AV259" s="655" t="s">
        <v>1210</v>
      </c>
      <c r="AW259" s="656" t="s">
        <v>3478</v>
      </c>
      <c r="AX259" s="649">
        <v>2021</v>
      </c>
      <c r="AY259" s="644"/>
      <c r="AZ259" s="644" t="s">
        <v>1210</v>
      </c>
      <c r="BA259" s="650" t="s">
        <v>1210</v>
      </c>
      <c r="BB259" s="657"/>
      <c r="BC259" s="652">
        <v>2024</v>
      </c>
      <c r="BD259" s="645"/>
      <c r="BE259" s="653" t="s">
        <v>1210</v>
      </c>
      <c r="BF259" s="645"/>
      <c r="BG259" s="653" t="s">
        <v>1210</v>
      </c>
      <c r="BH259" s="654"/>
      <c r="BI259" s="657" t="s">
        <v>1210</v>
      </c>
      <c r="BJ259" s="655" t="s">
        <v>1210</v>
      </c>
      <c r="BK259" s="656"/>
      <c r="BL259" s="635"/>
      <c r="BM259" s="658"/>
      <c r="BN259" s="639"/>
      <c r="BO259" s="635"/>
      <c r="BP259" s="658"/>
      <c r="BQ259" s="639"/>
      <c r="BR259" s="635"/>
      <c r="BS259" s="658"/>
      <c r="BT259" s="639"/>
      <c r="BU259" s="635"/>
      <c r="BV259" s="658"/>
      <c r="BW259" s="639"/>
      <c r="BX259" s="635"/>
      <c r="BY259" s="658"/>
      <c r="BZ259" s="639"/>
      <c r="CA259" s="659" t="s">
        <v>1210</v>
      </c>
      <c r="CB259" s="638" t="s">
        <v>1240</v>
      </c>
      <c r="CC259" s="660" t="s">
        <v>3479</v>
      </c>
      <c r="CD259" s="661" t="s">
        <v>1217</v>
      </c>
      <c r="CE259" s="662"/>
      <c r="CF259" s="663"/>
      <c r="CG259" s="663"/>
      <c r="CH259" s="663"/>
      <c r="CI259" s="663"/>
      <c r="CJ259" s="664"/>
      <c r="CK259" s="661" t="s">
        <v>1240</v>
      </c>
      <c r="CL259" s="639" t="s">
        <v>3480</v>
      </c>
      <c r="CM259" s="647" t="s">
        <v>1217</v>
      </c>
      <c r="CN259" s="665"/>
      <c r="CO259" s="666">
        <v>1</v>
      </c>
      <c r="CP259" s="667"/>
      <c r="CQ259" s="666">
        <v>1</v>
      </c>
      <c r="CR259" s="667"/>
      <c r="CS259" s="666">
        <v>0</v>
      </c>
      <c r="CT259" s="667" t="s">
        <v>1210</v>
      </c>
      <c r="CU259" s="666">
        <v>2</v>
      </c>
      <c r="CV259" s="374" t="s">
        <v>1219</v>
      </c>
      <c r="CW259" s="375" t="s">
        <v>1223</v>
      </c>
      <c r="CX259" s="336"/>
      <c r="CY259" s="333" t="s">
        <v>1222</v>
      </c>
      <c r="CZ259" s="334" t="s">
        <v>1223</v>
      </c>
      <c r="DA259" s="336"/>
      <c r="DB259" s="333" t="s">
        <v>1222</v>
      </c>
      <c r="DC259" s="334" t="s">
        <v>1223</v>
      </c>
      <c r="DD259" s="336"/>
      <c r="DE259" s="333" t="s">
        <v>1222</v>
      </c>
      <c r="DF259" s="334" t="s">
        <v>1223</v>
      </c>
      <c r="DG259" s="336"/>
      <c r="DH259" s="333" t="s">
        <v>1222</v>
      </c>
      <c r="DI259" s="334" t="s">
        <v>1223</v>
      </c>
      <c r="DJ259" s="336"/>
      <c r="DK259" s="333" t="s">
        <v>1222</v>
      </c>
      <c r="DL259" s="334" t="s">
        <v>1223</v>
      </c>
      <c r="DM259" s="336"/>
      <c r="DN259" s="333" t="s">
        <v>1222</v>
      </c>
      <c r="DO259" s="334" t="s">
        <v>1223</v>
      </c>
      <c r="DP259" s="336"/>
      <c r="DQ259" s="333" t="s">
        <v>1222</v>
      </c>
      <c r="DR259" s="334" t="s">
        <v>1223</v>
      </c>
      <c r="DS259" s="336"/>
      <c r="DT259" s="333" t="s">
        <v>1222</v>
      </c>
      <c r="DU259" s="334" t="s">
        <v>1223</v>
      </c>
      <c r="DV259" s="336"/>
      <c r="DW259" s="333" t="s">
        <v>1224</v>
      </c>
      <c r="DX259" s="334" t="s">
        <v>1224</v>
      </c>
      <c r="DY259" s="336"/>
      <c r="DZ259" s="333" t="s">
        <v>1224</v>
      </c>
      <c r="EA259" s="334" t="s">
        <v>1224</v>
      </c>
      <c r="EB259" s="336"/>
      <c r="EC259" s="333" t="s">
        <v>1224</v>
      </c>
      <c r="ED259" s="334" t="s">
        <v>1224</v>
      </c>
      <c r="EE259" s="336"/>
      <c r="EF259" s="333" t="s">
        <v>1222</v>
      </c>
      <c r="EG259" s="334" t="s">
        <v>1223</v>
      </c>
      <c r="EH259" s="336"/>
      <c r="EI259" s="374" t="s">
        <v>1210</v>
      </c>
      <c r="EJ259" s="375" t="s">
        <v>1210</v>
      </c>
      <c r="EK259" s="336"/>
      <c r="EL259" s="333" t="s">
        <v>1210</v>
      </c>
      <c r="EM259" s="334" t="s">
        <v>1210</v>
      </c>
      <c r="EN259" s="336"/>
      <c r="EO259" s="333" t="s">
        <v>1210</v>
      </c>
      <c r="EP259" s="334" t="s">
        <v>1210</v>
      </c>
      <c r="EQ259" s="336"/>
      <c r="ER259" s="333" t="s">
        <v>1210</v>
      </c>
      <c r="ES259" s="334" t="s">
        <v>1210</v>
      </c>
      <c r="ET259" s="336"/>
      <c r="EU259" s="333" t="s">
        <v>1210</v>
      </c>
      <c r="EV259" s="334" t="s">
        <v>1210</v>
      </c>
      <c r="EW259" s="376"/>
      <c r="EY259" s="668" t="s">
        <v>3471</v>
      </c>
      <c r="EZ259" s="639" t="s">
        <v>3472</v>
      </c>
      <c r="FA259" s="265" t="s">
        <v>1231</v>
      </c>
      <c r="FB259" s="266">
        <v>44907</v>
      </c>
      <c r="FC259" s="669">
        <v>44915</v>
      </c>
      <c r="FD259" s="268" t="s">
        <v>1276</v>
      </c>
      <c r="FE259" s="326">
        <v>22.48</v>
      </c>
      <c r="FF259" s="270" t="s">
        <v>1276</v>
      </c>
      <c r="FG259" s="326">
        <v>22.48</v>
      </c>
      <c r="FH259" s="327" t="s">
        <v>1210</v>
      </c>
      <c r="FI259" s="328" t="s">
        <v>1210</v>
      </c>
      <c r="FJ259" s="670" t="s">
        <v>1242</v>
      </c>
      <c r="FK259" s="671">
        <v>100</v>
      </c>
      <c r="FL259" s="672">
        <v>20</v>
      </c>
      <c r="FM259" s="673">
        <v>20</v>
      </c>
      <c r="FN259" s="268" t="s">
        <v>1210</v>
      </c>
      <c r="FO259" s="326" t="s">
        <v>1210</v>
      </c>
      <c r="FP259" s="270" t="s">
        <v>1210</v>
      </c>
      <c r="FQ259" s="326" t="s">
        <v>1210</v>
      </c>
      <c r="FR259" s="327" t="s">
        <v>1210</v>
      </c>
      <c r="FS259" s="328" t="s">
        <v>1210</v>
      </c>
      <c r="FT259" s="670" t="s">
        <v>1210</v>
      </c>
      <c r="FU259" s="671" t="s">
        <v>1210</v>
      </c>
      <c r="FV259" s="672" t="s">
        <v>1210</v>
      </c>
      <c r="FW259" s="673" t="s">
        <v>1210</v>
      </c>
      <c r="FY259" s="276" t="s">
        <v>1243</v>
      </c>
      <c r="FZ259" s="277" t="s">
        <v>1230</v>
      </c>
      <c r="GC259" s="229"/>
      <c r="GD259" s="229"/>
    </row>
    <row r="260" spans="2:186" s="96" customFormat="1" ht="18.75" customHeight="1">
      <c r="B260" s="674"/>
      <c r="FA260" s="675" t="b">
        <f>ISERR(FIND("任意",E157))</f>
        <v>1</v>
      </c>
    </row>
    <row r="261" spans="2:186" s="96" customFormat="1" ht="18.75" customHeight="1">
      <c r="B261" s="674"/>
    </row>
    <row r="262" spans="2:186" s="96" customFormat="1" ht="18.75" customHeight="1">
      <c r="B262" s="674"/>
    </row>
    <row r="263" spans="2:186" s="96" customFormat="1" ht="18.75" customHeight="1">
      <c r="B263" s="674"/>
    </row>
  </sheetData>
  <sheetProtection password="86AE" sheet="1" objects="1" scenarios="1"/>
  <autoFilter ref="A13:GB259"/>
  <mergeCells count="10">
    <mergeCell ref="FF1:FG1"/>
    <mergeCell ref="FP1:FQ1"/>
    <mergeCell ref="AA3:AA5"/>
    <mergeCell ref="EI3:EW3"/>
    <mergeCell ref="FJ3:FM4"/>
    <mergeCell ref="FT3:FW4"/>
    <mergeCell ref="AW4:AW5"/>
    <mergeCell ref="BK4:BK5"/>
    <mergeCell ref="CM4:CM5"/>
    <mergeCell ref="FB4:FC4"/>
  </mergeCells>
  <phoneticPr fontId="7"/>
  <conditionalFormatting sqref="FH6:FI259 FR6:FS259">
    <cfRule type="containsBlanks" dxfId="10" priority="5">
      <formula>LEN(TRIM(FH6))=0</formula>
    </cfRule>
  </conditionalFormatting>
  <conditionalFormatting sqref="FI14:FI259 FE14:FE259 FG14:FG259 FS14:FS259 FO14:FO259 FQ14:FQ259">
    <cfRule type="cellIs" dxfId="9" priority="7" operator="between">
      <formula>2.95</formula>
      <formula>5</formula>
    </cfRule>
  </conditionalFormatting>
  <conditionalFormatting sqref="FI14:FI259 FE14:FE259 FG14:FG259 FS14:FS259 FO14:FO259 FQ14:FQ259">
    <cfRule type="cellIs" dxfId="8" priority="6" operator="between">
      <formula>5</formula>
      <formula>100</formula>
    </cfRule>
    <cfRule type="cellIs" dxfId="7" priority="8" operator="between">
      <formula>0</formula>
      <formula>2.95</formula>
    </cfRule>
    <cfRule type="cellIs" dxfId="6" priority="9" operator="between">
      <formula>-5</formula>
      <formula>-10</formula>
    </cfRule>
    <cfRule type="cellIs" dxfId="5" priority="10" operator="lessThanOrEqual">
      <formula>-10</formula>
    </cfRule>
  </conditionalFormatting>
  <conditionalFormatting sqref="FK14:FK259 FU14:FU259">
    <cfRule type="cellIs" dxfId="4" priority="2" operator="equal">
      <formula>100</formula>
    </cfRule>
    <cfRule type="cellIs" dxfId="3" priority="3" operator="between">
      <formula>50</formula>
      <formula>99</formula>
    </cfRule>
    <cfRule type="cellIs" dxfId="2" priority="4" operator="between">
      <formula>0</formula>
      <formula>50</formula>
    </cfRule>
  </conditionalFormatting>
  <conditionalFormatting sqref="B11:FM12 FX11:FZ12">
    <cfRule type="notContainsBlanks" dxfId="1" priority="11">
      <formula>LEN(TRIM(B11))&gt;0</formula>
    </cfRule>
  </conditionalFormatting>
  <conditionalFormatting sqref="FN11:FW12">
    <cfRule type="notContainsBlanks" dxfId="0" priority="1">
      <formula>LEN(TRIM(FN11))&gt;0</formula>
    </cfRule>
  </conditionalFormatting>
  <printOptions horizontalCentered="1"/>
  <pageMargins left="0.59055118110236227" right="0.59055118110236227" top="0.59055118110236227" bottom="0.59055118110236227" header="0.31496062992125984" footer="0.31496062992125984"/>
  <pageSetup paperSize="9" scale="7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zoomScaleNormal="100" zoomScaleSheetLayoutView="93" workbookViewId="0">
      <selection activeCell="D16" sqref="D16"/>
    </sheetView>
  </sheetViews>
  <sheetFormatPr defaultRowHeight="13.5"/>
  <cols>
    <col min="1" max="1" width="5.25" style="749" bestFit="1" customWidth="1"/>
    <col min="2" max="2" width="12.125" bestFit="1" customWidth="1"/>
    <col min="3" max="3" width="13.625" style="749" bestFit="1" customWidth="1"/>
    <col min="4" max="4" width="63.125" style="750" customWidth="1"/>
    <col min="12" max="12" width="19.375" customWidth="1"/>
  </cols>
  <sheetData>
    <row r="1" spans="1:4">
      <c r="B1" t="s">
        <v>3493</v>
      </c>
    </row>
    <row r="3" spans="1:4">
      <c r="A3" s="68" t="s">
        <v>3494</v>
      </c>
      <c r="B3" s="751" t="s">
        <v>3495</v>
      </c>
      <c r="C3" s="68" t="s">
        <v>3496</v>
      </c>
      <c r="D3" s="752" t="s">
        <v>3500</v>
      </c>
    </row>
    <row r="4" spans="1:4">
      <c r="A4" s="68">
        <v>1</v>
      </c>
      <c r="B4" s="754">
        <v>45018</v>
      </c>
      <c r="C4" s="68" t="s">
        <v>3497</v>
      </c>
      <c r="D4" s="752" t="s">
        <v>3501</v>
      </c>
    </row>
    <row r="5" spans="1:4" ht="54">
      <c r="A5" s="68">
        <v>2</v>
      </c>
      <c r="B5" s="754">
        <v>45019</v>
      </c>
      <c r="C5" s="68" t="s">
        <v>3502</v>
      </c>
      <c r="D5" s="752" t="s">
        <v>3503</v>
      </c>
    </row>
    <row r="6" spans="1:4" ht="40.5">
      <c r="A6" s="68">
        <v>3</v>
      </c>
      <c r="B6" s="754">
        <v>45026</v>
      </c>
      <c r="C6" s="68" t="s">
        <v>3504</v>
      </c>
      <c r="D6" s="752" t="s">
        <v>3505</v>
      </c>
    </row>
    <row r="7" spans="1:4">
      <c r="A7" s="68"/>
      <c r="B7" s="754"/>
      <c r="C7" s="68"/>
      <c r="D7" s="752"/>
    </row>
  </sheetData>
  <sheetProtection password="86AE" sheet="1" objects="1" scenarios="1"/>
  <phoneticPr fontId="7"/>
  <pageMargins left="0.47" right="0.28999999999999998"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25</vt:i4>
      </vt:variant>
    </vt:vector>
  </HeadingPairs>
  <TitlesOfParts>
    <vt:vector size="32" baseType="lpstr">
      <vt:lpstr>はじめに</vt:lpstr>
      <vt:lpstr>計画【１】</vt:lpstr>
      <vt:lpstr>計画【２】</vt:lpstr>
      <vt:lpstr>計画【３】</vt:lpstr>
      <vt:lpstr>計画【４】</vt:lpstr>
      <vt:lpstr>計画書</vt:lpstr>
      <vt:lpstr>変更点</vt:lpstr>
      <vt:lpstr>計画【１】!AA</vt:lpstr>
      <vt:lpstr>計画【１】!BB</vt:lpstr>
      <vt:lpstr>計画【１】!CC</vt:lpstr>
      <vt:lpstr>計画【１】!DD</vt:lpstr>
      <vt:lpstr>計画【１】!EE</vt:lpstr>
      <vt:lpstr>計画【１】!FF</vt:lpstr>
      <vt:lpstr>計画【１】!GG</vt:lpstr>
      <vt:lpstr>計画【１】!HH</vt:lpstr>
      <vt:lpstr>計画【１】!II</vt:lpstr>
      <vt:lpstr>計画【１】!JJ</vt:lpstr>
      <vt:lpstr>計画【１】!KK</vt:lpstr>
      <vt:lpstr>計画【１】!LL</vt:lpstr>
      <vt:lpstr>計画【１】!MM</vt:lpstr>
      <vt:lpstr>計画【１】!NN</vt:lpstr>
      <vt:lpstr>計画【１】!OO</vt:lpstr>
      <vt:lpstr>計画【１】!PP</vt:lpstr>
      <vt:lpstr>計画【１】!Print_Area</vt:lpstr>
      <vt:lpstr>計画【２】!Print_Area</vt:lpstr>
      <vt:lpstr>計画【３】!Print_Area</vt:lpstr>
      <vt:lpstr>計画【４】!Print_Area</vt:lpstr>
      <vt:lpstr>計画書!Print_Area</vt:lpstr>
      <vt:lpstr>計画【１】!QQ</vt:lpstr>
      <vt:lpstr>計画【１】!RR</vt:lpstr>
      <vt:lpstr>計画【１】!SS</vt:lpstr>
      <vt:lpstr>計画【１】!TT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2023-03-31T01:23:55Z</dcterms:created>
  <dcterms:modified xsi:type="dcterms:W3CDTF">2023-04-27T00:31:28Z</dcterms:modified>
</cp:coreProperties>
</file>