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showInkAnnotation="0" codeName="ThisWorkbook"/>
  <xr:revisionPtr revIDLastSave="0" documentId="13_ncr:1_{F048C4EF-2AA9-4883-8F8C-608C1EAD7137}" xr6:coauthVersionLast="47" xr6:coauthVersionMax="47" xr10:uidLastSave="{00000000-0000-0000-0000-000000000000}"/>
  <workbookProtection workbookPassword="9253" lockStructure="1"/>
  <bookViews>
    <workbookView xWindow="-120" yWindow="-120" windowWidth="19440" windowHeight="14880" xr2:uid="{00000000-000D-0000-FFFF-FFFF00000000}"/>
  </bookViews>
  <sheets>
    <sheet name="計算表"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4" i="1" l="1"/>
  <c r="E53" i="1"/>
  <c r="E52" i="1"/>
  <c r="E51" i="1"/>
  <c r="E50" i="1"/>
  <c r="E49" i="1"/>
  <c r="E48" i="1"/>
  <c r="E47" i="1"/>
  <c r="E46" i="1"/>
  <c r="E45" i="1"/>
  <c r="D56" i="1"/>
  <c r="E57" i="1" s="1"/>
  <c r="D57" i="1" s="1"/>
  <c r="E44" i="1"/>
  <c r="E43" i="1"/>
  <c r="H17" i="1"/>
  <c r="G23" i="1"/>
  <c r="G24" i="1"/>
  <c r="G25" i="1"/>
  <c r="G26" i="1"/>
  <c r="G27" i="1"/>
  <c r="G28" i="1"/>
  <c r="G29" i="1"/>
  <c r="G30" i="1"/>
  <c r="G31" i="1"/>
  <c r="D32" i="1"/>
  <c r="G37" i="1"/>
  <c r="D58" i="1"/>
  <c r="H15" i="1" l="1"/>
  <c r="E58" i="1"/>
  <c r="G32" i="1"/>
  <c r="H16" i="1" s="1"/>
  <c r="E56" i="1"/>
  <c r="H14" i="1" l="1"/>
  <c r="H13" i="1" s="1"/>
</calcChain>
</file>

<file path=xl/sharedStrings.xml><?xml version="1.0" encoding="utf-8"?>
<sst xmlns="http://schemas.openxmlformats.org/spreadsheetml/2006/main" count="58" uniqueCount="54">
  <si>
    <t>構成要素</t>
    <rPh sb="0" eb="2">
      <t>コウセイ</t>
    </rPh>
    <rPh sb="2" eb="4">
      <t>ヨウソ</t>
    </rPh>
    <phoneticPr fontId="2"/>
  </si>
  <si>
    <t>壁体</t>
    <rPh sb="0" eb="2">
      <t>ヘキタイ</t>
    </rPh>
    <phoneticPr fontId="2"/>
  </si>
  <si>
    <t>窓</t>
    <rPh sb="0" eb="1">
      <t>マド</t>
    </rPh>
    <phoneticPr fontId="2"/>
  </si>
  <si>
    <t>東名高速道路</t>
    <rPh sb="0" eb="2">
      <t>トウメイ</t>
    </rPh>
    <rPh sb="2" eb="4">
      <t>コウソク</t>
    </rPh>
    <rPh sb="4" eb="6">
      <t>ドウロ</t>
    </rPh>
    <phoneticPr fontId="2"/>
  </si>
  <si>
    <t>新幹線鉄道</t>
    <rPh sb="0" eb="3">
      <t>シンカンセン</t>
    </rPh>
    <rPh sb="3" eb="5">
      <t>テツドウ</t>
    </rPh>
    <phoneticPr fontId="2"/>
  </si>
  <si>
    <t>在来線鉄道</t>
    <rPh sb="0" eb="3">
      <t>ザイライセン</t>
    </rPh>
    <rPh sb="3" eb="5">
      <t>テツドウ</t>
    </rPh>
    <phoneticPr fontId="2"/>
  </si>
  <si>
    <t>屋外騒音レベル</t>
    <rPh sb="0" eb="2">
      <t>オクガイ</t>
    </rPh>
    <rPh sb="2" eb="4">
      <t>ソウオン</t>
    </rPh>
    <phoneticPr fontId="2"/>
  </si>
  <si>
    <t>Ａ
面</t>
    <rPh sb="2" eb="3">
      <t>メン</t>
    </rPh>
    <phoneticPr fontId="2"/>
  </si>
  <si>
    <t>Ｂ
面</t>
    <rPh sb="2" eb="3">
      <t>メン</t>
    </rPh>
    <phoneticPr fontId="2"/>
  </si>
  <si>
    <t>C
面</t>
    <rPh sb="2" eb="3">
      <t>メン</t>
    </rPh>
    <phoneticPr fontId="2"/>
  </si>
  <si>
    <t>小計 Σ</t>
    <rPh sb="0" eb="2">
      <t>ショウケイ</t>
    </rPh>
    <phoneticPr fontId="2"/>
  </si>
  <si>
    <r>
      <t>損失計算 Ｓ1×10</t>
    </r>
    <r>
      <rPr>
        <vertAlign val="superscript"/>
        <sz val="9"/>
        <color indexed="8"/>
        <rFont val="ＭＳ Ｐゴシック"/>
        <family val="3"/>
        <charset val="128"/>
      </rPr>
      <t>-TL1/10</t>
    </r>
    <rPh sb="0" eb="2">
      <t>ソンシツ</t>
    </rPh>
    <rPh sb="2" eb="4">
      <t>ケイサン</t>
    </rPh>
    <phoneticPr fontId="2"/>
  </si>
  <si>
    <t>総合透過損失　 ② ＴＬ</t>
    <rPh sb="0" eb="2">
      <t>ソウゴウ</t>
    </rPh>
    <rPh sb="2" eb="4">
      <t>トウカ</t>
    </rPh>
    <rPh sb="4" eb="6">
      <t>ソンシツ</t>
    </rPh>
    <phoneticPr fontId="2"/>
  </si>
  <si>
    <t>屋外騒音レベル ① Ｌo</t>
    <rPh sb="0" eb="2">
      <t>オクガイ</t>
    </rPh>
    <rPh sb="2" eb="4">
      <t>ソウオン</t>
    </rPh>
    <phoneticPr fontId="2"/>
  </si>
  <si>
    <t>和室 ０．２秒
洋室 ０．５秒</t>
    <rPh sb="0" eb="2">
      <t>ワシツ</t>
    </rPh>
    <rPh sb="6" eb="7">
      <t>ビョウ</t>
    </rPh>
    <rPh sb="8" eb="10">
      <t>ヨウシツ</t>
    </rPh>
    <rPh sb="14" eb="15">
      <t>ビョウ</t>
    </rPh>
    <phoneticPr fontId="2"/>
  </si>
  <si>
    <t>室内騒音レベル Ｌ</t>
    <rPh sb="0" eb="2">
      <t>シツナイ</t>
    </rPh>
    <rPh sb="2" eb="4">
      <t>ソウオン</t>
    </rPh>
    <phoneticPr fontId="2"/>
  </si>
  <si>
    <r>
      <t xml:space="preserve">室容積  V </t>
    </r>
    <r>
      <rPr>
        <sz val="10"/>
        <color indexed="8"/>
        <rFont val="ＭＳ Ｐゴシック"/>
        <family val="3"/>
        <charset val="128"/>
      </rPr>
      <t>(m</t>
    </r>
    <r>
      <rPr>
        <vertAlign val="superscript"/>
        <sz val="10"/>
        <color indexed="8"/>
        <rFont val="ＭＳ Ｐゴシック"/>
        <family val="3"/>
        <charset val="128"/>
      </rPr>
      <t>3</t>
    </r>
    <r>
      <rPr>
        <sz val="10"/>
        <color indexed="8"/>
        <rFont val="ＭＳ Ｐゴシック"/>
        <family val="3"/>
        <charset val="128"/>
      </rPr>
      <t>)</t>
    </r>
    <rPh sb="0" eb="1">
      <t>シツ</t>
    </rPh>
    <rPh sb="1" eb="3">
      <t>ヨウセキ</t>
    </rPh>
    <phoneticPr fontId="2"/>
  </si>
  <si>
    <r>
      <t>残響時間</t>
    </r>
    <r>
      <rPr>
        <sz val="9"/>
        <color indexed="8"/>
        <rFont val="ＭＳ Ｐゴシック"/>
        <family val="3"/>
        <charset val="128"/>
      </rPr>
      <t xml:space="preserve">  </t>
    </r>
    <r>
      <rPr>
        <sz val="11"/>
        <color theme="1"/>
        <rFont val="ＭＳ Ｐゴシック"/>
        <family val="3"/>
        <charset val="128"/>
        <scheme val="minor"/>
      </rPr>
      <t xml:space="preserve">Ｔ </t>
    </r>
    <r>
      <rPr>
        <sz val="9"/>
        <color indexed="8"/>
        <rFont val="ＭＳ Ｐゴシック"/>
        <family val="3"/>
        <charset val="128"/>
      </rPr>
      <t>(秒)</t>
    </r>
    <rPh sb="0" eb="2">
      <t>ザンキョウ</t>
    </rPh>
    <rPh sb="2" eb="4">
      <t>ジカン</t>
    </rPh>
    <rPh sb="9" eb="10">
      <t>ビョウ</t>
    </rPh>
    <phoneticPr fontId="2"/>
  </si>
  <si>
    <t>屋内吸音力    ③ Ａ</t>
    <rPh sb="0" eb="2">
      <t>オクナイ</t>
    </rPh>
    <rPh sb="2" eb="4">
      <t>キュウオン</t>
    </rPh>
    <rPh sb="4" eb="5">
      <t>リョク</t>
    </rPh>
    <phoneticPr fontId="2"/>
  </si>
  <si>
    <t>回折減衰値 (dB)</t>
    <rPh sb="0" eb="2">
      <t>ｶｲｾﾂ</t>
    </rPh>
    <phoneticPr fontId="15" type="noConversion"/>
  </si>
  <si>
    <t>回折反映値 (dB)</t>
    <rPh sb="0" eb="2">
      <t>ｶｲｾﾂ</t>
    </rPh>
    <rPh sb="2" eb="4">
      <t>はんえい</t>
    </rPh>
    <phoneticPr fontId="15" type="noConversion"/>
  </si>
  <si>
    <t>Ｎ(ﾌﾚﾈﾙ数)500Hz</t>
    <phoneticPr fontId="2"/>
  </si>
  <si>
    <r>
      <t>面積 Ｓ1 (m</t>
    </r>
    <r>
      <rPr>
        <vertAlign val="superscript"/>
        <sz val="11"/>
        <color indexed="8"/>
        <rFont val="ＭＳ Ｐゴシック"/>
        <family val="3"/>
        <charset val="128"/>
      </rPr>
      <t>2</t>
    </r>
    <r>
      <rPr>
        <sz val="11"/>
        <color theme="1"/>
        <rFont val="ＭＳ Ｐゴシック"/>
        <family val="3"/>
        <charset val="128"/>
        <scheme val="minor"/>
      </rPr>
      <t>)</t>
    </r>
    <rPh sb="0" eb="2">
      <t>メンセキ</t>
    </rPh>
    <phoneticPr fontId="2"/>
  </si>
  <si>
    <t>透過損失 ＴＬ1 (500Hz)</t>
    <rPh sb="0" eb="2">
      <t>トウカ</t>
    </rPh>
    <rPh sb="2" eb="4">
      <t>ソンシツ</t>
    </rPh>
    <phoneticPr fontId="2"/>
  </si>
  <si>
    <t>ＲＣ壁面の厚さ (mm)</t>
    <rPh sb="2" eb="4">
      <t>ヘキメン</t>
    </rPh>
    <rPh sb="5" eb="6">
      <t>アツ</t>
    </rPh>
    <phoneticPr fontId="2"/>
  </si>
  <si>
    <r>
      <t xml:space="preserve">透過損失 ＴＬ1
</t>
    </r>
    <r>
      <rPr>
        <sz val="8"/>
        <color indexed="8"/>
        <rFont val="ＭＳ Ｐゴシック"/>
        <family val="3"/>
        <charset val="128"/>
      </rPr>
      <t>TL1 = 50 + 18log(</t>
    </r>
    <r>
      <rPr>
        <sz val="6"/>
        <color indexed="8"/>
        <rFont val="ＭＳ Ｐゴシック"/>
        <family val="3"/>
        <charset val="128"/>
      </rPr>
      <t>厚さ</t>
    </r>
    <r>
      <rPr>
        <sz val="8"/>
        <color indexed="8"/>
        <rFont val="ＭＳ Ｐゴシック"/>
        <family val="3"/>
        <charset val="128"/>
      </rPr>
      <t>/150)</t>
    </r>
    <rPh sb="0" eb="2">
      <t>トウカ</t>
    </rPh>
    <rPh sb="2" eb="4">
      <t>ソンシツ</t>
    </rPh>
    <rPh sb="26" eb="27">
      <t>アツ</t>
    </rPh>
    <phoneticPr fontId="2"/>
  </si>
  <si>
    <t>首都高速道路</t>
    <rPh sb="0" eb="2">
      <t>シュト</t>
    </rPh>
    <rPh sb="2" eb="4">
      <t>コウソク</t>
    </rPh>
    <rPh sb="4" eb="6">
      <t>ドウロ</t>
    </rPh>
    <phoneticPr fontId="2"/>
  </si>
  <si>
    <t>横浜新道</t>
    <rPh sb="0" eb="2">
      <t>ヨコハマ</t>
    </rPh>
    <rPh sb="2" eb="4">
      <t>シンドウ</t>
    </rPh>
    <phoneticPr fontId="2"/>
  </si>
  <si>
    <t>横浜横須賀道路</t>
    <rPh sb="0" eb="2">
      <t>ヨコハマ</t>
    </rPh>
    <rPh sb="2" eb="5">
      <t>ヨコスカ</t>
    </rPh>
    <rPh sb="5" eb="7">
      <t>ドウロ</t>
    </rPh>
    <phoneticPr fontId="2"/>
  </si>
  <si>
    <t>第三京浜道路</t>
    <rPh sb="0" eb="1">
      <t>ダイ</t>
    </rPh>
    <rPh sb="1" eb="2">
      <t>サン</t>
    </rPh>
    <rPh sb="2" eb="4">
      <t>ケイヒン</t>
    </rPh>
    <rPh sb="4" eb="6">
      <t>ドウロ</t>
    </rPh>
    <phoneticPr fontId="2"/>
  </si>
  <si>
    <t>保土ヶ谷バイパス</t>
    <rPh sb="0" eb="4">
      <t>ホドガヤ</t>
    </rPh>
    <phoneticPr fontId="2"/>
  </si>
  <si>
    <t>入力項目</t>
    <rPh sb="0" eb="2">
      <t>ニュウリョク</t>
    </rPh>
    <rPh sb="2" eb="4">
      <t>コウモク</t>
    </rPh>
    <phoneticPr fontId="2"/>
  </si>
  <si>
    <t>入力欄</t>
    <rPh sb="0" eb="2">
      <t>ニュウリョク</t>
    </rPh>
    <rPh sb="2" eb="3">
      <t>ラン</t>
    </rPh>
    <phoneticPr fontId="2"/>
  </si>
  <si>
    <t>備考</t>
    <rPh sb="0" eb="2">
      <t>ビコウ</t>
    </rPh>
    <phoneticPr fontId="2"/>
  </si>
  <si>
    <t>（音源を選択し、この色のセルの必要箇所に数値等を入力してください。）</t>
    <rPh sb="1" eb="3">
      <t>オンゲン</t>
    </rPh>
    <rPh sb="4" eb="6">
      <t>センタク</t>
    </rPh>
    <rPh sb="10" eb="11">
      <t>イロ</t>
    </rPh>
    <rPh sb="15" eb="17">
      <t>ヒツヨウ</t>
    </rPh>
    <rPh sb="17" eb="19">
      <t>カショ</t>
    </rPh>
    <rPh sb="20" eb="22">
      <t>スウチ</t>
    </rPh>
    <rPh sb="22" eb="23">
      <t>トウ</t>
    </rPh>
    <rPh sb="24" eb="26">
      <t>ニュウリョク</t>
    </rPh>
    <phoneticPr fontId="2"/>
  </si>
  <si>
    <t>防音壁がなければ入力しない。鉄道や道路等の防音壁により建物全てが音源中心から隠れる場合にのみ入力する。</t>
    <rPh sb="14" eb="16">
      <t>テツドウ</t>
    </rPh>
    <rPh sb="17" eb="19">
      <t>ドウロ</t>
    </rPh>
    <rPh sb="19" eb="20">
      <t>トウ</t>
    </rPh>
    <rPh sb="27" eb="29">
      <t>タテモノ</t>
    </rPh>
    <rPh sb="29" eb="30">
      <t>スベ</t>
    </rPh>
    <rPh sb="32" eb="34">
      <t>オンゲン</t>
    </rPh>
    <rPh sb="34" eb="36">
      <t>チュウシン</t>
    </rPh>
    <rPh sb="38" eb="39">
      <t>カク</t>
    </rPh>
    <rPh sb="41" eb="43">
      <t>バアイ</t>
    </rPh>
    <rPh sb="46" eb="48">
      <t>ニュウリョク</t>
    </rPh>
    <phoneticPr fontId="2"/>
  </si>
  <si>
    <t>　　【補足】　ＲＣ壁面の透過損失計算</t>
    <rPh sb="3" eb="5">
      <t>ホソク</t>
    </rPh>
    <rPh sb="9" eb="11">
      <t>ヘキメン</t>
    </rPh>
    <rPh sb="12" eb="14">
      <t>トウカ</t>
    </rPh>
    <rPh sb="14" eb="16">
      <t>ソンシツ</t>
    </rPh>
    <rPh sb="16" eb="18">
      <t>ケイサン</t>
    </rPh>
    <phoneticPr fontId="2"/>
  </si>
  <si>
    <r>
      <t>音源中心から</t>
    </r>
    <r>
      <rPr>
        <sz val="4"/>
        <color indexed="8"/>
        <rFont val="ＭＳ Ｐゴシック"/>
        <family val="3"/>
        <charset val="128"/>
      </rPr>
      <t>、</t>
    </r>
    <r>
      <rPr>
        <sz val="6"/>
        <color indexed="8"/>
        <rFont val="ＭＳ Ｐゴシック"/>
        <family val="3"/>
        <charset val="128"/>
      </rPr>
      <t>対象寝室の窓のある壁面の床上１．２ｍサッシ中央部までの直線距離。</t>
    </r>
    <rPh sb="0" eb="2">
      <t>オンゲン</t>
    </rPh>
    <rPh sb="2" eb="4">
      <t>チュウシン</t>
    </rPh>
    <rPh sb="7" eb="9">
      <t>タイショウ</t>
    </rPh>
    <rPh sb="9" eb="11">
      <t>シンシツ</t>
    </rPh>
    <rPh sb="12" eb="13">
      <t>マド</t>
    </rPh>
    <rPh sb="16" eb="18">
      <t>ヘキメン</t>
    </rPh>
    <rPh sb="19" eb="20">
      <t>ユカ</t>
    </rPh>
    <rPh sb="20" eb="21">
      <t>ウエ</t>
    </rPh>
    <rPh sb="28" eb="30">
      <t>チュウオウ</t>
    </rPh>
    <rPh sb="30" eb="31">
      <t>ブ</t>
    </rPh>
    <rPh sb="34" eb="36">
      <t>チョクセン</t>
    </rPh>
    <rPh sb="36" eb="38">
      <t>キョリ</t>
    </rPh>
    <phoneticPr fontId="2"/>
  </si>
  <si>
    <t>１  音源選択</t>
    <rPh sb="3" eb="5">
      <t>オンゲン</t>
    </rPh>
    <rPh sb="5" eb="7">
      <t>センタク</t>
    </rPh>
    <phoneticPr fontId="2"/>
  </si>
  <si>
    <t>２  計算元データ入力欄</t>
    <rPh sb="3" eb="5">
      <t>ケイサン</t>
    </rPh>
    <rPh sb="5" eb="6">
      <t>モト</t>
    </rPh>
    <rPh sb="9" eb="11">
      <t>ニュウリョク</t>
    </rPh>
    <rPh sb="11" eb="12">
      <t>ラン</t>
    </rPh>
    <phoneticPr fontId="2"/>
  </si>
  <si>
    <t>３  壁面の透過損失等データ入力欄</t>
    <phoneticPr fontId="2"/>
  </si>
  <si>
    <t>対象音源</t>
    <rPh sb="0" eb="2">
      <t>タイショウ</t>
    </rPh>
    <rPh sb="2" eb="4">
      <t>オンゲン</t>
    </rPh>
    <phoneticPr fontId="2"/>
  </si>
  <si>
    <r>
      <rPr>
        <sz val="10"/>
        <color indexed="8"/>
        <rFont val="ＭＳ Ｐゴシック"/>
        <family val="3"/>
        <charset val="128"/>
      </rPr>
      <t>防音壁上端</t>
    </r>
    <r>
      <rPr>
        <sz val="10"/>
        <color indexed="8"/>
        <rFont val="ＭＳ Ｐゴシック"/>
        <family val="3"/>
        <charset val="128"/>
      </rPr>
      <t>経由距離（ｍ）</t>
    </r>
    <r>
      <rPr>
        <sz val="9"/>
        <color indexed="8"/>
        <rFont val="ＭＳ Ｐゴシック"/>
        <family val="3"/>
        <charset val="128"/>
      </rPr>
      <t xml:space="preserve"> </t>
    </r>
    <r>
      <rPr>
        <vertAlign val="superscript"/>
        <sz val="9"/>
        <color indexed="8"/>
        <rFont val="ＭＳ Ｐゴシック"/>
        <family val="3"/>
        <charset val="128"/>
      </rPr>
      <t>※2</t>
    </r>
    <rPh sb="0" eb="3">
      <t>ボウオンヘキ</t>
    </rPh>
    <rPh sb="3" eb="5">
      <t>ジョウタン</t>
    </rPh>
    <rPh sb="5" eb="7">
      <t>ケイユ</t>
    </rPh>
    <rPh sb="7" eb="9">
      <t>キョリ</t>
    </rPh>
    <phoneticPr fontId="2"/>
  </si>
  <si>
    <r>
      <t xml:space="preserve">※2　防音壁上端経由距離 (m)   </t>
    </r>
    <r>
      <rPr>
        <sz val="8"/>
        <color indexed="8"/>
        <rFont val="ＭＳ Ｐゴシック"/>
        <family val="3"/>
        <charset val="128"/>
      </rPr>
      <t>＝</t>
    </r>
    <r>
      <rPr>
        <sz val="6"/>
        <color indexed="8"/>
        <rFont val="ＭＳ Ｐゴシック"/>
        <family val="3"/>
        <charset val="128"/>
      </rPr>
      <t xml:space="preserve"> 「</t>
    </r>
    <r>
      <rPr>
        <sz val="6"/>
        <color indexed="8"/>
        <rFont val="ＭＳ Ｐゴシック"/>
        <family val="3"/>
        <charset val="128"/>
      </rPr>
      <t xml:space="preserve">音源中心から、防音壁上端部までの距離 </t>
    </r>
    <r>
      <rPr>
        <sz val="6"/>
        <color indexed="8"/>
        <rFont val="ＭＳ Ｐゴシック"/>
        <family val="3"/>
        <charset val="128"/>
      </rPr>
      <t xml:space="preserve">(m) 」　 </t>
    </r>
    <r>
      <rPr>
        <sz val="8"/>
        <color indexed="8"/>
        <rFont val="ＭＳ Ｐゴシック"/>
        <family val="3"/>
        <charset val="128"/>
      </rPr>
      <t xml:space="preserve">＋
</t>
    </r>
    <r>
      <rPr>
        <sz val="6"/>
        <color indexed="8"/>
        <rFont val="ＭＳ Ｐゴシック"/>
        <family val="3"/>
        <charset val="128"/>
      </rPr>
      <t>　　   「防音壁上端部から、対象寝室の窓のある壁面の床上１．２ｍサッシ中央部までの距離（ｍ）」</t>
    </r>
    <rPh sb="3" eb="5">
      <t>ボウオン</t>
    </rPh>
    <rPh sb="5" eb="6">
      <t>カベ</t>
    </rPh>
    <rPh sb="22" eb="24">
      <t>オンゲン</t>
    </rPh>
    <rPh sb="24" eb="26">
      <t>チュウシン</t>
    </rPh>
    <rPh sb="29" eb="32">
      <t>ボウオンヘキ</t>
    </rPh>
    <rPh sb="32" eb="34">
      <t>ジョウタン</t>
    </rPh>
    <rPh sb="34" eb="35">
      <t>ブ</t>
    </rPh>
    <rPh sb="38" eb="40">
      <t>キョリ</t>
    </rPh>
    <rPh sb="56" eb="59">
      <t>ボウオンヘキ</t>
    </rPh>
    <rPh sb="59" eb="61">
      <t>ジョウタン</t>
    </rPh>
    <rPh sb="61" eb="62">
      <t>ブ</t>
    </rPh>
    <rPh sb="65" eb="67">
      <t>タイショウ</t>
    </rPh>
    <rPh sb="67" eb="69">
      <t>シンシツ</t>
    </rPh>
    <rPh sb="70" eb="71">
      <t>マド</t>
    </rPh>
    <rPh sb="74" eb="76">
      <t>ヘキメン</t>
    </rPh>
    <rPh sb="77" eb="79">
      <t>ユカウエ</t>
    </rPh>
    <rPh sb="86" eb="88">
      <t>チュウオウ</t>
    </rPh>
    <rPh sb="88" eb="89">
      <t>ブ</t>
    </rPh>
    <rPh sb="92" eb="94">
      <t>キョリ</t>
    </rPh>
    <phoneticPr fontId="2"/>
  </si>
  <si>
    <r>
      <t xml:space="preserve">音源距離 </t>
    </r>
    <r>
      <rPr>
        <sz val="14"/>
        <color indexed="8"/>
        <rFont val="ＭＳ Ｐゴシック"/>
        <family val="3"/>
        <charset val="128"/>
      </rPr>
      <t>ℓ</t>
    </r>
    <r>
      <rPr>
        <sz val="9"/>
        <color indexed="8"/>
        <rFont val="ＭＳ Ｐゴシック"/>
        <family val="3"/>
        <charset val="128"/>
      </rPr>
      <t>（ｍ）</t>
    </r>
    <r>
      <rPr>
        <vertAlign val="superscript"/>
        <sz val="9"/>
        <color indexed="8"/>
        <rFont val="ＭＳ Ｐゴシック"/>
        <family val="3"/>
        <charset val="128"/>
      </rPr>
      <t xml:space="preserve"> ※1</t>
    </r>
    <rPh sb="0" eb="2">
      <t>オンゲン</t>
    </rPh>
    <rPh sb="2" eb="4">
      <t>キョリ</t>
    </rPh>
    <phoneticPr fontId="2"/>
  </si>
  <si>
    <t>対象寝室の壁芯面積又は内法面積 × 床から天井までの高さ。</t>
    <rPh sb="0" eb="2">
      <t>タイショウ</t>
    </rPh>
    <rPh sb="2" eb="4">
      <t>シンシツ</t>
    </rPh>
    <rPh sb="5" eb="6">
      <t>カベ</t>
    </rPh>
    <rPh sb="6" eb="7">
      <t>シン</t>
    </rPh>
    <rPh sb="7" eb="9">
      <t>メンセキ</t>
    </rPh>
    <rPh sb="9" eb="10">
      <t>マタ</t>
    </rPh>
    <rPh sb="11" eb="12">
      <t>ウチ</t>
    </rPh>
    <rPh sb="12" eb="13">
      <t>ノリ</t>
    </rPh>
    <rPh sb="13" eb="15">
      <t>メンセキ</t>
    </rPh>
    <rPh sb="18" eb="19">
      <t>ユカ</t>
    </rPh>
    <rPh sb="21" eb="23">
      <t>テンジョウ</t>
    </rPh>
    <rPh sb="26" eb="27">
      <t>タカ</t>
    </rPh>
    <phoneticPr fontId="2"/>
  </si>
  <si>
    <t>室名</t>
    <rPh sb="0" eb="1">
      <t>シツ</t>
    </rPh>
    <rPh sb="1" eb="2">
      <t>メイ</t>
    </rPh>
    <phoneticPr fontId="2"/>
  </si>
  <si>
    <t>※1　対象寝室に窓が２か所以上ある場合は音源距離 ℓ（ｍ）が最も短い窓までの距離を入力。
　　　 対象寝室のどの窓についても、この音源距離を使って室内騒音レベルを計算します。</t>
    <rPh sb="3" eb="5">
      <t>タイショウ</t>
    </rPh>
    <rPh sb="5" eb="7">
      <t>シンシツ</t>
    </rPh>
    <rPh sb="8" eb="9">
      <t>マド</t>
    </rPh>
    <rPh sb="12" eb="13">
      <t>ショ</t>
    </rPh>
    <rPh sb="13" eb="15">
      <t>イジョウ</t>
    </rPh>
    <rPh sb="17" eb="19">
      <t>バアイ</t>
    </rPh>
    <rPh sb="20" eb="22">
      <t>オンゲン</t>
    </rPh>
    <rPh sb="22" eb="24">
      <t>キョリ</t>
    </rPh>
    <rPh sb="30" eb="31">
      <t>モット</t>
    </rPh>
    <rPh sb="32" eb="33">
      <t>ミジカ</t>
    </rPh>
    <rPh sb="34" eb="35">
      <t>マド</t>
    </rPh>
    <rPh sb="38" eb="40">
      <t>キョリ</t>
    </rPh>
    <rPh sb="41" eb="43">
      <t>ニュウリョク</t>
    </rPh>
    <rPh sb="49" eb="51">
      <t>タイショウ</t>
    </rPh>
    <rPh sb="51" eb="53">
      <t>シンシツ</t>
    </rPh>
    <rPh sb="56" eb="57">
      <t>マド</t>
    </rPh>
    <rPh sb="65" eb="67">
      <t>オンゲン</t>
    </rPh>
    <rPh sb="67" eb="69">
      <t>キョリ</t>
    </rPh>
    <rPh sb="70" eb="71">
      <t>ツカ</t>
    </rPh>
    <rPh sb="73" eb="75">
      <t>シツナイ</t>
    </rPh>
    <rPh sb="75" eb="77">
      <t>ソウオン</t>
    </rPh>
    <rPh sb="81" eb="83">
      <t>ケイサン</t>
    </rPh>
    <phoneticPr fontId="2"/>
  </si>
  <si>
    <t>　( 窓が１面のみの場合は、Ａ面の欄にだけ入力してください。)
　( 壁体の面積の欄には窓以外の壁の面積を入力してください。)</t>
    <phoneticPr fontId="2"/>
  </si>
  <si>
    <t>国道１号</t>
    <rPh sb="0" eb="2">
      <t>コクドウ</t>
    </rPh>
    <rPh sb="3" eb="4">
      <t>ゴウ</t>
    </rPh>
    <phoneticPr fontId="2"/>
  </si>
  <si>
    <t>国道２４６号</t>
    <rPh sb="0" eb="2">
      <t>コクドウ</t>
    </rPh>
    <rPh sb="5" eb="6">
      <t>ゴウ</t>
    </rPh>
    <phoneticPr fontId="2"/>
  </si>
  <si>
    <t>国道１５号</t>
    <rPh sb="0" eb="2">
      <t>コクドウ</t>
    </rPh>
    <rPh sb="4" eb="5">
      <t>ゴウ</t>
    </rPh>
    <phoneticPr fontId="2"/>
  </si>
  <si>
    <t>国道１６号</t>
    <rPh sb="0" eb="2">
      <t>コクドウ</t>
    </rPh>
    <rPh sb="4" eb="5">
      <t>ゴウ</t>
    </rPh>
    <phoneticPr fontId="2"/>
  </si>
  <si>
    <t>室内騒音レベル推定計算表</t>
    <rPh sb="0" eb="4">
      <t>シツナイソウオン</t>
    </rPh>
    <rPh sb="7" eb="9">
      <t>スイテイ</t>
    </rPh>
    <rPh sb="9" eb="11">
      <t>ケイサン</t>
    </rPh>
    <rPh sb="11" eb="12">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</si>
</sst>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00"/>
    <numFmt numFmtId="177" formatCode="0.000"/>
    <numFmt numFmtId="178" formatCode="0.0000000"/>
    <numFmt numFmtId="179" formatCode="&quot;⑤      &quot;#####0.0#########"/>
    <numFmt numFmtId="180" formatCode="########0.0##"/>
    <numFmt numFmtId="181" formatCode="0.00&quot; dB(A)&quot;"/>
    <numFmt numFmtId="182" formatCode="&quot;④    &quot;########0.0#########&quot; (m2)&quot;"/>
    <numFmt numFmtId="183" formatCode="&quot;【&quot;0.00\ &quot;dB(A)】&quot;"/>
    <numFmt numFmtId="184" formatCode="0\ &quot;dB(A)&quot;"/>
  </numFmts>
  <fonts count="26"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b/>
      <sz val="11"/>
      <color indexed="8"/>
      <name val="ＭＳ Ｐゴシック"/>
      <family val="3"/>
      <charset val="128"/>
    </font>
    <font>
      <b/>
      <sz val="12"/>
      <color indexed="8"/>
      <name val="ＭＳ Ｐゴシック"/>
      <family val="3"/>
      <charset val="128"/>
    </font>
    <font>
      <b/>
      <sz val="16"/>
      <color indexed="8"/>
      <name val="ＭＳ Ｐゴシック"/>
      <family val="3"/>
      <charset val="128"/>
    </font>
    <font>
      <sz val="14"/>
      <color indexed="8"/>
      <name val="ＭＳ Ｐゴシック"/>
      <family val="3"/>
      <charset val="128"/>
    </font>
    <font>
      <vertAlign val="superscript"/>
      <sz val="9"/>
      <color indexed="8"/>
      <name val="ＭＳ Ｐゴシック"/>
      <family val="3"/>
      <charset val="128"/>
    </font>
    <font>
      <sz val="8"/>
      <color indexed="8"/>
      <name val="ＭＳ Ｐゴシック"/>
      <family val="3"/>
      <charset val="128"/>
    </font>
    <font>
      <sz val="6"/>
      <color indexed="8"/>
      <name val="ＭＳ Ｐゴシック"/>
      <family val="3"/>
      <charset val="128"/>
    </font>
    <font>
      <sz val="9"/>
      <color indexed="8"/>
      <name val="ＭＳ Ｐゴシック"/>
      <family val="3"/>
      <charset val="128"/>
    </font>
    <font>
      <vertAlign val="superscript"/>
      <sz val="10"/>
      <color indexed="8"/>
      <name val="ＭＳ Ｐゴシック"/>
      <family val="3"/>
      <charset val="128"/>
    </font>
    <font>
      <sz val="10"/>
      <color indexed="8"/>
      <name val="ＭＳ Ｐゴシック"/>
      <family val="3"/>
      <charset val="128"/>
    </font>
    <font>
      <b/>
      <sz val="18"/>
      <color indexed="8"/>
      <name val="ＭＳ Ｐゴシック"/>
      <family val="3"/>
      <charset val="128"/>
    </font>
    <font>
      <b/>
      <sz val="10"/>
      <name val="ＭＳ Ｐゴシック"/>
      <family val="3"/>
      <charset val="128"/>
    </font>
    <font>
      <b/>
      <sz val="10"/>
      <color indexed="8"/>
      <name val="Times New Roman"/>
      <family val="1"/>
    </font>
    <font>
      <vertAlign val="superscript"/>
      <sz val="11"/>
      <color indexed="8"/>
      <name val="ＭＳ Ｐゴシック"/>
      <family val="3"/>
      <charset val="128"/>
    </font>
    <font>
      <sz val="4"/>
      <color indexed="8"/>
      <name val="ＭＳ Ｐゴシック"/>
      <family val="3"/>
      <charset val="128"/>
    </font>
    <font>
      <b/>
      <sz val="11"/>
      <color theme="1"/>
      <name val="ＭＳ Ｐゴシック"/>
      <family val="3"/>
      <charset val="128"/>
      <scheme val="minor"/>
    </font>
    <font>
      <sz val="10"/>
      <color theme="1"/>
      <name val="ＭＳ Ｐゴシック"/>
      <family val="3"/>
      <charset val="128"/>
      <scheme val="minor"/>
    </font>
    <font>
      <b/>
      <sz val="12"/>
      <color theme="1"/>
      <name val="ＭＳ Ｐゴシック"/>
      <family val="3"/>
      <charset val="128"/>
      <scheme val="minor"/>
    </font>
    <font>
      <sz val="9"/>
      <color rgb="FF000000"/>
      <name val="ＭＳ Ｐゴシック"/>
      <family val="3"/>
      <charset val="128"/>
    </font>
    <font>
      <sz val="11"/>
      <color rgb="FF000000"/>
      <name val="ＭＳ Ｐゴシック"/>
      <family val="3"/>
      <charset val="128"/>
    </font>
    <font>
      <sz val="6"/>
      <color theme="1"/>
      <name val="ＭＳ Ｐゴシック"/>
      <family val="3"/>
      <charset val="128"/>
      <scheme val="minor"/>
    </font>
    <font>
      <sz val="8"/>
      <color theme="1"/>
      <name val="ＭＳ Ｐゴシック"/>
      <family val="3"/>
      <charset val="128"/>
      <scheme val="minor"/>
    </font>
    <font>
      <sz val="26"/>
      <color theme="1"/>
      <name val="ＭＳ Ｐゴシック"/>
      <family val="3"/>
      <charset val="128"/>
      <scheme val="minor"/>
    </font>
  </fonts>
  <fills count="6">
    <fill>
      <patternFill patternType="none"/>
    </fill>
    <fill>
      <patternFill patternType="gray125"/>
    </fill>
    <fill>
      <patternFill patternType="solid">
        <fgColor indexed="26"/>
        <bgColor indexed="64"/>
      </patternFill>
    </fill>
    <fill>
      <patternFill patternType="solid">
        <fgColor indexed="27"/>
        <bgColor indexed="64"/>
      </patternFill>
    </fill>
    <fill>
      <patternFill patternType="solid">
        <fgColor indexed="9"/>
        <bgColor indexed="64"/>
      </patternFill>
    </fill>
    <fill>
      <patternFill patternType="solid">
        <fgColor indexed="3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rgb="FF000000"/>
      </left>
      <right/>
      <top style="thin">
        <color rgb="FF000000"/>
      </top>
      <bottom style="thin">
        <color rgb="FF000000"/>
      </bottom>
      <diagonal/>
    </border>
    <border>
      <left/>
      <right/>
      <top/>
      <bottom style="thin">
        <color indexed="64"/>
      </bottom>
      <diagonal/>
    </border>
  </borders>
  <cellStyleXfs count="1">
    <xf numFmtId="0" fontId="0" fillId="0" borderId="0">
      <alignment vertical="center"/>
    </xf>
  </cellStyleXfs>
  <cellXfs count="81">
    <xf numFmtId="0" fontId="0" fillId="0" borderId="0" xfId="0">
      <alignment vertical="center"/>
    </xf>
    <xf numFmtId="0" fontId="0" fillId="2" borderId="1" xfId="0" applyFill="1" applyBorder="1" applyProtection="1">
      <alignment vertical="center"/>
      <protection locked="0"/>
    </xf>
    <xf numFmtId="0" fontId="0" fillId="0" borderId="0" xfId="0" applyProtection="1">
      <alignment vertical="center"/>
      <protection locked="0"/>
    </xf>
    <xf numFmtId="0" fontId="0" fillId="0" borderId="0" xfId="0" applyProtection="1">
      <alignment vertical="center"/>
    </xf>
    <xf numFmtId="0" fontId="4" fillId="0" borderId="0" xfId="0" applyFont="1" applyProtection="1">
      <alignment vertical="center"/>
    </xf>
    <xf numFmtId="0" fontId="0" fillId="0" borderId="1" xfId="0" applyBorder="1" applyProtection="1">
      <alignment vertical="center"/>
    </xf>
    <xf numFmtId="0" fontId="3" fillId="0" borderId="0" xfId="0" applyFont="1" applyProtection="1">
      <alignment vertical="center"/>
    </xf>
    <xf numFmtId="0" fontId="0" fillId="0" borderId="1" xfId="0" applyBorder="1" applyAlignment="1" applyProtection="1">
      <alignment horizontal="center" vertical="center" shrinkToFit="1"/>
    </xf>
    <xf numFmtId="0" fontId="0" fillId="2" borderId="2" xfId="0" applyFill="1" applyBorder="1" applyProtection="1">
      <alignment vertical="center"/>
      <protection locked="0"/>
    </xf>
    <xf numFmtId="0" fontId="0" fillId="2" borderId="3" xfId="0" applyFill="1" applyBorder="1" applyProtection="1">
      <alignment vertical="center"/>
      <protection locked="0"/>
    </xf>
    <xf numFmtId="0" fontId="0" fillId="2" borderId="4" xfId="0" applyFill="1" applyBorder="1" applyProtection="1">
      <alignment vertical="center"/>
      <protection locked="0"/>
    </xf>
    <xf numFmtId="0" fontId="0" fillId="0" borderId="5" xfId="0" applyBorder="1" applyAlignment="1" applyProtection="1">
      <alignment horizontal="center" vertical="center"/>
    </xf>
    <xf numFmtId="0" fontId="0" fillId="2" borderId="6" xfId="0" applyFill="1" applyBorder="1" applyProtection="1">
      <alignment vertical="center"/>
      <protection locked="0"/>
    </xf>
    <xf numFmtId="0" fontId="0" fillId="2" borderId="7" xfId="0" applyFill="1" applyBorder="1" applyProtection="1">
      <alignment vertical="center"/>
      <protection locked="0"/>
    </xf>
    <xf numFmtId="0" fontId="0" fillId="2" borderId="8" xfId="0" applyFill="1" applyBorder="1" applyProtection="1">
      <alignment vertical="center"/>
      <protection locked="0"/>
    </xf>
    <xf numFmtId="0" fontId="0" fillId="2" borderId="9" xfId="0" applyFill="1" applyBorder="1" applyProtection="1">
      <alignment vertical="center"/>
      <protection locked="0"/>
    </xf>
    <xf numFmtId="0" fontId="0" fillId="2" borderId="10" xfId="0" applyFill="1" applyBorder="1" applyProtection="1">
      <alignment vertical="center"/>
      <protection locked="0"/>
    </xf>
    <xf numFmtId="178" fontId="0" fillId="3" borderId="11" xfId="0" applyNumberFormat="1" applyFill="1" applyBorder="1" applyAlignment="1" applyProtection="1">
      <alignment vertical="center" shrinkToFit="1"/>
      <protection hidden="1"/>
    </xf>
    <xf numFmtId="179" fontId="0" fillId="3" borderId="1" xfId="0" applyNumberFormat="1" applyFill="1" applyBorder="1" applyAlignment="1" applyProtection="1">
      <alignment vertical="center" shrinkToFit="1"/>
      <protection hidden="1"/>
    </xf>
    <xf numFmtId="0" fontId="0" fillId="0" borderId="1" xfId="0" applyBorder="1" applyAlignment="1" applyProtection="1">
      <alignment vertical="center" shrinkToFit="1"/>
    </xf>
    <xf numFmtId="0" fontId="9" fillId="0" borderId="0" xfId="0" applyFont="1" applyAlignment="1" applyProtection="1">
      <alignment horizontal="left" vertical="center" wrapText="1"/>
    </xf>
    <xf numFmtId="0" fontId="0" fillId="0" borderId="1" xfId="0" applyBorder="1" applyAlignment="1" applyProtection="1">
      <alignment horizontal="center" vertical="center" wrapText="1" shrinkToFit="1"/>
    </xf>
    <xf numFmtId="180" fontId="0" fillId="3" borderId="11" xfId="0" applyNumberFormat="1" applyFill="1" applyBorder="1" applyAlignment="1" applyProtection="1">
      <alignment vertical="center" shrinkToFit="1"/>
      <protection hidden="1"/>
    </xf>
    <xf numFmtId="181" fontId="0" fillId="3" borderId="1" xfId="0" applyNumberFormat="1" applyFill="1" applyBorder="1" applyAlignment="1" applyProtection="1">
      <alignment horizontal="center" vertical="center" shrinkToFit="1"/>
      <protection hidden="1"/>
    </xf>
    <xf numFmtId="177" fontId="0" fillId="3" borderId="1" xfId="0" applyNumberFormat="1" applyFill="1" applyBorder="1" applyAlignment="1" applyProtection="1">
      <alignment horizontal="center" vertical="center" shrinkToFit="1"/>
      <protection hidden="1"/>
    </xf>
    <xf numFmtId="182" fontId="0" fillId="3" borderId="12" xfId="0" applyNumberFormat="1" applyFill="1" applyBorder="1" applyAlignment="1" applyProtection="1">
      <alignment horizontal="center" vertical="center" shrinkToFit="1"/>
      <protection hidden="1"/>
    </xf>
    <xf numFmtId="0" fontId="0" fillId="0" borderId="13" xfId="0" applyBorder="1" applyAlignment="1" applyProtection="1">
      <alignment vertical="center" shrinkToFit="1"/>
    </xf>
    <xf numFmtId="183" fontId="19" fillId="3" borderId="12" xfId="0" applyNumberFormat="1" applyFont="1" applyFill="1" applyBorder="1" applyAlignment="1" applyProtection="1">
      <alignment horizontal="center" vertical="center" shrinkToFit="1"/>
      <protection hidden="1"/>
    </xf>
    <xf numFmtId="184" fontId="20" fillId="3" borderId="5" xfId="0" applyNumberFormat="1" applyFont="1" applyFill="1" applyBorder="1" applyAlignment="1" applyProtection="1">
      <alignment horizontal="center" vertical="center"/>
      <protection hidden="1"/>
    </xf>
    <xf numFmtId="0" fontId="0" fillId="2" borderId="14" xfId="0" applyFill="1" applyBorder="1" applyProtection="1">
      <alignment vertical="center"/>
      <protection locked="0"/>
    </xf>
    <xf numFmtId="176" fontId="0" fillId="0" borderId="0" xfId="0" applyNumberFormat="1" applyBorder="1" applyProtection="1">
      <alignment vertical="center"/>
    </xf>
    <xf numFmtId="0" fontId="9" fillId="0" borderId="8" xfId="0" applyFont="1" applyBorder="1" applyAlignment="1" applyProtection="1">
      <alignment horizontal="left" vertical="center" wrapText="1"/>
    </xf>
    <xf numFmtId="0" fontId="0" fillId="0" borderId="1" xfId="0" applyBorder="1" applyAlignment="1" applyProtection="1">
      <alignment horizontal="center" vertical="center"/>
    </xf>
    <xf numFmtId="0" fontId="0" fillId="0" borderId="10" xfId="0" applyBorder="1" applyAlignment="1" applyProtection="1">
      <alignment horizontal="center" vertical="center"/>
    </xf>
    <xf numFmtId="0" fontId="1" fillId="0" borderId="13" xfId="0" applyFont="1" applyBorder="1" applyAlignment="1" applyProtection="1">
      <alignment vertical="center" wrapText="1" shrinkToFit="1"/>
    </xf>
    <xf numFmtId="0" fontId="8" fillId="0" borderId="0" xfId="0" applyFont="1" applyAlignment="1" applyProtection="1">
      <alignment horizontal="left" vertical="top" wrapText="1"/>
    </xf>
    <xf numFmtId="0" fontId="0" fillId="0" borderId="0" xfId="0" applyAlignment="1" applyProtection="1">
      <alignment horizontal="left" vertical="top"/>
    </xf>
    <xf numFmtId="0" fontId="0" fillId="0" borderId="0" xfId="0" applyAlignment="1" applyProtection="1">
      <alignment vertical="center" shrinkToFit="1"/>
    </xf>
    <xf numFmtId="0" fontId="0" fillId="0" borderId="1" xfId="0" applyBorder="1" applyAlignment="1" applyProtection="1">
      <alignment vertical="center" shrinkToFit="1"/>
    </xf>
    <xf numFmtId="0" fontId="0" fillId="0" borderId="1" xfId="0" applyBorder="1" applyAlignment="1" applyProtection="1">
      <alignment vertical="center" shrinkToFit="1"/>
      <protection hidden="1"/>
    </xf>
    <xf numFmtId="176" fontId="0" fillId="0" borderId="1" xfId="0" applyNumberFormat="1" applyBorder="1" applyAlignment="1" applyProtection="1">
      <alignment vertical="center" shrinkToFit="1"/>
      <protection hidden="1"/>
    </xf>
    <xf numFmtId="0" fontId="21" fillId="0" borderId="31" xfId="0" applyFont="1" applyBorder="1" applyAlignment="1" applyProtection="1">
      <alignment vertical="center" shrinkToFit="1"/>
    </xf>
    <xf numFmtId="0" fontId="22" fillId="0" borderId="31" xfId="0" applyFont="1" applyFill="1" applyBorder="1" applyAlignment="1" applyProtection="1">
      <alignment vertical="center" shrinkToFit="1"/>
    </xf>
    <xf numFmtId="0" fontId="0" fillId="0" borderId="0" xfId="0" applyAlignment="1" applyProtection="1">
      <alignment horizontal="center" vertical="center"/>
    </xf>
    <xf numFmtId="0" fontId="0" fillId="0" borderId="15" xfId="0" applyBorder="1" applyAlignment="1" applyProtection="1">
      <alignment horizontal="center" vertical="center" wrapText="1"/>
      <protection locked="0"/>
    </xf>
    <xf numFmtId="0" fontId="0" fillId="0" borderId="0" xfId="0" applyAlignment="1" applyProtection="1">
      <alignment horizontal="left" vertical="center"/>
    </xf>
    <xf numFmtId="0" fontId="0" fillId="0" borderId="32" xfId="0" applyBorder="1" applyAlignment="1" applyProtection="1">
      <alignment horizontal="left" vertical="center"/>
    </xf>
    <xf numFmtId="0" fontId="23" fillId="0" borderId="0" xfId="0" applyFont="1" applyFill="1" applyBorder="1" applyAlignment="1" applyProtection="1">
      <alignment horizontal="left" vertical="center" wrapText="1" shrinkToFit="1"/>
    </xf>
    <xf numFmtId="0" fontId="0" fillId="0" borderId="1" xfId="0" applyBorder="1" applyAlignment="1" applyProtection="1">
      <alignment vertical="center" shrinkToFit="1"/>
    </xf>
    <xf numFmtId="0" fontId="0" fillId="2" borderId="13" xfId="0" applyFill="1" applyBorder="1" applyProtection="1">
      <alignment vertical="center"/>
      <protection locked="0"/>
    </xf>
    <xf numFmtId="0" fontId="0" fillId="2" borderId="18" xfId="0" applyFill="1" applyBorder="1" applyProtection="1">
      <alignment vertical="center"/>
      <protection locked="0"/>
    </xf>
    <xf numFmtId="0" fontId="0" fillId="2" borderId="26" xfId="0" applyFill="1" applyBorder="1" applyAlignment="1" applyProtection="1">
      <alignment horizontal="center" vertical="center" shrinkToFit="1"/>
    </xf>
    <xf numFmtId="0" fontId="25" fillId="0" borderId="15" xfId="0" applyFont="1" applyFill="1" applyBorder="1" applyAlignment="1" applyProtection="1">
      <alignment horizontal="center" vertical="center" shrinkToFit="1"/>
      <protection locked="0"/>
    </xf>
    <xf numFmtId="0" fontId="0" fillId="0" borderId="15" xfId="0" applyFill="1" applyBorder="1" applyAlignment="1" applyProtection="1">
      <alignment horizontal="center" vertical="center" shrinkToFit="1"/>
      <protection locked="0"/>
    </xf>
    <xf numFmtId="0" fontId="14" fillId="0" borderId="0" xfId="0" applyFont="1" applyFill="1" applyBorder="1" applyAlignment="1" applyProtection="1">
      <alignment horizontal="center" vertical="center" wrapText="1"/>
      <protection hidden="1"/>
    </xf>
    <xf numFmtId="0" fontId="0" fillId="4" borderId="1" xfId="0" applyFill="1" applyBorder="1" applyAlignment="1" applyProtection="1">
      <alignment horizontal="center" vertical="center"/>
    </xf>
    <xf numFmtId="0" fontId="0" fillId="4" borderId="12" xfId="0" applyFill="1" applyBorder="1" applyAlignment="1" applyProtection="1">
      <alignment horizontal="center" vertical="center"/>
    </xf>
    <xf numFmtId="0" fontId="0" fillId="0" borderId="16" xfId="0" applyBorder="1" applyAlignment="1" applyProtection="1">
      <alignment horizontal="center" vertical="center" shrinkToFit="1"/>
    </xf>
    <xf numFmtId="0" fontId="0" fillId="0" borderId="27" xfId="0" applyBorder="1" applyAlignment="1" applyProtection="1">
      <alignment horizontal="center" vertical="center" shrinkToFit="1"/>
    </xf>
    <xf numFmtId="0" fontId="0" fillId="2" borderId="28" xfId="0" applyFill="1" applyBorder="1" applyProtection="1">
      <alignment vertical="center"/>
      <protection locked="0"/>
    </xf>
    <xf numFmtId="0" fontId="0" fillId="2" borderId="29" xfId="0" applyFill="1" applyBorder="1" applyProtection="1">
      <alignment vertical="center"/>
      <protection locked="0"/>
    </xf>
    <xf numFmtId="0" fontId="13" fillId="5" borderId="13" xfId="0" applyFont="1" applyFill="1" applyBorder="1" applyAlignment="1" applyProtection="1">
      <alignment horizontal="center" vertical="center" wrapText="1"/>
    </xf>
    <xf numFmtId="0" fontId="5" fillId="5" borderId="30" xfId="0" applyFont="1" applyFill="1" applyBorder="1" applyAlignment="1" applyProtection="1">
      <alignment horizontal="center" vertical="center" wrapText="1"/>
    </xf>
    <xf numFmtId="0" fontId="5" fillId="5" borderId="11" xfId="0"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25" xfId="0" applyBorder="1" applyAlignment="1" applyProtection="1">
      <alignment horizontal="center" vertical="center"/>
    </xf>
    <xf numFmtId="0" fontId="0" fillId="0" borderId="23" xfId="0" applyBorder="1" applyAlignment="1" applyProtection="1">
      <alignment horizontal="center" vertical="center"/>
    </xf>
    <xf numFmtId="2" fontId="4" fillId="0" borderId="0" xfId="0" applyNumberFormat="1" applyFont="1" applyFill="1" applyBorder="1" applyAlignment="1" applyProtection="1">
      <alignment horizontal="center" vertical="center"/>
      <protection hidden="1"/>
    </xf>
    <xf numFmtId="0" fontId="18" fillId="0" borderId="0" xfId="0" applyFont="1" applyBorder="1" applyAlignment="1" applyProtection="1">
      <alignment horizontal="left" vertical="center" shrinkToFit="1"/>
    </xf>
    <xf numFmtId="0" fontId="4" fillId="4" borderId="1"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top" wrapText="1" shrinkToFit="1"/>
    </xf>
    <xf numFmtId="0" fontId="0" fillId="2" borderId="16" xfId="0" applyFill="1" applyBorder="1" applyProtection="1">
      <alignment vertical="center"/>
      <protection locked="0"/>
    </xf>
    <xf numFmtId="0" fontId="0" fillId="2" borderId="17" xfId="0" applyFill="1" applyBorder="1" applyProtection="1">
      <alignment vertical="center"/>
      <protection locked="0"/>
    </xf>
    <xf numFmtId="0" fontId="0" fillId="0" borderId="19" xfId="0" applyBorder="1" applyAlignment="1" applyProtection="1">
      <alignment horizontal="center" vertical="center" shrinkToFit="1"/>
    </xf>
    <xf numFmtId="0" fontId="0" fillId="0" borderId="20" xfId="0" applyBorder="1" applyAlignment="1" applyProtection="1">
      <alignment horizontal="center" vertical="center" shrinkToFit="1"/>
    </xf>
    <xf numFmtId="0" fontId="0" fillId="2" borderId="21" xfId="0" applyFill="1" applyBorder="1" applyProtection="1">
      <alignment vertical="center"/>
      <protection locked="0"/>
    </xf>
    <xf numFmtId="0" fontId="0" fillId="2" borderId="22" xfId="0" applyFill="1" applyBorder="1" applyProtection="1">
      <alignment vertical="center"/>
      <protection locked="0"/>
    </xf>
    <xf numFmtId="0" fontId="0" fillId="4" borderId="23" xfId="0" applyFill="1" applyBorder="1" applyProtection="1">
      <alignment vertical="center"/>
    </xf>
    <xf numFmtId="0" fontId="0" fillId="4" borderId="24" xfId="0" applyFill="1" applyBorder="1" applyProtection="1">
      <alignment vertical="center"/>
    </xf>
    <xf numFmtId="0" fontId="18" fillId="0" borderId="0" xfId="0" applyFont="1" applyAlignment="1" applyProtection="1">
      <alignment horizontal="left" vertical="center"/>
    </xf>
    <xf numFmtId="0" fontId="24" fillId="0" borderId="0" xfId="0" applyFont="1" applyBorder="1" applyAlignment="1" applyProtection="1">
      <alignment horizontal="left" wrapText="1" shrinkToFit="1"/>
    </xf>
  </cellXfs>
  <cellStyles count="1">
    <cellStyle name="標準" xfId="0" builtinId="0"/>
  </cellStyles>
  <dxfs count="2">
    <dxf>
      <font>
        <color rgb="FF0000FF"/>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Lines="12" dropStyle="combo" dx="22" fmlaLink="$C$9" fmlaRange="$C$43:$C$54"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7</xdr:row>
          <xdr:rowOff>152400</xdr:rowOff>
        </xdr:from>
        <xdr:to>
          <xdr:col>3</xdr:col>
          <xdr:colOff>523875</xdr:colOff>
          <xdr:row>9</xdr:row>
          <xdr:rowOff>123825</xdr:rowOff>
        </xdr:to>
        <xdr:sp macro="" textlink="">
          <xdr:nvSpPr>
            <xdr:cNvPr id="1036" name="Drop Dow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60"/>
  <sheetViews>
    <sheetView showGridLines="0" tabSelected="1" zoomScale="106" zoomScaleNormal="106" workbookViewId="0">
      <selection activeCell="E6" sqref="E6"/>
    </sheetView>
  </sheetViews>
  <sheetFormatPr defaultRowHeight="13.5" x14ac:dyDescent="0.15"/>
  <cols>
    <col min="1" max="1" width="3" style="3" customWidth="1"/>
    <col min="2" max="2" width="2.5" style="3" customWidth="1"/>
    <col min="3" max="3" width="13.5" style="3" customWidth="1"/>
    <col min="4" max="4" width="12.875" style="3" customWidth="1"/>
    <col min="5" max="5" width="18.875" style="3" customWidth="1"/>
    <col min="6" max="6" width="2.875" style="3" customWidth="1"/>
    <col min="7" max="7" width="17.75" style="3" bestFit="1" customWidth="1"/>
    <col min="8" max="8" width="12.875" style="3" customWidth="1"/>
    <col min="9" max="16384" width="9" style="3"/>
  </cols>
  <sheetData>
    <row r="1" spans="1:8" ht="30.75" customHeight="1" thickBot="1" x14ac:dyDescent="0.2">
      <c r="A1" s="45"/>
      <c r="B1" s="45"/>
      <c r="C1" s="45"/>
      <c r="D1" s="45"/>
      <c r="E1" s="43"/>
      <c r="F1" s="44" t="s">
        <v>46</v>
      </c>
      <c r="G1" s="52"/>
      <c r="H1" s="53"/>
    </row>
    <row r="2" spans="1:8" x14ac:dyDescent="0.15">
      <c r="A2" s="46"/>
      <c r="B2" s="46"/>
      <c r="C2" s="46"/>
      <c r="D2" s="46"/>
    </row>
    <row r="3" spans="1:8" ht="34.5" customHeight="1" x14ac:dyDescent="0.15">
      <c r="A3" s="61" t="s">
        <v>53</v>
      </c>
      <c r="B3" s="62"/>
      <c r="C3" s="62"/>
      <c r="D3" s="62"/>
      <c r="E3" s="62"/>
      <c r="F3" s="62"/>
      <c r="G3" s="62"/>
      <c r="H3" s="63"/>
    </row>
    <row r="4" spans="1:8" x14ac:dyDescent="0.15">
      <c r="C4" s="51" t="s">
        <v>34</v>
      </c>
      <c r="D4" s="51"/>
      <c r="E4" s="51"/>
      <c r="F4" s="51"/>
    </row>
    <row r="7" spans="1:8" ht="14.25" x14ac:dyDescent="0.15">
      <c r="A7" s="4" t="s">
        <v>38</v>
      </c>
    </row>
    <row r="8" spans="1:8" x14ac:dyDescent="0.15">
      <c r="G8" s="67"/>
      <c r="H8" s="67"/>
    </row>
    <row r="9" spans="1:8" x14ac:dyDescent="0.15">
      <c r="C9" s="2">
        <v>1</v>
      </c>
      <c r="G9" s="67"/>
      <c r="H9" s="67"/>
    </row>
    <row r="10" spans="1:8" ht="13.5" customHeight="1" x14ac:dyDescent="0.15">
      <c r="C10" s="35"/>
      <c r="D10" s="36"/>
      <c r="G10" s="54"/>
      <c r="H10" s="54"/>
    </row>
    <row r="11" spans="1:8" ht="27.75" customHeight="1" x14ac:dyDescent="0.15">
      <c r="A11" s="79" t="s">
        <v>39</v>
      </c>
      <c r="B11" s="79"/>
      <c r="C11" s="79"/>
      <c r="D11" s="79"/>
      <c r="G11" s="54"/>
      <c r="H11" s="54"/>
    </row>
    <row r="12" spans="1:8" ht="13.5" customHeight="1" x14ac:dyDescent="0.15">
      <c r="A12" s="79"/>
      <c r="B12" s="79"/>
      <c r="C12" s="79"/>
      <c r="D12" s="79"/>
    </row>
    <row r="13" spans="1:8" ht="17.25" customHeight="1" thickBot="1" x14ac:dyDescent="0.2">
      <c r="C13" s="32" t="s">
        <v>31</v>
      </c>
      <c r="D13" s="33" t="s">
        <v>32</v>
      </c>
      <c r="E13" s="32" t="s">
        <v>33</v>
      </c>
      <c r="G13" s="69" t="s">
        <v>15</v>
      </c>
      <c r="H13" s="28" t="str">
        <f>IF(ISERROR(ROUND(H14,0)),"",ROUND(H14,0))</f>
        <v/>
      </c>
    </row>
    <row r="14" spans="1:8" ht="25.5" customHeight="1" x14ac:dyDescent="0.15">
      <c r="C14" s="26" t="s">
        <v>44</v>
      </c>
      <c r="D14" s="8"/>
      <c r="E14" s="31" t="s">
        <v>37</v>
      </c>
      <c r="F14" s="20"/>
      <c r="G14" s="69"/>
      <c r="H14" s="27" t="str">
        <f>IF(ISERROR(H15-H16-(10*LOG(H17/D32)/LOG(10))+6),"",H15-H16-(10*LOG(H17/D32)/LOG(10))+6)</f>
        <v/>
      </c>
    </row>
    <row r="15" spans="1:8" ht="25.5" customHeight="1" x14ac:dyDescent="0.15">
      <c r="C15" s="34" t="s">
        <v>42</v>
      </c>
      <c r="D15" s="29"/>
      <c r="E15" s="31" t="s">
        <v>35</v>
      </c>
      <c r="F15" s="20"/>
      <c r="G15" s="19" t="s">
        <v>13</v>
      </c>
      <c r="H15" s="23" t="str">
        <f>IF(COUNTA(D14)&lt;1,"",IF(ISERROR(SUM(E43:E54)),"",IF(D14=D15,SUM(E43:E54),SUM(E43:E54)-D58)))</f>
        <v/>
      </c>
    </row>
    <row r="16" spans="1:8" ht="25.5" customHeight="1" x14ac:dyDescent="0.15">
      <c r="C16" s="26" t="s">
        <v>16</v>
      </c>
      <c r="D16" s="9"/>
      <c r="E16" s="31" t="s">
        <v>45</v>
      </c>
      <c r="F16" s="20"/>
      <c r="G16" s="19" t="s">
        <v>12</v>
      </c>
      <c r="H16" s="23" t="str">
        <f>IF(ISERROR(10*(LOG(D32/G32)/LOG(10))),"",10*(LOG(D32/G32)/LOG(10)))</f>
        <v/>
      </c>
    </row>
    <row r="17" spans="1:8" ht="25.5" customHeight="1" thickBot="1" x14ac:dyDescent="0.2">
      <c r="C17" s="26" t="s">
        <v>17</v>
      </c>
      <c r="D17" s="10"/>
      <c r="E17" s="31" t="s">
        <v>14</v>
      </c>
      <c r="F17" s="20"/>
      <c r="G17" s="19" t="s">
        <v>18</v>
      </c>
      <c r="H17" s="24" t="str">
        <f>IF(ISERROR(0.161*D16/D17),"",IF(D16=0,"",0.161*D16/D17))</f>
        <v/>
      </c>
    </row>
    <row r="18" spans="1:8" ht="21.75" customHeight="1" x14ac:dyDescent="0.15">
      <c r="C18" s="47" t="s">
        <v>47</v>
      </c>
      <c r="D18" s="47"/>
      <c r="E18" s="47"/>
      <c r="F18" s="47"/>
    </row>
    <row r="19" spans="1:8" ht="22.5" customHeight="1" x14ac:dyDescent="0.15">
      <c r="C19" s="70" t="s">
        <v>43</v>
      </c>
      <c r="D19" s="70"/>
      <c r="E19" s="70"/>
      <c r="F19" s="70"/>
    </row>
    <row r="20" spans="1:8" ht="12.75" customHeight="1" x14ac:dyDescent="0.15"/>
    <row r="21" spans="1:8" ht="25.5" customHeight="1" x14ac:dyDescent="0.15">
      <c r="A21" s="68" t="s">
        <v>40</v>
      </c>
      <c r="B21" s="68"/>
      <c r="C21" s="68"/>
      <c r="D21" s="68"/>
      <c r="E21" s="80" t="s">
        <v>48</v>
      </c>
      <c r="F21" s="80"/>
      <c r="G21" s="80"/>
      <c r="H21" s="80"/>
    </row>
    <row r="22" spans="1:8" ht="25.5" customHeight="1" thickBot="1" x14ac:dyDescent="0.2">
      <c r="B22" s="5"/>
      <c r="C22" s="11" t="s">
        <v>0</v>
      </c>
      <c r="D22" s="11" t="s">
        <v>22</v>
      </c>
      <c r="E22" s="57" t="s">
        <v>23</v>
      </c>
      <c r="F22" s="58"/>
      <c r="G22" s="7" t="s">
        <v>11</v>
      </c>
    </row>
    <row r="23" spans="1:8" ht="25.5" customHeight="1" x14ac:dyDescent="0.15">
      <c r="B23" s="64" t="s">
        <v>7</v>
      </c>
      <c r="C23" s="12" t="s">
        <v>1</v>
      </c>
      <c r="D23" s="13"/>
      <c r="E23" s="59"/>
      <c r="F23" s="60"/>
      <c r="G23" s="17" t="str">
        <f t="shared" ref="G23:G31" si="0">IF(COUNTA(D23,E23)&lt;2,"",IF(D23="","",D23*(10^(-E23/10))))</f>
        <v/>
      </c>
    </row>
    <row r="24" spans="1:8" ht="25.5" customHeight="1" x14ac:dyDescent="0.15">
      <c r="B24" s="65"/>
      <c r="C24" s="14" t="s">
        <v>2</v>
      </c>
      <c r="D24" s="1"/>
      <c r="E24" s="49"/>
      <c r="F24" s="50"/>
      <c r="G24" s="17" t="str">
        <f t="shared" si="0"/>
        <v/>
      </c>
    </row>
    <row r="25" spans="1:8" ht="25.5" customHeight="1" x14ac:dyDescent="0.15">
      <c r="B25" s="66"/>
      <c r="C25" s="14"/>
      <c r="D25" s="1"/>
      <c r="E25" s="49"/>
      <c r="F25" s="50"/>
      <c r="G25" s="17" t="str">
        <f t="shared" si="0"/>
        <v/>
      </c>
    </row>
    <row r="26" spans="1:8" ht="25.5" customHeight="1" x14ac:dyDescent="0.15">
      <c r="B26" s="64" t="s">
        <v>8</v>
      </c>
      <c r="C26" s="14" t="s">
        <v>1</v>
      </c>
      <c r="D26" s="1"/>
      <c r="E26" s="49"/>
      <c r="F26" s="50"/>
      <c r="G26" s="17" t="str">
        <f t="shared" si="0"/>
        <v/>
      </c>
    </row>
    <row r="27" spans="1:8" ht="25.5" customHeight="1" x14ac:dyDescent="0.15">
      <c r="B27" s="65"/>
      <c r="C27" s="14" t="s">
        <v>2</v>
      </c>
      <c r="D27" s="1"/>
      <c r="E27" s="49"/>
      <c r="F27" s="50"/>
      <c r="G27" s="17" t="str">
        <f t="shared" si="0"/>
        <v/>
      </c>
    </row>
    <row r="28" spans="1:8" ht="25.5" customHeight="1" x14ac:dyDescent="0.15">
      <c r="B28" s="66"/>
      <c r="C28" s="14"/>
      <c r="D28" s="1"/>
      <c r="E28" s="49"/>
      <c r="F28" s="50"/>
      <c r="G28" s="17" t="str">
        <f t="shared" si="0"/>
        <v/>
      </c>
    </row>
    <row r="29" spans="1:8" ht="25.5" customHeight="1" x14ac:dyDescent="0.15">
      <c r="B29" s="64" t="s">
        <v>9</v>
      </c>
      <c r="C29" s="14" t="s">
        <v>1</v>
      </c>
      <c r="D29" s="1"/>
      <c r="E29" s="49"/>
      <c r="F29" s="50"/>
      <c r="G29" s="17" t="str">
        <f t="shared" si="0"/>
        <v/>
      </c>
    </row>
    <row r="30" spans="1:8" ht="25.5" customHeight="1" x14ac:dyDescent="0.15">
      <c r="B30" s="65"/>
      <c r="C30" s="14" t="s">
        <v>2</v>
      </c>
      <c r="D30" s="1"/>
      <c r="E30" s="49"/>
      <c r="F30" s="50"/>
      <c r="G30" s="17" t="str">
        <f t="shared" si="0"/>
        <v/>
      </c>
    </row>
    <row r="31" spans="1:8" ht="25.5" customHeight="1" thickBot="1" x14ac:dyDescent="0.2">
      <c r="B31" s="66"/>
      <c r="C31" s="15"/>
      <c r="D31" s="16"/>
      <c r="E31" s="71"/>
      <c r="F31" s="72"/>
      <c r="G31" s="17" t="str">
        <f t="shared" si="0"/>
        <v/>
      </c>
    </row>
    <row r="32" spans="1:8" ht="25.5" customHeight="1" x14ac:dyDescent="0.15">
      <c r="B32" s="55" t="s">
        <v>10</v>
      </c>
      <c r="C32" s="56"/>
      <c r="D32" s="25" t="str">
        <f>IF(COUNTA(D23,D24,D25,D26,D27,D28,D29,D30,D31)&lt;1,"",SUM(D23:D31))</f>
        <v/>
      </c>
      <c r="E32" s="77"/>
      <c r="F32" s="78"/>
      <c r="G32" s="18" t="str">
        <f>IF(SUM(G23:G31)=0,"",IF(COUNTA(D23:D31)=COUNTA(E23:E31),IF(COUNTA(G23,G24,G25,G26,G27,G28,G29,G30,G31)&lt;1,"",SUM(G23:G31)),""))</f>
        <v/>
      </c>
    </row>
    <row r="33" spans="3:7" ht="13.9" customHeight="1" x14ac:dyDescent="0.15"/>
    <row r="34" spans="3:7" ht="13.9" customHeight="1" x14ac:dyDescent="0.15"/>
    <row r="35" spans="3:7" ht="25.5" customHeight="1" x14ac:dyDescent="0.15">
      <c r="D35" s="6" t="s">
        <v>36</v>
      </c>
    </row>
    <row r="36" spans="3:7" ht="25.5" customHeight="1" thickBot="1" x14ac:dyDescent="0.2">
      <c r="E36" s="73" t="s">
        <v>24</v>
      </c>
      <c r="F36" s="74"/>
      <c r="G36" s="21" t="s">
        <v>25</v>
      </c>
    </row>
    <row r="37" spans="3:7" ht="25.5" customHeight="1" thickBot="1" x14ac:dyDescent="0.2">
      <c r="E37" s="75"/>
      <c r="F37" s="76"/>
      <c r="G37" s="22" t="str">
        <f>IF(ISERROR(50+18*(LOG(E37/150))),"",50+18*(LOG(E37/150)))</f>
        <v/>
      </c>
    </row>
    <row r="38" spans="3:7" ht="7.5" customHeight="1" x14ac:dyDescent="0.15"/>
    <row r="39" spans="3:7" ht="18.75" customHeight="1" x14ac:dyDescent="0.15"/>
    <row r="40" spans="3:7" ht="18.75" hidden="1" customHeight="1" x14ac:dyDescent="0.15"/>
    <row r="41" spans="3:7" ht="18.75" hidden="1" customHeight="1" x14ac:dyDescent="0.15"/>
    <row r="42" spans="3:7" ht="18.75" hidden="1" customHeight="1" x14ac:dyDescent="0.15">
      <c r="C42" s="48" t="s">
        <v>41</v>
      </c>
      <c r="D42" s="48"/>
      <c r="E42" s="38" t="s">
        <v>6</v>
      </c>
    </row>
    <row r="43" spans="3:7" ht="18.75" hidden="1" customHeight="1" x14ac:dyDescent="0.15">
      <c r="C43" s="48" t="s">
        <v>3</v>
      </c>
      <c r="D43" s="48"/>
      <c r="E43" s="40" t="str">
        <f>IF(ISERROR(IF($C$9=1,91.9-10*LOG(D14)/LOG(10),"")),"0",IF($C$9=1,91.9-10*LOG(D14)/LOG(10),""))</f>
        <v>0</v>
      </c>
      <c r="F43" s="30"/>
    </row>
    <row r="44" spans="3:7" ht="18.75" hidden="1" customHeight="1" x14ac:dyDescent="0.15">
      <c r="C44" s="48" t="s">
        <v>26</v>
      </c>
      <c r="D44" s="48"/>
      <c r="E44" s="40" t="str">
        <f>IF(ISERROR(IF($C$9=2,91.7-12.8*LOG(D14)/LOG(10),"")),"0",IF($C$9=2,91.7-12.8*LOG(D14)/LOG(10),""))</f>
        <v/>
      </c>
      <c r="F44" s="30"/>
    </row>
    <row r="45" spans="3:7" ht="18.75" hidden="1" customHeight="1" x14ac:dyDescent="0.15">
      <c r="C45" s="48" t="s">
        <v>27</v>
      </c>
      <c r="D45" s="48"/>
      <c r="E45" s="40" t="str">
        <f>IF(ISERROR(IF($C$9=3,91.7-12.8*LOG(D14)/LOG(10),"")),"0",IF($C$9=3,91.7-12.8*LOG(D14)/LOG(10),""))</f>
        <v/>
      </c>
      <c r="F45" s="30"/>
    </row>
    <row r="46" spans="3:7" ht="18.75" hidden="1" customHeight="1" x14ac:dyDescent="0.15">
      <c r="C46" s="48" t="s">
        <v>29</v>
      </c>
      <c r="D46" s="48"/>
      <c r="E46" s="40" t="str">
        <f>IF(ISERROR(IF($C$9=4,91.7-12.8*LOG(D14)/LOG(10),"")),"0",IF($C$9=4,91.7-12.8*LOG(D14)/LOG(10),""))</f>
        <v/>
      </c>
      <c r="F46" s="30"/>
    </row>
    <row r="47" spans="3:7" ht="18.75" hidden="1" customHeight="1" x14ac:dyDescent="0.15">
      <c r="C47" s="48" t="s">
        <v>28</v>
      </c>
      <c r="D47" s="48"/>
      <c r="E47" s="40" t="str">
        <f>IF(ISERROR(IF($C$9=5,91.7-12.8*LOG(D14)/LOG(10),"")),"0",IF($C$9=5,91.7-12.8*LOG(D14)/LOG(10),""))</f>
        <v/>
      </c>
      <c r="F47" s="30"/>
    </row>
    <row r="48" spans="3:7" ht="18.75" hidden="1" customHeight="1" x14ac:dyDescent="0.15">
      <c r="C48" s="48" t="s">
        <v>30</v>
      </c>
      <c r="D48" s="48"/>
      <c r="E48" s="40" t="str">
        <f>IF(ISERROR(IF($C$9=6,91.7-12.8*LOG(D14)/LOG(10),"")),"0",IF($C$9=6,91.7-12.8*LOG(D14)/LOG(10),""))</f>
        <v/>
      </c>
      <c r="F48" s="30"/>
    </row>
    <row r="49" spans="3:6" ht="18.75" hidden="1" customHeight="1" x14ac:dyDescent="0.15">
      <c r="C49" s="48" t="s">
        <v>49</v>
      </c>
      <c r="D49" s="48"/>
      <c r="E49" s="40" t="str">
        <f>IF(ISERROR(IF($C$9=7,81-8.8*LOG(D14)/LOG(10),"")),"0",IF($C$9=7,81-8.8*LOG(D14)/LOG(10),""))</f>
        <v/>
      </c>
      <c r="F49" s="30"/>
    </row>
    <row r="50" spans="3:6" ht="18.75" hidden="1" customHeight="1" x14ac:dyDescent="0.15">
      <c r="C50" s="48" t="s">
        <v>50</v>
      </c>
      <c r="D50" s="48"/>
      <c r="E50" s="40" t="str">
        <f>IF(ISERROR(IF($C$9=8,81-8.8*LOG(D14)/LOG(10),"")),"0",IF($C$9=8,81-8.8*LOG(D14)/LOG(10),""))</f>
        <v/>
      </c>
      <c r="F50" s="30"/>
    </row>
    <row r="51" spans="3:6" ht="18.75" hidden="1" customHeight="1" x14ac:dyDescent="0.15">
      <c r="C51" s="48" t="s">
        <v>51</v>
      </c>
      <c r="D51" s="48"/>
      <c r="E51" s="40" t="str">
        <f>IF(ISERROR(IF($C$9=9,77-9.8*LOG(D14)/LOG(10),"")),"0",IF($C$9=9,77-9.8*LOG(D14)/LOG(10),""))</f>
        <v/>
      </c>
      <c r="F51" s="30"/>
    </row>
    <row r="52" spans="3:6" ht="18.75" hidden="1" customHeight="1" x14ac:dyDescent="0.15">
      <c r="C52" s="48" t="s">
        <v>52</v>
      </c>
      <c r="D52" s="48"/>
      <c r="E52" s="40" t="str">
        <f>IF(ISERROR(IF($C$9=10,77-9.8*LOG(D14)/LOG(10),"")),"0",IF($C$9=10,77-9.8*LOG(D14)/LOG(10),""))</f>
        <v/>
      </c>
      <c r="F52" s="30"/>
    </row>
    <row r="53" spans="3:6" ht="18.75" hidden="1" customHeight="1" x14ac:dyDescent="0.15">
      <c r="C53" s="48" t="s">
        <v>4</v>
      </c>
      <c r="D53" s="48"/>
      <c r="E53" s="40" t="str">
        <f>IF(ISERROR(IF($C$9=11,IF(D14&lt;=25,102.6-8.6*LOG(D14)/LOG(10),103.5-9.6*LOG(D14)/LOG(10)),"")),"0",IF($C$9=11,IF(D14&lt;=25,102.6-8.6*LOG(D14)/LOG(10),103.5-9.6*LOG(D14)/LOG(10)),""))</f>
        <v/>
      </c>
      <c r="F53" s="30"/>
    </row>
    <row r="54" spans="3:6" ht="18.75" hidden="1" customHeight="1" x14ac:dyDescent="0.15">
      <c r="C54" s="48" t="s">
        <v>5</v>
      </c>
      <c r="D54" s="48"/>
      <c r="E54" s="40" t="str">
        <f>IF(ISERROR(IF($C$9=12,109.8-16.7*LOG(D14)/LOG(10),"")),"0",IF($C$9=12,109.8-16.7*LOG(D14)/LOG(10),""))</f>
        <v/>
      </c>
      <c r="F54" s="30"/>
    </row>
    <row r="55" spans="3:6" ht="18.75" hidden="1" customHeight="1" x14ac:dyDescent="0.15">
      <c r="C55" s="37"/>
      <c r="D55" s="37"/>
      <c r="E55" s="37"/>
    </row>
    <row r="56" spans="3:6" hidden="1" x14ac:dyDescent="0.15">
      <c r="C56" s="41" t="s">
        <v>21</v>
      </c>
      <c r="D56" s="39">
        <f>(D15-D14)*500/170</f>
        <v>0</v>
      </c>
      <c r="E56" s="39" t="str">
        <f>IFERROR(10*LOG(D56)+13,"")</f>
        <v/>
      </c>
    </row>
    <row r="57" spans="3:6" hidden="1" x14ac:dyDescent="0.15">
      <c r="C57" s="42" t="s">
        <v>19</v>
      </c>
      <c r="D57" s="39">
        <f>IF(D56&gt;=1,E56,(IF(D56&gt;=0,E57,(IF(D56&gt;=(-0.322),E58,0)))))</f>
        <v>5</v>
      </c>
      <c r="E57" s="39">
        <f>5+9.1*LN((POWER(ABS(D56),0.485))+POWER((POWER((POWER(ABS(D56),0.485)),2)+1),0.5))</f>
        <v>5</v>
      </c>
    </row>
    <row r="58" spans="3:6" hidden="1" x14ac:dyDescent="0.15">
      <c r="C58" s="42" t="s">
        <v>20</v>
      </c>
      <c r="D58" s="39">
        <f>IF(D15=0,0,IF(ISBLANK(D15)=TRUE,0,D57))</f>
        <v>0</v>
      </c>
      <c r="E58" s="39">
        <f>5-9.1*LN((POWER(ABS(D56),0.485))+POWER((POWER((POWER(ABS(D56),0.485)),2)+1),0.5))</f>
        <v>5</v>
      </c>
    </row>
    <row r="59" spans="3:6" hidden="1" x14ac:dyDescent="0.15"/>
    <row r="60" spans="3:6" hidden="1" x14ac:dyDescent="0.15"/>
  </sheetData>
  <dataConsolidate/>
  <mergeCells count="41">
    <mergeCell ref="C48:D48"/>
    <mergeCell ref="E36:F36"/>
    <mergeCell ref="E37:F37"/>
    <mergeCell ref="E32:F32"/>
    <mergeCell ref="A11:D12"/>
    <mergeCell ref="E21:H21"/>
    <mergeCell ref="E28:F28"/>
    <mergeCell ref="E24:F24"/>
    <mergeCell ref="E26:F26"/>
    <mergeCell ref="C4:F4"/>
    <mergeCell ref="G1:H1"/>
    <mergeCell ref="C49:D49"/>
    <mergeCell ref="G10:H11"/>
    <mergeCell ref="B32:C32"/>
    <mergeCell ref="E22:F22"/>
    <mergeCell ref="E23:F23"/>
    <mergeCell ref="A3:H3"/>
    <mergeCell ref="B29:B31"/>
    <mergeCell ref="B26:B28"/>
    <mergeCell ref="G8:H9"/>
    <mergeCell ref="A21:D21"/>
    <mergeCell ref="B23:B25"/>
    <mergeCell ref="G13:G14"/>
    <mergeCell ref="C19:F19"/>
    <mergeCell ref="E30:F30"/>
    <mergeCell ref="C18:F18"/>
    <mergeCell ref="C51:D51"/>
    <mergeCell ref="C53:D53"/>
    <mergeCell ref="C54:D54"/>
    <mergeCell ref="C42:D42"/>
    <mergeCell ref="C43:D43"/>
    <mergeCell ref="C44:D44"/>
    <mergeCell ref="C45:D45"/>
    <mergeCell ref="C46:D46"/>
    <mergeCell ref="C52:D52"/>
    <mergeCell ref="C47:D47"/>
    <mergeCell ref="E27:F27"/>
    <mergeCell ref="E25:F25"/>
    <mergeCell ref="C50:D50"/>
    <mergeCell ref="E31:F31"/>
    <mergeCell ref="E29:F29"/>
  </mergeCells>
  <phoneticPr fontId="2"/>
  <conditionalFormatting sqref="G10:H11">
    <cfRule type="containsText" dxfId="1" priority="1" stopIfTrue="1" operator="containsText" text="目標値に不適合です。">
      <formula>NOT(ISERROR(SEARCH("目標値に不適合です。",G10)))</formula>
    </cfRule>
    <cfRule type="containsText" dxfId="0" priority="2" stopIfTrue="1" operator="containsText" text="目標値に適合です。">
      <formula>NOT(ISERROR(SEARCH("目標値に適合です。",G10)))</formula>
    </cfRule>
  </conditionalFormatting>
  <dataValidations count="6">
    <dataValidation type="decimal" imeMode="off" allowBlank="1" showInputMessage="1" showErrorMessage="1" errorTitle="数値を入力してください。" error="正の数値を入力してください。" sqref="D16" xr:uid="{00000000-0002-0000-0000-000000000000}">
      <formula1>0</formula1>
      <formula2>5000</formula2>
    </dataValidation>
    <dataValidation type="decimal" imeMode="off" allowBlank="1" showInputMessage="1" showErrorMessage="1" errorTitle="数値を入力してください。" error="正の数値(m)を入力してください。" sqref="D14:D15" xr:uid="{00000000-0002-0000-0000-000001000000}">
      <formula1>0</formula1>
      <formula2>5000</formula2>
    </dataValidation>
    <dataValidation type="decimal" imeMode="off" allowBlank="1" showInputMessage="1" showErrorMessage="1" errorTitle="数値を入力してください。" error="正の数値(秒)を入力してください。" sqref="D17" xr:uid="{00000000-0002-0000-0000-000002000000}">
      <formula1>0</formula1>
      <formula2>500</formula2>
    </dataValidation>
    <dataValidation type="decimal" imeMode="off" allowBlank="1" showInputMessage="1" showErrorMessage="1" errorTitle="数値を入力してください。" error="正の数値(dB)を入力してください。" sqref="E23:E31" xr:uid="{00000000-0002-0000-0000-000003000000}">
      <formula1>0</formula1>
      <formula2>5000</formula2>
    </dataValidation>
    <dataValidation type="decimal" imeMode="off" allowBlank="1" showInputMessage="1" showErrorMessage="1" errorTitle="数値を入力してください。" error="正の数値(mm)を入力してください。" sqref="E37" xr:uid="{00000000-0002-0000-0000-000004000000}">
      <formula1>0</formula1>
      <formula2>5000</formula2>
    </dataValidation>
    <dataValidation type="decimal" imeMode="off" allowBlank="1" showInputMessage="1" showErrorMessage="1" errorTitle="数値を入力してください。" error="正の数値(m2)を入力してください。" sqref="D23:D31" xr:uid="{00000000-0002-0000-0000-000005000000}">
      <formula1>0</formula1>
      <formula2>5000</formula2>
    </dataValidation>
  </dataValidations>
  <pageMargins left="1.3779527559055118" right="0.35433070866141736" top="0.86614173228346458" bottom="0.39370078740157483" header="0.31496062992125984" footer="0.31496062992125984"/>
  <pageSetup paperSize="9"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036" r:id="rId4" name="Drop Down 12">
              <controlPr defaultSize="0" autoLine="0" autoPict="0">
                <anchor moveWithCells="1">
                  <from>
                    <xdr:col>2</xdr:col>
                    <xdr:colOff>0</xdr:colOff>
                    <xdr:row>7</xdr:row>
                    <xdr:rowOff>152400</xdr:rowOff>
                  </from>
                  <to>
                    <xdr:col>3</xdr:col>
                    <xdr:colOff>523875</xdr:colOff>
                    <xdr:row>9</xdr:row>
                    <xdr:rowOff>123825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計算表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2024-03-26T05:24:04Z</dcterms:modified>
</cp:coreProperties>
</file>