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6459512-41D4-4D00-9993-0DFCFFFF2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すいすい調査票 (1)" sheetId="11" r:id="rId1"/>
    <sheet name="すいすい調査票 (2)" sheetId="14" r:id="rId2"/>
  </sheets>
  <definedNames>
    <definedName name="_xlnm._FilterDatabase" localSheetId="0" hidden="1">'すいすい調査票 (1)'!$I$15:$AJ$19</definedName>
    <definedName name="_xlnm._FilterDatabase" localSheetId="1" hidden="1">'すいすい調査票 (2)'!$I$15:$AJ$19</definedName>
    <definedName name="_xlnm.Print_Area" localSheetId="0">OFFSET('すいすい調査票 (1)'!$A$101,0,0,COUNTIF('すいすい調査票 (1)'!$BB:$BB,1),53)</definedName>
    <definedName name="_xlnm.Print_Area" localSheetId="1">OFFSET('すいすい調査票 (2)'!$A$101,0,0,COUNTIF('すいすい調査票 (2)'!$BB:$BB,1),53)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67" i="14" l="1"/>
  <c r="BB366" i="14"/>
  <c r="AZ366" i="14"/>
  <c r="AV366" i="14" s="1"/>
  <c r="BB365" i="14"/>
  <c r="BB364" i="14"/>
  <c r="BB363" i="14"/>
  <c r="BB362" i="14"/>
  <c r="H362" i="14"/>
  <c r="BB361" i="14"/>
  <c r="BB360" i="14"/>
  <c r="H360" i="14"/>
  <c r="BB359" i="14"/>
  <c r="BB358" i="14"/>
  <c r="H358" i="14"/>
  <c r="BB357" i="14"/>
  <c r="BB356" i="14"/>
  <c r="H356" i="14"/>
  <c r="BB355" i="14"/>
  <c r="BB354" i="14"/>
  <c r="BB353" i="14"/>
  <c r="BB352" i="14"/>
  <c r="BB351" i="14"/>
  <c r="BB350" i="14"/>
  <c r="A350" i="14"/>
  <c r="BB349" i="14"/>
  <c r="BB348" i="14"/>
  <c r="BB347" i="14"/>
  <c r="BB346" i="14"/>
  <c r="BB345" i="14"/>
  <c r="BB344" i="14"/>
  <c r="AI344" i="14"/>
  <c r="J344" i="14"/>
  <c r="BB343" i="14"/>
  <c r="BB342" i="14"/>
  <c r="AI342" i="14"/>
  <c r="P342" i="14"/>
  <c r="L342" i="14"/>
  <c r="J342" i="14" s="1"/>
  <c r="BB341" i="14"/>
  <c r="BB340" i="14"/>
  <c r="P340" i="14"/>
  <c r="L340" i="14"/>
  <c r="J340" i="14"/>
  <c r="BB339" i="14"/>
  <c r="BB338" i="14"/>
  <c r="BB337" i="14"/>
  <c r="BB336" i="14"/>
  <c r="AB336" i="14"/>
  <c r="S336" i="14"/>
  <c r="O336" i="14"/>
  <c r="J336" i="14"/>
  <c r="BB335" i="14"/>
  <c r="BB334" i="14"/>
  <c r="BB333" i="14"/>
  <c r="BB332" i="14"/>
  <c r="BB331" i="14"/>
  <c r="BB330" i="14"/>
  <c r="BB329" i="14"/>
  <c r="AI329" i="14"/>
  <c r="J329" i="14"/>
  <c r="BB328" i="14"/>
  <c r="BB327" i="14"/>
  <c r="AI327" i="14"/>
  <c r="P327" i="14"/>
  <c r="L327" i="14"/>
  <c r="J327" i="14" s="1"/>
  <c r="BB326" i="14"/>
  <c r="BB325" i="14"/>
  <c r="P325" i="14"/>
  <c r="L325" i="14"/>
  <c r="J325" i="14"/>
  <c r="BB324" i="14"/>
  <c r="BB323" i="14"/>
  <c r="BB322" i="14"/>
  <c r="BB321" i="14"/>
  <c r="AB321" i="14"/>
  <c r="S321" i="14"/>
  <c r="O321" i="14"/>
  <c r="J321" i="14"/>
  <c r="BB320" i="14"/>
  <c r="BB319" i="14"/>
  <c r="BB318" i="14"/>
  <c r="BB317" i="14"/>
  <c r="BB316" i="14"/>
  <c r="BB315" i="14"/>
  <c r="AI315" i="14"/>
  <c r="BB314" i="14"/>
  <c r="BB313" i="14"/>
  <c r="AI313" i="14"/>
  <c r="L313" i="14"/>
  <c r="BB312" i="14"/>
  <c r="BB311" i="14"/>
  <c r="BB310" i="14"/>
  <c r="BB309" i="14"/>
  <c r="BB308" i="14"/>
  <c r="H308" i="14"/>
  <c r="BB307" i="14"/>
  <c r="BB306" i="14"/>
  <c r="H306" i="14"/>
  <c r="BB305" i="14"/>
  <c r="BB304" i="14"/>
  <c r="BB303" i="14"/>
  <c r="BB302" i="14"/>
  <c r="BB301" i="14"/>
  <c r="BB300" i="14"/>
  <c r="O300" i="14"/>
  <c r="BB299" i="14"/>
  <c r="BB298" i="14"/>
  <c r="O298" i="14"/>
  <c r="BB297" i="14"/>
  <c r="BB296" i="14"/>
  <c r="O296" i="14"/>
  <c r="BB295" i="14"/>
  <c r="BB294" i="14"/>
  <c r="BB293" i="14"/>
  <c r="BB292" i="14"/>
  <c r="BB291" i="14"/>
  <c r="BB290" i="14"/>
  <c r="BB289" i="14"/>
  <c r="BB288" i="14"/>
  <c r="M288" i="14"/>
  <c r="BB287" i="14"/>
  <c r="BB286" i="14"/>
  <c r="M286" i="14"/>
  <c r="BB285" i="14"/>
  <c r="BB284" i="14"/>
  <c r="BB283" i="14"/>
  <c r="BB282" i="14"/>
  <c r="BB281" i="14"/>
  <c r="BB280" i="14"/>
  <c r="BB279" i="14"/>
  <c r="BB278" i="14"/>
  <c r="BB277" i="14"/>
  <c r="AZ277" i="14"/>
  <c r="AV277" i="14"/>
  <c r="BB276" i="14"/>
  <c r="BB275" i="14"/>
  <c r="BB274" i="14"/>
  <c r="BB273" i="14"/>
  <c r="H273" i="14"/>
  <c r="BB272" i="14"/>
  <c r="BB271" i="14"/>
  <c r="H271" i="14"/>
  <c r="BB270" i="14"/>
  <c r="BB269" i="14"/>
  <c r="H269" i="14"/>
  <c r="BB268" i="14"/>
  <c r="BB267" i="14"/>
  <c r="H267" i="14"/>
  <c r="BB266" i="14"/>
  <c r="BB265" i="14"/>
  <c r="BB264" i="14"/>
  <c r="BB263" i="14"/>
  <c r="BB262" i="14"/>
  <c r="BB261" i="14"/>
  <c r="A261" i="14"/>
  <c r="BB260" i="14"/>
  <c r="BB259" i="14"/>
  <c r="BB258" i="14"/>
  <c r="BB257" i="14"/>
  <c r="BB256" i="14"/>
  <c r="BB255" i="14"/>
  <c r="AI255" i="14"/>
  <c r="J255" i="14"/>
  <c r="BB254" i="14"/>
  <c r="BB253" i="14"/>
  <c r="AI253" i="14"/>
  <c r="P253" i="14"/>
  <c r="L253" i="14"/>
  <c r="J253" i="14" s="1"/>
  <c r="BB252" i="14"/>
  <c r="BB251" i="14"/>
  <c r="P251" i="14"/>
  <c r="L251" i="14"/>
  <c r="J251" i="14"/>
  <c r="BB250" i="14"/>
  <c r="BB249" i="14"/>
  <c r="BB248" i="14"/>
  <c r="BB247" i="14"/>
  <c r="AB247" i="14"/>
  <c r="S247" i="14"/>
  <c r="O247" i="14"/>
  <c r="J247" i="14"/>
  <c r="BB246" i="14"/>
  <c r="BB245" i="14"/>
  <c r="BB244" i="14"/>
  <c r="BB243" i="14"/>
  <c r="BB242" i="14"/>
  <c r="BB241" i="14"/>
  <c r="BB240" i="14"/>
  <c r="AI240" i="14"/>
  <c r="J240" i="14"/>
  <c r="BB239" i="14"/>
  <c r="BB238" i="14"/>
  <c r="AI238" i="14"/>
  <c r="P238" i="14"/>
  <c r="L238" i="14"/>
  <c r="J238" i="14" s="1"/>
  <c r="BB237" i="14"/>
  <c r="BB236" i="14"/>
  <c r="P236" i="14"/>
  <c r="L236" i="14"/>
  <c r="J236" i="14"/>
  <c r="BB235" i="14"/>
  <c r="BB234" i="14"/>
  <c r="BB233" i="14"/>
  <c r="BB232" i="14"/>
  <c r="AB232" i="14"/>
  <c r="S232" i="14"/>
  <c r="O232" i="14"/>
  <c r="J232" i="14"/>
  <c r="BB231" i="14"/>
  <c r="BB230" i="14"/>
  <c r="BB229" i="14"/>
  <c r="BB228" i="14"/>
  <c r="BB227" i="14"/>
  <c r="BB226" i="14"/>
  <c r="AI226" i="14"/>
  <c r="BB225" i="14"/>
  <c r="BB224" i="14"/>
  <c r="AI224" i="14"/>
  <c r="L224" i="14"/>
  <c r="P224" i="14" s="1"/>
  <c r="J224" i="14"/>
  <c r="BB223" i="14"/>
  <c r="BB222" i="14"/>
  <c r="BB221" i="14"/>
  <c r="BB220" i="14"/>
  <c r="BB219" i="14"/>
  <c r="H219" i="14"/>
  <c r="BB218" i="14"/>
  <c r="BB217" i="14"/>
  <c r="H217" i="14"/>
  <c r="BB216" i="14"/>
  <c r="BB215" i="14"/>
  <c r="BB214" i="14"/>
  <c r="BB213" i="14"/>
  <c r="BB212" i="14"/>
  <c r="BB211" i="14"/>
  <c r="O211" i="14"/>
  <c r="BB210" i="14"/>
  <c r="BB209" i="14"/>
  <c r="O209" i="14"/>
  <c r="BB208" i="14"/>
  <c r="BB207" i="14"/>
  <c r="O207" i="14"/>
  <c r="BB206" i="14"/>
  <c r="BB205" i="14"/>
  <c r="BB204" i="14"/>
  <c r="BB203" i="14"/>
  <c r="BB202" i="14"/>
  <c r="BB201" i="14"/>
  <c r="BB200" i="14"/>
  <c r="BB199" i="14"/>
  <c r="M199" i="14"/>
  <c r="BB198" i="14"/>
  <c r="BB197" i="14"/>
  <c r="M197" i="14"/>
  <c r="BB196" i="14"/>
  <c r="BB195" i="14"/>
  <c r="BB194" i="14"/>
  <c r="BB193" i="14"/>
  <c r="BB192" i="14"/>
  <c r="BB191" i="14"/>
  <c r="BB190" i="14"/>
  <c r="AZ188" i="14"/>
  <c r="AV188" i="14"/>
  <c r="H184" i="14"/>
  <c r="H182" i="14"/>
  <c r="H180" i="14"/>
  <c r="H178" i="14"/>
  <c r="A172" i="14"/>
  <c r="AI166" i="14"/>
  <c r="J166" i="14"/>
  <c r="AI164" i="14"/>
  <c r="P164" i="14"/>
  <c r="L164" i="14"/>
  <c r="J164" i="14" s="1"/>
  <c r="P162" i="14"/>
  <c r="L162" i="14"/>
  <c r="J162" i="14" s="1"/>
  <c r="AB158" i="14"/>
  <c r="S158" i="14"/>
  <c r="O158" i="14"/>
  <c r="J158" i="14"/>
  <c r="AI151" i="14"/>
  <c r="J151" i="14"/>
  <c r="AI149" i="14"/>
  <c r="P149" i="14"/>
  <c r="L149" i="14"/>
  <c r="J149" i="14"/>
  <c r="P147" i="14"/>
  <c r="L147" i="14"/>
  <c r="J147" i="14" s="1"/>
  <c r="AB143" i="14"/>
  <c r="S143" i="14"/>
  <c r="O143" i="14"/>
  <c r="J143" i="14"/>
  <c r="AI137" i="14"/>
  <c r="AI135" i="14"/>
  <c r="P135" i="14"/>
  <c r="L135" i="14"/>
  <c r="J135" i="14"/>
  <c r="H130" i="14"/>
  <c r="H128" i="14"/>
  <c r="O122" i="14"/>
  <c r="O120" i="14"/>
  <c r="O118" i="14"/>
  <c r="BE113" i="14"/>
  <c r="BD113" i="14"/>
  <c r="BF113" i="14" s="1"/>
  <c r="BF112" i="14"/>
  <c r="BE112" i="14"/>
  <c r="BD112" i="14"/>
  <c r="M112" i="14"/>
  <c r="M110" i="14"/>
  <c r="M108" i="14"/>
  <c r="BE105" i="14"/>
  <c r="AD90" i="14" s="1"/>
  <c r="BD105" i="14"/>
  <c r="BE104" i="14"/>
  <c r="BD104" i="14"/>
  <c r="BD92" i="14"/>
  <c r="BE91" i="14"/>
  <c r="BD91" i="14"/>
  <c r="BF79" i="14"/>
  <c r="BE79" i="14"/>
  <c r="BE97" i="14" s="1"/>
  <c r="BD79" i="14"/>
  <c r="BD97" i="14" s="1"/>
  <c r="BF78" i="14"/>
  <c r="BE78" i="14"/>
  <c r="BD78" i="14"/>
  <c r="BD90" i="14" s="1"/>
  <c r="BE74" i="14"/>
  <c r="BD74" i="14"/>
  <c r="BF74" i="14" s="1"/>
  <c r="BE73" i="14"/>
  <c r="BD73" i="14"/>
  <c r="BF73" i="14" s="1"/>
  <c r="BF70" i="14"/>
  <c r="BF69" i="14"/>
  <c r="BE66" i="14"/>
  <c r="AD65" i="14" s="1"/>
  <c r="BD66" i="14"/>
  <c r="BE65" i="14"/>
  <c r="BD65" i="14"/>
  <c r="BD61" i="14"/>
  <c r="BD60" i="14"/>
  <c r="BD59" i="14"/>
  <c r="BF41" i="14"/>
  <c r="BE41" i="14"/>
  <c r="BE60" i="14" s="1"/>
  <c r="BD41" i="14"/>
  <c r="BD54" i="14" s="1"/>
  <c r="BF40" i="14"/>
  <c r="BE40" i="14"/>
  <c r="BD40" i="14"/>
  <c r="BD42" i="14" s="1"/>
  <c r="BE36" i="14"/>
  <c r="BF36" i="14" s="1"/>
  <c r="BD36" i="14"/>
  <c r="BE35" i="14"/>
  <c r="BD35" i="14"/>
  <c r="BF35" i="14" s="1"/>
  <c r="AU35" i="14"/>
  <c r="AU34" i="14"/>
  <c r="BE28" i="14"/>
  <c r="AD40" i="14" s="1"/>
  <c r="BD28" i="14"/>
  <c r="BE27" i="14"/>
  <c r="BD27" i="14"/>
  <c r="BJ22" i="14"/>
  <c r="BI16" i="14"/>
  <c r="BF16" i="14"/>
  <c r="BE16" i="14"/>
  <c r="I16" i="14"/>
  <c r="M201" i="14" s="1"/>
  <c r="BD15" i="14"/>
  <c r="BD17" i="14" s="1"/>
  <c r="CA4" i="14"/>
  <c r="BP4" i="14"/>
  <c r="BL4" i="14"/>
  <c r="BK4" i="14"/>
  <c r="BF9" i="14" s="1"/>
  <c r="BH4" i="14"/>
  <c r="BG4" i="14"/>
  <c r="BD9" i="14" s="1"/>
  <c r="BF4" i="14"/>
  <c r="BF22" i="14" s="1"/>
  <c r="BE4" i="14"/>
  <c r="BE22" i="14" s="1"/>
  <c r="BD4" i="14"/>
  <c r="BD16" i="14" s="1"/>
  <c r="CA3" i="14"/>
  <c r="BF3" i="14"/>
  <c r="BE3" i="14"/>
  <c r="BD3" i="14"/>
  <c r="BD5" i="14" s="1"/>
  <c r="BD23" i="14" s="1"/>
  <c r="BB279" i="11"/>
  <c r="AZ366" i="11"/>
  <c r="AV366" i="11" s="1"/>
  <c r="BB367" i="11"/>
  <c r="BB366" i="11"/>
  <c r="BB365" i="11"/>
  <c r="BB364" i="11"/>
  <c r="H362" i="11"/>
  <c r="BB363" i="11"/>
  <c r="BB362" i="11"/>
  <c r="H360" i="11"/>
  <c r="BB361" i="11"/>
  <c r="BB360" i="11"/>
  <c r="H358" i="11"/>
  <c r="BB359" i="11"/>
  <c r="BB358" i="11"/>
  <c r="H356" i="11"/>
  <c r="BB357" i="11"/>
  <c r="BB356" i="11"/>
  <c r="BB355" i="11"/>
  <c r="BB354" i="11"/>
  <c r="BB353" i="11"/>
  <c r="BB352" i="11"/>
  <c r="BB351" i="11"/>
  <c r="A350" i="11"/>
  <c r="BB350" i="11"/>
  <c r="BB349" i="11"/>
  <c r="BB348" i="11"/>
  <c r="BB347" i="11"/>
  <c r="BB346" i="11"/>
  <c r="BB345" i="11"/>
  <c r="AI344" i="11"/>
  <c r="J344" i="11"/>
  <c r="BB344" i="11"/>
  <c r="BB343" i="11"/>
  <c r="AI342" i="11"/>
  <c r="BB342" i="11"/>
  <c r="BB341" i="11"/>
  <c r="BB340" i="11"/>
  <c r="BB339" i="11"/>
  <c r="BB338" i="11"/>
  <c r="BB337" i="11"/>
  <c r="AB336" i="11"/>
  <c r="S336" i="11"/>
  <c r="O336" i="11"/>
  <c r="J336" i="11"/>
  <c r="BB336" i="11"/>
  <c r="BB335" i="11"/>
  <c r="BB334" i="11"/>
  <c r="BB333" i="11"/>
  <c r="BB332" i="11"/>
  <c r="BB331" i="11"/>
  <c r="BB330" i="11"/>
  <c r="AI329" i="11"/>
  <c r="J329" i="11"/>
  <c r="BB329" i="11"/>
  <c r="BB328" i="11"/>
  <c r="AI327" i="11"/>
  <c r="BB327" i="11"/>
  <c r="BB326" i="11"/>
  <c r="BB325" i="11"/>
  <c r="BB324" i="11"/>
  <c r="BB323" i="11"/>
  <c r="BB322" i="11"/>
  <c r="AB321" i="11"/>
  <c r="S321" i="11"/>
  <c r="O321" i="11"/>
  <c r="J321" i="11"/>
  <c r="BB321" i="11"/>
  <c r="BB320" i="11"/>
  <c r="BB319" i="11"/>
  <c r="BB318" i="11"/>
  <c r="BB317" i="11"/>
  <c r="BB316" i="11"/>
  <c r="AI315" i="11"/>
  <c r="BB315" i="11"/>
  <c r="BB314" i="11"/>
  <c r="AI313" i="11"/>
  <c r="BB313" i="11"/>
  <c r="BB312" i="11"/>
  <c r="BB311" i="11"/>
  <c r="BB310" i="11"/>
  <c r="BB309" i="11"/>
  <c r="H308" i="11"/>
  <c r="BB308" i="11"/>
  <c r="BB307" i="11"/>
  <c r="H306" i="11"/>
  <c r="BB306" i="11"/>
  <c r="BB305" i="11"/>
  <c r="BB304" i="11"/>
  <c r="BB303" i="11"/>
  <c r="BB302" i="11"/>
  <c r="BB301" i="11"/>
  <c r="O300" i="11"/>
  <c r="BB300" i="11"/>
  <c r="BB299" i="11"/>
  <c r="O298" i="11"/>
  <c r="BB298" i="11"/>
  <c r="BB297" i="11"/>
  <c r="O296" i="11"/>
  <c r="BB296" i="11"/>
  <c r="BB295" i="11"/>
  <c r="BB294" i="11"/>
  <c r="BB293" i="11"/>
  <c r="BB292" i="11"/>
  <c r="BB291" i="11"/>
  <c r="BB290" i="11"/>
  <c r="BB289" i="11"/>
  <c r="M288" i="11"/>
  <c r="BB288" i="11"/>
  <c r="BB287" i="11"/>
  <c r="M286" i="11"/>
  <c r="BB286" i="11"/>
  <c r="BB285" i="11"/>
  <c r="BB284" i="11"/>
  <c r="BB283" i="11"/>
  <c r="BB282" i="11"/>
  <c r="BB281" i="11"/>
  <c r="BB280" i="11"/>
  <c r="BB278" i="11"/>
  <c r="AZ277" i="11"/>
  <c r="AV277" i="11" s="1"/>
  <c r="BB277" i="11"/>
  <c r="BB276" i="11"/>
  <c r="BB275" i="11"/>
  <c r="BB274" i="11"/>
  <c r="H273" i="11"/>
  <c r="BB273" i="11"/>
  <c r="BB272" i="11"/>
  <c r="H271" i="11"/>
  <c r="BB271" i="11"/>
  <c r="BB270" i="11"/>
  <c r="H269" i="11"/>
  <c r="BB269" i="11"/>
  <c r="BB268" i="11"/>
  <c r="H267" i="11"/>
  <c r="BB267" i="11"/>
  <c r="BB266" i="11"/>
  <c r="BB265" i="11"/>
  <c r="BB264" i="11"/>
  <c r="BB263" i="11"/>
  <c r="BB262" i="11"/>
  <c r="BB261" i="11"/>
  <c r="A261" i="11"/>
  <c r="BB260" i="11"/>
  <c r="BB259" i="11"/>
  <c r="BB258" i="11"/>
  <c r="BB257" i="11"/>
  <c r="BB256" i="11"/>
  <c r="BB255" i="11"/>
  <c r="AI255" i="11"/>
  <c r="J255" i="11"/>
  <c r="BB254" i="11"/>
  <c r="BB253" i="11"/>
  <c r="AI253" i="11"/>
  <c r="BB252" i="11"/>
  <c r="BB251" i="11"/>
  <c r="BB250" i="11"/>
  <c r="BB249" i="11"/>
  <c r="BB248" i="11"/>
  <c r="BB247" i="11"/>
  <c r="AB247" i="11"/>
  <c r="S247" i="11"/>
  <c r="O247" i="11"/>
  <c r="J247" i="11"/>
  <c r="BB246" i="11"/>
  <c r="BB245" i="11"/>
  <c r="BB244" i="11"/>
  <c r="BB243" i="11"/>
  <c r="BB242" i="11"/>
  <c r="BB241" i="11"/>
  <c r="BB240" i="11"/>
  <c r="AI240" i="11"/>
  <c r="J240" i="11"/>
  <c r="BB239" i="11"/>
  <c r="BB238" i="11"/>
  <c r="AI238" i="11"/>
  <c r="BB237" i="11"/>
  <c r="BB236" i="11"/>
  <c r="BB235" i="11"/>
  <c r="BB234" i="11"/>
  <c r="BB233" i="11"/>
  <c r="BB232" i="11"/>
  <c r="AB232" i="11"/>
  <c r="S232" i="11"/>
  <c r="O232" i="11"/>
  <c r="J232" i="11"/>
  <c r="BB231" i="11"/>
  <c r="BB230" i="11"/>
  <c r="BB229" i="11"/>
  <c r="BB228" i="11"/>
  <c r="BB227" i="11"/>
  <c r="BB226" i="11"/>
  <c r="AI226" i="11"/>
  <c r="BB225" i="11"/>
  <c r="BB224" i="11"/>
  <c r="AI224" i="11"/>
  <c r="BB223" i="11"/>
  <c r="BB222" i="11"/>
  <c r="BB221" i="11"/>
  <c r="BB220" i="11"/>
  <c r="BB219" i="11"/>
  <c r="H219" i="11"/>
  <c r="BB218" i="11"/>
  <c r="BB217" i="11"/>
  <c r="H217" i="11"/>
  <c r="BB216" i="11"/>
  <c r="BB215" i="11"/>
  <c r="BB214" i="11"/>
  <c r="BB213" i="11"/>
  <c r="BB212" i="11"/>
  <c r="BB211" i="11"/>
  <c r="O211" i="11"/>
  <c r="BB210" i="11"/>
  <c r="BB209" i="11"/>
  <c r="O209" i="11"/>
  <c r="BB208" i="11"/>
  <c r="BB207" i="11"/>
  <c r="O207" i="11"/>
  <c r="BB206" i="11"/>
  <c r="BB205" i="11"/>
  <c r="BB204" i="11"/>
  <c r="BB203" i="11"/>
  <c r="BB202" i="11"/>
  <c r="BB201" i="11"/>
  <c r="BB200" i="11"/>
  <c r="BB199" i="11"/>
  <c r="M199" i="11"/>
  <c r="BB198" i="11"/>
  <c r="BB197" i="11"/>
  <c r="M197" i="11"/>
  <c r="BB196" i="11"/>
  <c r="BB195" i="11"/>
  <c r="BB194" i="11"/>
  <c r="BB193" i="11"/>
  <c r="BB192" i="11"/>
  <c r="BB191" i="11"/>
  <c r="BB190" i="11"/>
  <c r="AZ188" i="11"/>
  <c r="AV188" i="11" s="1"/>
  <c r="H184" i="11"/>
  <c r="H182" i="11"/>
  <c r="H180" i="11"/>
  <c r="H178" i="11"/>
  <c r="A172" i="11"/>
  <c r="AI166" i="11"/>
  <c r="J166" i="11"/>
  <c r="AI164" i="11"/>
  <c r="AB158" i="11"/>
  <c r="S158" i="11"/>
  <c r="O158" i="11"/>
  <c r="J158" i="11"/>
  <c r="AI151" i="11"/>
  <c r="J151" i="11"/>
  <c r="AI149" i="11"/>
  <c r="AB143" i="11"/>
  <c r="S143" i="11"/>
  <c r="O143" i="11"/>
  <c r="J143" i="11"/>
  <c r="AI137" i="11"/>
  <c r="AI135" i="11"/>
  <c r="H130" i="11"/>
  <c r="H128" i="11"/>
  <c r="O122" i="11"/>
  <c r="O120" i="11"/>
  <c r="O118" i="11"/>
  <c r="BE113" i="11"/>
  <c r="BD113" i="11"/>
  <c r="BE112" i="11"/>
  <c r="BD112" i="11"/>
  <c r="M110" i="11"/>
  <c r="M108" i="11"/>
  <c r="BE105" i="11"/>
  <c r="AD90" i="11" s="1"/>
  <c r="BD105" i="11"/>
  <c r="BE104" i="11"/>
  <c r="BD104" i="11"/>
  <c r="BF79" i="11"/>
  <c r="BJ97" i="11" s="1"/>
  <c r="BE79" i="11"/>
  <c r="BE97" i="11" s="1"/>
  <c r="BD79" i="11"/>
  <c r="BF78" i="11"/>
  <c r="BJ96" i="11" s="1"/>
  <c r="BE78" i="11"/>
  <c r="BE90" i="11" s="1"/>
  <c r="BD78" i="11"/>
  <c r="BD90" i="11" s="1"/>
  <c r="BE74" i="11"/>
  <c r="BD74" i="11"/>
  <c r="BE73" i="11"/>
  <c r="BD73" i="11"/>
  <c r="BF70" i="11"/>
  <c r="BF69" i="11"/>
  <c r="BE66" i="11"/>
  <c r="AD65" i="11" s="1"/>
  <c r="BD66" i="11"/>
  <c r="BE65" i="11"/>
  <c r="BD65" i="11"/>
  <c r="BF41" i="11"/>
  <c r="BE41" i="11"/>
  <c r="BE54" i="11" s="1"/>
  <c r="BD41" i="11"/>
  <c r="BD60" i="11" s="1"/>
  <c r="BF40" i="11"/>
  <c r="BF59" i="11" s="1"/>
  <c r="BE40" i="11"/>
  <c r="BD40" i="11"/>
  <c r="BE36" i="11"/>
  <c r="BD36" i="11"/>
  <c r="BE35" i="11"/>
  <c r="BD35" i="11"/>
  <c r="AU35" i="11"/>
  <c r="AU34" i="11"/>
  <c r="BE28" i="11"/>
  <c r="AD40" i="11" s="1"/>
  <c r="BD28" i="11"/>
  <c r="BE27" i="11"/>
  <c r="BD27" i="11"/>
  <c r="I16" i="11"/>
  <c r="M112" i="11" s="1"/>
  <c r="CA4" i="11"/>
  <c r="BF4" i="11"/>
  <c r="BF22" i="11" s="1"/>
  <c r="BE4" i="11"/>
  <c r="BE22" i="11" s="1"/>
  <c r="BD4" i="11"/>
  <c r="CA3" i="11"/>
  <c r="BK3" i="11"/>
  <c r="BI15" i="11" s="1"/>
  <c r="BF3" i="11"/>
  <c r="BE3" i="11"/>
  <c r="BD3" i="11"/>
  <c r="BD15" i="11" s="1"/>
  <c r="BF21" i="14" l="1"/>
  <c r="BF15" i="14"/>
  <c r="BJ4" i="14"/>
  <c r="BE9" i="14" s="1"/>
  <c r="BM4" i="14" s="1"/>
  <c r="BK21" i="14"/>
  <c r="BQ5" i="14"/>
  <c r="BQ4" i="14"/>
  <c r="BJ3" i="14"/>
  <c r="BE8" i="14" s="1"/>
  <c r="BN3" i="14"/>
  <c r="BG21" i="14"/>
  <c r="BF59" i="14"/>
  <c r="BP40" i="14"/>
  <c r="BL40" i="14"/>
  <c r="BH40" i="14"/>
  <c r="BK59" i="14"/>
  <c r="BO40" i="14"/>
  <c r="BK40" i="14"/>
  <c r="BG40" i="14"/>
  <c r="BD45" i="14" s="1"/>
  <c r="BD47" i="14" s="1"/>
  <c r="BN40" i="14"/>
  <c r="BF53" i="14"/>
  <c r="BM59" i="14"/>
  <c r="J313" i="14"/>
  <c r="P313" i="14"/>
  <c r="BG3" i="14"/>
  <c r="BD8" i="14" s="1"/>
  <c r="BD10" i="14" s="1"/>
  <c r="BK3" i="14"/>
  <c r="BF5" i="14"/>
  <c r="BG15" i="14"/>
  <c r="BJ21" i="14"/>
  <c r="BI40" i="14"/>
  <c r="BQ40" i="14"/>
  <c r="BN41" i="14"/>
  <c r="BG60" i="14" s="1"/>
  <c r="BF42" i="14"/>
  <c r="BF54" i="14"/>
  <c r="BF96" i="14"/>
  <c r="BN80" i="14"/>
  <c r="BQ78" i="14"/>
  <c r="BK96" i="14"/>
  <c r="BL78" i="14"/>
  <c r="BH78" i="14"/>
  <c r="BJ96" i="14"/>
  <c r="BG90" i="14"/>
  <c r="BO78" i="14"/>
  <c r="BK78" i="14"/>
  <c r="BG78" i="14"/>
  <c r="BD83" i="14" s="1"/>
  <c r="BN78" i="14"/>
  <c r="BF80" i="14"/>
  <c r="BL3" i="14"/>
  <c r="BG28" i="14"/>
  <c r="BJ40" i="14"/>
  <c r="BE45" i="14" s="1"/>
  <c r="BM40" i="14" s="1"/>
  <c r="BI41" i="14"/>
  <c r="BQ41" i="14"/>
  <c r="BG59" i="14"/>
  <c r="BI78" i="14"/>
  <c r="BJ79" i="14"/>
  <c r="BE84" i="14" s="1"/>
  <c r="BM79" i="14" s="1"/>
  <c r="BE42" i="14"/>
  <c r="BE61" i="14" s="1"/>
  <c r="BE54" i="14"/>
  <c r="BE90" i="14"/>
  <c r="BE92" i="14" s="1"/>
  <c r="BE80" i="14"/>
  <c r="BE98" i="14" s="1"/>
  <c r="BE96" i="14"/>
  <c r="BF60" i="14"/>
  <c r="BP41" i="14"/>
  <c r="BL41" i="14"/>
  <c r="BH41" i="14"/>
  <c r="BK60" i="14"/>
  <c r="BG54" i="14"/>
  <c r="BO41" i="14"/>
  <c r="BK41" i="14"/>
  <c r="BG41" i="14"/>
  <c r="BD46" i="14" s="1"/>
  <c r="BG53" i="14"/>
  <c r="BF97" i="14"/>
  <c r="BQ79" i="14"/>
  <c r="BI79" i="14"/>
  <c r="BK97" i="14"/>
  <c r="BG91" i="14"/>
  <c r="BP79" i="14"/>
  <c r="BL79" i="14"/>
  <c r="BH79" i="14"/>
  <c r="BJ97" i="14"/>
  <c r="BF91" i="14"/>
  <c r="BK79" i="14"/>
  <c r="BG79" i="14"/>
  <c r="BD84" i="14" s="1"/>
  <c r="BH3" i="14"/>
  <c r="BP3" i="14"/>
  <c r="BE5" i="14"/>
  <c r="BE23" i="14" s="1"/>
  <c r="BE21" i="14"/>
  <c r="BE15" i="14"/>
  <c r="BE17" i="14" s="1"/>
  <c r="BI3" i="14"/>
  <c r="BQ3" i="14"/>
  <c r="BJ5" i="14"/>
  <c r="BD21" i="14"/>
  <c r="BD22" i="14"/>
  <c r="BE53" i="14"/>
  <c r="BE55" i="14" s="1"/>
  <c r="BE59" i="14"/>
  <c r="BJ41" i="14"/>
  <c r="BE46" i="14" s="1"/>
  <c r="BJ59" i="14"/>
  <c r="BJ60" i="14"/>
  <c r="BJ78" i="14"/>
  <c r="BE83" i="14" s="1"/>
  <c r="BN79" i="14"/>
  <c r="BF90" i="14"/>
  <c r="BG96" i="14"/>
  <c r="BI4" i="14"/>
  <c r="BG16" i="14"/>
  <c r="BK22" i="14"/>
  <c r="BJ16" i="14" s="1"/>
  <c r="BD53" i="14"/>
  <c r="BD55" i="14" s="1"/>
  <c r="BG66" i="14"/>
  <c r="BD96" i="14"/>
  <c r="BG105" i="14"/>
  <c r="BN4" i="14"/>
  <c r="BD80" i="14"/>
  <c r="BD98" i="14" s="1"/>
  <c r="M290" i="14"/>
  <c r="BE42" i="11"/>
  <c r="BE61" i="11" s="1"/>
  <c r="BF36" i="11"/>
  <c r="BF73" i="11"/>
  <c r="BG3" i="11"/>
  <c r="BD8" i="11" s="1"/>
  <c r="BI3" i="11"/>
  <c r="BJ21" i="11"/>
  <c r="BK21" i="11" s="1"/>
  <c r="BJ15" i="11" s="1"/>
  <c r="BL3" i="11" s="1"/>
  <c r="L147" i="11" s="1"/>
  <c r="BH79" i="11"/>
  <c r="BK97" i="11"/>
  <c r="BF16" i="11"/>
  <c r="BH40" i="11"/>
  <c r="BJ40" i="11" s="1"/>
  <c r="BE45" i="11" s="1"/>
  <c r="BF21" i="11"/>
  <c r="BP79" i="11"/>
  <c r="BF113" i="11"/>
  <c r="BF35" i="11"/>
  <c r="BD42" i="11"/>
  <c r="BD61" i="11" s="1"/>
  <c r="BH41" i="11"/>
  <c r="BE59" i="11"/>
  <c r="BE91" i="11"/>
  <c r="BE92" i="11" s="1"/>
  <c r="BD5" i="11"/>
  <c r="BD23" i="11" s="1"/>
  <c r="BF15" i="11"/>
  <c r="BD21" i="11"/>
  <c r="BP41" i="11"/>
  <c r="BE60" i="11"/>
  <c r="BF74" i="11"/>
  <c r="BH78" i="11"/>
  <c r="BE96" i="11"/>
  <c r="BE53" i="11"/>
  <c r="BE55" i="11" s="1"/>
  <c r="BF60" i="11"/>
  <c r="BG54" i="11" s="1"/>
  <c r="BK96" i="11"/>
  <c r="BD97" i="11"/>
  <c r="BD91" i="11"/>
  <c r="BD92" i="11" s="1"/>
  <c r="BD22" i="11"/>
  <c r="BE21" i="11"/>
  <c r="BE15" i="11"/>
  <c r="BI4" i="11"/>
  <c r="BJ4" i="11" s="1"/>
  <c r="BE9" i="11" s="1"/>
  <c r="BK4" i="11"/>
  <c r="BG4" i="11"/>
  <c r="BD9" i="11" s="1"/>
  <c r="BN4" i="11"/>
  <c r="BO4" i="11" s="1"/>
  <c r="BE5" i="11"/>
  <c r="BE23" i="11" s="1"/>
  <c r="BF8" i="11"/>
  <c r="BJ22" i="11"/>
  <c r="BK22" i="11" s="1"/>
  <c r="BG66" i="11"/>
  <c r="BD53" i="11"/>
  <c r="BD59" i="11"/>
  <c r="BD54" i="11"/>
  <c r="BH4" i="11"/>
  <c r="BG16" i="11" s="1"/>
  <c r="BP4" i="11"/>
  <c r="BD16" i="11"/>
  <c r="BD17" i="11" s="1"/>
  <c r="BG105" i="11"/>
  <c r="BD96" i="11"/>
  <c r="BD80" i="11"/>
  <c r="BD98" i="11" s="1"/>
  <c r="BF112" i="11"/>
  <c r="BH3" i="11"/>
  <c r="BJ3" i="11" s="1"/>
  <c r="BE8" i="11" s="1"/>
  <c r="BF5" i="11"/>
  <c r="BE16" i="11"/>
  <c r="BI40" i="11"/>
  <c r="BI41" i="11"/>
  <c r="BF53" i="11"/>
  <c r="BI78" i="11"/>
  <c r="BI79" i="11"/>
  <c r="BJ79" i="11" s="1"/>
  <c r="BE84" i="11" s="1"/>
  <c r="BE80" i="11"/>
  <c r="BE98" i="11" s="1"/>
  <c r="BF96" i="11"/>
  <c r="BG90" i="11" s="1"/>
  <c r="BF97" i="11"/>
  <c r="BG91" i="11" s="1"/>
  <c r="M201" i="11"/>
  <c r="M290" i="11"/>
  <c r="BG28" i="11"/>
  <c r="BN40" i="11"/>
  <c r="BO40" i="11" s="1"/>
  <c r="BJ41" i="11"/>
  <c r="BE46" i="11" s="1"/>
  <c r="BN41" i="11"/>
  <c r="BO41" i="11" s="1"/>
  <c r="BF42" i="11"/>
  <c r="BG53" i="11"/>
  <c r="BF54" i="11"/>
  <c r="BJ59" i="11"/>
  <c r="BK59" i="11" s="1"/>
  <c r="BJ60" i="11"/>
  <c r="BK60" i="11" s="1"/>
  <c r="BJ78" i="11"/>
  <c r="BE83" i="11" s="1"/>
  <c r="BN78" i="11"/>
  <c r="BG96" i="11" s="1"/>
  <c r="BN79" i="11"/>
  <c r="BF80" i="11"/>
  <c r="BF90" i="11"/>
  <c r="BN3" i="11"/>
  <c r="BG21" i="11" s="1"/>
  <c r="BG40" i="11"/>
  <c r="BD45" i="11" s="1"/>
  <c r="BK40" i="11"/>
  <c r="BG41" i="11"/>
  <c r="BD46" i="11" s="1"/>
  <c r="BK41" i="11"/>
  <c r="BG78" i="11"/>
  <c r="BD83" i="11" s="1"/>
  <c r="BK78" i="11"/>
  <c r="BG79" i="11"/>
  <c r="BD84" i="11" s="1"/>
  <c r="BK79" i="11"/>
  <c r="BF91" i="11"/>
  <c r="BI90" i="14" l="1"/>
  <c r="BF83" i="14"/>
  <c r="BJ90" i="14"/>
  <c r="BF84" i="14"/>
  <c r="BJ91" i="14"/>
  <c r="BI91" i="14"/>
  <c r="BR80" i="14"/>
  <c r="BH92" i="14"/>
  <c r="BS80" i="14"/>
  <c r="BI53" i="14"/>
  <c r="BF45" i="14"/>
  <c r="BE47" i="14" s="1"/>
  <c r="BJ53" i="14"/>
  <c r="BL21" i="14"/>
  <c r="BR3" i="14"/>
  <c r="BH15" i="14"/>
  <c r="BS3" i="14"/>
  <c r="BL97" i="14"/>
  <c r="BH91" i="14"/>
  <c r="BS79" i="14"/>
  <c r="BR79" i="14"/>
  <c r="BL96" i="14"/>
  <c r="BH90" i="14"/>
  <c r="BS78" i="14"/>
  <c r="BM96" i="14"/>
  <c r="BR78" i="14"/>
  <c r="BP78" i="14"/>
  <c r="BF23" i="14"/>
  <c r="BG17" i="14"/>
  <c r="BI5" i="14"/>
  <c r="BL27" i="14"/>
  <c r="BL23" i="14"/>
  <c r="BF17" i="14"/>
  <c r="BL5" i="14"/>
  <c r="BH5" i="14"/>
  <c r="BP5" i="14"/>
  <c r="BG5" i="14"/>
  <c r="BK23" i="14"/>
  <c r="BJ23" i="14"/>
  <c r="BK5" i="14"/>
  <c r="BN42" i="14"/>
  <c r="BM3" i="14"/>
  <c r="BL22" i="14"/>
  <c r="BH16" i="14"/>
  <c r="BR4" i="14"/>
  <c r="BS4" i="14"/>
  <c r="BG22" i="14"/>
  <c r="BM22" i="14"/>
  <c r="BO4" i="14"/>
  <c r="BL65" i="14"/>
  <c r="BF61" i="14"/>
  <c r="BG55" i="14"/>
  <c r="BQ42" i="14"/>
  <c r="BL42" i="14"/>
  <c r="BH42" i="14"/>
  <c r="BL61" i="14"/>
  <c r="BF55" i="14"/>
  <c r="BP42" i="14"/>
  <c r="BK42" i="14"/>
  <c r="BG42" i="14"/>
  <c r="BK61" i="14"/>
  <c r="BJ42" i="14"/>
  <c r="BJ61" i="14"/>
  <c r="BI42" i="14"/>
  <c r="BJ15" i="14"/>
  <c r="BF8" i="14"/>
  <c r="BE10" i="14" s="1"/>
  <c r="BI15" i="14"/>
  <c r="BM98" i="14"/>
  <c r="BF98" i="14"/>
  <c r="BG92" i="14"/>
  <c r="BI80" i="14"/>
  <c r="BL104" i="14"/>
  <c r="BL98" i="14"/>
  <c r="BF92" i="14"/>
  <c r="BQ80" i="14"/>
  <c r="BL80" i="14"/>
  <c r="BH80" i="14"/>
  <c r="BK98" i="14"/>
  <c r="BP80" i="14"/>
  <c r="BK80" i="14"/>
  <c r="BG80" i="14"/>
  <c r="BJ98" i="14"/>
  <c r="BO80" i="14"/>
  <c r="BJ80" i="14"/>
  <c r="BL60" i="14"/>
  <c r="BH54" i="14"/>
  <c r="BS41" i="14"/>
  <c r="BR41" i="14"/>
  <c r="BM60" i="14"/>
  <c r="BM41" i="14"/>
  <c r="BO79" i="14"/>
  <c r="BM78" i="14"/>
  <c r="BG97" i="14"/>
  <c r="BF46" i="14"/>
  <c r="BJ54" i="14"/>
  <c r="BI54" i="14"/>
  <c r="BM21" i="14"/>
  <c r="BD85" i="14"/>
  <c r="BO3" i="14"/>
  <c r="BL59" i="14"/>
  <c r="BH53" i="14"/>
  <c r="BS40" i="14"/>
  <c r="BR40" i="14"/>
  <c r="BN5" i="14"/>
  <c r="BM97" i="14"/>
  <c r="BD10" i="11"/>
  <c r="BQ4" i="11"/>
  <c r="BQ41" i="11"/>
  <c r="BG15" i="11"/>
  <c r="J147" i="11"/>
  <c r="P147" i="11"/>
  <c r="BM3" i="11"/>
  <c r="BG97" i="11"/>
  <c r="BO79" i="11"/>
  <c r="BQ79" i="11" s="1"/>
  <c r="BP3" i="11"/>
  <c r="BD55" i="11"/>
  <c r="BN5" i="11"/>
  <c r="BR5" i="11" s="1"/>
  <c r="BG60" i="11"/>
  <c r="BD47" i="11"/>
  <c r="BN80" i="11"/>
  <c r="BR40" i="11"/>
  <c r="BP40" i="11"/>
  <c r="BQ40" i="11" s="1"/>
  <c r="BL59" i="11"/>
  <c r="BM59" i="11" s="1"/>
  <c r="BN42" i="11"/>
  <c r="BP42" i="11" s="1"/>
  <c r="BF9" i="11"/>
  <c r="BE10" i="11" s="1"/>
  <c r="BI16" i="11"/>
  <c r="BL4" i="11" s="1"/>
  <c r="BJ16" i="11"/>
  <c r="BO78" i="11"/>
  <c r="BJ53" i="11"/>
  <c r="BF45" i="11"/>
  <c r="BI53" i="11"/>
  <c r="BL40" i="11" s="1"/>
  <c r="BR3" i="11"/>
  <c r="BL21" i="11"/>
  <c r="BH15" i="11"/>
  <c r="BO3" i="11"/>
  <c r="BQ3" i="11" s="1"/>
  <c r="BR79" i="11"/>
  <c r="BL97" i="11"/>
  <c r="BM97" i="11" s="1"/>
  <c r="BF55" i="11"/>
  <c r="BK42" i="11"/>
  <c r="BG42" i="11"/>
  <c r="BJ61" i="11"/>
  <c r="BK61" i="11" s="1"/>
  <c r="BI42" i="11"/>
  <c r="BH42" i="11"/>
  <c r="BJ42" i="11" s="1"/>
  <c r="BL42" i="11" s="1"/>
  <c r="BL65" i="11"/>
  <c r="BF61" i="11"/>
  <c r="BG55" i="11"/>
  <c r="BM21" i="11"/>
  <c r="BR41" i="11"/>
  <c r="BH54" i="11"/>
  <c r="BL60" i="11"/>
  <c r="BM60" i="11" s="1"/>
  <c r="BG59" i="11"/>
  <c r="BH53" i="11" s="1"/>
  <c r="BF17" i="11"/>
  <c r="BH5" i="11"/>
  <c r="BG17" i="11" s="1"/>
  <c r="BJ23" i="11"/>
  <c r="BK23" i="11" s="1"/>
  <c r="BG5" i="11"/>
  <c r="BI5" i="11"/>
  <c r="BF23" i="11"/>
  <c r="BK5" i="11"/>
  <c r="BL27" i="11" s="1"/>
  <c r="BL22" i="11"/>
  <c r="BM22" i="11" s="1"/>
  <c r="BR4" i="11"/>
  <c r="BG22" i="11"/>
  <c r="BH16" i="11" s="1"/>
  <c r="BK98" i="11"/>
  <c r="BK80" i="11"/>
  <c r="BG80" i="11"/>
  <c r="BJ98" i="11"/>
  <c r="BF98" i="11"/>
  <c r="BG92" i="11"/>
  <c r="BI80" i="11"/>
  <c r="BL104" i="11"/>
  <c r="BF92" i="11"/>
  <c r="BH80" i="11"/>
  <c r="BJ80" i="11" s="1"/>
  <c r="BL80" i="11" s="1"/>
  <c r="BJ90" i="11"/>
  <c r="BI90" i="11"/>
  <c r="BL78" i="11" s="1"/>
  <c r="BF83" i="11"/>
  <c r="BJ54" i="11"/>
  <c r="BI54" i="11"/>
  <c r="BL41" i="11" s="1"/>
  <c r="BF46" i="11"/>
  <c r="BJ91" i="11"/>
  <c r="BI91" i="11"/>
  <c r="BL79" i="11" s="1"/>
  <c r="L340" i="11" s="1"/>
  <c r="BF84" i="11"/>
  <c r="BD85" i="11"/>
  <c r="BR78" i="11"/>
  <c r="BL96" i="11"/>
  <c r="BM96" i="11" s="1"/>
  <c r="BP78" i="11"/>
  <c r="BE17" i="11"/>
  <c r="BL91" i="14" l="1"/>
  <c r="BK91" i="14"/>
  <c r="BR5" i="14"/>
  <c r="BS5" i="14"/>
  <c r="BH17" i="14"/>
  <c r="BL54" i="14"/>
  <c r="BK54" i="14"/>
  <c r="BJ92" i="14"/>
  <c r="BI92" i="14"/>
  <c r="BO5" i="14"/>
  <c r="BK92" i="14"/>
  <c r="BL92" i="14"/>
  <c r="BL53" i="14"/>
  <c r="BK53" i="14"/>
  <c r="BL16" i="14"/>
  <c r="BK16" i="14"/>
  <c r="BS42" i="14"/>
  <c r="BH55" i="14"/>
  <c r="BR42" i="14"/>
  <c r="BK15" i="14"/>
  <c r="BL15" i="14"/>
  <c r="BE85" i="14"/>
  <c r="BO42" i="14"/>
  <c r="BJ55" i="14"/>
  <c r="BI55" i="14"/>
  <c r="BJ17" i="14"/>
  <c r="BI17" i="14"/>
  <c r="BL90" i="14"/>
  <c r="BK90" i="14"/>
  <c r="BH91" i="11"/>
  <c r="J340" i="11"/>
  <c r="P340" i="11"/>
  <c r="BM79" i="11"/>
  <c r="BQ78" i="11"/>
  <c r="BH90" i="11"/>
  <c r="L325" i="11"/>
  <c r="BM78" i="11"/>
  <c r="BL98" i="11"/>
  <c r="L162" i="11"/>
  <c r="BM4" i="11"/>
  <c r="L251" i="11"/>
  <c r="BM41" i="11"/>
  <c r="L236" i="11"/>
  <c r="BM40" i="11"/>
  <c r="BP80" i="11"/>
  <c r="BO80" i="11"/>
  <c r="BR80" i="11"/>
  <c r="BM98" i="11" s="1"/>
  <c r="BH92" i="11"/>
  <c r="BJ5" i="11"/>
  <c r="BL5" i="11" s="1"/>
  <c r="BO5" i="11"/>
  <c r="BH17" i="11" s="1"/>
  <c r="BL23" i="11"/>
  <c r="BM23" i="11" s="1"/>
  <c r="BL17" i="11" s="1"/>
  <c r="BS5" i="11" s="1"/>
  <c r="L135" i="11" s="1"/>
  <c r="BP5" i="11"/>
  <c r="BL61" i="11"/>
  <c r="BE85" i="11"/>
  <c r="BO42" i="11"/>
  <c r="BQ42" i="11" s="1"/>
  <c r="BS42" i="11" s="1"/>
  <c r="L224" i="11" s="1"/>
  <c r="BK15" i="11"/>
  <c r="BS3" i="11" s="1"/>
  <c r="L149" i="11" s="1"/>
  <c r="BL15" i="11"/>
  <c r="BK17" i="11"/>
  <c r="BK16" i="11"/>
  <c r="BS4" i="11" s="1"/>
  <c r="L164" i="11" s="1"/>
  <c r="P164" i="11" s="1"/>
  <c r="BL16" i="11"/>
  <c r="BL91" i="11"/>
  <c r="BK91" i="11"/>
  <c r="BS79" i="11" s="1"/>
  <c r="L342" i="11" s="1"/>
  <c r="BI92" i="11"/>
  <c r="BJ92" i="11"/>
  <c r="BK90" i="11"/>
  <c r="BL90" i="11"/>
  <c r="BK54" i="11"/>
  <c r="BL54" i="11"/>
  <c r="BE47" i="11"/>
  <c r="BL53" i="11"/>
  <c r="BK53" i="11"/>
  <c r="BS40" i="11" s="1"/>
  <c r="L238" i="11" s="1"/>
  <c r="BJ17" i="11"/>
  <c r="BI17" i="11"/>
  <c r="BJ55" i="11"/>
  <c r="BI55" i="11"/>
  <c r="BH55" i="11"/>
  <c r="BR42" i="11"/>
  <c r="BK55" i="14" l="1"/>
  <c r="BM61" i="14"/>
  <c r="BL55" i="14" s="1"/>
  <c r="BK17" i="14"/>
  <c r="BM23" i="14"/>
  <c r="BL17" i="14" s="1"/>
  <c r="P342" i="11"/>
  <c r="J342" i="11"/>
  <c r="BS78" i="11"/>
  <c r="L327" i="11" s="1"/>
  <c r="P327" i="11" s="1"/>
  <c r="BQ80" i="11"/>
  <c r="BS80" i="11" s="1"/>
  <c r="L313" i="11" s="1"/>
  <c r="BK92" i="11"/>
  <c r="J325" i="11"/>
  <c r="P325" i="11"/>
  <c r="J135" i="11"/>
  <c r="P135" i="11"/>
  <c r="J164" i="11"/>
  <c r="P162" i="11"/>
  <c r="J162" i="11"/>
  <c r="BQ5" i="11"/>
  <c r="J224" i="11"/>
  <c r="P224" i="11"/>
  <c r="BS41" i="11"/>
  <c r="L253" i="11" s="1"/>
  <c r="J251" i="11"/>
  <c r="P251" i="11"/>
  <c r="J238" i="11"/>
  <c r="P238" i="11"/>
  <c r="J236" i="11"/>
  <c r="P236" i="11"/>
  <c r="P149" i="11"/>
  <c r="J149" i="11"/>
  <c r="BL92" i="11"/>
  <c r="BK55" i="11"/>
  <c r="BM61" i="11"/>
  <c r="BL55" i="11" s="1"/>
  <c r="J313" i="11" l="1"/>
  <c r="P313" i="11"/>
  <c r="J327" i="11"/>
  <c r="P253" i="11"/>
  <c r="J25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23" authorId="0" shapeId="0" xr:uid="{05CDECA1-9CCF-4D7C-90E2-2B7FBC4C844E}">
      <text>
        <r>
          <rPr>
            <sz val="10"/>
            <color indexed="81"/>
            <rFont val="ＭＳ Ｐゴシック"/>
            <family val="3"/>
            <charset val="128"/>
          </rPr>
          <t>水銀排出施設設置（使用、変更）届出書の
別紙１の「工場又は事業場における施設番号」をご記入ください。
例：ボイラー１号機、No.1焼却炉</t>
        </r>
      </text>
    </comment>
    <comment ref="B29" authorId="0" shapeId="0" xr:uid="{31136B70-A854-4A10-9818-41C338E0D964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34" authorId="0" shapeId="0" xr:uid="{6058E56F-4291-47E5-AEC9-CA9D74EE6091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34" authorId="0" shapeId="0" xr:uid="{C567BF0B-EFB3-4D44-8D03-ABD3A351FD4E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</t>
        </r>
      </text>
    </comment>
    <comment ref="R40" authorId="0" shapeId="0" xr:uid="{DE20D457-3675-4D41-A0F5-639F342AC46C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40" authorId="0" shapeId="0" xr:uid="{0413818A-189E-492E-8857-3DCAB7520D5C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41" authorId="0" shapeId="0" xr:uid="{91188183-336F-4BA8-A91A-BAAC420E3E5D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41" authorId="0" shapeId="0" xr:uid="{1F95B30E-6DF8-46A1-9A21-783F9CC26DBA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B44" authorId="0" shapeId="0" xr:uid="{EC4ABA20-7B1D-47BB-8F14-6D96971427F8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  <comment ref="B54" authorId="0" shapeId="0" xr:uid="{6EE467C1-BB07-4756-A8B4-2F44DD809FF6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59" authorId="0" shapeId="0" xr:uid="{922539E4-56C9-49C8-88AB-2FDAE5047BCC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59" authorId="0" shapeId="0" xr:uid="{5631DE62-5989-428C-8D59-D3FDDE961A59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</t>
        </r>
      </text>
    </comment>
    <comment ref="R65" authorId="0" shapeId="0" xr:uid="{2F961DFB-EAF3-4C77-9585-5C12CCF440BB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65" authorId="0" shapeId="0" xr:uid="{066BCD3B-B7CF-4445-B9BA-F2F86368E2BC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66" authorId="0" shapeId="0" xr:uid="{90DEB230-6693-4B07-94AE-509105FE8327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66" authorId="0" shapeId="0" xr:uid="{3FAA8C95-5B5D-45B4-BC40-5EAB230A3D94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</t>
        </r>
      </text>
    </comment>
    <comment ref="B69" authorId="0" shapeId="0" xr:uid="{871E8E94-96BE-4AB1-922D-5CD68EA4D8B8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  <comment ref="B79" authorId="0" shapeId="0" xr:uid="{ABFF7B6F-53E5-4953-A13E-771235DA0328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84" authorId="0" shapeId="0" xr:uid="{DFC2A562-1BCC-4297-A875-EE33D89A62A7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84" authorId="0" shapeId="0" xr:uid="{20384D6A-2C9D-4430-8B27-C8D9C12853B3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例：煙突、煙道</t>
        </r>
      </text>
    </comment>
    <comment ref="R90" authorId="0" shapeId="0" xr:uid="{A2787C07-E7D5-4DBE-A5E8-8380BD119C69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有効数字２桁として３桁目以降切り捨てる前の実測値を入力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90" authorId="0" shapeId="0" xr:uid="{9DB2CA60-CEB2-4E98-9B52-3C249E51DCE0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91" authorId="0" shapeId="0" xr:uid="{C48AFD4A-8613-40F2-97BE-32F83A0C1516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91" authorId="0" shapeId="0" xr:uid="{A07B6530-AB5D-4C75-B96F-C442BFAA45B5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B94" authorId="0" shapeId="0" xr:uid="{2F4F1856-0415-4BAC-9F01-CA3E5A81ABB5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23" authorId="0" shapeId="0" xr:uid="{0CC2A892-4123-44C5-9F08-AE5BB5B44AC2}">
      <text>
        <r>
          <rPr>
            <sz val="10"/>
            <color indexed="81"/>
            <rFont val="ＭＳ Ｐゴシック"/>
            <family val="3"/>
            <charset val="128"/>
          </rPr>
          <t>水銀排出施設設置（使用、変更）届出書の
別紙１の「工場又は事業場における施設番号」をご記入ください。
例：ボイラー１号機、No.1焼却炉</t>
        </r>
      </text>
    </comment>
    <comment ref="B29" authorId="0" shapeId="0" xr:uid="{294F892C-E59C-4CDD-9806-D4B632197223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34" authorId="0" shapeId="0" xr:uid="{BF42B3DB-B269-4EF7-B414-E1491F78243C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34" authorId="0" shapeId="0" xr:uid="{7151CC80-EF63-4B8F-BEB9-66E5776C2370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</t>
        </r>
      </text>
    </comment>
    <comment ref="R40" authorId="0" shapeId="0" xr:uid="{C2AFCFB2-EBAA-4BA5-A681-38CE26EDDA99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40" authorId="0" shapeId="0" xr:uid="{92398CB8-E7AB-41B0-A5B3-1AF7C3473F55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41" authorId="0" shapeId="0" xr:uid="{5469D06D-3EBD-486B-BCA2-9981941AAC05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41" authorId="0" shapeId="0" xr:uid="{F54F688D-140C-4EAF-95A1-9FD5D468B57A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B44" authorId="0" shapeId="0" xr:uid="{DB2C16FC-8D52-4B90-93C7-4534AF1D5A75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  <comment ref="B54" authorId="0" shapeId="0" xr:uid="{CE84F2F2-FB53-42B3-AE07-B2B3663CB99B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59" authorId="0" shapeId="0" xr:uid="{63514706-49B7-45C2-A097-493477B77C43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59" authorId="0" shapeId="0" xr:uid="{2830CA2E-BD4D-4A82-9525-E301B09919B2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</t>
        </r>
      </text>
    </comment>
    <comment ref="R65" authorId="0" shapeId="0" xr:uid="{BE9A0DA5-D281-49EC-992C-B5D354667F4B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65" authorId="0" shapeId="0" xr:uid="{2EFBB630-20C4-4ABB-A789-936877D5059D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66" authorId="0" shapeId="0" xr:uid="{B8B0106E-2979-427D-BE36-DDBF0AFEBEEE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66" authorId="0" shapeId="0" xr:uid="{722D2C70-F9BA-4A34-BA63-B03340161A9F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</t>
        </r>
      </text>
    </comment>
    <comment ref="B69" authorId="0" shapeId="0" xr:uid="{F56E00B4-888B-45F8-A027-964A8CDD2C46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  <comment ref="B79" authorId="0" shapeId="0" xr:uid="{D0D475D0-C176-4794-A168-8235CDC3AE00}">
      <text>
        <r>
          <rPr>
            <sz val="9"/>
            <color indexed="81"/>
            <rFont val="MS P ゴシック"/>
            <family val="3"/>
            <charset val="128"/>
          </rPr>
          <t>計量証明書等に記載されている会社名等をご記入ください。</t>
        </r>
      </text>
    </comment>
    <comment ref="R84" authorId="0" shapeId="0" xr:uid="{16D357B5-42B8-45A6-BC79-BF5EE14DF573}">
      <text>
        <r>
          <rPr>
            <sz val="9"/>
            <color indexed="81"/>
            <rFont val="MS P ゴシック"/>
            <family val="3"/>
            <charset val="128"/>
          </rPr>
          <t>乾き排ガスを測定していない場合は「－」としてください。</t>
        </r>
      </text>
    </comment>
    <comment ref="Z84" authorId="0" shapeId="0" xr:uid="{B8788416-88EB-4E17-92CB-26399E6D8798}">
      <text>
        <r>
          <rPr>
            <sz val="9"/>
            <color indexed="81"/>
            <rFont val="MS P ゴシック"/>
            <family val="3"/>
            <charset val="128"/>
          </rPr>
          <t>ガス状水銀と粒子状水銀を採取した位置をご記入ください。
例：煙突、煙道</t>
        </r>
      </text>
    </comment>
    <comment ref="R90" authorId="0" shapeId="0" xr:uid="{8DC55FC2-166C-4EF4-8F5E-FB61498F7CEF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有効数字２桁として３桁目以降切り捨てる前の実測値を入力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90" authorId="0" shapeId="0" xr:uid="{DCA01526-0746-4534-B718-F43A877C075F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R91" authorId="0" shapeId="0" xr:uid="{4C305E12-6DE0-4947-A0AA-3477425A373A}">
      <text>
        <r>
          <rPr>
            <sz val="9"/>
            <color indexed="81"/>
            <rFont val="MS P ゴシック"/>
            <family val="3"/>
            <charset val="128"/>
          </rPr>
          <t>・同日にN=2以上で測定している場合は、その平均値を入力してください。
・</t>
        </r>
        <r>
          <rPr>
            <sz val="9"/>
            <color indexed="10"/>
            <rFont val="MS P ゴシック"/>
            <family val="3"/>
            <charset val="128"/>
          </rPr>
          <t>有効数字２桁として３桁目以降切り捨てる前の生値を入力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・実測値が</t>
        </r>
        <r>
          <rPr>
            <sz val="9"/>
            <color indexed="10"/>
            <rFont val="MS P ゴシック"/>
            <family val="3"/>
            <charset val="128"/>
          </rPr>
          <t>検出下限以上定量下限未満であっても生値を入力</t>
        </r>
        <r>
          <rPr>
            <sz val="9"/>
            <color indexed="81"/>
            <rFont val="MS P ゴシック"/>
            <family val="3"/>
            <charset val="128"/>
          </rPr>
          <t>してください。
・検出下限未満の場合は、0と入力してください。</t>
        </r>
      </text>
    </comment>
    <comment ref="Y91" authorId="0" shapeId="0" xr:uid="{C5813CE5-C41F-4ADB-A3D5-3EE0AFB92324}">
      <text>
        <r>
          <rPr>
            <sz val="9"/>
            <color indexed="81"/>
            <rFont val="MS P ゴシック"/>
            <family val="3"/>
            <charset val="128"/>
          </rPr>
          <t>小数点第１位までご記入ください。</t>
        </r>
      </text>
    </comment>
    <comment ref="B94" authorId="0" shapeId="0" xr:uid="{C0AE5743-DC7C-4D2F-B7A3-8CDD115AA95B}">
      <text>
        <r>
          <rPr>
            <sz val="10"/>
            <color indexed="81"/>
            <rFont val="ＭＳ Ｐゴシック"/>
            <family val="3"/>
            <charset val="128"/>
          </rPr>
          <t>年度間の測定回数が遵守できなかった理由（施設故障、休止中等）、
ガス状水銀と粒子状水銀を同日同時間帯に測定できなかった理由、
ガス状水銀と粒子状水銀の片方しか測定しなかった理由等を
ご記入ください。</t>
        </r>
      </text>
    </comment>
  </commentList>
</comments>
</file>

<file path=xl/sharedStrings.xml><?xml version="1.0" encoding="utf-8"?>
<sst xmlns="http://schemas.openxmlformats.org/spreadsheetml/2006/main" count="4958" uniqueCount="2040">
  <si>
    <t>ガス状水銀</t>
    <rPh sb="2" eb="3">
      <t>ジョウ</t>
    </rPh>
    <rPh sb="3" eb="5">
      <t>スイギン</t>
    </rPh>
    <phoneticPr fontId="1"/>
  </si>
  <si>
    <t>粒子状水銀</t>
    <rPh sb="0" eb="3">
      <t>リュウシジョウ</t>
    </rPh>
    <rPh sb="3" eb="5">
      <t>スイギン</t>
    </rPh>
    <phoneticPr fontId="1"/>
  </si>
  <si>
    <t>全水銀</t>
    <rPh sb="0" eb="1">
      <t>ゼン</t>
    </rPh>
    <rPh sb="1" eb="3">
      <t>スイギン</t>
    </rPh>
    <phoneticPr fontId="1"/>
  </si>
  <si>
    <t>検出下限</t>
    <rPh sb="0" eb="2">
      <t>ケンシュツ</t>
    </rPh>
    <rPh sb="2" eb="4">
      <t>カゲン</t>
    </rPh>
    <phoneticPr fontId="1"/>
  </si>
  <si>
    <t>定量下限</t>
    <rPh sb="0" eb="2">
      <t>テイリョウ</t>
    </rPh>
    <rPh sb="2" eb="4">
      <t>カゲン</t>
    </rPh>
    <phoneticPr fontId="1"/>
  </si>
  <si>
    <t>実測値</t>
    <rPh sb="0" eb="3">
      <t>ジッソクチ</t>
    </rPh>
    <phoneticPr fontId="1"/>
  </si>
  <si>
    <t>丸め前</t>
    <rPh sb="0" eb="1">
      <t>マル</t>
    </rPh>
    <rPh sb="2" eb="3">
      <t>マエ</t>
    </rPh>
    <phoneticPr fontId="1"/>
  </si>
  <si>
    <t>丸め後</t>
    <rPh sb="0" eb="1">
      <t>マル</t>
    </rPh>
    <rPh sb="2" eb="3">
      <t>アト</t>
    </rPh>
    <phoneticPr fontId="1"/>
  </si>
  <si>
    <t>酸素濃度補正値</t>
    <rPh sb="0" eb="2">
      <t>サンソ</t>
    </rPh>
    <rPh sb="2" eb="4">
      <t>ノウド</t>
    </rPh>
    <rPh sb="4" eb="7">
      <t>ホセイチ</t>
    </rPh>
    <phoneticPr fontId="1"/>
  </si>
  <si>
    <t>小数点以下の桁数</t>
    <rPh sb="0" eb="3">
      <t>ショウスウテン</t>
    </rPh>
    <rPh sb="3" eb="5">
      <t>イカ</t>
    </rPh>
    <rPh sb="6" eb="8">
      <t>ケタスウ</t>
    </rPh>
    <phoneticPr fontId="1"/>
  </si>
  <si>
    <t>標準酸素濃度</t>
    <rPh sb="0" eb="2">
      <t>ヒョウジュン</t>
    </rPh>
    <rPh sb="2" eb="4">
      <t>サンソ</t>
    </rPh>
    <rPh sb="4" eb="6">
      <t>ノウド</t>
    </rPh>
    <phoneticPr fontId="1"/>
  </si>
  <si>
    <t>1&lt;</t>
    <phoneticPr fontId="1"/>
  </si>
  <si>
    <t>1&lt;=</t>
    <phoneticPr fontId="1"/>
  </si>
  <si>
    <t>定量下限以上</t>
    <rPh sb="4" eb="6">
      <t>イジョウ</t>
    </rPh>
    <phoneticPr fontId="1"/>
  </si>
  <si>
    <t>小数点以下最大桁数</t>
    <phoneticPr fontId="1"/>
  </si>
  <si>
    <t>検出下限未満</t>
    <rPh sb="4" eb="6">
      <t>ミマン</t>
    </rPh>
    <phoneticPr fontId="1"/>
  </si>
  <si>
    <t>定量下限以上の追加処理</t>
    <phoneticPr fontId="1"/>
  </si>
  <si>
    <t>検出下限以上定量下限未満の処理</t>
    <phoneticPr fontId="1"/>
  </si>
  <si>
    <t>定量下限以上の一次処理</t>
    <rPh sb="0" eb="2">
      <t>テイリョウ</t>
    </rPh>
    <rPh sb="4" eb="6">
      <t>イジョウ</t>
    </rPh>
    <rPh sb="7" eb="9">
      <t>イチジ</t>
    </rPh>
    <rPh sb="9" eb="11">
      <t>ショリ</t>
    </rPh>
    <phoneticPr fontId="1"/>
  </si>
  <si>
    <t>有効数字2桁表示</t>
    <rPh sb="0" eb="2">
      <t>ユウコウ</t>
    </rPh>
    <rPh sb="2" eb="4">
      <t>スウジ</t>
    </rPh>
    <rPh sb="5" eb="6">
      <t>ケタ</t>
    </rPh>
    <rPh sb="6" eb="8">
      <t>ヒョウジ</t>
    </rPh>
    <phoneticPr fontId="1"/>
  </si>
  <si>
    <t>検出下限未満の桁まで表示</t>
    <rPh sb="0" eb="2">
      <t>ケンシュツ</t>
    </rPh>
    <rPh sb="2" eb="4">
      <t>カゲン</t>
    </rPh>
    <rPh sb="4" eb="6">
      <t>ミマン</t>
    </rPh>
    <rPh sb="7" eb="8">
      <t>ケタ</t>
    </rPh>
    <rPh sb="10" eb="12">
      <t>ヒョウジ</t>
    </rPh>
    <phoneticPr fontId="1"/>
  </si>
  <si>
    <t>確定値</t>
    <rPh sb="0" eb="2">
      <t>カクテイ</t>
    </rPh>
    <rPh sb="2" eb="3">
      <t>アタイ</t>
    </rPh>
    <phoneticPr fontId="1"/>
  </si>
  <si>
    <t>表記の有無</t>
    <rPh sb="0" eb="2">
      <t>ヒョウキ</t>
    </rPh>
    <rPh sb="3" eb="5">
      <t>ウム</t>
    </rPh>
    <phoneticPr fontId="1"/>
  </si>
  <si>
    <t>検出下限未満</t>
    <phoneticPr fontId="1"/>
  </si>
  <si>
    <t>検出下限以上定量下限未満</t>
  </si>
  <si>
    <t>検出下限以上定量下限未満</t>
    <phoneticPr fontId="1"/>
  </si>
  <si>
    <t>定量下限以上</t>
    <phoneticPr fontId="1"/>
  </si>
  <si>
    <t>最終表記</t>
    <phoneticPr fontId="1"/>
  </si>
  <si>
    <t>最終表記数字</t>
    <rPh sb="0" eb="2">
      <t>サイシュウ</t>
    </rPh>
    <rPh sb="2" eb="4">
      <t>ヒョウキ</t>
    </rPh>
    <rPh sb="4" eb="6">
      <t>スウジ</t>
    </rPh>
    <phoneticPr fontId="1"/>
  </si>
  <si>
    <t>実測酸素濃度</t>
    <phoneticPr fontId="1"/>
  </si>
  <si>
    <t>％</t>
    <phoneticPr fontId="1"/>
  </si>
  <si>
    <t>水銀排出施設の種類</t>
    <rPh sb="0" eb="2">
      <t>スイギン</t>
    </rPh>
    <rPh sb="2" eb="4">
      <t>ハイシュツ</t>
    </rPh>
    <rPh sb="4" eb="6">
      <t>シセツ</t>
    </rPh>
    <rPh sb="7" eb="9">
      <t>シュルイ</t>
    </rPh>
    <phoneticPr fontId="1"/>
  </si>
  <si>
    <t>（１項）小型石炭混焼ボイラー（石炭火力発電所）</t>
  </si>
  <si>
    <t>（１項）小型石炭混焼ボイラー（産業用石炭燃焼ボイラー）</t>
  </si>
  <si>
    <t>（２項）石炭専焼ボイラー（石炭火力発電所）</t>
  </si>
  <si>
    <t>（２項）石炭専焼ボイラー（産業用石炭燃焼ボイラー）</t>
  </si>
  <si>
    <t>（２項）大型石炭混焼ボイラー（石炭火力発電所）</t>
  </si>
  <si>
    <t>（２項）大型石炭混焼ボイラー（産業用石炭燃焼ボイラー）</t>
  </si>
  <si>
    <t>（３項）一次施設　銅</t>
  </si>
  <si>
    <t>（３項）一次施設　工業金</t>
  </si>
  <si>
    <t>（４項）一次施設　鉛</t>
  </si>
  <si>
    <t>（４項）一次施設　亜鉛</t>
  </si>
  <si>
    <t>（５項）二次施設　銅</t>
  </si>
  <si>
    <t>（５項）二次施設　鉛</t>
  </si>
  <si>
    <t>（５項）二次施設　亜鉛</t>
  </si>
  <si>
    <t>（６項）二次施設　工業金</t>
  </si>
  <si>
    <t>（７項）セメントの製造の用に供する焼成炉</t>
  </si>
  <si>
    <t>（８項）廃棄物焼却炉（一般廃棄物）</t>
  </si>
  <si>
    <t>（８項）廃棄物焼却炉（産業廃棄物）</t>
  </si>
  <si>
    <t>（８項）廃棄物焼却炉（下水汚泥）</t>
  </si>
  <si>
    <t>（９項）水銀回収施設</t>
  </si>
  <si>
    <t>届出者（氏名又は名称）</t>
    <rPh sb="0" eb="2">
      <t>トドケデ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</si>
  <si>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工場又は事業場の名称</t>
    <rPh sb="0" eb="2">
      <t>コウジョウ</t>
    </rPh>
    <rPh sb="2" eb="3">
      <t>マタ</t>
    </rPh>
    <rPh sb="4" eb="7">
      <t>ジギョウジョウ</t>
    </rPh>
    <rPh sb="8" eb="10">
      <t>メイショウ</t>
    </rPh>
    <phoneticPr fontId="1"/>
  </si>
  <si>
    <t>郵便番号</t>
    <rPh sb="0" eb="4">
      <t>ユウビンバンゴウ</t>
    </rPh>
    <phoneticPr fontId="4"/>
  </si>
  <si>
    <t>区町名</t>
    <rPh sb="0" eb="1">
      <t>ク</t>
    </rPh>
    <rPh sb="1" eb="3">
      <t>チョウメイ</t>
    </rPh>
    <phoneticPr fontId="4"/>
  </si>
  <si>
    <t>230-0000</t>
  </si>
  <si>
    <t>鶴見区</t>
  </si>
  <si>
    <t>230-0033</t>
  </si>
  <si>
    <t>神奈川区</t>
  </si>
  <si>
    <t>230-0035</t>
  </si>
  <si>
    <t>西区</t>
  </si>
  <si>
    <t>230-0021</t>
  </si>
  <si>
    <t>230-0024</t>
  </si>
  <si>
    <t>南区</t>
  </si>
  <si>
    <t>記載
担当者</t>
  </si>
  <si>
    <t>230-0022</t>
  </si>
  <si>
    <t>保土ケ谷区</t>
  </si>
  <si>
    <t>所属</t>
  </si>
  <si>
    <t>230-0023</t>
  </si>
  <si>
    <t>磯子区</t>
  </si>
  <si>
    <t>電話番号</t>
  </si>
  <si>
    <t>230-0026</t>
  </si>
  <si>
    <t>金沢区</t>
  </si>
  <si>
    <t>フリガナ</t>
  </si>
  <si>
    <t>230-0025</t>
  </si>
  <si>
    <t>港北区</t>
  </si>
  <si>
    <t>氏名</t>
  </si>
  <si>
    <t>230-0041</t>
  </si>
  <si>
    <t>戸塚区</t>
  </si>
  <si>
    <t>230-0002</t>
  </si>
  <si>
    <t>港南区</t>
  </si>
  <si>
    <t>230-0055</t>
  </si>
  <si>
    <t>旭区</t>
  </si>
  <si>
    <t>-</t>
    <phoneticPr fontId="4"/>
  </si>
  <si>
    <t>230-0046</t>
  </si>
  <si>
    <t>緑区</t>
  </si>
  <si>
    <t>区町名</t>
    <rPh sb="0" eb="1">
      <t>ク</t>
    </rPh>
    <phoneticPr fontId="4"/>
  </si>
  <si>
    <t>230-0072</t>
  </si>
  <si>
    <t>瀬谷区</t>
  </si>
  <si>
    <t>230-0011</t>
  </si>
  <si>
    <t>栄区</t>
  </si>
  <si>
    <t>230-0075</t>
  </si>
  <si>
    <t>泉区</t>
  </si>
  <si>
    <t>230-0034</t>
  </si>
  <si>
    <t>青葉区</t>
  </si>
  <si>
    <t>230-0078</t>
  </si>
  <si>
    <t>都筑区</t>
  </si>
  <si>
    <t>230-0074</t>
  </si>
  <si>
    <t>230-0071</t>
  </si>
  <si>
    <t>230-0038</t>
  </si>
  <si>
    <t>施設の概要</t>
    <phoneticPr fontId="4"/>
  </si>
  <si>
    <t>230-0043</t>
  </si>
  <si>
    <t>230-0073</t>
  </si>
  <si>
    <t>230-0047</t>
  </si>
  <si>
    <t>230-0003</t>
  </si>
  <si>
    <t>230-0012</t>
  </si>
  <si>
    <t>230-0045</t>
  </si>
  <si>
    <t>230-0027</t>
  </si>
  <si>
    <t>230-0014</t>
  </si>
  <si>
    <t>230-0053</t>
  </si>
  <si>
    <t>230-0054</t>
  </si>
  <si>
    <t>230-0032</t>
  </si>
  <si>
    <t>230-0061</t>
  </si>
  <si>
    <t>230-0063</t>
  </si>
  <si>
    <t>230-0051</t>
  </si>
  <si>
    <t>230-0015</t>
  </si>
  <si>
    <t>230-0062</t>
  </si>
  <si>
    <t>230-0042</t>
  </si>
  <si>
    <t>230-0052</t>
  </si>
  <si>
    <t>230-0076</t>
  </si>
  <si>
    <t>230-0036</t>
  </si>
  <si>
    <t>230-0077</t>
  </si>
  <si>
    <t>230-0017</t>
  </si>
  <si>
    <t>230-0018</t>
  </si>
  <si>
    <t>230-0016</t>
  </si>
  <si>
    <t>230-0031</t>
  </si>
  <si>
    <t>230-0044</t>
  </si>
  <si>
    <t>230-0048</t>
  </si>
  <si>
    <t>230-0013</t>
  </si>
  <si>
    <t>230-0037</t>
  </si>
  <si>
    <t>230-0004</t>
  </si>
  <si>
    <t>230-0001</t>
  </si>
  <si>
    <t>221-0000</t>
  </si>
  <si>
    <t>221-0057</t>
  </si>
  <si>
    <t>221-0814</t>
  </si>
  <si>
    <t>221-0032</t>
  </si>
  <si>
    <t>221-0842</t>
  </si>
  <si>
    <t>221-0014</t>
  </si>
  <si>
    <t>221-0062</t>
  </si>
  <si>
    <t>221-0042</t>
  </si>
  <si>
    <t>221-0024</t>
  </si>
  <si>
    <t>221-0002</t>
  </si>
  <si>
    <t>221-0003</t>
  </si>
  <si>
    <t>221-0055</t>
  </si>
  <si>
    <t>221-0865</t>
  </si>
  <si>
    <t>221-0045</t>
  </si>
  <si>
    <t>221-0046</t>
  </si>
  <si>
    <t>221-0831</t>
  </si>
  <si>
    <t>221-0011</t>
  </si>
  <si>
    <t>221-0015</t>
  </si>
  <si>
    <t>221-0041</t>
  </si>
  <si>
    <t>221-0801</t>
  </si>
  <si>
    <t>年４月１日</t>
  </si>
  <si>
    <t>～</t>
  </si>
  <si>
    <t>提出期限</t>
  </si>
  <si>
    <t>令和</t>
    <rPh sb="0" eb="2">
      <t>レイワ</t>
    </rPh>
    <phoneticPr fontId="4"/>
  </si>
  <si>
    <t>221-0832</t>
  </si>
  <si>
    <t>221-0056</t>
  </si>
  <si>
    <t>221-0804</t>
  </si>
  <si>
    <t>221-0051</t>
  </si>
  <si>
    <t>221-0012</t>
  </si>
  <si>
    <t>221-0021</t>
  </si>
  <si>
    <t>221-0811</t>
  </si>
  <si>
    <t>221-0052</t>
  </si>
  <si>
    <t>221-0844</t>
  </si>
  <si>
    <t>221-0862</t>
  </si>
  <si>
    <t>221-0075</t>
  </si>
  <si>
    <t>221-0071</t>
  </si>
  <si>
    <t>221-0072</t>
  </si>
  <si>
    <t>221-0074</t>
  </si>
  <si>
    <t>221-0073</t>
  </si>
  <si>
    <t>221-0077</t>
  </si>
  <si>
    <t>221-0076</t>
  </si>
  <si>
    <t>221-0031</t>
  </si>
  <si>
    <t>221-0013</t>
  </si>
  <si>
    <t>221-0043</t>
  </si>
  <si>
    <t>221-0864</t>
  </si>
  <si>
    <t>221-0033</t>
  </si>
  <si>
    <t>221-0834</t>
  </si>
  <si>
    <t>221-0833</t>
  </si>
  <si>
    <t>221-0023</t>
  </si>
  <si>
    <t>221-0063</t>
  </si>
  <si>
    <t>221-0825</t>
  </si>
  <si>
    <t>221-0036</t>
  </si>
  <si>
    <t>221-0835</t>
  </si>
  <si>
    <t>221-0821</t>
  </si>
  <si>
    <t>221-0064</t>
  </si>
  <si>
    <t>221-0803</t>
  </si>
  <si>
    <t>221-0061</t>
  </si>
  <si>
    <t>221-0004</t>
  </si>
  <si>
    <t>221-0822</t>
  </si>
  <si>
    <t>221-0001</t>
  </si>
  <si>
    <t>221-0813</t>
  </si>
  <si>
    <t>221-0065</t>
  </si>
  <si>
    <t>221-0863</t>
  </si>
  <si>
    <t>221-0866</t>
  </si>
  <si>
    <t>221-0053</t>
  </si>
  <si>
    <t>221-0044</t>
  </si>
  <si>
    <t>221-0812</t>
  </si>
  <si>
    <t>221-0824</t>
  </si>
  <si>
    <t>221-0823</t>
  </si>
  <si>
    <t>221-0035</t>
  </si>
  <si>
    <t>221-0843</t>
  </si>
  <si>
    <t>221-0005</t>
  </si>
  <si>
    <t>221-0841</t>
  </si>
  <si>
    <t>221-0034</t>
  </si>
  <si>
    <t>221-0856</t>
  </si>
  <si>
    <t>221-0851</t>
  </si>
  <si>
    <t>221-0852</t>
  </si>
  <si>
    <t>221-0853</t>
  </si>
  <si>
    <t>221-0855</t>
  </si>
  <si>
    <t>221-0854</t>
  </si>
  <si>
    <t>221-0022</t>
  </si>
  <si>
    <t>221-0054</t>
  </si>
  <si>
    <t>221-0802</t>
  </si>
  <si>
    <t>220-0000</t>
  </si>
  <si>
    <t>220-0034</t>
  </si>
  <si>
    <t>220-0033</t>
  </si>
  <si>
    <t>220-0045</t>
  </si>
  <si>
    <t>220-0032</t>
  </si>
  <si>
    <t>220-0073</t>
  </si>
  <si>
    <t>220-0035</t>
  </si>
  <si>
    <t>220-0001</t>
  </si>
  <si>
    <t>220-0004</t>
  </si>
  <si>
    <t>220-0003</t>
  </si>
  <si>
    <t>220-0061</t>
  </si>
  <si>
    <t>220-0043</t>
  </si>
  <si>
    <t>220-0054</t>
  </si>
  <si>
    <t>220-0021</t>
  </si>
  <si>
    <t>220-0071</t>
  </si>
  <si>
    <t>220-0072</t>
  </si>
  <si>
    <t>220-0011</t>
  </si>
  <si>
    <t>220-0051</t>
  </si>
  <si>
    <t>220-0042</t>
  </si>
  <si>
    <t>220-0041</t>
  </si>
  <si>
    <t>220-0046</t>
  </si>
  <si>
    <t>220-0024</t>
  </si>
  <si>
    <t>220-0052</t>
  </si>
  <si>
    <t>220-0022</t>
  </si>
  <si>
    <t>220-0055</t>
  </si>
  <si>
    <t>220-0062</t>
  </si>
  <si>
    <t>220-0023</t>
  </si>
  <si>
    <t>220-0053</t>
  </si>
  <si>
    <t>220-0013</t>
  </si>
  <si>
    <t>220-6001</t>
  </si>
  <si>
    <t>220-6002</t>
  </si>
  <si>
    <t>220-6003</t>
  </si>
  <si>
    <t>220-6004</t>
  </si>
  <si>
    <t>220-6005</t>
  </si>
  <si>
    <t>220-6006</t>
  </si>
  <si>
    <t>220-6007</t>
  </si>
  <si>
    <t>220-6008</t>
  </si>
  <si>
    <t>220-6009</t>
  </si>
  <si>
    <t>220-6010</t>
  </si>
  <si>
    <t>220-6011</t>
  </si>
  <si>
    <t>220-6012</t>
  </si>
  <si>
    <t>220-6013</t>
  </si>
  <si>
    <t>220-6014</t>
  </si>
  <si>
    <t>220-6015</t>
  </si>
  <si>
    <t>220-6016</t>
  </si>
  <si>
    <t>220-6017</t>
  </si>
  <si>
    <t>220-6018</t>
  </si>
  <si>
    <t>220-6019</t>
  </si>
  <si>
    <t>220-6020</t>
  </si>
  <si>
    <t>220-6021</t>
  </si>
  <si>
    <t>220-6022</t>
  </si>
  <si>
    <t>220-6023</t>
  </si>
  <si>
    <t>220-6024</t>
  </si>
  <si>
    <t>220-6025</t>
  </si>
  <si>
    <t>220-6026</t>
  </si>
  <si>
    <t>220-6027</t>
  </si>
  <si>
    <t>220-6028</t>
  </si>
  <si>
    <t>220-6029</t>
  </si>
  <si>
    <t>220-6030</t>
  </si>
  <si>
    <t>220-6031</t>
  </si>
  <si>
    <t>220-6032</t>
  </si>
  <si>
    <t>220-6033</t>
  </si>
  <si>
    <t>220-6034</t>
  </si>
  <si>
    <t>220-6035</t>
  </si>
  <si>
    <t>220-6190</t>
  </si>
  <si>
    <t>220-6101</t>
  </si>
  <si>
    <t>220-6102</t>
  </si>
  <si>
    <t>220-6103</t>
  </si>
  <si>
    <t>220-6104</t>
  </si>
  <si>
    <t>220-6105</t>
  </si>
  <si>
    <t>220-6106</t>
  </si>
  <si>
    <t>220-6107</t>
  </si>
  <si>
    <t>220-6108</t>
  </si>
  <si>
    <t>220-6109</t>
  </si>
  <si>
    <t>220-6110</t>
  </si>
  <si>
    <t>220-6111</t>
  </si>
  <si>
    <t>220-6112</t>
  </si>
  <si>
    <t>220-6113</t>
  </si>
  <si>
    <t>220-6114</t>
  </si>
  <si>
    <t>220-6115</t>
  </si>
  <si>
    <t>220-6116</t>
  </si>
  <si>
    <t>220-6117</t>
  </si>
  <si>
    <t>220-6118</t>
  </si>
  <si>
    <t>220-6119</t>
  </si>
  <si>
    <t>220-6120</t>
  </si>
  <si>
    <t>220-6121</t>
  </si>
  <si>
    <t>220-6122</t>
  </si>
  <si>
    <t>220-6123</t>
  </si>
  <si>
    <t>220-6124</t>
  </si>
  <si>
    <t>220-6125</t>
  </si>
  <si>
    <t>220-6126</t>
  </si>
  <si>
    <t>220-6127</t>
  </si>
  <si>
    <t>220-6128</t>
  </si>
  <si>
    <t>220-6290</t>
  </si>
  <si>
    <t>220-6201</t>
  </si>
  <si>
    <t>220-6202</t>
  </si>
  <si>
    <t>220-6203</t>
  </si>
  <si>
    <t>220-6204</t>
  </si>
  <si>
    <t>220-6205</t>
  </si>
  <si>
    <t>220-6206</t>
  </si>
  <si>
    <t>220-6207</t>
  </si>
  <si>
    <t>220-6208</t>
  </si>
  <si>
    <t>220-6209</t>
  </si>
  <si>
    <t>220-6210</t>
  </si>
  <si>
    <t>220-6211</t>
  </si>
  <si>
    <t>220-6212</t>
  </si>
  <si>
    <t>220-6213</t>
  </si>
  <si>
    <t>220-6214</t>
  </si>
  <si>
    <t>220-6215</t>
  </si>
  <si>
    <t>220-6218</t>
  </si>
  <si>
    <t>220-6219</t>
  </si>
  <si>
    <t>220-6220</t>
  </si>
  <si>
    <t>220-6221</t>
  </si>
  <si>
    <t>220-8190</t>
  </si>
  <si>
    <t>220-8101</t>
  </si>
  <si>
    <t>220-8102</t>
  </si>
  <si>
    <t>220-8103</t>
  </si>
  <si>
    <t>220-8104</t>
  </si>
  <si>
    <t>220-8105</t>
  </si>
  <si>
    <t>220-8106</t>
  </si>
  <si>
    <t>220-8107</t>
  </si>
  <si>
    <t>220-8108</t>
  </si>
  <si>
    <t>220-8109</t>
  </si>
  <si>
    <t>220-8110</t>
  </si>
  <si>
    <t>220-8111</t>
  </si>
  <si>
    <t>220-8112</t>
  </si>
  <si>
    <t>220-8113</t>
  </si>
  <si>
    <t>220-8114</t>
  </si>
  <si>
    <t>220-8115</t>
  </si>
  <si>
    <t>220-8116</t>
  </si>
  <si>
    <t>220-8117</t>
  </si>
  <si>
    <t>220-8118</t>
  </si>
  <si>
    <t>220-8119</t>
  </si>
  <si>
    <t>220-8120</t>
  </si>
  <si>
    <t>220-8121</t>
  </si>
  <si>
    <t>220-8122</t>
  </si>
  <si>
    <t>220-8123</t>
  </si>
  <si>
    <t>220-8124</t>
  </si>
  <si>
    <t>220-8125</t>
  </si>
  <si>
    <t>220-8126</t>
  </si>
  <si>
    <t>220-8127</t>
  </si>
  <si>
    <t>220-8128</t>
  </si>
  <si>
    <t>220-8129</t>
  </si>
  <si>
    <t>220-8130</t>
  </si>
  <si>
    <t>220-8131</t>
  </si>
  <si>
    <t>220-8132</t>
  </si>
  <si>
    <t>220-8133</t>
  </si>
  <si>
    <t>220-8134</t>
  </si>
  <si>
    <t>220-8135</t>
  </si>
  <si>
    <t>220-8136</t>
  </si>
  <si>
    <t>220-8137</t>
  </si>
  <si>
    <t>220-8138</t>
  </si>
  <si>
    <t>220-8139</t>
  </si>
  <si>
    <t>220-8140</t>
  </si>
  <si>
    <t>220-8141</t>
  </si>
  <si>
    <t>220-8142</t>
  </si>
  <si>
    <t>220-8143</t>
  </si>
  <si>
    <t>220-8144</t>
  </si>
  <si>
    <t>220-8145</t>
  </si>
  <si>
    <t>220-8146</t>
  </si>
  <si>
    <t>220-8147</t>
  </si>
  <si>
    <t>220-8148</t>
  </si>
  <si>
    <t>220-8149</t>
  </si>
  <si>
    <t>220-8150</t>
  </si>
  <si>
    <t>220-8151</t>
  </si>
  <si>
    <t>220-8152</t>
  </si>
  <si>
    <t>220-8153</t>
  </si>
  <si>
    <t>220-8154</t>
  </si>
  <si>
    <t>220-8155</t>
  </si>
  <si>
    <t>220-8156</t>
  </si>
  <si>
    <t>220-8157</t>
  </si>
  <si>
    <t>220-8158</t>
  </si>
  <si>
    <t>220-8159</t>
  </si>
  <si>
    <t>220-8160</t>
  </si>
  <si>
    <t>220-8161</t>
  </si>
  <si>
    <t>220-8162</t>
  </si>
  <si>
    <t>220-8163</t>
  </si>
  <si>
    <t>220-8164</t>
  </si>
  <si>
    <t>220-8165</t>
  </si>
  <si>
    <t>220-8166</t>
  </si>
  <si>
    <t>220-8167</t>
  </si>
  <si>
    <t>220-8168</t>
  </si>
  <si>
    <t>220-8169</t>
  </si>
  <si>
    <t>220-8170</t>
  </si>
  <si>
    <t>220-0002</t>
  </si>
  <si>
    <t>220-0005</t>
  </si>
  <si>
    <t>220-0074</t>
  </si>
  <si>
    <t>220-0006</t>
  </si>
  <si>
    <t>220-0031</t>
  </si>
  <si>
    <t>220-0063</t>
  </si>
  <si>
    <t>231-0012</t>
  </si>
  <si>
    <t>231-0051</t>
  </si>
  <si>
    <t>231-0057</t>
  </si>
  <si>
    <t>231-0834</t>
  </si>
  <si>
    <t>231-0868</t>
  </si>
  <si>
    <t>231-0045</t>
  </si>
  <si>
    <t>231-0842</t>
  </si>
  <si>
    <t>231-0867</t>
  </si>
  <si>
    <t>231-0061</t>
  </si>
  <si>
    <t>231-0027</t>
  </si>
  <si>
    <t>231-0858</t>
  </si>
  <si>
    <t>231-0011</t>
  </si>
  <si>
    <t>231-0859</t>
  </si>
  <si>
    <t>231-0028</t>
  </si>
  <si>
    <t>231-0015</t>
  </si>
  <si>
    <t>231-0002</t>
  </si>
  <si>
    <t>231-0866</t>
  </si>
  <si>
    <t>231-0813</t>
  </si>
  <si>
    <t>231-0865</t>
  </si>
  <si>
    <t>231-0003</t>
  </si>
  <si>
    <t>231-0054</t>
  </si>
  <si>
    <t>231-0026</t>
  </si>
  <si>
    <t>231-0802</t>
  </si>
  <si>
    <t>231-0848</t>
  </si>
  <si>
    <t>231-0062</t>
  </si>
  <si>
    <t>231-0001</t>
  </si>
  <si>
    <t>231-0801</t>
  </si>
  <si>
    <t>231-0046</t>
  </si>
  <si>
    <t>231-0055</t>
  </si>
  <si>
    <t>231-0013</t>
  </si>
  <si>
    <t>231-0863</t>
  </si>
  <si>
    <t>231-0837</t>
  </si>
  <si>
    <t>231-0847</t>
  </si>
  <si>
    <t>231-0845</t>
  </si>
  <si>
    <t>231-0035</t>
  </si>
  <si>
    <t>231-0815</t>
  </si>
  <si>
    <t>231-0033</t>
  </si>
  <si>
    <t>231-0864</t>
  </si>
  <si>
    <t>231-0857</t>
  </si>
  <si>
    <t>231-0855</t>
  </si>
  <si>
    <t>231-0014</t>
  </si>
  <si>
    <t>231-0814</t>
  </si>
  <si>
    <t>231-0839</t>
  </si>
  <si>
    <t>231-0812</t>
  </si>
  <si>
    <t>231-0852</t>
  </si>
  <si>
    <t>231-0844</t>
  </si>
  <si>
    <t>231-0021</t>
  </si>
  <si>
    <t>231-0854</t>
  </si>
  <si>
    <t>231-0835</t>
  </si>
  <si>
    <t>231-0853</t>
  </si>
  <si>
    <t>231-0836</t>
  </si>
  <si>
    <t>231-0064</t>
  </si>
  <si>
    <t>231-0047</t>
  </si>
  <si>
    <t>231-0053</t>
  </si>
  <si>
    <t>231-0063</t>
  </si>
  <si>
    <t>231-0052</t>
  </si>
  <si>
    <t>231-0031</t>
  </si>
  <si>
    <t>231-0066</t>
  </si>
  <si>
    <t>231-0043</t>
  </si>
  <si>
    <t>231-0044</t>
  </si>
  <si>
    <t>231-0042</t>
  </si>
  <si>
    <t>231-0037</t>
  </si>
  <si>
    <t>231-0032</t>
  </si>
  <si>
    <t>231-0007</t>
  </si>
  <si>
    <t>231-0048</t>
  </si>
  <si>
    <t>231-0843</t>
  </si>
  <si>
    <t>231-0005</t>
  </si>
  <si>
    <t>231-0826</t>
  </si>
  <si>
    <t>231-0823</t>
  </si>
  <si>
    <t>231-0824</t>
  </si>
  <si>
    <t>231-0803</t>
  </si>
  <si>
    <t>231-0821</t>
  </si>
  <si>
    <t>231-0811</t>
  </si>
  <si>
    <t>231-0825</t>
  </si>
  <si>
    <t>231-0833</t>
  </si>
  <si>
    <t>231-0832</t>
  </si>
  <si>
    <t>231-0804</t>
  </si>
  <si>
    <t>231-0822</t>
  </si>
  <si>
    <t>231-0827</t>
  </si>
  <si>
    <t>231-0806</t>
  </si>
  <si>
    <t>231-0016</t>
  </si>
  <si>
    <t>231-0025</t>
  </si>
  <si>
    <t>231-0838</t>
  </si>
  <si>
    <t>231-0017</t>
  </si>
  <si>
    <t>231-0006</t>
  </si>
  <si>
    <t>231-0816</t>
  </si>
  <si>
    <t>231-0856</t>
  </si>
  <si>
    <t>231-0065</t>
  </si>
  <si>
    <t>231-0841</t>
  </si>
  <si>
    <t>231-0034</t>
  </si>
  <si>
    <t>231-0849</t>
  </si>
  <si>
    <t>231-0004</t>
  </si>
  <si>
    <t>231-0861</t>
  </si>
  <si>
    <t>231-0831</t>
  </si>
  <si>
    <t>231-0023</t>
  </si>
  <si>
    <t>231-0036</t>
  </si>
  <si>
    <t>231-0862</t>
  </si>
  <si>
    <t>231-0846</t>
  </si>
  <si>
    <t>231-0038</t>
  </si>
  <si>
    <t>231-0851</t>
  </si>
  <si>
    <t>231-0058</t>
  </si>
  <si>
    <t>231-0022</t>
  </si>
  <si>
    <t>231-0041</t>
  </si>
  <si>
    <t>231-0024</t>
  </si>
  <si>
    <t>231-0056</t>
  </si>
  <si>
    <t>231-0805</t>
  </si>
  <si>
    <t>232-0000</t>
  </si>
  <si>
    <t>232-0051</t>
  </si>
  <si>
    <t>232-0052</t>
  </si>
  <si>
    <t>232-0053</t>
  </si>
  <si>
    <t>232-0024</t>
  </si>
  <si>
    <t>232-0031</t>
  </si>
  <si>
    <t>232-0044</t>
  </si>
  <si>
    <t>232-0061</t>
  </si>
  <si>
    <t>232-0054</t>
  </si>
  <si>
    <t>232-0008</t>
  </si>
  <si>
    <t>232-0034</t>
  </si>
  <si>
    <t>232-0015</t>
  </si>
  <si>
    <t>232-0067</t>
  </si>
  <si>
    <t>232-0013</t>
  </si>
  <si>
    <t>232-0036</t>
  </si>
  <si>
    <t>232-0007</t>
  </si>
  <si>
    <t>232-0017</t>
  </si>
  <si>
    <t>232-0005</t>
  </si>
  <si>
    <t>232-0023</t>
  </si>
  <si>
    <t>232-0027</t>
  </si>
  <si>
    <t>232-0025</t>
  </si>
  <si>
    <t>232-0022</t>
  </si>
  <si>
    <t>232-0056</t>
  </si>
  <si>
    <t>232-0063</t>
  </si>
  <si>
    <t>232-0062</t>
  </si>
  <si>
    <t>232-0055</t>
  </si>
  <si>
    <t>232-0033</t>
  </si>
  <si>
    <t>232-0074</t>
  </si>
  <si>
    <t>232-0076</t>
  </si>
  <si>
    <t>232-0075</t>
  </si>
  <si>
    <t>232-0072</t>
  </si>
  <si>
    <t>232-0073</t>
  </si>
  <si>
    <t>232-0071</t>
  </si>
  <si>
    <t>232-0003</t>
  </si>
  <si>
    <t>232-0037</t>
  </si>
  <si>
    <t>232-0018</t>
  </si>
  <si>
    <t>232-0011</t>
  </si>
  <si>
    <t>232-0045</t>
  </si>
  <si>
    <t>232-0001</t>
  </si>
  <si>
    <t>232-0026</t>
  </si>
  <si>
    <t>232-0035</t>
  </si>
  <si>
    <t>232-0064</t>
  </si>
  <si>
    <t>232-0065</t>
  </si>
  <si>
    <t>232-0042</t>
  </si>
  <si>
    <t>232-0043</t>
  </si>
  <si>
    <t>232-0004</t>
  </si>
  <si>
    <t>232-0021</t>
  </si>
  <si>
    <t>232-0032</t>
  </si>
  <si>
    <t>232-0006</t>
  </si>
  <si>
    <t>232-0012</t>
  </si>
  <si>
    <t>232-0002</t>
  </si>
  <si>
    <t>232-0016</t>
  </si>
  <si>
    <t>232-0066</t>
  </si>
  <si>
    <t>232-0041</t>
  </si>
  <si>
    <t>232-0014</t>
  </si>
  <si>
    <t>232-0057</t>
  </si>
  <si>
    <t>240-0000</t>
  </si>
  <si>
    <t>240-0053</t>
  </si>
  <si>
    <t>240-0035</t>
  </si>
  <si>
    <t>240-0023</t>
  </si>
  <si>
    <t>240-0015</t>
  </si>
  <si>
    <t>240-0004</t>
  </si>
  <si>
    <t>240-0062</t>
  </si>
  <si>
    <t>240-0014</t>
  </si>
  <si>
    <t>240-0013</t>
  </si>
  <si>
    <t>240-0066</t>
  </si>
  <si>
    <t>240-0063</t>
  </si>
  <si>
    <t>240-0051</t>
  </si>
  <si>
    <t>240-0042</t>
  </si>
  <si>
    <t>240-0025</t>
  </si>
  <si>
    <t>240-0045</t>
  </si>
  <si>
    <t>240-0001</t>
  </si>
  <si>
    <t>240-0005</t>
  </si>
  <si>
    <t>240-0026</t>
  </si>
  <si>
    <t>240-0034</t>
  </si>
  <si>
    <t>240-0033</t>
  </si>
  <si>
    <t>240-0043</t>
  </si>
  <si>
    <t>240-0011</t>
  </si>
  <si>
    <t>240-0036</t>
  </si>
  <si>
    <t>240-0024</t>
  </si>
  <si>
    <t>240-0012</t>
  </si>
  <si>
    <t>240-0003</t>
  </si>
  <si>
    <t>240-0067</t>
  </si>
  <si>
    <t>240-0022</t>
  </si>
  <si>
    <t>240-0052</t>
  </si>
  <si>
    <t>240-0016</t>
  </si>
  <si>
    <t>240-0017</t>
  </si>
  <si>
    <t>240-0041</t>
  </si>
  <si>
    <t>240-0031</t>
  </si>
  <si>
    <t>240-0044</t>
  </si>
  <si>
    <t>240-0046</t>
  </si>
  <si>
    <t>240-0032</t>
  </si>
  <si>
    <t>240-0006</t>
  </si>
  <si>
    <t>240-0021</t>
  </si>
  <si>
    <t>240-0064</t>
  </si>
  <si>
    <t>240-0061</t>
  </si>
  <si>
    <t>240-0002</t>
  </si>
  <si>
    <t>240-0007</t>
  </si>
  <si>
    <t>240-0065</t>
  </si>
  <si>
    <t>235-0000</t>
  </si>
  <si>
    <t>235-0016</t>
  </si>
  <si>
    <t>235-0019</t>
  </si>
  <si>
    <t>235-0006</t>
  </si>
  <si>
    <t>235-0021</t>
  </si>
  <si>
    <t>235-0001</t>
  </si>
  <si>
    <t>235-0042</t>
  </si>
  <si>
    <t>235-0041</t>
  </si>
  <si>
    <t>235-0003</t>
  </si>
  <si>
    <t>235-0022</t>
  </si>
  <si>
    <t>235-0004</t>
  </si>
  <si>
    <t>235-0017</t>
  </si>
  <si>
    <t>235-0032</t>
  </si>
  <si>
    <t>235-0031</t>
  </si>
  <si>
    <t>235-0018</t>
  </si>
  <si>
    <t>235-0033</t>
  </si>
  <si>
    <t>235-0034</t>
  </si>
  <si>
    <t>235-0012</t>
  </si>
  <si>
    <t>235-0035</t>
  </si>
  <si>
    <t>235-0014</t>
  </si>
  <si>
    <t>235-0036</t>
  </si>
  <si>
    <t>235-0007</t>
  </si>
  <si>
    <t>235-0002</t>
  </si>
  <si>
    <t>235-0008</t>
  </si>
  <si>
    <t>235-0005</t>
  </si>
  <si>
    <t>235-0015</t>
  </si>
  <si>
    <t>235-0043</t>
  </si>
  <si>
    <t>235-0013</t>
  </si>
  <si>
    <t>235-0011</t>
  </si>
  <si>
    <t>235-0044</t>
  </si>
  <si>
    <t>235-0023</t>
  </si>
  <si>
    <t>235-0024</t>
  </si>
  <si>
    <t>235-0045</t>
  </si>
  <si>
    <t>236-0000</t>
  </si>
  <si>
    <t>236-0034</t>
  </si>
  <si>
    <t>236-0013</t>
  </si>
  <si>
    <t>236-0043</t>
  </si>
  <si>
    <t>236-0024</t>
  </si>
  <si>
    <t>236-0055</t>
  </si>
  <si>
    <t>236-0015</t>
  </si>
  <si>
    <t>236-0041</t>
  </si>
  <si>
    <t>236-0042</t>
  </si>
  <si>
    <t>236-0046</t>
  </si>
  <si>
    <t>236-0045</t>
  </si>
  <si>
    <t>236-0003</t>
  </si>
  <si>
    <t>236-0012</t>
  </si>
  <si>
    <t>236-0001</t>
  </si>
  <si>
    <t>236-0007</t>
  </si>
  <si>
    <t>236-0028</t>
  </si>
  <si>
    <t>236-0027</t>
  </si>
  <si>
    <t>236-0035</t>
  </si>
  <si>
    <t>236-0044</t>
  </si>
  <si>
    <t>236-0021</t>
  </si>
  <si>
    <t>236-0014</t>
  </si>
  <si>
    <t>236-0051</t>
  </si>
  <si>
    <t>236-0052</t>
  </si>
  <si>
    <t>236-0002</t>
  </si>
  <si>
    <t>236-0011</t>
  </si>
  <si>
    <t>236-0005</t>
  </si>
  <si>
    <t>236-0017</t>
  </si>
  <si>
    <t>236-0057</t>
  </si>
  <si>
    <t>236-0053</t>
  </si>
  <si>
    <t>236-0058</t>
  </si>
  <si>
    <t>236-0056</t>
  </si>
  <si>
    <t>236-0025</t>
  </si>
  <si>
    <t>236-0006</t>
  </si>
  <si>
    <t>236-0033</t>
  </si>
  <si>
    <t>236-0023</t>
  </si>
  <si>
    <t>236-0004</t>
  </si>
  <si>
    <t>236-0054</t>
  </si>
  <si>
    <t>236-0022</t>
  </si>
  <si>
    <t>236-0036</t>
  </si>
  <si>
    <t>236-0031</t>
  </si>
  <si>
    <t>236-0032</t>
  </si>
  <si>
    <t>236-0037</t>
  </si>
  <si>
    <t>236-0038</t>
  </si>
  <si>
    <t>236-0016</t>
  </si>
  <si>
    <t>236-0026</t>
  </si>
  <si>
    <t>222-0000</t>
  </si>
  <si>
    <t>222-0037</t>
  </si>
  <si>
    <t>222-0003</t>
  </si>
  <si>
    <t>222-0004</t>
  </si>
  <si>
    <t>222-0011</t>
  </si>
  <si>
    <t>222-0034</t>
  </si>
  <si>
    <t>223-0059</t>
  </si>
  <si>
    <t>222-0036</t>
  </si>
  <si>
    <t>222-0024</t>
  </si>
  <si>
    <t>222-0026</t>
  </si>
  <si>
    <t>222-0025</t>
  </si>
  <si>
    <t>222-0022</t>
  </si>
  <si>
    <t>222-0021</t>
  </si>
  <si>
    <t>223-0064</t>
  </si>
  <si>
    <t>222-0033</t>
  </si>
  <si>
    <t>223-0056</t>
  </si>
  <si>
    <t>223-0058</t>
  </si>
  <si>
    <t>223-0063</t>
  </si>
  <si>
    <t>223-0066</t>
  </si>
  <si>
    <t>223-0065</t>
  </si>
  <si>
    <t>222-0001</t>
  </si>
  <si>
    <t>223-0055</t>
  </si>
  <si>
    <t>223-0054</t>
  </si>
  <si>
    <t>223-0052</t>
  </si>
  <si>
    <t>223-0053</t>
  </si>
  <si>
    <t>222-0035</t>
  </si>
  <si>
    <t>222-0023</t>
  </si>
  <si>
    <t>222-0013</t>
  </si>
  <si>
    <t>223-0057</t>
  </si>
  <si>
    <t>223-0061</t>
  </si>
  <si>
    <t>223-0062</t>
  </si>
  <si>
    <t>222-0012</t>
  </si>
  <si>
    <t>222-0032</t>
  </si>
  <si>
    <t>223-0051</t>
  </si>
  <si>
    <t>222-0002</t>
  </si>
  <si>
    <t>244-0000</t>
  </si>
  <si>
    <t>245-0052</t>
  </si>
  <si>
    <t>245-0064</t>
  </si>
  <si>
    <t>244-0812</t>
  </si>
  <si>
    <t>244-0811</t>
  </si>
  <si>
    <t>244-0816</t>
  </si>
  <si>
    <t>244-0806</t>
  </si>
  <si>
    <t>245-0053</t>
  </si>
  <si>
    <t>244-0805</t>
  </si>
  <si>
    <t>245-0061</t>
  </si>
  <si>
    <t>245-0062</t>
  </si>
  <si>
    <t>244-0004</t>
  </si>
  <si>
    <t>244-0801</t>
  </si>
  <si>
    <t>244-0815</t>
  </si>
  <si>
    <t>244-0003</t>
  </si>
  <si>
    <t>244-0001</t>
  </si>
  <si>
    <t>245-0051</t>
  </si>
  <si>
    <t>245-0063</t>
  </si>
  <si>
    <t>245-0065</t>
  </si>
  <si>
    <t>244-0802</t>
  </si>
  <si>
    <t>244-0803</t>
  </si>
  <si>
    <t>245-0067</t>
  </si>
  <si>
    <t>244-0813</t>
  </si>
  <si>
    <t>244-0804</t>
  </si>
  <si>
    <t>245-0066</t>
  </si>
  <si>
    <t>244-0814</t>
  </si>
  <si>
    <t>244-0002</t>
  </si>
  <si>
    <t>244-0817</t>
  </si>
  <si>
    <t>233-0000</t>
  </si>
  <si>
    <t>233-0007</t>
  </si>
  <si>
    <t>233-0001</t>
  </si>
  <si>
    <t>233-0002</t>
  </si>
  <si>
    <t>233-0012</t>
  </si>
  <si>
    <t>233-0014</t>
  </si>
  <si>
    <t>233-0003</t>
  </si>
  <si>
    <t>234-0054</t>
  </si>
  <si>
    <t>233-0004</t>
  </si>
  <si>
    <t>233-0008</t>
  </si>
  <si>
    <t>234-0052</t>
  </si>
  <si>
    <t>233-0016</t>
  </si>
  <si>
    <t>233-0006</t>
  </si>
  <si>
    <t>234-0056</t>
  </si>
  <si>
    <t>233-0005</t>
  </si>
  <si>
    <t>233-0011</t>
  </si>
  <si>
    <t>233-0015</t>
  </si>
  <si>
    <t>234-0051</t>
  </si>
  <si>
    <t>234-0053</t>
  </si>
  <si>
    <t>234-0055</t>
  </si>
  <si>
    <t>233-0013</t>
  </si>
  <si>
    <t>241-0000</t>
  </si>
  <si>
    <t>241-0014</t>
  </si>
  <si>
    <t>241-0033</t>
  </si>
  <si>
    <t>241-0817</t>
  </si>
  <si>
    <t>241-0032</t>
  </si>
  <si>
    <t>241-0031</t>
  </si>
  <si>
    <t>241-0034</t>
  </si>
  <si>
    <t>241-0813</t>
  </si>
  <si>
    <t>241-0834</t>
  </si>
  <si>
    <t>241-0015</t>
  </si>
  <si>
    <t>241-0835</t>
  </si>
  <si>
    <t>241-0812</t>
  </si>
  <si>
    <t>241-0802</t>
  </si>
  <si>
    <t>241-0002</t>
  </si>
  <si>
    <t>241-0001</t>
  </si>
  <si>
    <t>241-0804</t>
  </si>
  <si>
    <t>241-0803</t>
  </si>
  <si>
    <t>241-0011</t>
  </si>
  <si>
    <t>241-0832</t>
  </si>
  <si>
    <t>241-0831</t>
  </si>
  <si>
    <t>241-0816</t>
  </si>
  <si>
    <t>241-0822</t>
  </si>
  <si>
    <t>241-0013</t>
  </si>
  <si>
    <t>241-0025</t>
  </si>
  <si>
    <t>241-0806</t>
  </si>
  <si>
    <t>241-0005</t>
  </si>
  <si>
    <t>241-0003</t>
  </si>
  <si>
    <t>241-0823</t>
  </si>
  <si>
    <t>241-0805</t>
  </si>
  <si>
    <t>241-0022</t>
  </si>
  <si>
    <t>241-0021</t>
  </si>
  <si>
    <t>241-0815</t>
  </si>
  <si>
    <t>241-0825</t>
  </si>
  <si>
    <t>241-0814</t>
  </si>
  <si>
    <t>241-0004</t>
  </si>
  <si>
    <t>241-0012</t>
  </si>
  <si>
    <t>241-0826</t>
  </si>
  <si>
    <t>241-0821</t>
  </si>
  <si>
    <t>241-0023</t>
  </si>
  <si>
    <t>241-0024</t>
  </si>
  <si>
    <t>241-0836</t>
  </si>
  <si>
    <t>241-0824</t>
  </si>
  <si>
    <t>241-0833</t>
  </si>
  <si>
    <t>241-0811</t>
  </si>
  <si>
    <t>241-0801</t>
  </si>
  <si>
    <t>226-0000</t>
  </si>
  <si>
    <t>226-0022</t>
  </si>
  <si>
    <t>226-0028</t>
  </si>
  <si>
    <t>226-0012</t>
  </si>
  <si>
    <t>226-0003</t>
  </si>
  <si>
    <t>226-0004</t>
  </si>
  <si>
    <t>226-0021</t>
  </si>
  <si>
    <t>226-0016</t>
  </si>
  <si>
    <t>226-0023</t>
  </si>
  <si>
    <t>226-0014</t>
  </si>
  <si>
    <t>226-0005</t>
  </si>
  <si>
    <t>226-0013</t>
  </si>
  <si>
    <t>226-0025</t>
  </si>
  <si>
    <t>226-0011</t>
  </si>
  <si>
    <t>226-0027</t>
  </si>
  <si>
    <t>226-0026</t>
  </si>
  <si>
    <t>226-0018</t>
  </si>
  <si>
    <t>226-0017</t>
  </si>
  <si>
    <t>226-0024</t>
  </si>
  <si>
    <t>226-0006</t>
  </si>
  <si>
    <t>226-0002</t>
  </si>
  <si>
    <t>226-0001</t>
  </si>
  <si>
    <t>226-0015</t>
  </si>
  <si>
    <t>226-0029</t>
  </si>
  <si>
    <t>246-0000</t>
  </si>
  <si>
    <t>246-0013</t>
  </si>
  <si>
    <t>246-0023</t>
  </si>
  <si>
    <t>246-0025</t>
  </si>
  <si>
    <t>246-0026</t>
  </si>
  <si>
    <t>246-0012</t>
  </si>
  <si>
    <t>246-0011</t>
  </si>
  <si>
    <t>246-0001</t>
  </si>
  <si>
    <t>246-0006</t>
  </si>
  <si>
    <t>246-0036</t>
  </si>
  <si>
    <t>246-0002</t>
  </si>
  <si>
    <t>246-0008</t>
  </si>
  <si>
    <t>246-0035</t>
  </si>
  <si>
    <t>246-0031</t>
  </si>
  <si>
    <t>246-0003</t>
  </si>
  <si>
    <t>246-0005</t>
  </si>
  <si>
    <t>246-0014</t>
  </si>
  <si>
    <t>246-0004</t>
  </si>
  <si>
    <t>246-0037</t>
  </si>
  <si>
    <t>246-0021</t>
  </si>
  <si>
    <t>246-0015</t>
  </si>
  <si>
    <t>246-0022</t>
  </si>
  <si>
    <t>246-0034</t>
  </si>
  <si>
    <t>246-0032</t>
  </si>
  <si>
    <t>246-0038</t>
  </si>
  <si>
    <t>246-0007</t>
  </si>
  <si>
    <t>247-0000</t>
  </si>
  <si>
    <t>244-0842</t>
  </si>
  <si>
    <t>247-0026</t>
  </si>
  <si>
    <t>247-0027</t>
  </si>
  <si>
    <t>247-0006</t>
  </si>
  <si>
    <t>247-0009</t>
  </si>
  <si>
    <t>247-0003</t>
  </si>
  <si>
    <t>247-0031</t>
  </si>
  <si>
    <t>247-0034</t>
  </si>
  <si>
    <t>247-0035</t>
  </si>
  <si>
    <t>247-0032</t>
  </si>
  <si>
    <t>247-0033</t>
  </si>
  <si>
    <t>247-0005</t>
  </si>
  <si>
    <t>244-0845</t>
  </si>
  <si>
    <t>247-0013</t>
  </si>
  <si>
    <t>247-0025</t>
  </si>
  <si>
    <t>247-0028</t>
  </si>
  <si>
    <t>247-0014</t>
  </si>
  <si>
    <t>247-0007</t>
  </si>
  <si>
    <t>247-0001</t>
  </si>
  <si>
    <t>247-0002</t>
  </si>
  <si>
    <t>247-0022</t>
  </si>
  <si>
    <t>244-0844</t>
  </si>
  <si>
    <t>247-0015</t>
  </si>
  <si>
    <t>244-0843</t>
  </si>
  <si>
    <t>247-0023</t>
  </si>
  <si>
    <t>244-0841</t>
  </si>
  <si>
    <t>247-0024</t>
  </si>
  <si>
    <t>247-0004</t>
  </si>
  <si>
    <t>247-0021</t>
  </si>
  <si>
    <t>247-0008</t>
  </si>
  <si>
    <t>247-0011</t>
  </si>
  <si>
    <t>247-0012</t>
  </si>
  <si>
    <t>245-0000</t>
  </si>
  <si>
    <t>245-0001</t>
  </si>
  <si>
    <t>245-0022</t>
  </si>
  <si>
    <t>245-0024</t>
  </si>
  <si>
    <t>245-0023</t>
  </si>
  <si>
    <t>245-0016</t>
  </si>
  <si>
    <t>245-0003</t>
  </si>
  <si>
    <t>245-0007</t>
  </si>
  <si>
    <t>245-0018</t>
  </si>
  <si>
    <t>245-0017</t>
  </si>
  <si>
    <t>245-0021</t>
  </si>
  <si>
    <t>245-0005</t>
  </si>
  <si>
    <t>245-0009</t>
  </si>
  <si>
    <t>245-0011</t>
  </si>
  <si>
    <t>245-0013</t>
  </si>
  <si>
    <t>245-0015</t>
  </si>
  <si>
    <t>245-0014</t>
  </si>
  <si>
    <t>245-0012</t>
  </si>
  <si>
    <t>245-0006</t>
  </si>
  <si>
    <t>245-0008</t>
  </si>
  <si>
    <t>245-0004</t>
  </si>
  <si>
    <t>245-0002</t>
  </si>
  <si>
    <t>227-0000</t>
  </si>
  <si>
    <t>227-0062</t>
  </si>
  <si>
    <t>227-0066</t>
  </si>
  <si>
    <t>225-0011</t>
  </si>
  <si>
    <t>225-0012</t>
  </si>
  <si>
    <t>225-0024</t>
  </si>
  <si>
    <t>225-0002</t>
  </si>
  <si>
    <t>225-0001</t>
  </si>
  <si>
    <t>227-0052</t>
  </si>
  <si>
    <t>225-0005</t>
  </si>
  <si>
    <t>225-0013</t>
  </si>
  <si>
    <t>225-0014</t>
  </si>
  <si>
    <t>225-0015</t>
  </si>
  <si>
    <t>227-0063</t>
  </si>
  <si>
    <t>225-0023</t>
  </si>
  <si>
    <t>227-0065</t>
  </si>
  <si>
    <t>227-0048</t>
  </si>
  <si>
    <t>227-0034</t>
  </si>
  <si>
    <t>227-0041</t>
  </si>
  <si>
    <t>227-0033</t>
  </si>
  <si>
    <t>225-0025</t>
  </si>
  <si>
    <t>225-0022</t>
  </si>
  <si>
    <t>227-0061</t>
  </si>
  <si>
    <t>227-0053</t>
  </si>
  <si>
    <t>227-0031</t>
  </si>
  <si>
    <t>227-0042</t>
  </si>
  <si>
    <t>227-0054</t>
  </si>
  <si>
    <t>225-0003</t>
  </si>
  <si>
    <t>225-0021</t>
  </si>
  <si>
    <t>227-0035</t>
  </si>
  <si>
    <t>227-0046</t>
  </si>
  <si>
    <t>227-0064</t>
  </si>
  <si>
    <t>227-0051</t>
  </si>
  <si>
    <t>227-0055</t>
  </si>
  <si>
    <t>227-0038</t>
  </si>
  <si>
    <t>227-0036</t>
  </si>
  <si>
    <t>227-0032</t>
  </si>
  <si>
    <t>227-0043</t>
  </si>
  <si>
    <t>227-0067</t>
  </si>
  <si>
    <t>225-0016</t>
  </si>
  <si>
    <t>227-0047</t>
  </si>
  <si>
    <t>227-0037</t>
  </si>
  <si>
    <t>227-0044</t>
  </si>
  <si>
    <t>225-0004</t>
  </si>
  <si>
    <t>225-0026</t>
  </si>
  <si>
    <t>227-0045</t>
  </si>
  <si>
    <t>224-0000</t>
  </si>
  <si>
    <t>224-0016</t>
  </si>
  <si>
    <t>224-0053</t>
  </si>
  <si>
    <t>224-0012</t>
  </si>
  <si>
    <t>224-0011</t>
  </si>
  <si>
    <t>224-0014</t>
  </si>
  <si>
    <t>224-0015</t>
  </si>
  <si>
    <t>224-0004</t>
  </si>
  <si>
    <t>224-0008</t>
  </si>
  <si>
    <t>224-0006</t>
  </si>
  <si>
    <t>224-0007</t>
  </si>
  <si>
    <t>224-0042</t>
  </si>
  <si>
    <t>224-0028</t>
  </si>
  <si>
    <t>224-0027</t>
  </si>
  <si>
    <t>224-0061</t>
  </si>
  <si>
    <t>224-0043</t>
  </si>
  <si>
    <t>224-0055</t>
  </si>
  <si>
    <t>224-0034</t>
  </si>
  <si>
    <t>224-0036</t>
  </si>
  <si>
    <t>224-0044</t>
  </si>
  <si>
    <t>224-0056</t>
  </si>
  <si>
    <t>224-0057</t>
  </si>
  <si>
    <t>224-0021</t>
  </si>
  <si>
    <t>224-0062</t>
  </si>
  <si>
    <t>224-0054</t>
  </si>
  <si>
    <t>224-0046</t>
  </si>
  <si>
    <t>224-0035</t>
  </si>
  <si>
    <t>224-0013</t>
  </si>
  <si>
    <t>224-0065</t>
  </si>
  <si>
    <t>224-0032</t>
  </si>
  <si>
    <t>224-0031</t>
  </si>
  <si>
    <t>224-0033</t>
  </si>
  <si>
    <t>224-0037</t>
  </si>
  <si>
    <t>224-0001</t>
  </si>
  <si>
    <t>224-0003</t>
  </si>
  <si>
    <t>224-0041</t>
  </si>
  <si>
    <t>224-0063</t>
  </si>
  <si>
    <t>224-0052</t>
  </si>
  <si>
    <t>224-0025</t>
  </si>
  <si>
    <t>224-0045</t>
  </si>
  <si>
    <t>224-0023</t>
  </si>
  <si>
    <t>224-0024</t>
  </si>
  <si>
    <t>224-0064</t>
  </si>
  <si>
    <t>224-0051</t>
  </si>
  <si>
    <t>224-0029</t>
  </si>
  <si>
    <t>224-0026</t>
  </si>
  <si>
    <t>224-0066</t>
  </si>
  <si>
    <t>年</t>
    <phoneticPr fontId="4"/>
  </si>
  <si>
    <t>月</t>
    <phoneticPr fontId="1"/>
  </si>
  <si>
    <t>日</t>
    <phoneticPr fontId="1"/>
  </si>
  <si>
    <t>１．工場・事業場の概要</t>
    <phoneticPr fontId="1"/>
  </si>
  <si>
    <t>２．施設の概要</t>
    <phoneticPr fontId="1"/>
  </si>
  <si>
    <t>３．水銀濃度測定記録</t>
    <phoneticPr fontId="1"/>
  </si>
  <si>
    <t>試料採取位置</t>
    <rPh sb="0" eb="2">
      <t>シリョウ</t>
    </rPh>
    <rPh sb="2" eb="4">
      <t>サイシュ</t>
    </rPh>
    <rPh sb="4" eb="6">
      <t>イチ</t>
    </rPh>
    <phoneticPr fontId="1"/>
  </si>
  <si>
    <t>【ガス状水銀】</t>
    <rPh sb="3" eb="4">
      <t>ジョウ</t>
    </rPh>
    <rPh sb="4" eb="6">
      <t>スイギン</t>
    </rPh>
    <phoneticPr fontId="1"/>
  </si>
  <si>
    <t>【粒子状水銀】</t>
    <rPh sb="1" eb="4">
      <t>リュウシジョウ</t>
    </rPh>
    <phoneticPr fontId="1"/>
  </si>
  <si>
    <t>測定値</t>
    <rPh sb="0" eb="3">
      <t>ソクテイチ</t>
    </rPh>
    <phoneticPr fontId="1"/>
  </si>
  <si>
    <t>Cs（実測値）</t>
    <rPh sb="3" eb="6">
      <t>ジッソクチ</t>
    </rPh>
    <phoneticPr fontId="1"/>
  </si>
  <si>
    <t>C（酸素濃度補正値）</t>
    <rPh sb="2" eb="4">
      <t>サンソ</t>
    </rPh>
    <rPh sb="4" eb="6">
      <t>ノウド</t>
    </rPh>
    <rPh sb="6" eb="9">
      <t>ホセイチ</t>
    </rPh>
    <phoneticPr fontId="1"/>
  </si>
  <si>
    <t>酸素濃度</t>
    <rPh sb="0" eb="2">
      <t>サンソ</t>
    </rPh>
    <rPh sb="2" eb="4">
      <t>ノウド</t>
    </rPh>
    <phoneticPr fontId="1"/>
  </si>
  <si>
    <t>測定時の排ガス流量（乾）</t>
    <rPh sb="0" eb="2">
      <t>ソクテイ</t>
    </rPh>
    <rPh sb="2" eb="3">
      <t>ジ</t>
    </rPh>
    <rPh sb="4" eb="5">
      <t>ハイ</t>
    </rPh>
    <rPh sb="7" eb="9">
      <t>リュウリョウ</t>
    </rPh>
    <rPh sb="10" eb="11">
      <t>カワ</t>
    </rPh>
    <phoneticPr fontId="1"/>
  </si>
  <si>
    <t>／</t>
    <phoneticPr fontId="1"/>
  </si>
  <si>
    <t>測定単位</t>
    <rPh sb="0" eb="2">
      <t>ソクテイ</t>
    </rPh>
    <rPh sb="2" eb="4">
      <t>タンイ</t>
    </rPh>
    <phoneticPr fontId="1"/>
  </si>
  <si>
    <t>４．備考</t>
    <rPh sb="2" eb="4">
      <t>ビコウ</t>
    </rPh>
    <phoneticPr fontId="1"/>
  </si>
  <si>
    <t>５．記載担当者</t>
    <phoneticPr fontId="1"/>
  </si>
  <si>
    <t>工場又は事業場の住所</t>
    <rPh sb="0" eb="2">
      <t>コウジョウ</t>
    </rPh>
    <rPh sb="2" eb="3">
      <t>マタ</t>
    </rPh>
    <rPh sb="4" eb="7">
      <t>ジギョウジョウ</t>
    </rPh>
    <rPh sb="8" eb="10">
      <t>ジュウショ</t>
    </rPh>
    <phoneticPr fontId="1"/>
  </si>
  <si>
    <t>年３月３１日実績）</t>
    <phoneticPr fontId="1"/>
  </si>
  <si>
    <r>
      <t>μg/Nm</t>
    </r>
    <r>
      <rPr>
        <vertAlign val="superscript"/>
        <sz val="12"/>
        <color theme="1"/>
        <rFont val="ＭＳ Ｐゴシック"/>
        <family val="3"/>
        <charset val="128"/>
      </rPr>
      <t>3</t>
    </r>
    <phoneticPr fontId="1"/>
  </si>
  <si>
    <r>
      <t>Nm</t>
    </r>
    <r>
      <rPr>
        <vertAlign val="superscript"/>
        <sz val="12"/>
        <color theme="1"/>
        <rFont val="ＭＳ Ｐゴシック"/>
        <family val="3"/>
        <charset val="128"/>
      </rPr>
      <t>3</t>
    </r>
    <r>
      <rPr>
        <sz val="12"/>
        <color theme="1"/>
        <rFont val="ＭＳ Ｐゴシック"/>
        <family val="3"/>
        <charset val="128"/>
      </rPr>
      <t>/ｈ</t>
    </r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</si>
  <si>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</si>
  <si>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</si>
  <si>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</si>
  <si>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</si>
  <si>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</si>
  <si>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</si>
  <si>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</si>
  <si>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</si>
  <si>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</si>
  <si>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</si>
  <si>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&lt;1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</si>
  <si>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</si>
  <si>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</si>
  <si>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</si>
  <si>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の箇所を上から順番に全てご入力ください</t>
    <phoneticPr fontId="1"/>
  </si>
  <si>
    <t>工場・事業場の概要</t>
    <rPh sb="0" eb="2">
      <t>コウジョウ</t>
    </rPh>
    <rPh sb="3" eb="6">
      <t>ジギョウジョウ</t>
    </rPh>
    <rPh sb="7" eb="9">
      <t>ガイヨウ</t>
    </rPh>
    <phoneticPr fontId="4"/>
  </si>
  <si>
    <t>届出者（氏名又は名称）</t>
    <phoneticPr fontId="4"/>
  </si>
  <si>
    <t>水銀排出施設の種類</t>
    <phoneticPr fontId="4"/>
  </si>
  <si>
    <t>選択してください</t>
    <rPh sb="0" eb="2">
      <t>センタク</t>
    </rPh>
    <phoneticPr fontId="1"/>
  </si>
  <si>
    <t>鶴見区朝日町</t>
  </si>
  <si>
    <t>鶴見区安善町</t>
  </si>
  <si>
    <t>鶴見区市場上町</t>
  </si>
  <si>
    <t>鶴見区市場下町</t>
  </si>
  <si>
    <t>鶴見区市場東中町</t>
  </si>
  <si>
    <t>鶴見区市場西中町</t>
  </si>
  <si>
    <t>鶴見区市場富士見町</t>
  </si>
  <si>
    <t>鶴見区市場大和町</t>
  </si>
  <si>
    <t>鶴見区潮田町</t>
  </si>
  <si>
    <t>鶴見区江ケ崎町</t>
  </si>
  <si>
    <t>鶴見区扇島</t>
  </si>
  <si>
    <t>鶴見区小野町</t>
  </si>
  <si>
    <t>鶴見区梶山</t>
  </si>
  <si>
    <t>鶴見区上末吉</t>
  </si>
  <si>
    <t>鶴見区上の宮</t>
  </si>
  <si>
    <t>鶴見区寛政町</t>
  </si>
  <si>
    <t>鶴見区岸谷</t>
  </si>
  <si>
    <t>鶴見区北寺尾</t>
  </si>
  <si>
    <t>鶴見区駒岡</t>
  </si>
  <si>
    <t>鶴見区栄町通</t>
  </si>
  <si>
    <t>鶴見区汐入町</t>
  </si>
  <si>
    <t>鶴見区獅子ケ谷</t>
  </si>
  <si>
    <t>鶴見区下野谷町</t>
  </si>
  <si>
    <t>鶴見区尻手</t>
  </si>
  <si>
    <t>鶴見区下末吉</t>
  </si>
  <si>
    <t>鶴見区末広町</t>
  </si>
  <si>
    <t>鶴見区菅沢町</t>
  </si>
  <si>
    <t>鶴見区諏訪坂</t>
  </si>
  <si>
    <t>鶴見区大黒町</t>
  </si>
  <si>
    <t>鶴見区大黒ふ頭</t>
  </si>
  <si>
    <t>鶴見区大東町</t>
  </si>
  <si>
    <t>鶴見区佃野町</t>
  </si>
  <si>
    <t>鶴見区鶴見</t>
  </si>
  <si>
    <t>鶴見区鶴見中央</t>
  </si>
  <si>
    <t>鶴見区寺谷</t>
  </si>
  <si>
    <t>鶴見区豊岡町</t>
  </si>
  <si>
    <t>鶴見区仲通</t>
  </si>
  <si>
    <t>鶴見区生麦</t>
  </si>
  <si>
    <t>鶴見区馬場</t>
  </si>
  <si>
    <t>鶴見区浜町</t>
  </si>
  <si>
    <t>鶴見区東寺尾</t>
  </si>
  <si>
    <t>鶴見区東寺尾中台</t>
  </si>
  <si>
    <t>鶴見区東寺尾東台</t>
  </si>
  <si>
    <t>鶴見区東寺尾北台</t>
  </si>
  <si>
    <t>鶴見区平安町</t>
  </si>
  <si>
    <t>鶴見区弁天町</t>
  </si>
  <si>
    <t>鶴見区本町通</t>
  </si>
  <si>
    <t>鶴見区三ツ池公園</t>
  </si>
  <si>
    <t>鶴見区向井町</t>
  </si>
  <si>
    <t>鶴見区元宮</t>
  </si>
  <si>
    <t>鶴見区矢向</t>
  </si>
  <si>
    <t>神奈川区青木町</t>
  </si>
  <si>
    <t>神奈川区旭ケ丘</t>
  </si>
  <si>
    <t>神奈川区出田町</t>
  </si>
  <si>
    <t>神奈川区泉町</t>
  </si>
  <si>
    <t>神奈川区入江</t>
  </si>
  <si>
    <t>神奈川区浦島丘</t>
  </si>
  <si>
    <t>神奈川区浦島町</t>
  </si>
  <si>
    <t>神奈川区恵比須町</t>
  </si>
  <si>
    <t>神奈川区大口通</t>
  </si>
  <si>
    <t>神奈川区大口仲町</t>
  </si>
  <si>
    <t>神奈川区大野町</t>
  </si>
  <si>
    <t>神奈川区片倉</t>
  </si>
  <si>
    <t>神奈川区神奈川</t>
  </si>
  <si>
    <t>神奈川区神奈川本町</t>
  </si>
  <si>
    <t>神奈川区上反町</t>
  </si>
  <si>
    <t>神奈川区神之木台</t>
  </si>
  <si>
    <t>神奈川区神之木町</t>
  </si>
  <si>
    <t>神奈川区亀住町</t>
  </si>
  <si>
    <t>神奈川区神大寺</t>
  </si>
  <si>
    <t>神奈川区桐畑</t>
  </si>
  <si>
    <t>神奈川区金港町</t>
  </si>
  <si>
    <t>神奈川区栗田谷</t>
  </si>
  <si>
    <t>神奈川区幸ケ谷</t>
  </si>
  <si>
    <t>神奈川区子安台</t>
  </si>
  <si>
    <t>神奈川区子安通</t>
  </si>
  <si>
    <t>神奈川区斎藤分町</t>
  </si>
  <si>
    <t>神奈川区栄町</t>
  </si>
  <si>
    <t>神奈川区沢渡</t>
  </si>
  <si>
    <t>神奈川区三枚町</t>
  </si>
  <si>
    <t>神奈川区白幡上町</t>
  </si>
  <si>
    <t>神奈川区白幡仲町</t>
  </si>
  <si>
    <t>神奈川区白幡東町</t>
  </si>
  <si>
    <t>神奈川区白幡西町</t>
  </si>
  <si>
    <t>神奈川区白幡南町</t>
  </si>
  <si>
    <t>神奈川区白幡向町</t>
  </si>
  <si>
    <t>神奈川区白幡町</t>
  </si>
  <si>
    <t>神奈川区新浦島町</t>
  </si>
  <si>
    <t>神奈川区新子安</t>
  </si>
  <si>
    <t>神奈川区新町</t>
  </si>
  <si>
    <t>神奈川区菅田町</t>
  </si>
  <si>
    <t>神奈川区鈴繁町</t>
  </si>
  <si>
    <t>神奈川区台町</t>
  </si>
  <si>
    <t>神奈川区高島台</t>
  </si>
  <si>
    <t>神奈川区宝町</t>
  </si>
  <si>
    <t>神奈川区立町</t>
  </si>
  <si>
    <t>神奈川区反町</t>
  </si>
  <si>
    <t>神奈川区千若町</t>
  </si>
  <si>
    <t>神奈川区鶴屋町</t>
  </si>
  <si>
    <t>神奈川区富家町</t>
  </si>
  <si>
    <t>神奈川区鳥越</t>
  </si>
  <si>
    <t>神奈川区中丸</t>
  </si>
  <si>
    <t>神奈川区七島町</t>
  </si>
  <si>
    <t>神奈川区西大口</t>
  </si>
  <si>
    <t>神奈川区西神奈川</t>
  </si>
  <si>
    <t>神奈川区西寺尾</t>
  </si>
  <si>
    <t>神奈川区二本榎</t>
  </si>
  <si>
    <t>神奈川区白楽</t>
  </si>
  <si>
    <t>神奈川区羽沢町</t>
  </si>
  <si>
    <t>神奈川区羽沢南</t>
  </si>
  <si>
    <t>神奈川区橋本町</t>
  </si>
  <si>
    <t>神奈川区東神奈川</t>
  </si>
  <si>
    <t>神奈川区平川町</t>
  </si>
  <si>
    <t>神奈川区広台太田町</t>
  </si>
  <si>
    <t>神奈川区二ツ谷町</t>
  </si>
  <si>
    <t>神奈川区星野町</t>
  </si>
  <si>
    <t>神奈川区松ケ丘</t>
  </si>
  <si>
    <t>神奈川区松見町</t>
  </si>
  <si>
    <t>神奈川区松本町</t>
  </si>
  <si>
    <t>神奈川区瑞穂町</t>
  </si>
  <si>
    <t>神奈川区三ツ沢上町</t>
  </si>
  <si>
    <t>神奈川区三ツ沢中町</t>
  </si>
  <si>
    <t>神奈川区三ツ沢下町</t>
  </si>
  <si>
    <t>神奈川区三ツ沢東町</t>
  </si>
  <si>
    <t>神奈川区三ツ沢西町</t>
  </si>
  <si>
    <t>神奈川区三ツ沢南町</t>
  </si>
  <si>
    <t>神奈川区守屋町</t>
  </si>
  <si>
    <t>神奈川区山内町</t>
  </si>
  <si>
    <t>神奈川区六角橋</t>
  </si>
  <si>
    <t>西区赤門町</t>
  </si>
  <si>
    <t>西区東ケ丘</t>
  </si>
  <si>
    <t>西区伊勢町</t>
  </si>
  <si>
    <t>西区老松町</t>
  </si>
  <si>
    <t>西区岡野</t>
  </si>
  <si>
    <t>西区霞ケ丘</t>
  </si>
  <si>
    <t>西区北軽井沢</t>
  </si>
  <si>
    <t>西区北幸</t>
  </si>
  <si>
    <t>西区楠町</t>
  </si>
  <si>
    <t>西区久保町</t>
  </si>
  <si>
    <t>西区御所山町</t>
  </si>
  <si>
    <t>西区境之谷</t>
  </si>
  <si>
    <t>西区桜木町（４～７丁目）</t>
  </si>
  <si>
    <t>西区浅間台</t>
  </si>
  <si>
    <t>西区浅間町</t>
  </si>
  <si>
    <t>西区高島</t>
  </si>
  <si>
    <t>西区中央</t>
  </si>
  <si>
    <t>西区戸部町</t>
  </si>
  <si>
    <t>西区戸部本町</t>
  </si>
  <si>
    <t>西区西戸部町</t>
  </si>
  <si>
    <t>西区西平沼町</t>
  </si>
  <si>
    <t>西区西前町</t>
  </si>
  <si>
    <t>西区花咲町（４～７丁目）</t>
  </si>
  <si>
    <t>西区浜松町</t>
  </si>
  <si>
    <t>西区東久保町</t>
  </si>
  <si>
    <t>西区平沼</t>
  </si>
  <si>
    <t>西区藤棚町</t>
  </si>
  <si>
    <t>西区緑町</t>
  </si>
  <si>
    <t>西区みなとみらいクイーンズタワーＡ（１階）</t>
  </si>
  <si>
    <t>西区みなとみらいクイーンズタワーＡ（２階）</t>
  </si>
  <si>
    <t>西区みなとみらいクイーンズタワーＡ（３階）</t>
  </si>
  <si>
    <t>西区みなとみらいクイーンズタワーＡ（４階）</t>
  </si>
  <si>
    <t>西区みなとみらいクイーンズタワーＡ（５階）</t>
  </si>
  <si>
    <t>西区みなとみらいクイーンズタワーＡ（６階）</t>
  </si>
  <si>
    <t>西区みなとみらいクイーンズタワーＡ（７階）</t>
  </si>
  <si>
    <t>西区みなとみらいクイーンズタワーＡ（８階）</t>
  </si>
  <si>
    <t>西区みなとみらいクイーンズタワーＡ（９階）</t>
  </si>
  <si>
    <t>西区みなとみらいクイーンズタワーＡ（１０階）</t>
  </si>
  <si>
    <t>西区みなとみらいクイーンズタワーＡ（１１階）</t>
  </si>
  <si>
    <t>西区みなとみらいクイーンズタワーＡ（１２階）</t>
  </si>
  <si>
    <t>西区みなとみらいクイーンズタワーＡ（１３階）</t>
  </si>
  <si>
    <t>西区みなとみらいクイーンズタワーＡ（１４階）</t>
  </si>
  <si>
    <t>西区みなとみらいクイーンズタワーＡ（１５階）</t>
  </si>
  <si>
    <t>西区みなとみらいクイーンズタワーＡ（１６階）</t>
  </si>
  <si>
    <t>西区みなとみらいクイーンズタワーＡ（１７階）</t>
  </si>
  <si>
    <t>西区みなとみらいクイーンズタワーＡ（１８階）</t>
  </si>
  <si>
    <t>西区みなとみらいクイーンズタワーＡ（１９階）</t>
  </si>
  <si>
    <t>西区みなとみらいクイーンズタワーＡ（２０階）</t>
  </si>
  <si>
    <t>西区みなとみらいクイーンズタワーＡ（２１階）</t>
  </si>
  <si>
    <t>西区みなとみらいクイーンズタワーＡ（２２階）</t>
  </si>
  <si>
    <t>西区みなとみらいクイーンズタワーＡ（２３階）</t>
  </si>
  <si>
    <t>西区みなとみらいクイーンズタワーＡ（２４階）</t>
  </si>
  <si>
    <t>西区みなとみらいクイーンズタワーＡ（２５階）</t>
  </si>
  <si>
    <t>西区みなとみらいクイーンズタワーＡ（２６階）</t>
  </si>
  <si>
    <t>西区みなとみらいクイーンズタワーＡ（２７階）</t>
  </si>
  <si>
    <t>西区みなとみらいクイーンズタワーＡ（２８階）</t>
  </si>
  <si>
    <t>西区みなとみらいクイーンズタワーＡ（２９階）</t>
  </si>
  <si>
    <t>西区みなとみらいクイーンズタワーＡ（３０階）</t>
  </si>
  <si>
    <t>西区みなとみらいクイーンズタワーＡ（３１階）</t>
  </si>
  <si>
    <t>西区みなとみらいクイーンズタワーＡ（３２階）</t>
  </si>
  <si>
    <t>西区みなとみらいクイーンズタワーＡ（３３階）</t>
  </si>
  <si>
    <t>西区みなとみらいクイーンズタワーＡ（３４階）</t>
  </si>
  <si>
    <t>西区みなとみらいクイーンズタワーＡ（３５階）</t>
  </si>
  <si>
    <t>西区みなとみらいクイーンズタワーＢ（地階・階層不明）</t>
  </si>
  <si>
    <t>西区みなとみらいクイーンズタワーＢ（１階）</t>
  </si>
  <si>
    <t>西区みなとみらいクイーンズタワーＢ（２階）</t>
  </si>
  <si>
    <t>西区みなとみらいクイーンズタワーＢ（３階）</t>
  </si>
  <si>
    <t>西区みなとみらいクイーンズタワーＢ（４階）</t>
  </si>
  <si>
    <t>西区みなとみらいクイーンズタワーＢ（５階）</t>
  </si>
  <si>
    <t>西区みなとみらいクイーンズタワーＢ（６階）</t>
  </si>
  <si>
    <t>西区みなとみらいクイーンズタワーＢ（７階）</t>
  </si>
  <si>
    <t>西区みなとみらいクイーンズタワーＢ（８階）</t>
  </si>
  <si>
    <t>西区みなとみらいクイーンズタワーＢ（９階）</t>
  </si>
  <si>
    <t>西区みなとみらいクイーンズタワーＢ（１０階）</t>
  </si>
  <si>
    <t>西区みなとみらいクイーンズタワーＢ（１１階）</t>
  </si>
  <si>
    <t>西区みなとみらいクイーンズタワーＢ（１２階）</t>
  </si>
  <si>
    <t>西区みなとみらいクイーンズタワーＢ（１３階）</t>
  </si>
  <si>
    <t>西区みなとみらいクイーンズタワーＢ（１４階）</t>
  </si>
  <si>
    <t>西区みなとみらいクイーンズタワーＢ（１５階）</t>
  </si>
  <si>
    <t>西区みなとみらいクイーンズタワーＢ（１６階）</t>
  </si>
  <si>
    <t>西区みなとみらいクイーンズタワーＢ（１７階）</t>
  </si>
  <si>
    <t>西区みなとみらいクイーンズタワーＢ（１８階）</t>
  </si>
  <si>
    <t>西区みなとみらいクイーンズタワーＢ（１９階）</t>
  </si>
  <si>
    <t>西区みなとみらいクイーンズタワーＢ（２０階）</t>
  </si>
  <si>
    <t>西区みなとみらいクイーンズタワーＢ（２１階）</t>
  </si>
  <si>
    <t>西区みなとみらいクイーンズタワーＢ（２２階）</t>
  </si>
  <si>
    <t>西区みなとみらいクイーンズタワーＢ（２３階）</t>
  </si>
  <si>
    <t>西区みなとみらいクイーンズタワーＢ（２４階）</t>
  </si>
  <si>
    <t>西区みなとみらいクイーンズタワーＢ（２５階）</t>
  </si>
  <si>
    <t>西区みなとみらいクイーンズタワーＢ（２６階）</t>
  </si>
  <si>
    <t>西区みなとみらいクイーンズタワーＢ（２７階）</t>
  </si>
  <si>
    <t>西区みなとみらいクイーンズタワーＢ（２８階）</t>
  </si>
  <si>
    <t>西区みなとみらいクイーンズタワーＣ（地階・階層不明）</t>
  </si>
  <si>
    <t>西区みなとみらいクイーンズタワーＣ（１階）</t>
  </si>
  <si>
    <t>西区みなとみらいクイーンズタワーＣ（２階）</t>
  </si>
  <si>
    <t>西区みなとみらいクイーンズタワーＣ（３階）</t>
  </si>
  <si>
    <t>西区みなとみらいクイーンズタワーＣ（４階）</t>
  </si>
  <si>
    <t>西区みなとみらいクイーンズタワーＣ（５階）</t>
  </si>
  <si>
    <t>西区みなとみらいクイーンズタワーＣ（６階）</t>
  </si>
  <si>
    <t>西区みなとみらいクイーンズタワーＣ（７階）</t>
  </si>
  <si>
    <t>西区みなとみらいクイーンズタワーＣ（８階）</t>
  </si>
  <si>
    <t>西区みなとみらいクイーンズタワーＣ（９階）</t>
  </si>
  <si>
    <t>西区みなとみらいクイーンズタワーＣ（１０階）</t>
  </si>
  <si>
    <t>西区みなとみらいクイーンズタワーＣ（１１階）</t>
  </si>
  <si>
    <t>西区みなとみらいクイーンズタワーＣ（１２階）</t>
  </si>
  <si>
    <t>西区みなとみらいクイーンズタワーＣ（１３階）</t>
  </si>
  <si>
    <t>西区みなとみらいクイーンズタワーＣ（１４階）</t>
  </si>
  <si>
    <t>西区みなとみらいクイーンズタワーＣ（１５階）</t>
  </si>
  <si>
    <t>西区みなとみらいクイーンズタワーＣ（１８階）</t>
  </si>
  <si>
    <t>西区みなとみらいクイーンズタワーＣ（１９階）</t>
  </si>
  <si>
    <t>西区みなとみらいクイーンズタワーＣ（２０階）</t>
  </si>
  <si>
    <t>西区みなとみらいクイーンズタワーＣ（２１階）</t>
  </si>
  <si>
    <t>西区みなとみらいランドマークタワー（地階・階層不明）</t>
  </si>
  <si>
    <t>西区みなとみらいランドマークタワー（１階）</t>
  </si>
  <si>
    <t>西区みなとみらいランドマークタワー（２階）</t>
  </si>
  <si>
    <t>西区みなとみらいランドマークタワー（３階）</t>
  </si>
  <si>
    <t>西区みなとみらいランドマークタワー（４階）</t>
  </si>
  <si>
    <t>西区みなとみらいランドマークタワー（５階）</t>
  </si>
  <si>
    <t>西区みなとみらいランドマークタワー（６階）</t>
  </si>
  <si>
    <t>西区みなとみらいランドマークタワー（７階）</t>
  </si>
  <si>
    <t>西区みなとみらいランドマークタワー（８階）</t>
  </si>
  <si>
    <t>西区みなとみらいランドマークタワー（９階）</t>
  </si>
  <si>
    <t>西区みなとみらいランドマークタワー（１０階）</t>
  </si>
  <si>
    <t>西区みなとみらいランドマークタワー（１１階）</t>
  </si>
  <si>
    <t>西区みなとみらいランドマークタワー（１２階）</t>
  </si>
  <si>
    <t>西区みなとみらいランドマークタワー（１３階）</t>
  </si>
  <si>
    <t>西区みなとみらいランドマークタワー（１４階）</t>
  </si>
  <si>
    <t>西区みなとみらいランドマークタワー（１５階）</t>
  </si>
  <si>
    <t>西区みなとみらいランドマークタワー（１６階）</t>
  </si>
  <si>
    <t>西区みなとみらいランドマークタワー（１７階）</t>
  </si>
  <si>
    <t>西区みなとみらいランドマークタワー（１８階）</t>
  </si>
  <si>
    <t>西区みなとみらいランドマークタワー（１９階）</t>
  </si>
  <si>
    <t>西区みなとみらいランドマークタワー（２０階）</t>
  </si>
  <si>
    <t>西区みなとみらいランドマークタワー（２１階）</t>
  </si>
  <si>
    <t>西区みなとみらいランドマークタワー（２２階）</t>
  </si>
  <si>
    <t>西区みなとみらいランドマークタワー（２３階）</t>
  </si>
  <si>
    <t>西区みなとみらいランドマークタワー（２４階）</t>
  </si>
  <si>
    <t>西区みなとみらいランドマークタワー（２５階）</t>
  </si>
  <si>
    <t>西区みなとみらいランドマークタワー（２６階）</t>
  </si>
  <si>
    <t>西区みなとみらいランドマークタワー（２７階）</t>
  </si>
  <si>
    <t>西区みなとみらいランドマークタワー（２８階）</t>
  </si>
  <si>
    <t>西区みなとみらいランドマークタワー（２９階）</t>
  </si>
  <si>
    <t>西区みなとみらいランドマークタワー（３０階）</t>
  </si>
  <si>
    <t>西区みなとみらいランドマークタワー（３１階）</t>
  </si>
  <si>
    <t>西区みなとみらいランドマークタワー（３２階）</t>
  </si>
  <si>
    <t>西区みなとみらいランドマークタワー（３３階）</t>
  </si>
  <si>
    <t>西区みなとみらいランドマークタワー（３４階）</t>
  </si>
  <si>
    <t>西区みなとみらいランドマークタワー（３５階）</t>
  </si>
  <si>
    <t>西区みなとみらいランドマークタワー（３６階）</t>
  </si>
  <si>
    <t>西区みなとみらいランドマークタワー（３７階）</t>
  </si>
  <si>
    <t>西区みなとみらいランドマークタワー（３８階）</t>
  </si>
  <si>
    <t>西区みなとみらいランドマークタワー（３９階）</t>
  </si>
  <si>
    <t>西区みなとみらいランドマークタワー（４０階）</t>
  </si>
  <si>
    <t>西区みなとみらいランドマークタワー（４１階）</t>
  </si>
  <si>
    <t>西区みなとみらいランドマークタワー（４２階）</t>
  </si>
  <si>
    <t>西区みなとみらいランドマークタワー（４３階）</t>
  </si>
  <si>
    <t>西区みなとみらいランドマークタワー（４４階）</t>
  </si>
  <si>
    <t>西区みなとみらいランドマークタワー（４５階）</t>
  </si>
  <si>
    <t>西区みなとみらいランドマークタワー（４６階）</t>
  </si>
  <si>
    <t>西区みなとみらいランドマークタワー（４７階）</t>
  </si>
  <si>
    <t>西区みなとみらいランドマークタワー（４８階）</t>
  </si>
  <si>
    <t>西区みなとみらいランドマークタワー（４９階）</t>
  </si>
  <si>
    <t>西区みなとみらいランドマークタワー（５０階）</t>
  </si>
  <si>
    <t>西区みなとみらいランドマークタワー（５１階）</t>
  </si>
  <si>
    <t>西区みなとみらいランドマークタワー（５２階）</t>
  </si>
  <si>
    <t>西区みなとみらいランドマークタワー（５３階）</t>
  </si>
  <si>
    <t>西区みなとみらいランドマークタワー（５４階）</t>
  </si>
  <si>
    <t>西区みなとみらいランドマークタワー（５５階）</t>
  </si>
  <si>
    <t>西区みなとみらいランドマークタワー（５６階）</t>
  </si>
  <si>
    <t>西区みなとみらいランドマークタワー（５７階）</t>
  </si>
  <si>
    <t>西区みなとみらいランドマークタワー（５８階）</t>
  </si>
  <si>
    <t>西区みなとみらいランドマークタワー（５９階）</t>
  </si>
  <si>
    <t>西区みなとみらいランドマークタワー（６０階）</t>
  </si>
  <si>
    <t>西区みなとみらいランドマークタワー（６１階）</t>
  </si>
  <si>
    <t>西区みなとみらいランドマークタワー（６２階）</t>
  </si>
  <si>
    <t>西区みなとみらいランドマークタワー（６３階）</t>
  </si>
  <si>
    <t>西区みなとみらいランドマークタワー（６４階）</t>
  </si>
  <si>
    <t>西区みなとみらいランドマークタワー（６５階）</t>
  </si>
  <si>
    <t>西区みなとみらいランドマークタワー（６６階）</t>
  </si>
  <si>
    <t>西区みなとみらいランドマークタワー（６７階）</t>
  </si>
  <si>
    <t>西区みなとみらいランドマークタワー（６８階）</t>
  </si>
  <si>
    <t>西区みなとみらいランドマークタワー（６９階）</t>
  </si>
  <si>
    <t>西区みなとみらいランドマークタワー（７０階）</t>
  </si>
  <si>
    <t>西区南軽井沢</t>
  </si>
  <si>
    <t>西区南幸</t>
  </si>
  <si>
    <t>西区南浅間町</t>
  </si>
  <si>
    <t>西区宮ケ谷</t>
  </si>
  <si>
    <t>西区宮崎町</t>
  </si>
  <si>
    <t>西区元久保町</t>
  </si>
  <si>
    <t>中区相生町</t>
  </si>
  <si>
    <t>中区赤門町</t>
  </si>
  <si>
    <t>中区曙町</t>
  </si>
  <si>
    <t>中区池袋</t>
  </si>
  <si>
    <t>中区石川町</t>
  </si>
  <si>
    <t>中区伊勢佐木町</t>
  </si>
  <si>
    <t>中区上野町</t>
  </si>
  <si>
    <t>中区打越</t>
  </si>
  <si>
    <t>中区内田町</t>
  </si>
  <si>
    <t>中区扇町</t>
  </si>
  <si>
    <t>中区大芝台</t>
  </si>
  <si>
    <t>中区太田町</t>
  </si>
  <si>
    <t>中区大平町</t>
  </si>
  <si>
    <t>中区翁町</t>
  </si>
  <si>
    <t>中区尾上町</t>
  </si>
  <si>
    <t>中区海岸通</t>
  </si>
  <si>
    <t>中区柏葉</t>
  </si>
  <si>
    <t>中区かもめ町</t>
  </si>
  <si>
    <t>中区北方町</t>
  </si>
  <si>
    <t>中区北仲通</t>
  </si>
  <si>
    <t>中区黄金町</t>
  </si>
  <si>
    <t>中区寿町</t>
  </si>
  <si>
    <t>中区小港町</t>
  </si>
  <si>
    <t>中区鷺山</t>
  </si>
  <si>
    <t>中区桜木町</t>
  </si>
  <si>
    <t>中区新港</t>
  </si>
  <si>
    <t>中区新山下</t>
  </si>
  <si>
    <t>中区末広町</t>
  </si>
  <si>
    <t>中区末吉町</t>
  </si>
  <si>
    <t>中区住吉町</t>
  </si>
  <si>
    <t>中区諏訪町</t>
  </si>
  <si>
    <t>中区滝之上</t>
  </si>
  <si>
    <t>中区竹之丸</t>
  </si>
  <si>
    <t>中区立野</t>
  </si>
  <si>
    <t>中区千歳町</t>
  </si>
  <si>
    <t>中区千鳥町</t>
  </si>
  <si>
    <t>中区長者町</t>
  </si>
  <si>
    <t>中区千代崎町</t>
  </si>
  <si>
    <t>中区塚越</t>
  </si>
  <si>
    <t>中区寺久保</t>
  </si>
  <si>
    <t>中区常盤町</t>
  </si>
  <si>
    <t>中区豊浦町</t>
  </si>
  <si>
    <t>中区仲尾台</t>
  </si>
  <si>
    <t>中区錦町</t>
  </si>
  <si>
    <t>中区西竹之丸</t>
  </si>
  <si>
    <t>中区西之谷町</t>
  </si>
  <si>
    <t>中区日本大通</t>
  </si>
  <si>
    <t>中区根岸旭台</t>
  </si>
  <si>
    <t>中区根岸加曽台</t>
  </si>
  <si>
    <t>中区根岸台</t>
  </si>
  <si>
    <t>中区根岸町</t>
  </si>
  <si>
    <t>中区野毛町</t>
  </si>
  <si>
    <t>中区羽衣町</t>
  </si>
  <si>
    <t>中区初音町</t>
  </si>
  <si>
    <t>中区花咲町</t>
  </si>
  <si>
    <t>中区英町</t>
  </si>
  <si>
    <t>中区万代町</t>
  </si>
  <si>
    <t>中区日ノ出町</t>
  </si>
  <si>
    <t>中区福富町仲通</t>
  </si>
  <si>
    <t>中区福富町東通</t>
  </si>
  <si>
    <t>中区福富町西通</t>
  </si>
  <si>
    <t>中区富士見町</t>
  </si>
  <si>
    <t>中区不老町</t>
  </si>
  <si>
    <t>中区弁天通</t>
  </si>
  <si>
    <t>中区蓬莱町</t>
  </si>
  <si>
    <t>中区本郷町</t>
  </si>
  <si>
    <t>中区本町</t>
  </si>
  <si>
    <t>中区本牧荒井</t>
  </si>
  <si>
    <t>中区本牧大里町</t>
  </si>
  <si>
    <t>中区本牧三之谷</t>
  </si>
  <si>
    <t>中区本牧十二天</t>
  </si>
  <si>
    <t>中区本牧原</t>
  </si>
  <si>
    <t>中区本牧ふ頭</t>
  </si>
  <si>
    <t>中区本牧間門</t>
  </si>
  <si>
    <t>中区本牧満坂</t>
  </si>
  <si>
    <t>中区本牧緑ケ丘</t>
  </si>
  <si>
    <t>中区本牧宮原</t>
  </si>
  <si>
    <t>中区本牧元町</t>
  </si>
  <si>
    <t>中区本牧和田</t>
  </si>
  <si>
    <t>中区本牧町</t>
  </si>
  <si>
    <t>中区真砂町</t>
  </si>
  <si>
    <t>中区松影町</t>
  </si>
  <si>
    <t>中区豆口台</t>
  </si>
  <si>
    <t>中区港町</t>
  </si>
  <si>
    <t>中区南仲通</t>
  </si>
  <si>
    <t>中区南本牧</t>
  </si>
  <si>
    <t>中区簑沢</t>
  </si>
  <si>
    <t>中区宮川町</t>
  </si>
  <si>
    <t>中区妙香寺台</t>
  </si>
  <si>
    <t>中区三吉町</t>
  </si>
  <si>
    <t>中区麦田町</t>
  </si>
  <si>
    <t>中区元浜町</t>
  </si>
  <si>
    <t>中区元町</t>
  </si>
  <si>
    <t>中区矢口台</t>
  </si>
  <si>
    <t>中区山下町</t>
  </si>
  <si>
    <t>中区山田町</t>
  </si>
  <si>
    <t>中区山手町</t>
  </si>
  <si>
    <t>中区大和町</t>
  </si>
  <si>
    <t>中区山吹町</t>
  </si>
  <si>
    <t>中区山元町</t>
  </si>
  <si>
    <t>中区弥生町</t>
  </si>
  <si>
    <t>中区横浜公園</t>
  </si>
  <si>
    <t>中区吉田町</t>
  </si>
  <si>
    <t>中区吉浜町</t>
  </si>
  <si>
    <t>中区若葉町</t>
  </si>
  <si>
    <t>中区和田山</t>
  </si>
  <si>
    <t>南区井土ケ谷上町</t>
  </si>
  <si>
    <t>南区井土ケ谷中町</t>
  </si>
  <si>
    <t>南区井土ケ谷下町</t>
  </si>
  <si>
    <t>南区浦舟町</t>
  </si>
  <si>
    <t>南区永楽町</t>
  </si>
  <si>
    <t>南区榎町</t>
  </si>
  <si>
    <t>南区大岡</t>
  </si>
  <si>
    <t>南区大橋町</t>
  </si>
  <si>
    <t>南区庚台</t>
  </si>
  <si>
    <t>南区唐沢</t>
  </si>
  <si>
    <t>南区共進町</t>
  </si>
  <si>
    <t>南区弘明寺町</t>
  </si>
  <si>
    <t>南区山王町</t>
  </si>
  <si>
    <t>南区山谷</t>
  </si>
  <si>
    <t>南区清水ケ丘</t>
  </si>
  <si>
    <t>南区宿町</t>
  </si>
  <si>
    <t>南区白金町</t>
  </si>
  <si>
    <t>南区白妙町</t>
  </si>
  <si>
    <t>南区新川町</t>
  </si>
  <si>
    <t>南区高砂町</t>
  </si>
  <si>
    <t>南区高根町</t>
  </si>
  <si>
    <t>南区通町</t>
  </si>
  <si>
    <t>南区中里</t>
  </si>
  <si>
    <t>南区中里町</t>
  </si>
  <si>
    <t>南区中島町</t>
  </si>
  <si>
    <t>南区中村町</t>
  </si>
  <si>
    <t>南区永田山王台</t>
  </si>
  <si>
    <t>南区永田台</t>
  </si>
  <si>
    <t>南区永田みなみ台</t>
  </si>
  <si>
    <t>南区永田東</t>
  </si>
  <si>
    <t>南区永田南</t>
  </si>
  <si>
    <t>南区永田北</t>
  </si>
  <si>
    <t>南区西中町</t>
  </si>
  <si>
    <t>南区八幡町</t>
  </si>
  <si>
    <t>南区花之木町</t>
  </si>
  <si>
    <t>南区日枝町</t>
  </si>
  <si>
    <t>南区東蒔田町</t>
  </si>
  <si>
    <t>南区伏見町</t>
  </si>
  <si>
    <t>南区二葉町</t>
  </si>
  <si>
    <t>南区平楽</t>
  </si>
  <si>
    <t>南区別所</t>
  </si>
  <si>
    <t>南区別所中里台</t>
  </si>
  <si>
    <t>南区堀ノ内町</t>
  </si>
  <si>
    <t>南区蒔田町</t>
  </si>
  <si>
    <t>南区前里町</t>
  </si>
  <si>
    <t>南区真金町</t>
  </si>
  <si>
    <t>南区万世町</t>
  </si>
  <si>
    <t>南区南太田</t>
  </si>
  <si>
    <t>南区南吉田町</t>
  </si>
  <si>
    <t>南区三春台</t>
  </si>
  <si>
    <t>南区宮元町</t>
  </si>
  <si>
    <t>南区六ツ川</t>
  </si>
  <si>
    <t>南区睦町</t>
  </si>
  <si>
    <t>南区吉野町</t>
  </si>
  <si>
    <t>南区若宮町</t>
  </si>
  <si>
    <t>保土ケ谷区新井町</t>
  </si>
  <si>
    <t>保土ケ谷区今井町</t>
  </si>
  <si>
    <t>保土ケ谷区岩井町</t>
  </si>
  <si>
    <t>保土ケ谷区岩崎町</t>
  </si>
  <si>
    <t>保土ケ谷区岩間町</t>
  </si>
  <si>
    <t>保土ケ谷区岡沢町</t>
  </si>
  <si>
    <t>保土ケ谷区霞台</t>
  </si>
  <si>
    <t>保土ケ谷区帷子町</t>
  </si>
  <si>
    <t>保土ケ谷区釜台町</t>
  </si>
  <si>
    <t>保土ケ谷区鎌谷町</t>
  </si>
  <si>
    <t>保土ケ谷区上菅田町</t>
  </si>
  <si>
    <t>保土ケ谷区上星川</t>
  </si>
  <si>
    <t>保土ケ谷区狩場町</t>
  </si>
  <si>
    <t>保土ケ谷区川島町</t>
  </si>
  <si>
    <t>保土ケ谷区川辺町</t>
  </si>
  <si>
    <t>保土ケ谷区神戸町</t>
  </si>
  <si>
    <t>保土ケ谷区権太坂</t>
  </si>
  <si>
    <t>保土ケ谷区境木町</t>
  </si>
  <si>
    <t>保土ケ谷区境木本町</t>
  </si>
  <si>
    <t>保土ケ谷区坂本町</t>
  </si>
  <si>
    <t>保土ケ谷区桜ケ丘</t>
  </si>
  <si>
    <t>保土ケ谷区新桜ケ丘</t>
  </si>
  <si>
    <t>保土ケ谷区瀬戸ケ谷町</t>
  </si>
  <si>
    <t>保土ケ谷区月見台</t>
  </si>
  <si>
    <t>保土ケ谷区天王町</t>
  </si>
  <si>
    <t>保土ケ谷区常盤台</t>
  </si>
  <si>
    <t>保土ケ谷区西久保町</t>
  </si>
  <si>
    <t>保土ケ谷区西谷町</t>
  </si>
  <si>
    <t>保土ケ谷区初音ケ丘</t>
  </si>
  <si>
    <t>保土ケ谷区花見台</t>
  </si>
  <si>
    <t>保土ケ谷区東川島町</t>
  </si>
  <si>
    <t>保土ケ谷区藤塚町</t>
  </si>
  <si>
    <t>保土ケ谷区仏向町</t>
  </si>
  <si>
    <t>保土ケ谷区仏向西</t>
  </si>
  <si>
    <t>保土ケ谷区法泉</t>
  </si>
  <si>
    <t>保土ケ谷区星川</t>
  </si>
  <si>
    <t>保土ケ谷区保土ケ谷町</t>
  </si>
  <si>
    <t>保土ケ谷区峰岡町</t>
  </si>
  <si>
    <t>保土ケ谷区峰沢町</t>
  </si>
  <si>
    <t>保土ケ谷区宮田町</t>
  </si>
  <si>
    <t>保土ケ谷区明神台</t>
  </si>
  <si>
    <t>保土ケ谷区和田</t>
  </si>
  <si>
    <t>磯子区磯子</t>
  </si>
  <si>
    <t>磯子区磯子台</t>
  </si>
  <si>
    <t>磯子区鳳町</t>
  </si>
  <si>
    <t>磯子区岡村</t>
  </si>
  <si>
    <t>磯子区上町</t>
  </si>
  <si>
    <t>磯子区上中里町</t>
  </si>
  <si>
    <t>磯子区栗木</t>
  </si>
  <si>
    <t>磯子区坂下町</t>
  </si>
  <si>
    <t>磯子区汐見台</t>
  </si>
  <si>
    <t>磯子区下町</t>
  </si>
  <si>
    <t>磯子区新磯子町</t>
  </si>
  <si>
    <t>磯子区新杉田町</t>
  </si>
  <si>
    <t>磯子区新中原町</t>
  </si>
  <si>
    <t>磯子区新森町</t>
  </si>
  <si>
    <t>磯子区杉田</t>
  </si>
  <si>
    <t>磯子区杉田坪呑</t>
  </si>
  <si>
    <t>磯子区滝頭</t>
  </si>
  <si>
    <t>磯子区田中</t>
  </si>
  <si>
    <t>磯子区中浜町</t>
  </si>
  <si>
    <t>磯子区中原</t>
  </si>
  <si>
    <t>磯子区西町</t>
  </si>
  <si>
    <t>磯子区馬場町</t>
  </si>
  <si>
    <t>磯子区原町</t>
  </si>
  <si>
    <t>磯子区東町</t>
  </si>
  <si>
    <t>磯子区久木町</t>
  </si>
  <si>
    <t>磯子区氷取沢町</t>
  </si>
  <si>
    <t>磯子区広地町</t>
  </si>
  <si>
    <t>磯子区丸山</t>
  </si>
  <si>
    <t>磯子区峰町</t>
  </si>
  <si>
    <t>磯子区森</t>
  </si>
  <si>
    <t>磯子区森が丘</t>
  </si>
  <si>
    <t>磯子区洋光台</t>
  </si>
  <si>
    <t>金沢区朝比奈町</t>
  </si>
  <si>
    <t>金沢区海の公園</t>
  </si>
  <si>
    <t>金沢区大川</t>
  </si>
  <si>
    <t>金沢区乙舳町</t>
  </si>
  <si>
    <t>金沢区片吹</t>
  </si>
  <si>
    <t>金沢区金沢町</t>
  </si>
  <si>
    <t>金沢区釜利谷町</t>
  </si>
  <si>
    <t>金沢区釜利谷東</t>
  </si>
  <si>
    <t>金沢区釜利谷西</t>
  </si>
  <si>
    <t>金沢区釜利谷南</t>
  </si>
  <si>
    <t>金沢区幸浦</t>
  </si>
  <si>
    <t>金沢区柴町</t>
  </si>
  <si>
    <t>金沢区昭和町</t>
  </si>
  <si>
    <t>金沢区白帆</t>
  </si>
  <si>
    <t>金沢区洲崎町</t>
  </si>
  <si>
    <t>金沢区瀬戸</t>
  </si>
  <si>
    <t>金沢区大道</t>
  </si>
  <si>
    <t>金沢区高舟台</t>
  </si>
  <si>
    <t>金沢区泥亀</t>
  </si>
  <si>
    <t>金沢区寺前</t>
  </si>
  <si>
    <t>金沢区富岡東</t>
  </si>
  <si>
    <t>金沢区富岡西</t>
  </si>
  <si>
    <t>金沢区鳥浜町</t>
  </si>
  <si>
    <t>金沢区長浜</t>
  </si>
  <si>
    <t>金沢区並木</t>
  </si>
  <si>
    <t>金沢区西柴</t>
  </si>
  <si>
    <t>金沢区能見台</t>
  </si>
  <si>
    <t>金沢区能見台通</t>
  </si>
  <si>
    <t>金沢区能見台東</t>
  </si>
  <si>
    <t>金沢区能見台森</t>
  </si>
  <si>
    <t>金沢区野島町</t>
  </si>
  <si>
    <t>金沢区八景島</t>
  </si>
  <si>
    <t>金沢区東朝比奈</t>
  </si>
  <si>
    <t>金沢区平潟町</t>
  </si>
  <si>
    <t>金沢区福浦</t>
  </si>
  <si>
    <t>金沢区堀口</t>
  </si>
  <si>
    <t>金沢区町屋町</t>
  </si>
  <si>
    <t>金沢区みず木町</t>
  </si>
  <si>
    <t>金沢区六浦</t>
  </si>
  <si>
    <t>金沢区六浦町</t>
  </si>
  <si>
    <t>金沢区六浦東</t>
  </si>
  <si>
    <t>金沢区六浦南</t>
  </si>
  <si>
    <t>金沢区谷津町</t>
  </si>
  <si>
    <t>金沢区柳町</t>
  </si>
  <si>
    <t>港北区大倉山</t>
  </si>
  <si>
    <t>港北区大曽根</t>
  </si>
  <si>
    <t>港北区大曽根台</t>
  </si>
  <si>
    <t>港北区菊名</t>
  </si>
  <si>
    <t>港北区岸根町</t>
  </si>
  <si>
    <t>港北区北新横浜</t>
  </si>
  <si>
    <t>港北区小机町</t>
  </si>
  <si>
    <t>港北区篠原台町</t>
  </si>
  <si>
    <t>港北区篠原町</t>
  </si>
  <si>
    <t>港北区篠原西町</t>
  </si>
  <si>
    <t>港北区篠原東</t>
  </si>
  <si>
    <t>港北区篠原北</t>
  </si>
  <si>
    <t>港北区下田町</t>
  </si>
  <si>
    <t>港北区新横浜</t>
  </si>
  <si>
    <t>港北区新吉田町</t>
  </si>
  <si>
    <t>港北区新吉田東</t>
  </si>
  <si>
    <t>港北区高田町</t>
  </si>
  <si>
    <t>港北区高田西</t>
  </si>
  <si>
    <t>港北区高田東</t>
  </si>
  <si>
    <t>港北区樽町</t>
  </si>
  <si>
    <t>港北区綱島上町</t>
  </si>
  <si>
    <t>港北区綱島台</t>
  </si>
  <si>
    <t>港北区綱島東</t>
  </si>
  <si>
    <t>港北区綱島西</t>
  </si>
  <si>
    <t>港北区鳥山町</t>
  </si>
  <si>
    <t>港北区仲手原</t>
  </si>
  <si>
    <t>港北区錦が丘</t>
  </si>
  <si>
    <t>港北区新羽町</t>
  </si>
  <si>
    <t>港北区日吉</t>
  </si>
  <si>
    <t>港北区日吉本町</t>
  </si>
  <si>
    <t>港北区富士塚</t>
  </si>
  <si>
    <t>港北区大豆戸町</t>
  </si>
  <si>
    <t>港北区箕輪町</t>
  </si>
  <si>
    <t>港北区師岡町</t>
  </si>
  <si>
    <t>戸塚区秋葉町</t>
  </si>
  <si>
    <t>戸塚区影取町</t>
  </si>
  <si>
    <t>戸塚区柏尾町</t>
  </si>
  <si>
    <t>戸塚区上柏尾町</t>
  </si>
  <si>
    <t>戸塚区上倉田町</t>
  </si>
  <si>
    <t>戸塚区上品濃</t>
  </si>
  <si>
    <t>戸塚区上矢部町</t>
  </si>
  <si>
    <t>戸塚区川上町</t>
  </si>
  <si>
    <t>戸塚区汲沢</t>
  </si>
  <si>
    <t>戸塚区汲沢町</t>
  </si>
  <si>
    <t>戸塚区小雀町</t>
  </si>
  <si>
    <t>戸塚区品濃町</t>
  </si>
  <si>
    <t>戸塚区下倉田町</t>
  </si>
  <si>
    <t>戸塚区戸塚町</t>
  </si>
  <si>
    <t>戸塚区鳥が丘</t>
  </si>
  <si>
    <t>戸塚区名瀬町</t>
  </si>
  <si>
    <t>戸塚区原宿</t>
  </si>
  <si>
    <t>戸塚区東俣野町</t>
  </si>
  <si>
    <t>戸塚区平戸</t>
  </si>
  <si>
    <t>戸塚区平戸町</t>
  </si>
  <si>
    <t>戸塚区深谷町</t>
  </si>
  <si>
    <t>戸塚区舞岡町</t>
  </si>
  <si>
    <t>戸塚区前田町</t>
  </si>
  <si>
    <t>戸塚区俣野町</t>
  </si>
  <si>
    <t>戸塚区南舞岡</t>
  </si>
  <si>
    <t>戸塚区矢部町</t>
  </si>
  <si>
    <t>戸塚区吉田町</t>
  </si>
  <si>
    <t>港南区大久保</t>
  </si>
  <si>
    <t>港南区上大岡東</t>
  </si>
  <si>
    <t>港南区上大岡西</t>
  </si>
  <si>
    <t>港南区上永谷</t>
  </si>
  <si>
    <t>港南区上永谷町</t>
  </si>
  <si>
    <t>港南区港南</t>
  </si>
  <si>
    <t>港南区港南台</t>
  </si>
  <si>
    <t>港南区港南中央通</t>
  </si>
  <si>
    <t>港南区最戸</t>
  </si>
  <si>
    <t>港南区笹下</t>
  </si>
  <si>
    <t>港南区下永谷</t>
  </si>
  <si>
    <t>港南区芹が谷</t>
  </si>
  <si>
    <t>港南区野庭町</t>
  </si>
  <si>
    <t>港南区東芹が谷</t>
  </si>
  <si>
    <t>港南区東永谷</t>
  </si>
  <si>
    <t>港南区日限山</t>
  </si>
  <si>
    <t>港南区日野</t>
  </si>
  <si>
    <t>港南区日野中央</t>
  </si>
  <si>
    <t>港南区日野南</t>
  </si>
  <si>
    <t>港南区丸山台</t>
  </si>
  <si>
    <t>旭区市沢町</t>
  </si>
  <si>
    <t>旭区今川町</t>
  </si>
  <si>
    <t>旭区今宿</t>
  </si>
  <si>
    <t>旭区今宿東町</t>
  </si>
  <si>
    <t>旭区今宿西町</t>
  </si>
  <si>
    <t>旭区今宿南町</t>
  </si>
  <si>
    <t>旭区今宿町</t>
  </si>
  <si>
    <t>旭区大池町</t>
  </si>
  <si>
    <t>旭区小高町</t>
  </si>
  <si>
    <t>旭区柏町</t>
  </si>
  <si>
    <t>旭区金が谷</t>
  </si>
  <si>
    <t>旭区上川井町</t>
  </si>
  <si>
    <t>旭区上白根</t>
  </si>
  <si>
    <t>旭区上白根町</t>
  </si>
  <si>
    <t>旭区川井宿町</t>
  </si>
  <si>
    <t>旭区川井本町</t>
  </si>
  <si>
    <t>旭区川島町</t>
  </si>
  <si>
    <t>旭区桐が作</t>
  </si>
  <si>
    <t>旭区左近山</t>
  </si>
  <si>
    <t>旭区笹野台</t>
  </si>
  <si>
    <t>旭区さちが丘</t>
  </si>
  <si>
    <t>旭区三反田町</t>
  </si>
  <si>
    <t>旭区四季美台</t>
  </si>
  <si>
    <t>旭区下川井町</t>
  </si>
  <si>
    <t>旭区白根</t>
  </si>
  <si>
    <t>旭区白根町</t>
  </si>
  <si>
    <t>旭区善部町</t>
  </si>
  <si>
    <t>旭区都岡町</t>
  </si>
  <si>
    <t>旭区鶴ケ峰</t>
  </si>
  <si>
    <t>旭区鶴ケ峰本町</t>
  </si>
  <si>
    <t>旭区中尾</t>
  </si>
  <si>
    <t>旭区中希望が丘</t>
  </si>
  <si>
    <t>旭区中沢</t>
  </si>
  <si>
    <t>旭区中白根</t>
  </si>
  <si>
    <t>旭区西川島町</t>
  </si>
  <si>
    <t>旭区東希望が丘</t>
  </si>
  <si>
    <t>旭区二俣川</t>
  </si>
  <si>
    <t>旭区本宿町</t>
  </si>
  <si>
    <t>旭区本村町</t>
  </si>
  <si>
    <t>旭区万騎が原</t>
  </si>
  <si>
    <t>旭区南希望が丘</t>
  </si>
  <si>
    <t>旭区南本宿町</t>
  </si>
  <si>
    <t>旭区矢指町</t>
  </si>
  <si>
    <t>旭区若葉台</t>
  </si>
  <si>
    <t>緑区青砥町</t>
  </si>
  <si>
    <t>緑区いぶき野</t>
  </si>
  <si>
    <t>緑区上山</t>
  </si>
  <si>
    <t>緑区鴨居</t>
  </si>
  <si>
    <t>緑区鴨居町</t>
  </si>
  <si>
    <t>緑区北八朔町</t>
  </si>
  <si>
    <t>緑区霧が丘</t>
  </si>
  <si>
    <t>緑区小山町</t>
  </si>
  <si>
    <t>緑区台村町</t>
  </si>
  <si>
    <t>緑区竹山</t>
  </si>
  <si>
    <t>緑区寺山町</t>
  </si>
  <si>
    <t>緑区十日市場町</t>
  </si>
  <si>
    <t>緑区中山町</t>
  </si>
  <si>
    <t>緑区長津田</t>
  </si>
  <si>
    <t>緑区長津田町</t>
  </si>
  <si>
    <t>緑区長津田みなみ台</t>
  </si>
  <si>
    <t>緑区新治町</t>
  </si>
  <si>
    <t>緑区西八朔町</t>
  </si>
  <si>
    <t>緑区白山</t>
  </si>
  <si>
    <t>緑区東本郷</t>
  </si>
  <si>
    <t>緑区東本郷町</t>
  </si>
  <si>
    <t>緑区三保町</t>
  </si>
  <si>
    <t>緑区森の台</t>
  </si>
  <si>
    <t>瀬谷区相沢</t>
  </si>
  <si>
    <t>瀬谷区阿久和東</t>
  </si>
  <si>
    <t>瀬谷区阿久和西</t>
  </si>
  <si>
    <t>瀬谷区阿久和南</t>
  </si>
  <si>
    <t>瀬谷区東野</t>
  </si>
  <si>
    <t>瀬谷区東野台</t>
  </si>
  <si>
    <t>瀬谷区卸本町</t>
  </si>
  <si>
    <t>瀬谷区上瀬谷町</t>
  </si>
  <si>
    <t>瀬谷区北新</t>
  </si>
  <si>
    <t>瀬谷区北町</t>
  </si>
  <si>
    <t>瀬谷区五貫目町</t>
  </si>
  <si>
    <t>瀬谷区下瀬谷</t>
  </si>
  <si>
    <t>瀬谷区瀬谷</t>
  </si>
  <si>
    <t>瀬谷区瀬谷町</t>
  </si>
  <si>
    <t>瀬谷区竹村町</t>
  </si>
  <si>
    <t>瀬谷区中央</t>
  </si>
  <si>
    <t>瀬谷区中屋敷</t>
  </si>
  <si>
    <t>瀬谷区橋戸</t>
  </si>
  <si>
    <t>瀬谷区二ツ橋町</t>
  </si>
  <si>
    <t>瀬谷区本郷</t>
  </si>
  <si>
    <t>瀬谷区三ツ境</t>
  </si>
  <si>
    <t>瀬谷区南瀬谷</t>
  </si>
  <si>
    <t>瀬谷区南台</t>
  </si>
  <si>
    <t>瀬谷区宮沢</t>
  </si>
  <si>
    <t>瀬谷区目黒町</t>
  </si>
  <si>
    <t>栄区飯島町</t>
  </si>
  <si>
    <t>栄区犬山町</t>
  </si>
  <si>
    <t>栄区尾月</t>
  </si>
  <si>
    <t>栄区笠間</t>
  </si>
  <si>
    <t>栄区鍛冶ケ谷</t>
  </si>
  <si>
    <t>栄区鍛冶ケ谷町</t>
  </si>
  <si>
    <t>栄区桂台北</t>
  </si>
  <si>
    <t>栄区桂台中</t>
  </si>
  <si>
    <t>栄区桂台西</t>
  </si>
  <si>
    <t>栄区桂台東</t>
  </si>
  <si>
    <t>栄区桂台南</t>
  </si>
  <si>
    <t>栄区桂町</t>
  </si>
  <si>
    <t>栄区金井町</t>
  </si>
  <si>
    <t>栄区上郷町</t>
  </si>
  <si>
    <t>栄区上之町</t>
  </si>
  <si>
    <t>栄区亀井町</t>
  </si>
  <si>
    <t>栄区公田町</t>
  </si>
  <si>
    <t>栄区小菅ケ谷</t>
  </si>
  <si>
    <t>栄区小菅ケ谷町</t>
  </si>
  <si>
    <t>栄区小山台</t>
  </si>
  <si>
    <t>栄区庄戸</t>
  </si>
  <si>
    <t>栄区田谷町</t>
  </si>
  <si>
    <t>栄区中野町</t>
  </si>
  <si>
    <t>栄区長尾台町</t>
  </si>
  <si>
    <t>栄区長倉町</t>
  </si>
  <si>
    <t>栄区長沼町</t>
  </si>
  <si>
    <t>栄区野七里</t>
  </si>
  <si>
    <t>栄区柏陽</t>
  </si>
  <si>
    <t>栄区東上郷町</t>
  </si>
  <si>
    <t>栄区本郷台</t>
  </si>
  <si>
    <t>栄区元大橋</t>
  </si>
  <si>
    <t>栄区若竹町</t>
  </si>
  <si>
    <t>泉区池の谷</t>
  </si>
  <si>
    <t>泉区和泉が丘</t>
  </si>
  <si>
    <t>泉区和泉中央北</t>
  </si>
  <si>
    <t>泉区和泉中央南</t>
  </si>
  <si>
    <t>泉区和泉町</t>
  </si>
  <si>
    <t>泉区岡津町</t>
  </si>
  <si>
    <t>泉区桂坂</t>
  </si>
  <si>
    <t>泉区上飯田町</t>
  </si>
  <si>
    <t>泉区下飯田町</t>
  </si>
  <si>
    <t>泉区下和泉</t>
  </si>
  <si>
    <t>泉区白百合</t>
  </si>
  <si>
    <t>泉区新橋町</t>
  </si>
  <si>
    <t>泉区中田町</t>
  </si>
  <si>
    <t>泉区中田東</t>
  </si>
  <si>
    <t>泉区中田西</t>
  </si>
  <si>
    <t>泉区中田南</t>
  </si>
  <si>
    <t>泉区中田北</t>
  </si>
  <si>
    <t>泉区西が岡</t>
  </si>
  <si>
    <t>泉区弥生台</t>
  </si>
  <si>
    <t>泉区領家</t>
  </si>
  <si>
    <t>泉区緑園</t>
  </si>
  <si>
    <t>青葉区青葉台</t>
  </si>
  <si>
    <t>青葉区あかね台</t>
  </si>
  <si>
    <t>青葉区あざみ野</t>
  </si>
  <si>
    <t>青葉区あざみ野南</t>
  </si>
  <si>
    <t>青葉区市ケ尾町</t>
  </si>
  <si>
    <t>青葉区美しが丘</t>
  </si>
  <si>
    <t>青葉区美しが丘西</t>
  </si>
  <si>
    <t>青葉区梅が丘</t>
  </si>
  <si>
    <t>青葉区荏子田</t>
  </si>
  <si>
    <t>青葉区荏田町</t>
  </si>
  <si>
    <t>青葉区荏田西</t>
  </si>
  <si>
    <t>青葉区荏田北</t>
  </si>
  <si>
    <t>青葉区榎が丘</t>
  </si>
  <si>
    <t>青葉区大場町</t>
  </si>
  <si>
    <t>青葉区恩田町</t>
  </si>
  <si>
    <t>青葉区柿の木台</t>
  </si>
  <si>
    <t>青葉区桂台</t>
  </si>
  <si>
    <t>青葉区上谷本町</t>
  </si>
  <si>
    <t>青葉区鴨志田町</t>
  </si>
  <si>
    <t>青葉区鉄町</t>
  </si>
  <si>
    <t>青葉区黒須田</t>
  </si>
  <si>
    <t>青葉区桜台</t>
  </si>
  <si>
    <t>青葉区さつきが丘</t>
  </si>
  <si>
    <t>青葉区寺家町</t>
  </si>
  <si>
    <t>青葉区下谷本町</t>
  </si>
  <si>
    <t>青葉区しらとり台</t>
  </si>
  <si>
    <t>青葉区新石川</t>
  </si>
  <si>
    <t>青葉区すすき野</t>
  </si>
  <si>
    <t>青葉区すみよし台</t>
  </si>
  <si>
    <t>青葉区たちばな台</t>
  </si>
  <si>
    <t>青葉区田奈町</t>
  </si>
  <si>
    <t>青葉区千草台</t>
  </si>
  <si>
    <t>青葉区つつじが丘</t>
  </si>
  <si>
    <t>青葉区奈良</t>
  </si>
  <si>
    <t>青葉区奈良町</t>
  </si>
  <si>
    <t>青葉区成合町</t>
  </si>
  <si>
    <t>青葉区藤が丘</t>
  </si>
  <si>
    <t>青葉区松風台</t>
  </si>
  <si>
    <t>青葉区みすずが丘</t>
  </si>
  <si>
    <t>青葉区みたけ台</t>
  </si>
  <si>
    <t>青葉区緑山</t>
  </si>
  <si>
    <t>青葉区もえぎ野</t>
  </si>
  <si>
    <t>青葉区元石川町</t>
  </si>
  <si>
    <t>青葉区もみの木台</t>
  </si>
  <si>
    <t>青葉区若草台</t>
  </si>
  <si>
    <t>都筑区あゆみが丘</t>
  </si>
  <si>
    <t>都筑区池辺町</t>
  </si>
  <si>
    <t>都筑区牛久保</t>
  </si>
  <si>
    <t>都筑区牛久保町</t>
  </si>
  <si>
    <t>都筑区牛久保東</t>
  </si>
  <si>
    <t>都筑区牛久保西</t>
  </si>
  <si>
    <t>都筑区荏田東町</t>
  </si>
  <si>
    <t>都筑区荏田南町</t>
  </si>
  <si>
    <t>都筑区荏田東</t>
  </si>
  <si>
    <t>都筑区荏田南</t>
  </si>
  <si>
    <t>都筑区大熊町</t>
  </si>
  <si>
    <t>都筑区大棚西</t>
  </si>
  <si>
    <t>都筑区大棚町</t>
  </si>
  <si>
    <t>都筑区大丸</t>
  </si>
  <si>
    <t>都筑区折本町</t>
  </si>
  <si>
    <t>都筑区加賀原</t>
  </si>
  <si>
    <t>都筑区勝田町</t>
  </si>
  <si>
    <t>都筑区勝田南</t>
  </si>
  <si>
    <t>都筑区川向町</t>
  </si>
  <si>
    <t>都筑区川和台</t>
  </si>
  <si>
    <t>都筑区川和町</t>
  </si>
  <si>
    <t>都筑区北山田</t>
  </si>
  <si>
    <t>都筑区葛が谷</t>
  </si>
  <si>
    <t>都筑区佐江戸町</t>
  </si>
  <si>
    <t>都筑区桜並木</t>
  </si>
  <si>
    <t>都筑区新栄町</t>
  </si>
  <si>
    <t>都筑区すみれが丘</t>
  </si>
  <si>
    <t>都筑区高山</t>
  </si>
  <si>
    <t>都筑区茅ケ崎中央</t>
  </si>
  <si>
    <t>都筑区茅ケ崎町</t>
  </si>
  <si>
    <t>都筑区茅ケ崎東</t>
  </si>
  <si>
    <t>都筑区茅ケ崎南</t>
  </si>
  <si>
    <t>都筑区中川</t>
  </si>
  <si>
    <t>都筑区中川中央</t>
  </si>
  <si>
    <t>都筑区仲町台</t>
  </si>
  <si>
    <t>都筑区長坂</t>
  </si>
  <si>
    <t>都筑区二の丸</t>
  </si>
  <si>
    <t>都筑区早渕</t>
  </si>
  <si>
    <t>都筑区東方町</t>
  </si>
  <si>
    <t>都筑区東山田</t>
  </si>
  <si>
    <t>都筑区東山田町</t>
  </si>
  <si>
    <t>都筑区平台</t>
  </si>
  <si>
    <t>都筑区富士見が丘</t>
  </si>
  <si>
    <t>都筑区南山田</t>
  </si>
  <si>
    <t>都筑区南山田町</t>
  </si>
  <si>
    <t>都筑区見花山</t>
  </si>
  <si>
    <t>項目</t>
    <rPh sb="0" eb="2">
      <t>コウモク</t>
    </rPh>
    <phoneticPr fontId="1"/>
  </si>
  <si>
    <r>
      <t>検出下限値
（μg/Nm</t>
    </r>
    <r>
      <rPr>
        <vertAlign val="superscript"/>
        <sz val="10"/>
        <color theme="1"/>
        <rFont val="ＭＳ Ｐゴシック"/>
        <family val="3"/>
        <charset val="128"/>
      </rPr>
      <t>3</t>
    </r>
    <r>
      <rPr>
        <sz val="10"/>
        <color theme="1"/>
        <rFont val="ＭＳ Ｐゴシック"/>
        <family val="3"/>
        <charset val="128"/>
      </rPr>
      <t>）</t>
    </r>
    <rPh sb="0" eb="4">
      <t>ケンシュツカゲン</t>
    </rPh>
    <rPh sb="4" eb="5">
      <t>アタイ</t>
    </rPh>
    <phoneticPr fontId="1"/>
  </si>
  <si>
    <r>
      <t>定量下限値
（μg/Nm</t>
    </r>
    <r>
      <rPr>
        <vertAlign val="superscript"/>
        <sz val="10"/>
        <color theme="1"/>
        <rFont val="ＭＳ Ｐゴシック"/>
        <family val="3"/>
        <charset val="128"/>
      </rPr>
      <t>3</t>
    </r>
    <r>
      <rPr>
        <sz val="10"/>
        <color theme="1"/>
        <rFont val="ＭＳ Ｐゴシック"/>
        <family val="3"/>
        <charset val="128"/>
      </rPr>
      <t>）</t>
    </r>
    <rPh sb="0" eb="2">
      <t>テイリョウ</t>
    </rPh>
    <rPh sb="2" eb="4">
      <t>カゲン</t>
    </rPh>
    <rPh sb="4" eb="5">
      <t>アタイ</t>
    </rPh>
    <phoneticPr fontId="1"/>
  </si>
  <si>
    <t>丸め前濃度（μg/Nm3）</t>
    <rPh sb="0" eb="1">
      <t>マル</t>
    </rPh>
    <rPh sb="2" eb="3">
      <t>マエ</t>
    </rPh>
    <rPh sb="3" eb="5">
      <t>ノウド</t>
    </rPh>
    <phoneticPr fontId="1"/>
  </si>
  <si>
    <t>標準酸素濃度（％）</t>
    <rPh sb="0" eb="2">
      <t>ヒョウジュン</t>
    </rPh>
    <phoneticPr fontId="1"/>
  </si>
  <si>
    <t>酸素濃度（％）</t>
    <phoneticPr fontId="1"/>
  </si>
  <si>
    <t>工場・事業場の名称</t>
    <phoneticPr fontId="4"/>
  </si>
  <si>
    <t>標準酸素濃度（ガス状）</t>
    <rPh sb="0" eb="2">
      <t>ヒョウジュン</t>
    </rPh>
    <rPh sb="2" eb="4">
      <t>サンソ</t>
    </rPh>
    <rPh sb="4" eb="6">
      <t>ノウド</t>
    </rPh>
    <phoneticPr fontId="1"/>
  </si>
  <si>
    <t>標準酸素濃度（粒子状）</t>
    <rPh sb="0" eb="2">
      <t>ヒョウジュン</t>
    </rPh>
    <rPh sb="2" eb="4">
      <t>サンソ</t>
    </rPh>
    <rPh sb="4" eb="6">
      <t>ノウド</t>
    </rPh>
    <rPh sb="9" eb="10">
      <t>ジョウ</t>
    </rPh>
    <phoneticPr fontId="1"/>
  </si>
  <si>
    <t>の箇所は入力間違いの可能性があるので確認してください</t>
    <rPh sb="1" eb="3">
      <t>カショ</t>
    </rPh>
    <rPh sb="4" eb="6">
      <t>ニュウリョク</t>
    </rPh>
    <rPh sb="6" eb="8">
      <t>マチガ</t>
    </rPh>
    <rPh sb="10" eb="13">
      <t>カノウセイ</t>
    </rPh>
    <rPh sb="18" eb="20">
      <t>カクニン</t>
    </rPh>
    <phoneticPr fontId="1"/>
  </si>
  <si>
    <t>年 月 日</t>
    <phoneticPr fontId="1"/>
  </si>
  <si>
    <t>水銀濃度測定時の基本情報（１回目）</t>
    <rPh sb="0" eb="2">
      <t>スイギン</t>
    </rPh>
    <rPh sb="2" eb="4">
      <t>ノウド</t>
    </rPh>
    <rPh sb="6" eb="7">
      <t>ジ</t>
    </rPh>
    <rPh sb="8" eb="10">
      <t>キホン</t>
    </rPh>
    <rPh sb="10" eb="12">
      <t>ジョウホウ</t>
    </rPh>
    <rPh sb="14" eb="16">
      <t>カイメ</t>
    </rPh>
    <phoneticPr fontId="1"/>
  </si>
  <si>
    <t>排ガス中の水銀濃度結果（１回目）</t>
    <rPh sb="9" eb="11">
      <t>ケッカ</t>
    </rPh>
    <phoneticPr fontId="1"/>
  </si>
  <si>
    <t>備考（１回目）</t>
    <rPh sb="0" eb="2">
      <t>ビコウ</t>
    </rPh>
    <phoneticPr fontId="4"/>
  </si>
  <si>
    <t>年度間の測定回数</t>
    <rPh sb="0" eb="2">
      <t>ネンド</t>
    </rPh>
    <rPh sb="2" eb="3">
      <t>カン</t>
    </rPh>
    <rPh sb="4" eb="6">
      <t>ソクテイ</t>
    </rPh>
    <rPh sb="6" eb="8">
      <t>カイスウ</t>
    </rPh>
    <phoneticPr fontId="1"/>
  </si>
  <si>
    <t>回</t>
    <rPh sb="0" eb="1">
      <t>カイ</t>
    </rPh>
    <phoneticPr fontId="1"/>
  </si>
  <si>
    <t>測定時の乾き
排ガス量（Nm3/ｈ）</t>
    <phoneticPr fontId="1"/>
  </si>
  <si>
    <t>試料の採取位置</t>
    <rPh sb="0" eb="2">
      <t>シリョウ</t>
    </rPh>
    <rPh sb="3" eb="5">
      <t>サイシュ</t>
    </rPh>
    <rPh sb="5" eb="7">
      <t>イチ</t>
    </rPh>
    <phoneticPr fontId="1"/>
  </si>
  <si>
    <t>測定者の情報（１回目）</t>
    <rPh sb="0" eb="2">
      <t>ソクテイ</t>
    </rPh>
    <rPh sb="2" eb="3">
      <t>シャ</t>
    </rPh>
    <rPh sb="4" eb="6">
      <t>ジョウホウ</t>
    </rPh>
    <rPh sb="8" eb="10">
      <t>カイメ</t>
    </rPh>
    <phoneticPr fontId="1"/>
  </si>
  <si>
    <t>測定者の情報（２回目）</t>
    <rPh sb="0" eb="2">
      <t>ソクテイ</t>
    </rPh>
    <rPh sb="2" eb="3">
      <t>シャ</t>
    </rPh>
    <rPh sb="4" eb="6">
      <t>ジョウホウ</t>
    </rPh>
    <rPh sb="8" eb="10">
      <t>カイメ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</si>
  <si>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</si>
  <si>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</si>
  <si>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水銀濃度測定時の基本情報（２回目）</t>
    <rPh sb="0" eb="2">
      <t>スイギン</t>
    </rPh>
    <rPh sb="2" eb="4">
      <t>ノウド</t>
    </rPh>
    <rPh sb="6" eb="7">
      <t>ジ</t>
    </rPh>
    <rPh sb="8" eb="10">
      <t>キホン</t>
    </rPh>
    <rPh sb="10" eb="12">
      <t>ジョウホウ</t>
    </rPh>
    <rPh sb="14" eb="16">
      <t>カイメ</t>
    </rPh>
    <phoneticPr fontId="1"/>
  </si>
  <si>
    <t>備考（２回目）</t>
    <rPh sb="0" eb="2">
      <t>ビコウ</t>
    </rPh>
    <phoneticPr fontId="4"/>
  </si>
  <si>
    <t>測定者の情報（３回目）</t>
    <rPh sb="0" eb="2">
      <t>ソクテイ</t>
    </rPh>
    <rPh sb="2" eb="3">
      <t>シャ</t>
    </rPh>
    <rPh sb="4" eb="6">
      <t>ジョウホウ</t>
    </rPh>
    <rPh sb="8" eb="10">
      <t>カイメ</t>
    </rPh>
    <phoneticPr fontId="1"/>
  </si>
  <si>
    <t>水銀濃度測定時の基本情報（３回目）</t>
    <rPh sb="0" eb="2">
      <t>スイギン</t>
    </rPh>
    <rPh sb="2" eb="4">
      <t>ノウド</t>
    </rPh>
    <rPh sb="6" eb="7">
      <t>ジ</t>
    </rPh>
    <rPh sb="8" eb="10">
      <t>キホン</t>
    </rPh>
    <rPh sb="10" eb="12">
      <t>ジョウホウ</t>
    </rPh>
    <rPh sb="14" eb="16">
      <t>カイメ</t>
    </rPh>
    <phoneticPr fontId="1"/>
  </si>
  <si>
    <t>排ガス中の水銀濃度結果（３回目）</t>
    <rPh sb="9" eb="11">
      <t>ケッカ</t>
    </rPh>
    <phoneticPr fontId="1"/>
  </si>
  <si>
    <t>備考（３回目）</t>
    <rPh sb="0" eb="2">
      <t>ビコウ</t>
    </rPh>
    <phoneticPr fontId="4"/>
  </si>
  <si>
    <t>生値（実測値）</t>
    <rPh sb="0" eb="1">
      <t>ナマ</t>
    </rPh>
    <rPh sb="1" eb="2">
      <t>アタイ</t>
    </rPh>
    <rPh sb="3" eb="5">
      <t>ジッソク</t>
    </rPh>
    <rPh sb="5" eb="6">
      <t>アタイ</t>
    </rPh>
    <phoneticPr fontId="1"/>
  </si>
  <si>
    <t>/</t>
    <phoneticPr fontId="1"/>
  </si>
  <si>
    <t>番地等</t>
    <rPh sb="0" eb="2">
      <t>バンチ</t>
    </rPh>
    <rPh sb="2" eb="3">
      <t>ナド</t>
    </rPh>
    <phoneticPr fontId="4"/>
  </si>
  <si>
    <t>水銀濃度測定結果等調査票</t>
    <rPh sb="0" eb="2">
      <t>スイギン</t>
    </rPh>
    <rPh sb="2" eb="4">
      <t>ノウド</t>
    </rPh>
    <rPh sb="4" eb="6">
      <t>ソクテイ</t>
    </rPh>
    <rPh sb="6" eb="8">
      <t>ケッカ</t>
    </rPh>
    <rPh sb="8" eb="9">
      <t>ナド</t>
    </rPh>
    <phoneticPr fontId="1"/>
  </si>
  <si>
    <t>水銀濃度測定結果等調査票</t>
    <rPh sb="0" eb="2">
      <t>スイギン</t>
    </rPh>
    <rPh sb="2" eb="4">
      <t>ノウド</t>
    </rPh>
    <rPh sb="4" eb="6">
      <t>ソクテイ</t>
    </rPh>
    <rPh sb="6" eb="9">
      <t>ケッカナド</t>
    </rPh>
    <rPh sb="9" eb="11">
      <t>チョウサ</t>
    </rPh>
    <rPh sb="11" eb="12">
      <t>ヒョウ</t>
    </rPh>
    <phoneticPr fontId="1"/>
  </si>
  <si>
    <t>排ガス中の水銀濃度結果（２回目）</t>
    <rPh sb="9" eb="11">
      <t>ケッカ</t>
    </rPh>
    <phoneticPr fontId="1"/>
  </si>
  <si>
    <r>
      <t>【全水銀】</t>
    </r>
    <r>
      <rPr>
        <sz val="9"/>
        <color theme="1"/>
        <rFont val="ＭＳ Ｐゴシック"/>
        <family val="3"/>
        <charset val="128"/>
      </rPr>
      <t>（酸素濃度補正値）</t>
    </r>
    <rPh sb="1" eb="4">
      <t>ゼンスイギン</t>
    </rPh>
    <phoneticPr fontId="1"/>
  </si>
  <si>
    <t>届出施設名称</t>
    <phoneticPr fontId="4"/>
  </si>
  <si>
    <t>届出施設名称</t>
    <rPh sb="0" eb="2">
      <t>トドケデ</t>
    </rPh>
    <rPh sb="2" eb="4">
      <t>シセツ</t>
    </rPh>
    <rPh sb="4" eb="6">
      <t>メイショウ</t>
    </rPh>
    <phoneticPr fontId="1"/>
  </si>
  <si>
    <t>令和</t>
    <rPh sb="0" eb="2">
      <t>レイワ</t>
    </rPh>
    <phoneticPr fontId="1"/>
  </si>
  <si>
    <t>すいすい調査票使用</t>
    <rPh sb="4" eb="7">
      <t>チョウサヒョウ</t>
    </rPh>
    <rPh sb="7" eb="9">
      <t>シヨウ</t>
    </rPh>
    <phoneticPr fontId="1"/>
  </si>
  <si>
    <t>当該年度の年間稼働時間</t>
    <rPh sb="0" eb="4">
      <t>トウガイネンド</t>
    </rPh>
    <rPh sb="5" eb="11">
      <t>ネンカンカドウジカン</t>
    </rPh>
    <phoneticPr fontId="1"/>
  </si>
  <si>
    <t>時間</t>
    <rPh sb="0" eb="2">
      <t>ジカン</t>
    </rPh>
    <phoneticPr fontId="1"/>
  </si>
  <si>
    <t>年間稼働時間（時間）</t>
    <rPh sb="0" eb="6">
      <t>ネンカンカドウジカン</t>
    </rPh>
    <rPh sb="7" eb="9">
      <t>ジカン</t>
    </rPh>
    <phoneticPr fontId="1"/>
  </si>
  <si>
    <t>7</t>
    <phoneticPr fontId="1"/>
  </si>
  <si>
    <t>施設の使用状況</t>
    <phoneticPr fontId="1"/>
  </si>
  <si>
    <t>使用中</t>
    <rPh sb="0" eb="3">
      <t>シヨウチュウ</t>
    </rPh>
    <phoneticPr fontId="1"/>
  </si>
  <si>
    <t>休止中</t>
    <rPh sb="0" eb="3">
      <t>キュウシチュウ</t>
    </rPh>
    <phoneticPr fontId="1"/>
  </si>
  <si>
    <t>廃止</t>
    <rPh sb="0" eb="2">
      <t>ハイシ</t>
    </rPh>
    <phoneticPr fontId="1"/>
  </si>
  <si>
    <t>施設の使用状況</t>
    <rPh sb="0" eb="2">
      <t>シセツ</t>
    </rPh>
    <rPh sb="3" eb="5">
      <t>シヨウ</t>
    </rPh>
    <rPh sb="5" eb="7">
      <t>ジョウキョウ</t>
    </rPh>
    <phoneticPr fontId="1"/>
  </si>
  <si>
    <t>再測定</t>
    <rPh sb="0" eb="3">
      <t>サイソクテイ</t>
    </rPh>
    <phoneticPr fontId="1"/>
  </si>
  <si>
    <t>再測定ではない</t>
    <rPh sb="0" eb="3">
      <t>サイソクテイ</t>
    </rPh>
    <phoneticPr fontId="1"/>
  </si>
  <si>
    <t>再測定である</t>
    <rPh sb="0" eb="3">
      <t>サイソクテイ</t>
    </rPh>
    <phoneticPr fontId="1"/>
  </si>
  <si>
    <t>測定</t>
    <phoneticPr fontId="1"/>
  </si>
  <si>
    <t>実施</t>
    <rPh sb="0" eb="2">
      <t>ジッシ</t>
    </rPh>
    <phoneticPr fontId="1"/>
  </si>
  <si>
    <t>実施せず</t>
    <rPh sb="0" eb="2">
      <t>ジッシ</t>
    </rPh>
    <phoneticPr fontId="1"/>
  </si>
  <si>
    <t>測定年月日</t>
    <rPh sb="0" eb="2">
      <t>ソクテイ</t>
    </rPh>
    <rPh sb="2" eb="5">
      <t>ネンガッピ</t>
    </rPh>
    <phoneticPr fontId="1"/>
  </si>
  <si>
    <t>測定年月日</t>
    <phoneticPr fontId="1"/>
  </si>
  <si>
    <t>(令和</t>
    <rPh sb="1" eb="3">
      <t>レイワ</t>
    </rPh>
    <phoneticPr fontId="1"/>
  </si>
  <si>
    <t>の箇所は測定回数によって</t>
    <rPh sb="1" eb="3">
      <t>カショ</t>
    </rPh>
    <rPh sb="4" eb="8">
      <t>ソクテイカイスウ</t>
    </rPh>
    <phoneticPr fontId="1"/>
  </si>
  <si>
    <t>に変化する箇所がありますので、お気を付けください</t>
    <rPh sb="1" eb="3">
      <t>ヘンカ</t>
    </rPh>
    <rPh sb="5" eb="7">
      <t>カショ</t>
    </rPh>
    <rPh sb="16" eb="17">
      <t>キ</t>
    </rPh>
    <rPh sb="18" eb="19">
      <t>ツ</t>
    </rPh>
    <phoneticPr fontId="1"/>
  </si>
  <si>
    <t>測定者（個人名は不要）</t>
    <rPh sb="0" eb="2">
      <t>ソクテイ</t>
    </rPh>
    <rPh sb="2" eb="3">
      <t>シャ</t>
    </rPh>
    <rPh sb="4" eb="7">
      <t>コジンメイ</t>
    </rPh>
    <rPh sb="8" eb="10">
      <t>フヨウ</t>
    </rPh>
    <phoneticPr fontId="1"/>
  </si>
  <si>
    <t>（ガス状水銀）定量下限値</t>
    <rPh sb="3" eb="4">
      <t>ジョウ</t>
    </rPh>
    <rPh sb="4" eb="6">
      <t>スイギン</t>
    </rPh>
    <rPh sb="7" eb="9">
      <t>テイリョウ</t>
    </rPh>
    <rPh sb="9" eb="12">
      <t>カゲンチ</t>
    </rPh>
    <phoneticPr fontId="1"/>
  </si>
  <si>
    <t>（ガス状水銀）検出下限値</t>
    <rPh sb="3" eb="4">
      <t>ジョウ</t>
    </rPh>
    <rPh sb="4" eb="6">
      <t>スイギン</t>
    </rPh>
    <rPh sb="7" eb="9">
      <t>ケンシュツ</t>
    </rPh>
    <rPh sb="9" eb="12">
      <t>カゲンチ</t>
    </rPh>
    <phoneticPr fontId="1"/>
  </si>
  <si>
    <t>（粒子状水銀）定量下限値</t>
    <rPh sb="1" eb="3">
      <t>リュウシ</t>
    </rPh>
    <rPh sb="3" eb="4">
      <t>ジョウ</t>
    </rPh>
    <rPh sb="4" eb="6">
      <t>スイギン</t>
    </rPh>
    <rPh sb="7" eb="9">
      <t>テイリョウ</t>
    </rPh>
    <rPh sb="9" eb="12">
      <t>カゲンチ</t>
    </rPh>
    <phoneticPr fontId="1"/>
  </si>
  <si>
    <t>（粒子状水銀）検出下限値</t>
    <rPh sb="1" eb="3">
      <t>リュウシ</t>
    </rPh>
    <rPh sb="3" eb="4">
      <t>ジョウ</t>
    </rPh>
    <rPh sb="4" eb="6">
      <t>スイギン</t>
    </rPh>
    <rPh sb="7" eb="9">
      <t>ケンシュツ</t>
    </rPh>
    <rPh sb="9" eb="12">
      <t>カゲンチ</t>
    </rPh>
    <phoneticPr fontId="1"/>
  </si>
  <si>
    <t>（１回目）</t>
    <rPh sb="2" eb="4">
      <t>カイメ</t>
    </rPh>
    <phoneticPr fontId="1"/>
  </si>
  <si>
    <t>（３回目）</t>
    <rPh sb="2" eb="4">
      <t>カイメ</t>
    </rPh>
    <phoneticPr fontId="1"/>
  </si>
  <si>
    <t>（２回目）</t>
    <rPh sb="2" eb="4">
      <t>カイメ</t>
    </rPh>
    <phoneticPr fontId="1"/>
  </si>
  <si>
    <t>測定業者（個人名は不要）</t>
    <rPh sb="2" eb="4">
      <t>ギョウシャ</t>
    </rPh>
    <phoneticPr fontId="1"/>
  </si>
  <si>
    <t>３回目</t>
    <rPh sb="1" eb="3">
      <t>カイメ</t>
    </rPh>
    <phoneticPr fontId="1"/>
  </si>
  <si>
    <t>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</si>
</sst>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[&lt;=999]000;[&lt;=9999]000\-00;000\-0000"/>
    <numFmt numFmtId="178" formatCode="[$-F400]h:mm:ss\ AM/PM"/>
    <numFmt numFmtId="179" formatCode="0_ "/>
    <numFmt numFmtId="180" formatCode="0.0"/>
  </numFmts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u/>
      <sz val="14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vertAlign val="superscript"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10"/>
      <name val="MS P 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6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textRotation="255" wrapText="1"/>
    </xf>
    <xf numFmtId="177" fontId="3" fillId="0" borderId="9" xfId="1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178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180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3" fillId="0" borderId="0" xfId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1" applyFont="1"/>
    <xf numFmtId="0" fontId="3" fillId="0" borderId="0" xfId="1"/>
    <xf numFmtId="0" fontId="3" fillId="0" borderId="0" xfId="1" applyAlignment="1">
      <alignment horizontal="left" vertical="center"/>
    </xf>
    <xf numFmtId="0" fontId="3" fillId="0" borderId="0" xfId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49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49" fontId="12" fillId="0" borderId="0" xfId="1" applyNumberFormat="1" applyFont="1" applyAlignment="1">
      <alignment horizontal="left" vertical="center"/>
    </xf>
    <xf numFmtId="179" fontId="12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49" fontId="5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4" xfId="0" applyFont="1" applyBorder="1">
      <alignment vertical="center"/>
    </xf>
    <xf numFmtId="0" fontId="0" fillId="0" borderId="7" xfId="0" applyBorder="1">
      <alignment vertical="center"/>
    </xf>
    <xf numFmtId="0" fontId="8" fillId="0" borderId="84" xfId="0" applyFont="1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>
      <alignment vertical="center"/>
    </xf>
    <xf numFmtId="0" fontId="0" fillId="0" borderId="23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180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vertical="center" shrinkToFit="1"/>
    </xf>
    <xf numFmtId="0" fontId="0" fillId="0" borderId="42" xfId="0" applyBorder="1">
      <alignment vertical="center"/>
    </xf>
    <xf numFmtId="0" fontId="8" fillId="0" borderId="4" xfId="0" applyFont="1" applyBorder="1">
      <alignment vertical="center"/>
    </xf>
    <xf numFmtId="0" fontId="0" fillId="0" borderId="24" xfId="0" applyBorder="1">
      <alignment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84" xfId="0" applyFont="1" applyBorder="1" applyAlignment="1">
      <alignment horizontal="lef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37" xfId="0" applyBorder="1">
      <alignment vertical="center"/>
    </xf>
    <xf numFmtId="0" fontId="0" fillId="9" borderId="1" xfId="0" applyFill="1" applyBorder="1">
      <alignment vertical="center"/>
    </xf>
    <xf numFmtId="0" fontId="0" fillId="0" borderId="42" xfId="0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4" xfId="0" applyFont="1" applyBorder="1" applyAlignment="1">
      <alignment horizontal="right" vertical="center" shrinkToFit="1"/>
    </xf>
    <xf numFmtId="0" fontId="11" fillId="3" borderId="0" xfId="0" applyFont="1" applyFill="1" applyAlignment="1">
      <alignment horizontal="center" vertical="center" shrinkToFit="1"/>
    </xf>
    <xf numFmtId="0" fontId="0" fillId="11" borderId="0" xfId="0" applyFill="1">
      <alignment vertical="center"/>
    </xf>
    <xf numFmtId="0" fontId="0" fillId="11" borderId="0" xfId="0" applyFill="1" applyAlignment="1">
      <alignment horizontal="center" vertical="center"/>
    </xf>
    <xf numFmtId="0" fontId="10" fillId="11" borderId="0" xfId="0" applyFont="1" applyFill="1" applyAlignment="1">
      <alignment horizontal="left" vertical="center"/>
    </xf>
    <xf numFmtId="0" fontId="21" fillId="7" borderId="36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shrinkToFit="1"/>
    </xf>
    <xf numFmtId="0" fontId="13" fillId="3" borderId="36" xfId="1" applyFont="1" applyFill="1" applyBorder="1" applyAlignment="1">
      <alignment horizontal="center" vertical="center" shrinkToFit="1"/>
    </xf>
    <xf numFmtId="0" fontId="13" fillId="3" borderId="85" xfId="1" applyFont="1" applyFill="1" applyBorder="1" applyAlignment="1">
      <alignment horizontal="center" vertical="center" shrinkToFit="1"/>
    </xf>
    <xf numFmtId="0" fontId="13" fillId="3" borderId="23" xfId="1" applyFont="1" applyFill="1" applyBorder="1" applyAlignment="1">
      <alignment horizontal="center" vertical="center" shrinkToFit="1"/>
    </xf>
    <xf numFmtId="0" fontId="13" fillId="3" borderId="4" xfId="1" applyFont="1" applyFill="1" applyBorder="1" applyAlignment="1">
      <alignment horizontal="center" vertical="center" shrinkToFit="1"/>
    </xf>
    <xf numFmtId="0" fontId="13" fillId="3" borderId="86" xfId="1" applyFont="1" applyFill="1" applyBorder="1" applyAlignment="1">
      <alignment horizontal="center" vertical="center" shrinkToFit="1"/>
    </xf>
    <xf numFmtId="0" fontId="3" fillId="3" borderId="58" xfId="1" applyFill="1" applyBorder="1" applyAlignment="1">
      <alignment horizontal="left" vertical="center" indent="1"/>
    </xf>
    <xf numFmtId="0" fontId="3" fillId="3" borderId="46" xfId="1" applyFill="1" applyBorder="1" applyAlignment="1">
      <alignment horizontal="left" vertical="center" indent="1"/>
    </xf>
    <xf numFmtId="0" fontId="3" fillId="3" borderId="48" xfId="1" applyFill="1" applyBorder="1" applyAlignment="1">
      <alignment horizontal="left" vertical="center" indent="1"/>
    </xf>
    <xf numFmtId="0" fontId="3" fillId="3" borderId="30" xfId="1" applyFill="1" applyBorder="1" applyAlignment="1">
      <alignment horizontal="left" vertical="center" indent="1"/>
    </xf>
    <xf numFmtId="0" fontId="3" fillId="3" borderId="31" xfId="1" applyFill="1" applyBorder="1" applyAlignment="1">
      <alignment horizontal="left" vertical="center" indent="1"/>
    </xf>
    <xf numFmtId="0" fontId="3" fillId="3" borderId="35" xfId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58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0" xfId="0" applyBorder="1" applyAlignment="1">
      <alignment horizontal="right" vertical="center" shrinkToFit="1"/>
    </xf>
    <xf numFmtId="0" fontId="0" fillId="0" borderId="67" xfId="0" applyBorder="1" applyAlignment="1">
      <alignment horizontal="right" vertical="center" shrinkToFit="1"/>
    </xf>
    <xf numFmtId="0" fontId="0" fillId="0" borderId="59" xfId="0" applyBorder="1" applyAlignment="1">
      <alignment horizontal="right" vertical="center" shrinkToFit="1"/>
    </xf>
    <xf numFmtId="0" fontId="0" fillId="0" borderId="68" xfId="0" applyBorder="1" applyAlignment="1">
      <alignment horizontal="right" vertical="center" shrinkToFit="1"/>
    </xf>
    <xf numFmtId="180" fontId="0" fillId="0" borderId="61" xfId="0" applyNumberFormat="1" applyBorder="1" applyAlignment="1">
      <alignment horizontal="center" vertical="center"/>
    </xf>
    <xf numFmtId="180" fontId="0" fillId="0" borderId="62" xfId="0" applyNumberFormat="1" applyBorder="1" applyAlignment="1">
      <alignment horizontal="center" vertical="center"/>
    </xf>
    <xf numFmtId="180" fontId="0" fillId="0" borderId="63" xfId="0" applyNumberFormat="1" applyBorder="1" applyAlignment="1">
      <alignment horizontal="center" vertical="center"/>
    </xf>
    <xf numFmtId="180" fontId="0" fillId="0" borderId="64" xfId="0" applyNumberFormat="1" applyBorder="1" applyAlignment="1">
      <alignment horizontal="center" vertical="center"/>
    </xf>
    <xf numFmtId="180" fontId="0" fillId="0" borderId="65" xfId="0" applyNumberFormat="1" applyBorder="1" applyAlignment="1">
      <alignment horizontal="center" vertical="center"/>
    </xf>
    <xf numFmtId="180" fontId="0" fillId="0" borderId="66" xfId="0" applyNumberFormat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8" fillId="0" borderId="3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58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4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3" fillId="0" borderId="41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7" fillId="10" borderId="5" xfId="0" applyFont="1" applyFill="1" applyBorder="1" applyAlignment="1">
      <alignment horizontal="left" vertical="center" shrinkToFit="1"/>
    </xf>
    <xf numFmtId="0" fontId="7" fillId="10" borderId="36" xfId="0" applyFont="1" applyFill="1" applyBorder="1" applyAlignment="1">
      <alignment horizontal="left" vertical="center" shrinkToFit="1"/>
    </xf>
    <xf numFmtId="0" fontId="7" fillId="10" borderId="6" xfId="0" applyFont="1" applyFill="1" applyBorder="1" applyAlignment="1">
      <alignment horizontal="left" vertical="center" shrinkToFit="1"/>
    </xf>
    <xf numFmtId="0" fontId="7" fillId="10" borderId="23" xfId="0" applyFont="1" applyFill="1" applyBorder="1" applyAlignment="1">
      <alignment horizontal="left" vertical="center" shrinkToFit="1"/>
    </xf>
    <xf numFmtId="0" fontId="7" fillId="10" borderId="4" xfId="0" applyFont="1" applyFill="1" applyBorder="1" applyAlignment="1">
      <alignment horizontal="left" vertical="center" shrinkToFit="1"/>
    </xf>
    <xf numFmtId="0" fontId="7" fillId="10" borderId="24" xfId="0" applyFont="1" applyFill="1" applyBorder="1" applyAlignment="1">
      <alignment horizontal="left" vertical="center" shrinkToFit="1"/>
    </xf>
    <xf numFmtId="0" fontId="7" fillId="0" borderId="7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8" fillId="0" borderId="60" xfId="0" applyFont="1" applyBorder="1" applyAlignment="1">
      <alignment horizontal="right" vertical="center" shrinkToFit="1"/>
    </xf>
    <xf numFmtId="0" fontId="8" fillId="0" borderId="67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59" xfId="0" applyFont="1" applyBorder="1" applyAlignment="1">
      <alignment horizontal="right" vertical="center" shrinkToFit="1"/>
    </xf>
    <xf numFmtId="0" fontId="8" fillId="0" borderId="68" xfId="0" applyFont="1" applyBorder="1" applyAlignment="1">
      <alignment horizontal="right" vertical="center" shrinkToFi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10" borderId="24" xfId="0" applyFont="1" applyFill="1" applyBorder="1" applyAlignment="1">
      <alignment horizontal="center" vertical="center" shrinkToFit="1"/>
    </xf>
    <xf numFmtId="0" fontId="8" fillId="10" borderId="60" xfId="0" applyFont="1" applyFill="1" applyBorder="1" applyAlignment="1">
      <alignment horizontal="center" vertical="center" shrinkToFit="1"/>
    </xf>
    <xf numFmtId="0" fontId="8" fillId="10" borderId="67" xfId="0" applyFont="1" applyFill="1" applyBorder="1" applyAlignment="1">
      <alignment horizontal="center" vertical="center" shrinkToFit="1"/>
    </xf>
    <xf numFmtId="0" fontId="8" fillId="10" borderId="6" xfId="0" applyFont="1" applyFill="1" applyBorder="1" applyAlignment="1">
      <alignment horizontal="center" vertical="center" shrinkToFit="1"/>
    </xf>
    <xf numFmtId="0" fontId="8" fillId="10" borderId="59" xfId="0" applyFont="1" applyFill="1" applyBorder="1" applyAlignment="1">
      <alignment horizontal="center" vertical="center" shrinkToFit="1"/>
    </xf>
    <xf numFmtId="0" fontId="8" fillId="10" borderId="6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58" xfId="0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5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36" xfId="1" applyNumberFormat="1" applyFont="1" applyBorder="1" applyAlignment="1">
      <alignment horizontal="center" vertical="center"/>
    </xf>
    <xf numFmtId="49" fontId="5" fillId="0" borderId="2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9" fontId="5" fillId="0" borderId="36" xfId="1" applyNumberFormat="1" applyFont="1" applyBorder="1" applyAlignment="1">
      <alignment horizontal="center" vertical="center"/>
    </xf>
    <xf numFmtId="179" fontId="5" fillId="0" borderId="4" xfId="1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3" fillId="0" borderId="58" xfId="1" applyBorder="1" applyAlignment="1">
      <alignment horizontal="left" vertical="center"/>
    </xf>
    <xf numFmtId="0" fontId="3" fillId="0" borderId="46" xfId="1" applyBorder="1" applyAlignment="1">
      <alignment horizontal="left" vertical="center"/>
    </xf>
    <xf numFmtId="0" fontId="3" fillId="0" borderId="48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  <xf numFmtId="0" fontId="3" fillId="0" borderId="35" xfId="1" applyBorder="1" applyAlignment="1">
      <alignment horizontal="left" vertical="center"/>
    </xf>
    <xf numFmtId="0" fontId="21" fillId="7" borderId="2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3" fillId="0" borderId="58" xfId="1" applyBorder="1" applyAlignment="1">
      <alignment horizontal="left" vertical="top"/>
    </xf>
    <xf numFmtId="0" fontId="3" fillId="0" borderId="46" xfId="1" applyBorder="1" applyAlignment="1">
      <alignment horizontal="left" vertical="top"/>
    </xf>
    <xf numFmtId="0" fontId="3" fillId="0" borderId="48" xfId="1" applyBorder="1" applyAlignment="1">
      <alignment horizontal="left" vertical="top"/>
    </xf>
    <xf numFmtId="0" fontId="3" fillId="0" borderId="37" xfId="1" applyBorder="1" applyAlignment="1">
      <alignment horizontal="left" vertical="top"/>
    </xf>
    <xf numFmtId="0" fontId="3" fillId="0" borderId="0" xfId="1" applyAlignment="1">
      <alignment horizontal="left" vertical="top"/>
    </xf>
    <xf numFmtId="0" fontId="3" fillId="0" borderId="41" xfId="1" applyBorder="1" applyAlignment="1">
      <alignment horizontal="left" vertical="top"/>
    </xf>
    <xf numFmtId="0" fontId="3" fillId="0" borderId="30" xfId="1" applyBorder="1" applyAlignment="1">
      <alignment horizontal="left" vertical="top"/>
    </xf>
    <xf numFmtId="0" fontId="3" fillId="0" borderId="31" xfId="1" applyBorder="1" applyAlignment="1">
      <alignment horizontal="left" vertical="top"/>
    </xf>
    <xf numFmtId="0" fontId="3" fillId="0" borderId="35" xfId="1" applyBorder="1" applyAlignment="1">
      <alignment horizontal="left" vertical="top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176" fontId="0" fillId="0" borderId="40" xfId="0" applyNumberForma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41" xfId="0" applyFont="1" applyBorder="1" applyAlignment="1">
      <alignment horizontal="center" vertical="center" wrapText="1" shrinkToFit="1"/>
    </xf>
    <xf numFmtId="0" fontId="16" fillId="0" borderId="32" xfId="0" applyFont="1" applyBorder="1" applyAlignment="1">
      <alignment horizontal="center" vertical="center" wrapText="1" shrinkToFit="1"/>
    </xf>
    <xf numFmtId="0" fontId="16" fillId="0" borderId="31" xfId="0" applyFont="1" applyBorder="1" applyAlignment="1">
      <alignment horizontal="center" vertical="center" wrapText="1" shrinkToFit="1"/>
    </xf>
    <xf numFmtId="0" fontId="16" fillId="0" borderId="35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83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2" borderId="25" xfId="1" applyFill="1" applyBorder="1" applyAlignment="1">
      <alignment horizontal="center"/>
    </xf>
    <xf numFmtId="0" fontId="3" fillId="2" borderId="26" xfId="1" applyFill="1" applyBorder="1" applyAlignment="1">
      <alignment horizontal="center"/>
    </xf>
    <xf numFmtId="0" fontId="3" fillId="2" borderId="28" xfId="1" applyFill="1" applyBorder="1" applyAlignment="1">
      <alignment horizontal="center"/>
    </xf>
    <xf numFmtId="0" fontId="3" fillId="2" borderId="27" xfId="1" applyFill="1" applyBorder="1" applyAlignment="1">
      <alignment horizontal="center"/>
    </xf>
    <xf numFmtId="0" fontId="3" fillId="2" borderId="29" xfId="1" applyFill="1" applyBorder="1" applyAlignment="1">
      <alignment horizontal="center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3" fillId="0" borderId="56" xfId="1" applyBorder="1" applyAlignment="1">
      <alignment horizontal="center"/>
    </xf>
    <xf numFmtId="0" fontId="3" fillId="0" borderId="34" xfId="1" applyBorder="1" applyAlignment="1">
      <alignment horizontal="center"/>
    </xf>
    <xf numFmtId="0" fontId="0" fillId="0" borderId="8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2" borderId="13" xfId="1" applyFill="1" applyBorder="1" applyAlignment="1">
      <alignment horizontal="center"/>
    </xf>
    <xf numFmtId="0" fontId="3" fillId="2" borderId="14" xfId="1" applyFill="1" applyBorder="1" applyAlignment="1">
      <alignment horizontal="center"/>
    </xf>
    <xf numFmtId="0" fontId="3" fillId="2" borderId="15" xfId="1" applyFill="1" applyBorder="1" applyAlignment="1">
      <alignment horizontal="center"/>
    </xf>
    <xf numFmtId="49" fontId="3" fillId="0" borderId="16" xfId="1" applyNumberFormat="1" applyBorder="1" applyAlignment="1">
      <alignment horizontal="left" vertical="center"/>
    </xf>
    <xf numFmtId="49" fontId="3" fillId="0" borderId="14" xfId="1" applyNumberFormat="1" applyBorder="1" applyAlignment="1">
      <alignment horizontal="left" vertical="center"/>
    </xf>
    <xf numFmtId="49" fontId="3" fillId="0" borderId="17" xfId="1" applyNumberFormat="1" applyBorder="1" applyAlignment="1">
      <alignment horizontal="left" vertical="center"/>
    </xf>
    <xf numFmtId="0" fontId="3" fillId="2" borderId="72" xfId="1" applyFill="1" applyBorder="1" applyAlignment="1">
      <alignment horizontal="center"/>
    </xf>
    <xf numFmtId="0" fontId="3" fillId="2" borderId="71" xfId="1" applyFill="1" applyBorder="1" applyAlignment="1">
      <alignment horizontal="center"/>
    </xf>
    <xf numFmtId="0" fontId="3" fillId="2" borderId="73" xfId="1" applyFill="1" applyBorder="1" applyAlignment="1">
      <alignment horizontal="center"/>
    </xf>
    <xf numFmtId="0" fontId="3" fillId="2" borderId="30" xfId="1" applyFill="1" applyBorder="1" applyAlignment="1">
      <alignment horizontal="center" shrinkToFit="1"/>
    </xf>
    <xf numFmtId="0" fontId="3" fillId="2" borderId="31" xfId="1" applyFill="1" applyBorder="1" applyAlignment="1">
      <alignment horizontal="center" shrinkToFit="1"/>
    </xf>
    <xf numFmtId="0" fontId="3" fillId="2" borderId="33" xfId="1" applyFill="1" applyBorder="1" applyAlignment="1">
      <alignment horizontal="center" shrinkToFit="1"/>
    </xf>
    <xf numFmtId="49" fontId="3" fillId="0" borderId="21" xfId="1" applyNumberFormat="1" applyBorder="1" applyAlignment="1">
      <alignment horizontal="left" vertical="center"/>
    </xf>
    <xf numFmtId="49" fontId="3" fillId="0" borderId="19" xfId="1" applyNumberFormat="1" applyBorder="1" applyAlignment="1">
      <alignment horizontal="left" vertical="center"/>
    </xf>
    <xf numFmtId="49" fontId="3" fillId="0" borderId="22" xfId="1" applyNumberFormat="1" applyBorder="1" applyAlignment="1">
      <alignment horizontal="left" vertical="center"/>
    </xf>
    <xf numFmtId="0" fontId="3" fillId="2" borderId="8" xfId="1" applyFill="1" applyBorder="1" applyAlignment="1">
      <alignment horizontal="center"/>
    </xf>
    <xf numFmtId="0" fontId="3" fillId="2" borderId="9" xfId="1" applyFill="1" applyBorder="1" applyAlignment="1">
      <alignment horizontal="center"/>
    </xf>
    <xf numFmtId="0" fontId="3" fillId="2" borderId="10" xfId="1" applyFill="1" applyBorder="1" applyAlignment="1">
      <alignment horizontal="center"/>
    </xf>
    <xf numFmtId="49" fontId="3" fillId="0" borderId="11" xfId="1" applyNumberFormat="1" applyBorder="1" applyAlignment="1">
      <alignment horizontal="center" vertical="center"/>
    </xf>
    <xf numFmtId="49" fontId="3" fillId="0" borderId="9" xfId="1" applyNumberFormat="1" applyBorder="1" applyAlignment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177" fontId="3" fillId="4" borderId="11" xfId="1" applyNumberFormat="1" applyFill="1" applyBorder="1" applyAlignment="1">
      <alignment horizontal="center" vertical="center"/>
    </xf>
    <xf numFmtId="177" fontId="3" fillId="4" borderId="9" xfId="1" applyNumberFormat="1" applyFill="1" applyBorder="1" applyAlignment="1">
      <alignment horizontal="center" vertical="center"/>
    </xf>
    <xf numFmtId="177" fontId="3" fillId="4" borderId="12" xfId="1" applyNumberFormat="1" applyFill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2" borderId="18" xfId="1" applyFill="1" applyBorder="1" applyAlignment="1">
      <alignment horizontal="center"/>
    </xf>
    <xf numFmtId="0" fontId="3" fillId="2" borderId="19" xfId="1" applyFill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0" borderId="32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3" fillId="0" borderId="35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5" xfId="1" applyBorder="1" applyAlignment="1">
      <alignment horizontal="center" vertical="center"/>
    </xf>
    <xf numFmtId="0" fontId="3" fillId="0" borderId="76" xfId="1" applyBorder="1" applyAlignment="1">
      <alignment horizontal="center" vertical="center"/>
    </xf>
    <xf numFmtId="0" fontId="3" fillId="0" borderId="77" xfId="1" applyBorder="1" applyAlignment="1">
      <alignment horizontal="center" vertical="center"/>
    </xf>
    <xf numFmtId="0" fontId="3" fillId="0" borderId="78" xfId="1" applyBorder="1" applyAlignment="1">
      <alignment horizontal="center" vertical="center"/>
    </xf>
    <xf numFmtId="0" fontId="3" fillId="0" borderId="79" xfId="1" applyBorder="1" applyAlignment="1">
      <alignment horizontal="center" vertical="center"/>
    </xf>
    <xf numFmtId="0" fontId="3" fillId="0" borderId="80" xfId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4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E09C-B311-4E04-B6AD-93880E6E93F0}">
  <dimension ref="A1:CH936"/>
  <sheetViews>
    <sheetView tabSelected="1" zoomScale="85" zoomScaleNormal="85" zoomScaleSheetLayoutView="70" zoomScalePageLayoutView="55" workbookViewId="0">
      <selection activeCell="AM8" sqref="AM8"/>
    </sheetView>
  </sheetViews>
  <sheetFormatPr defaultRowHeight="13.5"/>
  <cols>
    <col min="1" max="34" width="2.375" customWidth="1"/>
    <col min="35" max="35" width="2.25" customWidth="1"/>
    <col min="36" max="53" width="2.375" customWidth="1"/>
    <col min="54" max="54" width="9" hidden="1" customWidth="1"/>
    <col min="55" max="55" width="17.25" hidden="1" customWidth="1"/>
    <col min="56" max="56" width="11.625" hidden="1" customWidth="1"/>
    <col min="57" max="57" width="13.125" hidden="1" customWidth="1"/>
    <col min="58" max="58" width="14.875" hidden="1" customWidth="1"/>
    <col min="59" max="59" width="17.5" hidden="1" customWidth="1"/>
    <col min="60" max="60" width="20.625" hidden="1" customWidth="1"/>
    <col min="61" max="61" width="24.25" hidden="1" customWidth="1"/>
    <col min="62" max="62" width="14.75" hidden="1" customWidth="1"/>
    <col min="63" max="63" width="13" hidden="1" customWidth="1"/>
    <col min="64" max="64" width="12.375" hidden="1" customWidth="1"/>
    <col min="65" max="65" width="9" hidden="1" customWidth="1"/>
    <col min="66" max="78" width="12.375" hidden="1" customWidth="1"/>
    <col min="79" max="79" width="8.125" hidden="1" customWidth="1"/>
    <col min="80" max="81" width="3.5" hidden="1" customWidth="1"/>
    <col min="82" max="83" width="12.375" hidden="1" customWidth="1"/>
    <col min="84" max="84" width="47.875" hidden="1" customWidth="1"/>
    <col min="85" max="85" width="9" hidden="1" customWidth="1"/>
    <col min="86" max="86" width="2.625" customWidth="1"/>
    <col min="87" max="91" width="9" customWidth="1"/>
    <col min="98" max="102" width="4.25" customWidth="1"/>
  </cols>
  <sheetData>
    <row r="1" spans="2:86">
      <c r="BC1" s="83" t="s">
        <v>1990</v>
      </c>
      <c r="BD1" s="2"/>
      <c r="BE1" s="2"/>
      <c r="BF1" s="2" t="s">
        <v>5</v>
      </c>
      <c r="BG1" s="2" t="s">
        <v>7</v>
      </c>
      <c r="BH1" s="2" t="s">
        <v>25</v>
      </c>
      <c r="BI1" s="2"/>
      <c r="BJ1" s="2"/>
      <c r="BK1" s="2" t="s">
        <v>13</v>
      </c>
      <c r="BL1" s="2"/>
      <c r="BM1" s="2"/>
      <c r="BN1" s="2" t="s">
        <v>8</v>
      </c>
      <c r="BO1" s="2" t="s">
        <v>1047</v>
      </c>
      <c r="BP1" s="2"/>
      <c r="BQ1" s="2"/>
      <c r="BR1" s="2" t="s">
        <v>12</v>
      </c>
      <c r="BS1" s="2"/>
      <c r="BU1" t="s">
        <v>31</v>
      </c>
      <c r="BV1" t="s">
        <v>1977</v>
      </c>
      <c r="BW1" t="s">
        <v>1978</v>
      </c>
      <c r="BX1" t="s">
        <v>2013</v>
      </c>
      <c r="BY1" t="s">
        <v>2021</v>
      </c>
      <c r="CA1" t="s">
        <v>1048</v>
      </c>
      <c r="CB1" t="s">
        <v>1049</v>
      </c>
      <c r="CC1" t="s">
        <v>1050</v>
      </c>
      <c r="CE1" t="s">
        <v>53</v>
      </c>
      <c r="CF1" t="s">
        <v>54</v>
      </c>
    </row>
    <row r="2" spans="2:86" ht="13.5" customHeight="1">
      <c r="B2" s="365"/>
      <c r="C2" s="365"/>
      <c r="D2" s="365"/>
      <c r="E2" s="365"/>
      <c r="F2" s="365"/>
      <c r="G2" s="180" t="s">
        <v>1051</v>
      </c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22"/>
      <c r="Z2" s="366"/>
      <c r="AA2" s="366"/>
      <c r="AB2" s="366"/>
      <c r="AC2" s="366"/>
      <c r="AD2" s="366"/>
      <c r="AE2" s="180" t="s">
        <v>1979</v>
      </c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C2" s="2"/>
      <c r="BD2" s="2" t="s">
        <v>3</v>
      </c>
      <c r="BE2" s="2" t="s">
        <v>4</v>
      </c>
      <c r="BF2" s="2" t="s">
        <v>6</v>
      </c>
      <c r="BG2" s="2" t="s">
        <v>15</v>
      </c>
      <c r="BH2" s="2" t="s">
        <v>19</v>
      </c>
      <c r="BI2" s="2" t="s">
        <v>20</v>
      </c>
      <c r="BJ2" s="2" t="s">
        <v>21</v>
      </c>
      <c r="BK2" s="2"/>
      <c r="BL2" s="2" t="s">
        <v>28</v>
      </c>
      <c r="BM2" s="2" t="s">
        <v>27</v>
      </c>
      <c r="BN2" s="2" t="s">
        <v>6</v>
      </c>
      <c r="BO2" s="2" t="s">
        <v>19</v>
      </c>
      <c r="BP2" s="2" t="s">
        <v>20</v>
      </c>
      <c r="BQ2" s="2" t="s">
        <v>21</v>
      </c>
      <c r="BR2" s="2"/>
      <c r="BS2" s="2" t="s">
        <v>28</v>
      </c>
      <c r="BU2" t="s">
        <v>1055</v>
      </c>
      <c r="BX2" t="s">
        <v>1055</v>
      </c>
      <c r="BY2" t="s">
        <v>1055</v>
      </c>
      <c r="CE2" t="s">
        <v>55</v>
      </c>
      <c r="CF2" t="s">
        <v>56</v>
      </c>
      <c r="CH2">
        <v>0</v>
      </c>
    </row>
    <row r="3" spans="2:86" ht="13.5" customHeight="1">
      <c r="B3" s="365"/>
      <c r="C3" s="365"/>
      <c r="D3" s="365"/>
      <c r="E3" s="365"/>
      <c r="F3" s="365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22"/>
      <c r="Z3" s="366"/>
      <c r="AA3" s="366"/>
      <c r="AB3" s="366"/>
      <c r="AC3" s="366"/>
      <c r="AD3" s="366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C3" s="2" t="s">
        <v>0</v>
      </c>
      <c r="BD3" s="2" t="str">
        <f>IF(H40="","",H40)</f>
        <v/>
      </c>
      <c r="BE3" s="2" t="str">
        <f>IF(M40="","",M40)</f>
        <v/>
      </c>
      <c r="BF3" s="2" t="str">
        <f>IF(R40="","",R40)</f>
        <v/>
      </c>
      <c r="BG3" s="2" t="str">
        <f>IF(BF3="","",IF(BF3&lt;BD3,BD3,""))</f>
        <v/>
      </c>
      <c r="BH3" s="2" t="str">
        <f>IF($BF3="","",IF(AND($BD3&lt;=$BF3,$BF3&lt;$BE3),MID(TEXT(ROUNDDOWN($BF3,1-INT(LOG10($BF3))),"0.0E+00"),1,3)*10^(INT(LOG10($BF3))),""))</f>
        <v/>
      </c>
      <c r="BI3" s="2" t="str">
        <f>IF($BF$3="","",IF(AND($BD3&lt;=$BF3,$BF3&lt;$BE3),ROUNDDOWN($BF3,$BD15),""))</f>
        <v/>
      </c>
      <c r="BJ3" s="2" t="str">
        <f>IF($BF$3="","",IF(BH3&lt;BI3,BH3,BI3))</f>
        <v/>
      </c>
      <c r="BK3" s="2" t="str">
        <f>IF(BF3="","",IF($BE3&lt;=$BF3,ROUNDDOWN($BF3,1-INT(LOG10($BF3))),""))</f>
        <v/>
      </c>
      <c r="BL3" s="8" t="str">
        <f>IF(BF3="","",IF(BF3&lt;BD3,"&lt;"&amp;BG3,IF(AND(BD3&lt;=BF3,BF3&lt;BE3),BJ3&amp;BG15,IF(BE3&lt;=BF3,BK3&amp;BI15&amp;BJ15,""))))</f>
        <v/>
      </c>
      <c r="BM3" s="8" t="str">
        <f>IF(BE8=FALSE,BL3,"("&amp;BL3&amp;")")</f>
        <v/>
      </c>
      <c r="BN3" s="2" t="str">
        <f>IF(OR(BF3="",$BD$27="",$BE$27="「水銀排出施設の種類」を選択してください",$B$23=""),"",IF(BD8=TRUE,"不要",BF3*(21-$BE$27)/(21-$BD$27)))</f>
        <v/>
      </c>
      <c r="BO3" s="2" t="str">
        <f>IF(OR($BF3="",$BN3=""),"",IF(AND($BD3&lt;=$BF3,$BF3&lt;$BE3),MID(TEXT(ROUNDDOWN($BN3,1-INT(LOG10($BN3))),"0.0E+00"),1,3)*10^(INT(LOG10($BN3))),""))</f>
        <v/>
      </c>
      <c r="BP3" s="2" t="str">
        <f>IF(OR($BF$3="",$BN3=""),"",IF(AND($BD3&lt;=$BF3,$BF3&lt;$BE3),ROUNDDOWN($BN3,$BD15),""))</f>
        <v/>
      </c>
      <c r="BQ3" s="2" t="str">
        <f>IF($BF$3="","",IF(BO3&lt;BP3,BO3,BP3))</f>
        <v/>
      </c>
      <c r="BR3" s="2" t="str">
        <f>IF(BN3="","",IF($BE3&lt;=$BF3,ROUNDDOWN($BN3,1-INT(LOG10($BN3))),""))</f>
        <v/>
      </c>
      <c r="BS3" s="2" t="str">
        <f>IF(OR(BN3="",$BD$27="",$BE$27=""),"",IF(BF3&lt;BD3,"&lt;"&amp;BG3,IF(AND(BD3&lt;=BF3,BF3&lt;BE3),BQ3&amp;BH15,IF(BE3&lt;=BF3,BR3&amp;BK15&amp;BL15,""))))</f>
        <v/>
      </c>
      <c r="BT3" s="7"/>
      <c r="BU3" t="s">
        <v>32</v>
      </c>
      <c r="BV3">
        <v>6</v>
      </c>
      <c r="BW3">
        <v>6</v>
      </c>
      <c r="BX3" t="s">
        <v>2014</v>
      </c>
      <c r="BY3" t="s">
        <v>2022</v>
      </c>
      <c r="CA3">
        <f>IF(AS101="","",IF(AS101="元",2018,2017+AS101))</f>
        <v>2025</v>
      </c>
      <c r="CB3" s="1" t="s">
        <v>1040</v>
      </c>
      <c r="CC3" s="1" t="s">
        <v>1037</v>
      </c>
      <c r="CE3" t="s">
        <v>57</v>
      </c>
      <c r="CF3" t="s">
        <v>1056</v>
      </c>
      <c r="CH3">
        <v>1</v>
      </c>
    </row>
    <row r="4" spans="2:86" ht="13.5" customHeight="1">
      <c r="B4" s="7"/>
      <c r="C4" s="7"/>
      <c r="D4" s="7"/>
      <c r="E4" s="7"/>
      <c r="F4" s="7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22"/>
      <c r="Z4" s="7"/>
      <c r="AA4" s="7"/>
      <c r="AB4" s="7"/>
      <c r="AC4" s="7"/>
      <c r="AD4" s="7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C4" s="2" t="s">
        <v>1</v>
      </c>
      <c r="BD4" s="2" t="str">
        <f>IF(H41="","",H41)</f>
        <v/>
      </c>
      <c r="BE4" s="2" t="str">
        <f>IF(M41="","",M41)</f>
        <v/>
      </c>
      <c r="BF4" s="2" t="str">
        <f>IF(R41="","",R41)</f>
        <v/>
      </c>
      <c r="BG4" s="2" t="str">
        <f>IF(BF4="","",IF(BF4&lt;BD4,BD4,""))</f>
        <v/>
      </c>
      <c r="BH4" s="2" t="str">
        <f>IF($BF4="","",IF(AND($BD4&lt;=$BF4,$BF4&lt;$BE4),MID(TEXT(ROUNDDOWN($BF4,1-INT(LOG10($BF4))),"0.0E+00"),1,3)*10^(INT(LOG10($BF4))),""))</f>
        <v/>
      </c>
      <c r="BI4" s="2" t="str">
        <f>IF(BF4="","",IF(AND(BD4&lt;=BF4,BF4&lt;BE4),ROUNDDOWN($BF4,$BD16),""))</f>
        <v/>
      </c>
      <c r="BJ4" s="2" t="str">
        <f>IF($BF$3="","",IF(BH4&lt;BI4,BH4,BI4))</f>
        <v/>
      </c>
      <c r="BK4" s="2" t="str">
        <f>IF(BF4="","",IF($BE4&lt;=$BF4,ROUNDDOWN($BF4,1-INT(LOG10($BF4))),""))</f>
        <v/>
      </c>
      <c r="BL4" s="8" t="str">
        <f>IF(BF4="","",IF(BF4&lt;BD4,"&lt;"&amp;BG4,IF(AND(BD4&lt;=BF4,BF4&lt;BE4),BJ4&amp;BG16,IF(BE4&lt;=BF4,BK4&amp;BI16&amp;BJ16,""))))</f>
        <v/>
      </c>
      <c r="BM4" s="8" t="str">
        <f>IF(BE9=FALSE,BL4,"("&amp;BL4&amp;")")</f>
        <v/>
      </c>
      <c r="BN4" s="2" t="str">
        <f>IF(OR(BF4="",$BD$28="",$BE$28="",$B$23=""),"",IF(BD9=TRUE,"不要",BF4*(21-$BE$28)/(21-$BD$28)))</f>
        <v/>
      </c>
      <c r="BO4" s="2" t="str">
        <f>IF(OR($BF4="",BN4=""),"",IF(AND($BD4&lt;=$BF4,$BF4&lt;$BE4),MID(TEXT(ROUNDDOWN($BN4,1-INT(LOG10($BN4))),"0.0E+00"),1,3)*10^(INT(LOG10($BN4))),""))</f>
        <v/>
      </c>
      <c r="BP4" s="2" t="str">
        <f>IF($BF$4="","",IF(AND($BD4&lt;=$BF4,$BF4&lt;$BE4),ROUNDDOWN($BN4,$BD16),""))</f>
        <v/>
      </c>
      <c r="BQ4" s="2" t="str">
        <f>IF($BF$3="","",IF(BO4&lt;BP4,BO4,BP4))</f>
        <v/>
      </c>
      <c r="BR4" s="2" t="str">
        <f>IF(BN4="","",IF($BE4&lt;=$BF4,ROUNDDOWN($BN4,1-INT(LOG10($BN4))),""))</f>
        <v/>
      </c>
      <c r="BS4" s="2" t="str">
        <f>IF(OR(BN4="",$BD$27="",$BE$27=""),"",IF(BF4&lt;BD4,"&lt;"&amp;BG4,IF(AND(BD4&lt;=BF4,BF4&lt;BE4),BQ4&amp;BH16,IF(BE4&lt;=BF4,BR4&amp;BK16&amp;BL16,""))))</f>
        <v/>
      </c>
      <c r="BT4" s="7"/>
      <c r="BU4" t="s">
        <v>33</v>
      </c>
      <c r="BV4">
        <v>6</v>
      </c>
      <c r="BW4">
        <v>6</v>
      </c>
      <c r="BX4" t="s">
        <v>2015</v>
      </c>
      <c r="BY4" t="s">
        <v>2023</v>
      </c>
      <c r="CA4">
        <f>CA3+1</f>
        <v>2026</v>
      </c>
      <c r="CB4" s="1" t="s">
        <v>1041</v>
      </c>
      <c r="CC4" s="1" t="s">
        <v>1038</v>
      </c>
      <c r="CE4" t="s">
        <v>59</v>
      </c>
      <c r="CF4" t="s">
        <v>1057</v>
      </c>
      <c r="CH4">
        <v>2</v>
      </c>
    </row>
    <row r="5" spans="2:86" ht="13.5" customHeight="1">
      <c r="B5" s="367"/>
      <c r="C5" s="367"/>
      <c r="D5" s="367"/>
      <c r="E5" s="367"/>
      <c r="F5" s="367"/>
      <c r="G5" s="368" t="s">
        <v>2027</v>
      </c>
      <c r="H5" s="368"/>
      <c r="I5" s="368"/>
      <c r="J5" s="368"/>
      <c r="K5" s="368"/>
      <c r="L5" s="368"/>
      <c r="M5" s="368"/>
      <c r="N5" s="368"/>
      <c r="O5" s="368"/>
      <c r="P5" s="368"/>
      <c r="Q5" s="365"/>
      <c r="R5" s="365"/>
      <c r="S5" s="365"/>
      <c r="T5" s="365"/>
      <c r="U5" s="365"/>
      <c r="V5" s="368" t="s">
        <v>2028</v>
      </c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0"/>
      <c r="AR5" s="30"/>
      <c r="AS5" s="30"/>
      <c r="AT5" s="40"/>
      <c r="AU5" s="40"/>
      <c r="AV5" s="40"/>
      <c r="AW5" s="40"/>
      <c r="AX5" s="40"/>
      <c r="AY5" s="40"/>
      <c r="AZ5" s="40"/>
      <c r="BA5" s="40"/>
      <c r="BC5" s="2" t="s">
        <v>2</v>
      </c>
      <c r="BD5" s="2" t="str">
        <f>IF(OR(BD3="",BD4=""),"",ROUNDDOWN(SUM(BD3:BD4),1-INT(LOG10(SUM(BD3:BD4)))))</f>
        <v/>
      </c>
      <c r="BE5" s="2" t="str">
        <f>IF(OR(BE3="",BE4=""),"",ROUNDDOWN(SUM(BE3:BE4),1-INT(LOG10(SUM(BE3:BE4)))))</f>
        <v/>
      </c>
      <c r="BF5" s="6" t="str">
        <f>IF(OR(BF3="",BF4=""),"",IF(AND(BD3&gt;BF3,BD4&gt;BF4),"不要",IF(AND(BD3&gt;BF3,BD4&lt;BF4),BF4,IF(AND(BD3&lt;BF3,BD4&gt;BF4),BF3,SUM(BF3:BF4)))))</f>
        <v/>
      </c>
      <c r="BG5" s="2" t="str">
        <f>IF(BF5="","",IF(AND(BD3&gt;BF3,BD4&gt;BF4),BD5,""))</f>
        <v/>
      </c>
      <c r="BH5" s="2" t="str">
        <f>IF(OR($BF$5="",$BF$5="不要"),"",MID(TEXT(ROUNDDOWN($BF5,1-INT(LOG10($BF5))),"0.0E+00"),1,3)*10^(INT(LOG10($BF5))))</f>
        <v/>
      </c>
      <c r="BI5" s="2" t="str">
        <f>IF(OR($BF$5="",$BF$5="不要"),"",ROUNDDOWN($BF5,$BD17))</f>
        <v/>
      </c>
      <c r="BJ5" s="2" t="str">
        <f>IF($BF$3="","",IF(BH5&lt;BI5,BH5,BI5))</f>
        <v/>
      </c>
      <c r="BK5" s="2" t="str">
        <f>IF(OR(BF5="",BF5="不要"),"",ROUNDDOWN($BF5,1-INT(LOG10($BF5))))</f>
        <v/>
      </c>
      <c r="BL5" s="8" t="str">
        <f>IF(BF5="","",IF(AND($BD$8=TRUE,$BD$9=TRUE),"&lt;"&amp;BG5,IF(AND($BD$8=FALSE,$BD$9=TRUE),BL3,IF(AND($BD$8=TRUE,$BD$9=FALSE),BL4,BJ5))))</f>
        <v/>
      </c>
      <c r="BM5" s="8"/>
      <c r="BN5" s="2" t="str">
        <f>IF(OR(BF3="",BF4="",$BD$27="",$BE$27="",BN3="",BN4=""),"",IF(AND(BD3&gt;BF3,BD4&gt;BF4),"不要",IF(AND(BD3&gt;BF3,BD4&lt;BF4),BN4,IF(AND(BD3&lt;BF3,BD4&gt;BF4),BN3,SUM(BN3:BN4)))))</f>
        <v/>
      </c>
      <c r="BO5" s="2" t="str">
        <f>IF(OR($BF$5="",$BF$5="不要",BN5&gt;1),"",MID(TEXT(ROUNDDOWN($BN5,1-INT(LOG10($BN5))),"0.0E+00"),1,3)*10^(INT(LOG10($BN5))))</f>
        <v/>
      </c>
      <c r="BP5" s="2" t="str">
        <f>IF(OR($BF$5="",$BF$5="不要",BN5&gt;1),"",ROUNDDOWN($BN5,$BD17))</f>
        <v/>
      </c>
      <c r="BQ5" s="2" t="str">
        <f>IF($BF$3="","",IF(BO5&lt;BP5,BO5,BP5))</f>
        <v/>
      </c>
      <c r="BR5" s="2" t="str">
        <f>IF(BN5="","",IF(1&lt;=$BN5,ROUNDDOWN($BN5,1-INT(LOG10($BN5))),""))</f>
        <v/>
      </c>
      <c r="BS5" s="2" t="str">
        <f>IF(BN5="","",IF(AND($BD$8=TRUE,$BD$9=TRUE),"&lt;"&amp;BG5,IF(AND($BD$8=FALSE,$BD$9=TRUE),BS3,IF(AND($BD$8=TRUE,$BD$9=FALSE),BS4,IF(BN5&lt;1,BQ5&amp;BH17,BR5&amp;BL17)))))</f>
        <v/>
      </c>
      <c r="BU5" t="s">
        <v>34</v>
      </c>
      <c r="BV5">
        <v>6</v>
      </c>
      <c r="BW5">
        <v>6</v>
      </c>
      <c r="BX5" t="s">
        <v>2016</v>
      </c>
      <c r="CB5" s="1" t="s">
        <v>1042</v>
      </c>
      <c r="CC5" s="1" t="s">
        <v>1039</v>
      </c>
      <c r="CE5" t="s">
        <v>61</v>
      </c>
      <c r="CF5" t="s">
        <v>1058</v>
      </c>
      <c r="CH5">
        <v>3</v>
      </c>
    </row>
    <row r="6" spans="2:86" ht="13.5" customHeight="1">
      <c r="B6" s="367"/>
      <c r="C6" s="367"/>
      <c r="D6" s="367"/>
      <c r="E6" s="367"/>
      <c r="F6" s="367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5"/>
      <c r="R6" s="365"/>
      <c r="S6" s="365"/>
      <c r="T6" s="365"/>
      <c r="U6" s="365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0"/>
      <c r="AR6" s="30"/>
      <c r="AS6" s="30"/>
      <c r="AT6" s="40"/>
      <c r="AU6" s="40"/>
      <c r="AV6" s="40"/>
      <c r="AW6" s="40"/>
      <c r="AX6" s="40"/>
      <c r="AY6" s="40"/>
      <c r="AZ6" s="40"/>
      <c r="BA6" s="40"/>
      <c r="BF6" s="4"/>
      <c r="BL6" s="7"/>
      <c r="BM6" s="7"/>
      <c r="BU6" t="s">
        <v>35</v>
      </c>
      <c r="BV6">
        <v>6</v>
      </c>
      <c r="BW6">
        <v>6</v>
      </c>
      <c r="CB6" s="1" t="s">
        <v>1043</v>
      </c>
      <c r="CC6" s="1" t="s">
        <v>1040</v>
      </c>
      <c r="CE6" t="s">
        <v>62</v>
      </c>
      <c r="CF6" t="s">
        <v>1059</v>
      </c>
    </row>
    <row r="7" spans="2:86">
      <c r="BC7" s="2" t="s">
        <v>22</v>
      </c>
      <c r="BD7" s="2" t="s">
        <v>23</v>
      </c>
      <c r="BE7" s="2" t="s">
        <v>24</v>
      </c>
      <c r="BF7" s="2" t="s">
        <v>26</v>
      </c>
      <c r="BL7" s="7"/>
      <c r="BM7" s="7"/>
      <c r="BU7" t="s">
        <v>36</v>
      </c>
      <c r="BV7">
        <v>6</v>
      </c>
      <c r="BW7">
        <v>6</v>
      </c>
      <c r="CB7" s="1" t="s">
        <v>1044</v>
      </c>
      <c r="CC7" s="1" t="s">
        <v>1041</v>
      </c>
      <c r="CE7" t="s">
        <v>65</v>
      </c>
      <c r="CF7" t="s">
        <v>1060</v>
      </c>
    </row>
    <row r="8" spans="2:86" ht="14.25" thickBot="1">
      <c r="B8" s="47" t="s">
        <v>64</v>
      </c>
      <c r="C8" s="48"/>
      <c r="D8" s="48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48"/>
      <c r="S8" s="48"/>
      <c r="T8" s="48"/>
      <c r="U8" s="48"/>
      <c r="V8" s="48"/>
      <c r="W8" s="48"/>
      <c r="X8" s="48"/>
      <c r="Y8" s="48"/>
      <c r="Z8" s="48"/>
      <c r="AA8" s="48"/>
      <c r="BC8" s="2" t="s">
        <v>0</v>
      </c>
      <c r="BD8" s="2" t="b">
        <f>IF(BG3="",FALSE,TRUE)</f>
        <v>0</v>
      </c>
      <c r="BE8" s="2" t="b">
        <f>IF(BJ3="",FALSE,TRUE)</f>
        <v>0</v>
      </c>
      <c r="BF8" s="2" t="b">
        <f>IF(BK3="",FALSE,TRUE)</f>
        <v>0</v>
      </c>
      <c r="BL8" s="7"/>
      <c r="BM8" s="7"/>
      <c r="BU8" t="s">
        <v>37</v>
      </c>
      <c r="BV8">
        <v>6</v>
      </c>
      <c r="BW8">
        <v>6</v>
      </c>
      <c r="CB8" s="1" t="s">
        <v>1045</v>
      </c>
      <c r="CC8" s="1" t="s">
        <v>1042</v>
      </c>
      <c r="CE8" t="s">
        <v>68</v>
      </c>
      <c r="CF8" t="s">
        <v>1061</v>
      </c>
    </row>
    <row r="9" spans="2:86">
      <c r="B9" s="337" t="s">
        <v>67</v>
      </c>
      <c r="C9" s="338"/>
      <c r="D9" s="338"/>
      <c r="E9" s="338"/>
      <c r="F9" s="339"/>
      <c r="G9" s="359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1"/>
      <c r="AB9" s="16"/>
      <c r="AC9" s="16"/>
      <c r="AD9" s="16"/>
      <c r="AE9" s="16"/>
      <c r="AF9" s="16"/>
      <c r="AH9" s="20"/>
      <c r="AJ9" s="20"/>
      <c r="AL9" s="21"/>
      <c r="AM9" s="7"/>
      <c r="AN9" s="20"/>
      <c r="AP9" s="21"/>
      <c r="AQ9" s="7"/>
      <c r="AR9" s="20"/>
      <c r="AS9" s="7"/>
      <c r="AT9" s="7"/>
      <c r="AU9" s="7"/>
      <c r="AV9" s="7"/>
      <c r="AW9" s="7"/>
      <c r="AX9" s="7"/>
      <c r="AY9" s="7"/>
      <c r="AZ9" s="7"/>
      <c r="BC9" s="2" t="s">
        <v>1</v>
      </c>
      <c r="BD9" s="2" t="b">
        <f>IF(BG4="",FALSE,TRUE)</f>
        <v>0</v>
      </c>
      <c r="BE9" s="2" t="b">
        <f>IF(BJ4="",FALSE,TRUE)</f>
        <v>0</v>
      </c>
      <c r="BF9" s="2" t="b">
        <f>IF(BK4="",FALSE,TRUE)</f>
        <v>0</v>
      </c>
      <c r="BL9" s="7"/>
      <c r="BM9" s="7"/>
      <c r="BU9" t="s">
        <v>38</v>
      </c>
      <c r="CB9" s="1" t="s">
        <v>1046</v>
      </c>
      <c r="CC9" s="1" t="s">
        <v>1043</v>
      </c>
      <c r="CE9" t="s">
        <v>71</v>
      </c>
      <c r="CF9" t="s">
        <v>1062</v>
      </c>
    </row>
    <row r="10" spans="2:86">
      <c r="B10" s="322" t="s">
        <v>70</v>
      </c>
      <c r="C10" s="323"/>
      <c r="D10" s="323"/>
      <c r="E10" s="323"/>
      <c r="F10" s="324"/>
      <c r="G10" s="362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4"/>
      <c r="AB10" s="16"/>
      <c r="AC10" s="16"/>
      <c r="AD10" s="16"/>
      <c r="AE10" s="16"/>
      <c r="AF10" s="16"/>
      <c r="AH10" s="20"/>
      <c r="AJ10" s="20"/>
      <c r="AL10" s="21"/>
      <c r="AM10" s="7"/>
      <c r="AN10" s="20"/>
      <c r="AP10" s="21"/>
      <c r="AQ10" s="7"/>
      <c r="AR10" s="20"/>
      <c r="AS10" s="7"/>
      <c r="AT10" s="7"/>
      <c r="AU10" s="7"/>
      <c r="AV10" s="7"/>
      <c r="AW10" s="7"/>
      <c r="AX10" s="7"/>
      <c r="AY10" s="7"/>
      <c r="AZ10" s="7"/>
      <c r="BC10" s="2" t="s">
        <v>2</v>
      </c>
      <c r="BD10" s="2" t="b">
        <f>IF(AND(BD8=TRUE,BD9=TRUE),TRUE,FALSE)</f>
        <v>0</v>
      </c>
      <c r="BE10" s="2" t="b">
        <f>IF(AND(BF8=TRUE,BF9=TRUE),FALSE,IF(AND(BD8=TRUE,BD9=TRUE),FALSE,IF(AND(BE8=TRUE,BE9=TRUE),TRUE,IF(AND(BF3&gt;BF4,BF8=TRUE,BE9=TRUE),FALSE,IF(AND(BF3&gt;BF4,BE8=TRUE,BF9=TRUE),TRUE,IF(AND(BF3&lt;BF4,BF8=TRUE,BE9=TRUE),FALSE,IF(AND(BF3&lt;BF4,BE8=TRUE,BF9=TRUE),FALSE,IF(AND(BD8=TRUE,BE9=TRUE),TRUE,IF(AND(BD8=TRUE,BF9=TRUE),FALSE,IF(AND(BD9=TRUE,BE8=TRUE),TRUE,IF(AND(BD9=TRUE,BF8=TRUE),FALSE,FALSE)))))))))))</f>
        <v>0</v>
      </c>
      <c r="BF10" s="2"/>
      <c r="BL10" s="7"/>
      <c r="BM10" s="7"/>
      <c r="BU10" t="s">
        <v>39</v>
      </c>
      <c r="CB10" s="1">
        <v>11</v>
      </c>
      <c r="CC10" s="1" t="s">
        <v>1044</v>
      </c>
      <c r="CE10" t="s">
        <v>74</v>
      </c>
      <c r="CF10" t="s">
        <v>1063</v>
      </c>
    </row>
    <row r="11" spans="2:86">
      <c r="B11" s="322" t="s">
        <v>73</v>
      </c>
      <c r="C11" s="323"/>
      <c r="D11" s="323"/>
      <c r="E11" s="323"/>
      <c r="F11" s="324"/>
      <c r="G11" s="362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4"/>
      <c r="AB11" s="16"/>
      <c r="AC11" s="16"/>
      <c r="AD11" s="16"/>
      <c r="AE11" s="16"/>
      <c r="AF11" s="16"/>
      <c r="AH11" s="20"/>
      <c r="AJ11" s="20"/>
      <c r="AL11" s="21"/>
      <c r="AM11" s="7"/>
      <c r="AN11" s="20"/>
      <c r="AP11" s="21"/>
      <c r="AQ11" s="7"/>
      <c r="AR11" s="20"/>
      <c r="AS11" s="7"/>
      <c r="AT11" s="7"/>
      <c r="AU11" s="7"/>
      <c r="AV11" s="7"/>
      <c r="AW11" s="7"/>
      <c r="AX11" s="7"/>
      <c r="AY11" s="7"/>
      <c r="AZ11" s="7"/>
      <c r="BF11" s="4"/>
      <c r="BL11" s="7"/>
      <c r="BM11" s="7"/>
      <c r="BU11" t="s">
        <v>40</v>
      </c>
      <c r="CB11" s="1">
        <v>12</v>
      </c>
      <c r="CC11" s="1" t="s">
        <v>1045</v>
      </c>
      <c r="CE11" t="s">
        <v>77</v>
      </c>
      <c r="CF11" t="s">
        <v>1064</v>
      </c>
    </row>
    <row r="12" spans="2:86" ht="14.25" thickBot="1">
      <c r="B12" s="349" t="s">
        <v>76</v>
      </c>
      <c r="C12" s="350"/>
      <c r="D12" s="350"/>
      <c r="E12" s="350"/>
      <c r="F12" s="351"/>
      <c r="G12" s="352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4"/>
      <c r="AB12" s="16"/>
      <c r="AC12" s="16"/>
      <c r="AD12" s="16"/>
      <c r="AE12" s="16"/>
      <c r="AF12" s="16"/>
      <c r="AH12" s="20"/>
      <c r="AJ12" s="20"/>
      <c r="AL12" s="21"/>
      <c r="AM12" s="7"/>
      <c r="AN12" s="20"/>
      <c r="AP12" s="21"/>
      <c r="AQ12" s="7"/>
      <c r="AR12" s="20"/>
      <c r="AS12" s="7"/>
      <c r="AT12" s="7"/>
      <c r="AU12" s="7"/>
      <c r="AV12" s="7"/>
      <c r="AW12" s="7"/>
      <c r="AX12" s="7"/>
      <c r="AY12" s="7"/>
      <c r="AZ12" s="7"/>
      <c r="BI12" s="355" t="s">
        <v>16</v>
      </c>
      <c r="BJ12" s="355"/>
      <c r="BK12" s="355" t="s">
        <v>16</v>
      </c>
      <c r="BL12" s="355"/>
      <c r="BM12" s="7"/>
      <c r="BU12" t="s">
        <v>41</v>
      </c>
      <c r="CB12" s="1" t="s">
        <v>1037</v>
      </c>
      <c r="CC12" s="1">
        <v>10</v>
      </c>
      <c r="CE12" t="s">
        <v>79</v>
      </c>
      <c r="CF12" t="s">
        <v>1065</v>
      </c>
    </row>
    <row r="13" spans="2:86">
      <c r="D13" s="7"/>
      <c r="E13" s="7"/>
      <c r="F13" s="7"/>
      <c r="G13" s="7"/>
      <c r="H13" s="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5"/>
      <c r="X13" s="15"/>
      <c r="Y13" s="15"/>
      <c r="Z13" s="16"/>
      <c r="AA13" s="16"/>
      <c r="AB13" s="16"/>
      <c r="AC13" s="16"/>
      <c r="AD13" s="16"/>
      <c r="AE13" s="16"/>
      <c r="AF13" s="16"/>
      <c r="AH13" s="20"/>
      <c r="AJ13" s="20"/>
      <c r="AL13" s="21"/>
      <c r="AM13" s="7"/>
      <c r="AN13" s="20"/>
      <c r="AP13" s="21"/>
      <c r="AQ13" s="7"/>
      <c r="AR13" s="20"/>
      <c r="AS13" s="7"/>
      <c r="AT13" s="7"/>
      <c r="AU13" s="7"/>
      <c r="AV13" s="7"/>
      <c r="AW13" s="7"/>
      <c r="AX13" s="7"/>
      <c r="AY13" s="7"/>
      <c r="AZ13" s="7"/>
      <c r="BG13" s="356" t="s">
        <v>17</v>
      </c>
      <c r="BH13" s="356"/>
      <c r="BI13" s="357" t="s">
        <v>5</v>
      </c>
      <c r="BJ13" s="358"/>
      <c r="BK13" s="357" t="s">
        <v>8</v>
      </c>
      <c r="BL13" s="358"/>
      <c r="BM13" s="7"/>
      <c r="BU13" t="s">
        <v>42</v>
      </c>
      <c r="BY13" t="s">
        <v>2018</v>
      </c>
      <c r="CB13" s="1" t="s">
        <v>1038</v>
      </c>
      <c r="CC13" s="1">
        <v>11</v>
      </c>
      <c r="CE13" t="s">
        <v>81</v>
      </c>
      <c r="CF13" t="s">
        <v>1066</v>
      </c>
    </row>
    <row r="14" spans="2:86" ht="14.25" thickBot="1">
      <c r="B14" s="47" t="s">
        <v>1052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L14" s="21"/>
      <c r="AM14" s="7"/>
      <c r="AN14" s="20"/>
      <c r="AP14" s="21"/>
      <c r="AQ14" s="7"/>
      <c r="AR14" s="20"/>
      <c r="AS14" s="7"/>
      <c r="AT14" s="7"/>
      <c r="AU14" s="7"/>
      <c r="AV14" s="7"/>
      <c r="AW14" s="7"/>
      <c r="AX14" s="7"/>
      <c r="AY14" s="7"/>
      <c r="AZ14" s="7"/>
      <c r="BC14" s="2" t="s">
        <v>9</v>
      </c>
      <c r="BD14" s="2" t="s">
        <v>3</v>
      </c>
      <c r="BE14" s="2" t="s">
        <v>4</v>
      </c>
      <c r="BF14" s="5" t="s">
        <v>5</v>
      </c>
      <c r="BG14" s="8" t="s">
        <v>5</v>
      </c>
      <c r="BH14" s="8" t="s">
        <v>8</v>
      </c>
      <c r="BI14" s="3" t="s">
        <v>11</v>
      </c>
      <c r="BJ14" s="2" t="s">
        <v>12</v>
      </c>
      <c r="BK14" s="2" t="s">
        <v>11</v>
      </c>
      <c r="BL14" s="2" t="s">
        <v>12</v>
      </c>
      <c r="BM14" s="7"/>
      <c r="BU14" t="s">
        <v>43</v>
      </c>
      <c r="BY14" t="s">
        <v>1055</v>
      </c>
      <c r="CB14" s="1" t="s">
        <v>1039</v>
      </c>
      <c r="CC14" s="1">
        <v>12</v>
      </c>
      <c r="CE14" t="s">
        <v>84</v>
      </c>
      <c r="CF14" t="s">
        <v>1067</v>
      </c>
    </row>
    <row r="15" spans="2:86">
      <c r="B15" s="337" t="s">
        <v>53</v>
      </c>
      <c r="C15" s="338"/>
      <c r="D15" s="338"/>
      <c r="E15" s="338"/>
      <c r="F15" s="338"/>
      <c r="G15" s="338"/>
      <c r="H15" s="339"/>
      <c r="I15" s="340"/>
      <c r="J15" s="341"/>
      <c r="K15" s="341"/>
      <c r="L15" s="11" t="s">
        <v>83</v>
      </c>
      <c r="M15" s="341"/>
      <c r="N15" s="341"/>
      <c r="O15" s="342"/>
      <c r="P15" s="343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5"/>
      <c r="AL15" s="21"/>
      <c r="AM15" s="7"/>
      <c r="AN15" s="20"/>
      <c r="AP15" s="21"/>
      <c r="AQ15" s="7"/>
      <c r="AR15" s="20"/>
      <c r="AS15" s="7"/>
      <c r="AT15" s="7"/>
      <c r="AU15" s="7"/>
      <c r="AV15" s="7"/>
      <c r="AW15" s="7"/>
      <c r="AX15" s="7"/>
      <c r="AY15" s="7"/>
      <c r="AZ15" s="7"/>
      <c r="BC15" s="2" t="s">
        <v>0</v>
      </c>
      <c r="BD15" s="2" t="str">
        <f>IF(BD3="","",IF(ISERROR(LEN(BD3)-FIND(".",BD3))=TRUE,0,LEN(BD3)-FIND(".",BD3)))</f>
        <v/>
      </c>
      <c r="BE15" s="2" t="str">
        <f>IF(BE3="","",IF(ISERROR(LEN(BE3)-FIND(".",BE3))=TRUE,0,LEN(BE3)-FIND(".",BE3)))</f>
        <v/>
      </c>
      <c r="BF15" s="5" t="str">
        <f>IF(BF3="","",IF(ISERROR(LEN(BF3)-FIND(".",BF3))=TRUE,0,LEN(BF3)-FIND(".",BF3)))</f>
        <v/>
      </c>
      <c r="BG15" s="2" t="str">
        <f>IF(OR(BF3="",BF3=0),"",IF(BD21=BF21,"",IF(AND(BD21&lt;BF21,BH3=ROUNDDOWN($BF3,-INT(LOG10($BF3)))),"0","")))</f>
        <v/>
      </c>
      <c r="BH15" s="2" t="str">
        <f>IF(OR(BN3="",BF3=0),"",IF(BD21=BG21,"",IF(AND(BD21&lt;BG21,BO3=ROUNDDOWN($BN3,-INT(LOG10($BN3)))),"0","")))</f>
        <v/>
      </c>
      <c r="BI15" s="3" t="str">
        <f>IF(AND(BK3&lt;1,LEFT(RIGHT(BK3,2),1)="0"),0,IF(AND(BK3&lt;1,LEFT(RIGHT(BK3,2),1)="."),0,""))</f>
        <v/>
      </c>
      <c r="BJ15" s="2" t="str">
        <f>IF(BK3&lt;1,"",BK21)</f>
        <v/>
      </c>
      <c r="BK15" s="2" t="str">
        <f>IF(AND(BR3&lt;1,LEFT(RIGHT(BR3,2),1)="0"),0,IF(AND(BR3&lt;1,LEFT(RIGHT(BR3,2),1)="."),0,""))</f>
        <v/>
      </c>
      <c r="BL15" s="6" t="str">
        <f>IF(BR3&lt;1,"",BM21)</f>
        <v/>
      </c>
      <c r="BM15" s="7"/>
      <c r="BU15" t="s">
        <v>44</v>
      </c>
      <c r="BY15" t="s">
        <v>2019</v>
      </c>
      <c r="CC15" s="1">
        <v>13</v>
      </c>
      <c r="CE15" t="s">
        <v>87</v>
      </c>
      <c r="CF15" t="s">
        <v>1068</v>
      </c>
    </row>
    <row r="16" spans="2:86">
      <c r="B16" s="322" t="s">
        <v>86</v>
      </c>
      <c r="C16" s="323"/>
      <c r="D16" s="323"/>
      <c r="E16" s="323"/>
      <c r="F16" s="323"/>
      <c r="G16" s="323"/>
      <c r="H16" s="324"/>
      <c r="I16" s="346" t="str">
        <f>IF(OR(I15="",M15=""),"郵便番号を入力後、区町名を確認してください",IFERROR(VLOOKUP(I15&amp;"-"&amp;M15,$CE$2:$CF$936,2,0),"郵便番号の入力を確認してください"))</f>
        <v>郵便番号を入力後、区町名を確認してください</v>
      </c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8"/>
      <c r="AL16" s="21"/>
      <c r="AM16" s="7"/>
      <c r="AN16" s="20"/>
      <c r="AP16" s="21"/>
      <c r="AQ16" s="7"/>
      <c r="AR16" s="20"/>
      <c r="AS16" s="7"/>
      <c r="AT16" s="7"/>
      <c r="AU16" s="7"/>
      <c r="AV16" s="7"/>
      <c r="AW16" s="7"/>
      <c r="AX16" s="7"/>
      <c r="AY16" s="7"/>
      <c r="AZ16" s="7"/>
      <c r="BC16" s="2" t="s">
        <v>1</v>
      </c>
      <c r="BD16" s="2" t="str">
        <f t="shared" ref="BD16:BF16" si="0">IF(BD4="","",IF(ISERROR(LEN(BD4)-FIND(".",BD4))=TRUE,0,LEN(BD4)-FIND(".",BD4)))</f>
        <v/>
      </c>
      <c r="BE16" s="2" t="str">
        <f t="shared" si="0"/>
        <v/>
      </c>
      <c r="BF16" s="5" t="str">
        <f t="shared" si="0"/>
        <v/>
      </c>
      <c r="BG16" s="2" t="str">
        <f>IF(OR(BF4="",BF4=0),"",IF(BD22=BF22,"",IF(AND(BD22&lt;BF22,BH4=ROUNDDOWN($BF4,-INT(LOG10($BF4)))),"0","")))</f>
        <v/>
      </c>
      <c r="BH16" s="2" t="str">
        <f>IF(OR(BN4="",BF4=0),"",IF(BD22=BG22,"",IF(AND(BD22&lt;BG22,BO4=ROUNDDOWN($BN4,-INT(LOG10($BN4)))),"0","")))</f>
        <v/>
      </c>
      <c r="BI16" s="3" t="str">
        <f>IF(AND(BK4&lt;1,LEFT(RIGHT(BK4,2),1)="0"),0,IF(AND(BK4&lt;1,LEFT(RIGHT(BK4,2),1)="."),0,""))</f>
        <v/>
      </c>
      <c r="BJ16" s="2" t="str">
        <f>IF(BK4&lt;1,"",BK22)</f>
        <v/>
      </c>
      <c r="BK16" s="2" t="str">
        <f>IF(AND(BR4&lt;1,LEFT(RIGHT(BR4,2),1)="0"),0,IF(AND(BR4&lt;1,LEFT(RIGHT(BR4,2),1)="."),0,""))</f>
        <v/>
      </c>
      <c r="BL16" s="6" t="str">
        <f>IF(BR4&lt;1,"",BM22)</f>
        <v/>
      </c>
      <c r="BM16" s="7"/>
      <c r="BU16" t="s">
        <v>45</v>
      </c>
      <c r="BY16" t="s">
        <v>2020</v>
      </c>
      <c r="CC16" s="1">
        <v>14</v>
      </c>
      <c r="CE16" t="s">
        <v>89</v>
      </c>
      <c r="CF16" t="s">
        <v>1069</v>
      </c>
    </row>
    <row r="17" spans="1:84">
      <c r="B17" s="322" t="s">
        <v>2000</v>
      </c>
      <c r="C17" s="323"/>
      <c r="D17" s="323"/>
      <c r="E17" s="323"/>
      <c r="F17" s="323"/>
      <c r="G17" s="323"/>
      <c r="H17" s="324"/>
      <c r="I17" s="325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7"/>
      <c r="AL17" s="21"/>
      <c r="AM17" s="7"/>
      <c r="AN17" s="20"/>
      <c r="AP17" s="21"/>
      <c r="AQ17" s="7"/>
      <c r="AR17" s="20"/>
      <c r="AS17" s="7"/>
      <c r="AT17" s="7"/>
      <c r="AU17" s="7"/>
      <c r="AV17" s="7"/>
      <c r="AW17" s="7"/>
      <c r="AX17" s="7"/>
      <c r="AY17" s="7"/>
      <c r="AZ17" s="7"/>
      <c r="BC17" s="2" t="s">
        <v>2</v>
      </c>
      <c r="BD17" s="2" t="str">
        <f>IF(OR(BD15="",BD16=""),"",MIN(BD15:BD16))</f>
        <v/>
      </c>
      <c r="BE17" s="2" t="str">
        <f>IF(OR(BE15="",BE16=""),"",MIN(BE15:BE16))</f>
        <v/>
      </c>
      <c r="BF17" s="5" t="str">
        <f>IF(BF5="","",IF(ISERROR(LEN(BF5)-FIND(".",BF5))=TRUE,0,LEN(BF5)-FIND(".",BF5)))</f>
        <v/>
      </c>
      <c r="BG17" s="2" t="str">
        <f>IF(OR(BF5="",BF5=0),"",IF(BD23=BF23,"",IF(AND(BD23&lt;BF23,BH5=ROUNDDOWN($BF5,-INT(LOG10($BF5)))),"0","")))</f>
        <v/>
      </c>
      <c r="BH17" s="2" t="str">
        <f>IF(OR(BN5="",BF5=0),"",IF(BD23=BG23,"",IF(AND(BD23&lt;BG23,BO5=ROUNDDOWN($BN5,-INT(LOG10($BN5)))),"0","")))</f>
        <v/>
      </c>
      <c r="BI17" s="3" t="str">
        <f>IF(AND(BK5&lt;1,LEFT(RIGHT(BK5,2),1)="0"),0,IF(AND(BK5&lt;1,LEFT(RIGHT(BK5,2),1)="."),0,""))</f>
        <v/>
      </c>
      <c r="BJ17" s="2" t="str">
        <f>IF(BK5&lt;1,"",BK23)</f>
        <v/>
      </c>
      <c r="BK17" s="2" t="str">
        <f>IF(AND(BR5&lt;1,LEFT(RIGHT(BR5,2),1)="0"),0,IF(AND(BR5&lt;1,LEFT(RIGHT(BR5,2),1)="."),0,""))</f>
        <v/>
      </c>
      <c r="BL17" s="6" t="str">
        <f>IF(BR5&lt;1,"",BM23)</f>
        <v/>
      </c>
      <c r="BM17" s="7"/>
      <c r="BU17" t="s">
        <v>46</v>
      </c>
      <c r="BV17">
        <v>10</v>
      </c>
      <c r="BW17">
        <v>10</v>
      </c>
      <c r="CC17" s="1">
        <v>15</v>
      </c>
      <c r="CE17" t="s">
        <v>91</v>
      </c>
      <c r="CF17" t="s">
        <v>1070</v>
      </c>
    </row>
    <row r="18" spans="1:84">
      <c r="B18" s="328" t="s">
        <v>1976</v>
      </c>
      <c r="C18" s="329"/>
      <c r="D18" s="329"/>
      <c r="E18" s="329"/>
      <c r="F18" s="329"/>
      <c r="G18" s="329"/>
      <c r="H18" s="330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7"/>
      <c r="AL18" s="21"/>
      <c r="AM18" s="7"/>
      <c r="AN18" s="20"/>
      <c r="AP18" s="21"/>
      <c r="AQ18" s="7"/>
      <c r="AR18" s="20"/>
      <c r="AS18" s="7"/>
      <c r="AT18" s="7"/>
      <c r="AU18" s="7"/>
      <c r="AV18" s="7"/>
      <c r="AW18" s="7"/>
      <c r="AX18" s="7"/>
      <c r="AY18" s="7"/>
      <c r="AZ18" s="7"/>
      <c r="BF18" s="4"/>
      <c r="BL18" s="7"/>
      <c r="BM18" s="7"/>
      <c r="BU18" t="s">
        <v>47</v>
      </c>
      <c r="BV18">
        <v>12</v>
      </c>
      <c r="BW18">
        <v>12</v>
      </c>
      <c r="CC18" s="1">
        <v>16</v>
      </c>
      <c r="CE18" t="s">
        <v>93</v>
      </c>
      <c r="CF18" t="s">
        <v>1071</v>
      </c>
    </row>
    <row r="19" spans="1:84" ht="14.25" thickBot="1">
      <c r="B19" s="331" t="s">
        <v>1053</v>
      </c>
      <c r="C19" s="332"/>
      <c r="D19" s="332"/>
      <c r="E19" s="332"/>
      <c r="F19" s="332"/>
      <c r="G19" s="332"/>
      <c r="H19" s="333"/>
      <c r="I19" s="334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6"/>
      <c r="AL19" s="21"/>
      <c r="AM19" s="7"/>
      <c r="AN19" s="20"/>
      <c r="AP19" s="21"/>
      <c r="AQ19" s="7"/>
      <c r="AR19" s="20"/>
      <c r="AS19" s="7"/>
      <c r="AT19" s="7"/>
      <c r="AU19" s="7"/>
      <c r="AV19" s="7"/>
      <c r="AW19" s="7"/>
      <c r="AX19" s="7"/>
      <c r="AY19" s="7"/>
      <c r="AZ19" s="7"/>
      <c r="BI19" t="s">
        <v>18</v>
      </c>
      <c r="BK19" s="4"/>
      <c r="BU19" t="s">
        <v>48</v>
      </c>
      <c r="BV19">
        <v>12</v>
      </c>
      <c r="BW19">
        <v>12</v>
      </c>
      <c r="CC19" s="1">
        <v>17</v>
      </c>
      <c r="CE19" t="s">
        <v>95</v>
      </c>
      <c r="CF19" t="s">
        <v>1072</v>
      </c>
    </row>
    <row r="20" spans="1:84">
      <c r="AL20" s="21"/>
      <c r="AM20" s="7"/>
      <c r="AN20" s="20"/>
      <c r="AP20" s="21"/>
      <c r="AQ20" s="7"/>
      <c r="AR20" s="20"/>
      <c r="AS20" s="7"/>
      <c r="AT20" s="7"/>
      <c r="AU20" s="7"/>
      <c r="AV20" s="7"/>
      <c r="AW20" s="7"/>
      <c r="AX20" s="7"/>
      <c r="AY20" s="7"/>
      <c r="AZ20" s="7"/>
      <c r="BC20" s="2" t="s">
        <v>14</v>
      </c>
      <c r="BD20" s="2" t="s">
        <v>3</v>
      </c>
      <c r="BE20" s="2" t="s">
        <v>4</v>
      </c>
      <c r="BF20" s="2" t="s">
        <v>5</v>
      </c>
      <c r="BG20" s="5" t="s">
        <v>8</v>
      </c>
      <c r="BH20" s="2"/>
      <c r="BI20" s="2"/>
      <c r="BJ20" s="5" t="s">
        <v>5</v>
      </c>
      <c r="BK20" s="3"/>
      <c r="BL20" s="5" t="s">
        <v>8</v>
      </c>
      <c r="BM20" s="3"/>
      <c r="BU20" t="s">
        <v>49</v>
      </c>
      <c r="BV20">
        <v>12</v>
      </c>
      <c r="BW20">
        <v>12</v>
      </c>
      <c r="CC20" s="1">
        <v>18</v>
      </c>
      <c r="CE20" t="s">
        <v>97</v>
      </c>
      <c r="CF20" t="s">
        <v>1073</v>
      </c>
    </row>
    <row r="21" spans="1:84" ht="14.25" thickBot="1">
      <c r="B21" s="47" t="s">
        <v>100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7"/>
      <c r="AV21" s="7"/>
      <c r="AW21" s="7"/>
      <c r="AX21" s="7"/>
      <c r="AY21" s="7"/>
      <c r="AZ21" s="7"/>
      <c r="BC21" s="2" t="s">
        <v>0</v>
      </c>
      <c r="BD21" s="2" t="str">
        <f>IF(OR(BD3="",BD3=0),"",INT(LOG10((BD3))))</f>
        <v/>
      </c>
      <c r="BE21" s="2" t="str">
        <f>IF(OR(BE3="",BE3=0),"",INT(LOG10((BE3))))</f>
        <v/>
      </c>
      <c r="BF21" s="2" t="str">
        <f>IF(OR(BF3="",BF3=0),"",INT(LOG10((BF3))))</f>
        <v/>
      </c>
      <c r="BG21" s="2" t="str">
        <f>IF(OR(BF3="",BF3=0,BN3=""),"",INT(LOG10((BN3))))</f>
        <v/>
      </c>
      <c r="BH21" s="2" t="s">
        <v>0</v>
      </c>
      <c r="BI21" s="2">
        <v>1</v>
      </c>
      <c r="BJ21" s="2" t="str">
        <f>IF($BF3="","",INT($BF3/$BI21))</f>
        <v/>
      </c>
      <c r="BK21" s="2" t="str">
        <f>IF($BF3="","",IF(OR(AND($BF3=BI21*BJ21,$BJ21&gt;=10),($BF3-BI21*BJ21)&gt;0),"","."&amp;$BF3-BI21*BJ21))</f>
        <v/>
      </c>
      <c r="BL21" s="2" t="str">
        <f>IF($BN3="","",INT($BN3/$BI21))</f>
        <v/>
      </c>
      <c r="BM21" s="2" t="str">
        <f>IF(OR($BF3="",$BN3=""),"",IF(OR(AND($BN3=BI21*BL21,$BL21&gt;=10),($BN3-BI21*BL21)&gt;0),"","."&amp;$BN3-BI21*BL21))</f>
        <v/>
      </c>
      <c r="BU21" t="s">
        <v>50</v>
      </c>
      <c r="BV21">
        <v>12</v>
      </c>
      <c r="BW21">
        <v>12</v>
      </c>
      <c r="CC21" s="1">
        <v>19</v>
      </c>
      <c r="CE21" t="s">
        <v>98</v>
      </c>
      <c r="CF21" t="s">
        <v>1074</v>
      </c>
    </row>
    <row r="22" spans="1:84" ht="14.25" thickBot="1">
      <c r="B22" s="310" t="s">
        <v>1054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2"/>
      <c r="V22" s="313" t="s">
        <v>2005</v>
      </c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4"/>
      <c r="AO22" s="295" t="s">
        <v>2013</v>
      </c>
      <c r="AP22" s="296"/>
      <c r="AQ22" s="296"/>
      <c r="AR22" s="296"/>
      <c r="AS22" s="296"/>
      <c r="AT22" s="296"/>
      <c r="AU22" s="296"/>
      <c r="AV22" s="296"/>
      <c r="AW22" s="297"/>
      <c r="BC22" s="2" t="s">
        <v>1</v>
      </c>
      <c r="BD22" s="2" t="str">
        <f t="shared" ref="BD22:BF23" si="1">IF(OR(BD4="",BD4=0),"",INT(LOG10((BD4))))</f>
        <v/>
      </c>
      <c r="BE22" s="2" t="str">
        <f t="shared" si="1"/>
        <v/>
      </c>
      <c r="BF22" s="2" t="str">
        <f t="shared" si="1"/>
        <v/>
      </c>
      <c r="BG22" s="2" t="str">
        <f>IF(OR(BF4="",BF4=0,BN4=""),"",INT(LOG10((BN4))))</f>
        <v/>
      </c>
      <c r="BH22" s="2" t="s">
        <v>1</v>
      </c>
      <c r="BI22" s="2">
        <v>1</v>
      </c>
      <c r="BJ22" s="2" t="str">
        <f>IF($BF4="","",INT($BF4/$BI22))</f>
        <v/>
      </c>
      <c r="BK22" s="2" t="str">
        <f>IF($BF4="","",IF(OR(AND($BF4=BI22*BJ22,$BJ22&gt;=10),($BF4-BI22*BJ22)&gt;0),"","."&amp;$BF4-BI22*BJ22))</f>
        <v/>
      </c>
      <c r="BL22" s="2" t="str">
        <f>IF($BN4="","",INT($BN4/$BI22))</f>
        <v/>
      </c>
      <c r="BM22" s="2" t="str">
        <f>IF(OR($BF4="",BN4=""),"",IF(OR(AND($BN4=BI22*BL22,$BL22&gt;=10),($BN4-BI22*BL22)&gt;0),"","."&amp;$BN4-BI22*BL22))</f>
        <v/>
      </c>
      <c r="CB22" s="1"/>
      <c r="CC22" s="1">
        <v>20</v>
      </c>
      <c r="CE22" t="s">
        <v>99</v>
      </c>
      <c r="CF22" t="s">
        <v>1075</v>
      </c>
    </row>
    <row r="23" spans="1:84" ht="15" thickTop="1" thickBot="1">
      <c r="B23" s="315" t="s">
        <v>1055</v>
      </c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7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9" t="s">
        <v>1055</v>
      </c>
      <c r="AP23" s="320"/>
      <c r="AQ23" s="320"/>
      <c r="AR23" s="320"/>
      <c r="AS23" s="320"/>
      <c r="AT23" s="320"/>
      <c r="AU23" s="320"/>
      <c r="AV23" s="320"/>
      <c r="AW23" s="321"/>
      <c r="BC23" s="2" t="s">
        <v>2</v>
      </c>
      <c r="BD23" s="2" t="str">
        <f t="shared" si="1"/>
        <v/>
      </c>
      <c r="BE23" s="2" t="str">
        <f t="shared" si="1"/>
        <v/>
      </c>
      <c r="BF23" s="2" t="str">
        <f t="shared" si="1"/>
        <v/>
      </c>
      <c r="BH23" s="2" t="s">
        <v>2</v>
      </c>
      <c r="BI23" s="2">
        <v>1</v>
      </c>
      <c r="BJ23" s="2" t="str">
        <f>IF(OR($BF5="",$BF5="不要"),"",INT($BF5/$BI23))</f>
        <v/>
      </c>
      <c r="BK23" s="2" t="str">
        <f>IF(OR($BF5="",$BF5="不要"),"",IF(OR(AND($BF5=BI23*BJ23,$BJ23&gt;=10),($BF5-BI23*BJ23)&gt;0),"","."&amp;$BF5-BI23*BJ23))</f>
        <v/>
      </c>
      <c r="BL23" s="2" t="str">
        <f>IF(OR($BF5="",$BF5="不要",BN5=""),"",INT($BN5/$BI23))</f>
        <v/>
      </c>
      <c r="BM23" s="2" t="str">
        <f>IF(OR($BF5="",$BF5="不要",BR5=""),"",IF(OR(AND($BR5=BI23*BL23,$BL23&gt;=10),($BR5-BI23*BL23)&gt;0),"","."&amp;$BR5-BI23*BL23))</f>
        <v/>
      </c>
      <c r="CC23" s="1">
        <v>21</v>
      </c>
      <c r="CE23" t="s">
        <v>101</v>
      </c>
      <c r="CF23" t="s">
        <v>1076</v>
      </c>
    </row>
    <row r="24" spans="1:84">
      <c r="AZ24" s="7"/>
      <c r="BF24" s="4"/>
      <c r="BL24" s="7"/>
      <c r="BM24" s="7"/>
      <c r="CC24" s="1">
        <v>22</v>
      </c>
      <c r="CE24" t="s">
        <v>102</v>
      </c>
      <c r="CF24" t="s">
        <v>1077</v>
      </c>
    </row>
    <row r="25" spans="1:84" ht="21" customHeight="1">
      <c r="B25" s="308" t="s">
        <v>1984</v>
      </c>
      <c r="C25" s="308"/>
      <c r="D25" s="308"/>
      <c r="E25" s="308"/>
      <c r="F25" s="308"/>
      <c r="G25" s="308"/>
      <c r="H25" s="308"/>
      <c r="I25" s="309"/>
      <c r="J25" s="309"/>
      <c r="K25" s="309" t="s">
        <v>1985</v>
      </c>
      <c r="L25" s="309"/>
      <c r="AZ25" s="7"/>
      <c r="BF25" s="4"/>
      <c r="BL25" s="7"/>
      <c r="BM25" s="7"/>
      <c r="CC25" s="1">
        <v>23</v>
      </c>
      <c r="CE25" t="s">
        <v>103</v>
      </c>
      <c r="CF25" t="s">
        <v>1078</v>
      </c>
    </row>
    <row r="26" spans="1:84">
      <c r="A26" s="88"/>
      <c r="B26" s="90"/>
      <c r="C26" s="90"/>
      <c r="D26" s="90"/>
      <c r="E26" s="90"/>
      <c r="F26" s="90"/>
      <c r="G26" s="90"/>
      <c r="H26" s="90"/>
      <c r="I26" s="89"/>
      <c r="J26" s="89"/>
      <c r="K26" s="89"/>
      <c r="L26" s="89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9"/>
      <c r="BA26" s="88"/>
      <c r="BC26" s="2"/>
      <c r="BD26" s="2" t="s">
        <v>29</v>
      </c>
      <c r="BE26" s="2" t="s">
        <v>10</v>
      </c>
      <c r="BF26" s="4"/>
      <c r="BL26" s="7"/>
      <c r="BM26" s="7"/>
      <c r="CC26" s="1">
        <v>24</v>
      </c>
      <c r="CE26" t="s">
        <v>104</v>
      </c>
      <c r="CF26" t="s">
        <v>1079</v>
      </c>
    </row>
    <row r="27" spans="1:84" ht="14.25" thickBot="1">
      <c r="B27" s="29" t="s">
        <v>1988</v>
      </c>
      <c r="C27" s="29"/>
      <c r="D27" s="29"/>
      <c r="E27" s="29"/>
      <c r="F27" s="29"/>
      <c r="G27" s="29"/>
      <c r="H27" s="29"/>
      <c r="I27" s="7"/>
      <c r="J27" s="7"/>
      <c r="K27" s="7"/>
      <c r="L27" s="7"/>
      <c r="W27" s="23" t="s">
        <v>2009</v>
      </c>
      <c r="AZ27" s="7"/>
      <c r="BC27" s="2" t="s">
        <v>0</v>
      </c>
      <c r="BD27" s="2" t="str">
        <f>IF(Y40="","",IF(Y40&lt;=20,Y40,20))</f>
        <v/>
      </c>
      <c r="BE27" s="2" t="str">
        <f>IF($B$23="選択してください","",IF(VLOOKUP($B$23,$BU$3:$BW$21,3,0)="",BD28,VLOOKUP($B$23,$BU$3:$BW$21,3,0)))</f>
        <v/>
      </c>
      <c r="BL27" t="str">
        <f>IF(BF5="","",IF(AND($BD$8=TRUE,$BD$9=TRUE),"&lt;"&amp;BG5,IF(AND($BF$8=TRUE,$BF$9=TRUE),BK5,IF(AND($BE$8=TRUE,$BE$9=TRUE),BJ5,IF(AND($BD$8=FALSE,$BD$9=TRUE),BL3,IF(AND($BD$8=TRUE,$BD$9=FALSE),BL4,""))))))</f>
        <v/>
      </c>
      <c r="CC27" s="1">
        <v>25</v>
      </c>
      <c r="CE27" t="s">
        <v>105</v>
      </c>
      <c r="CF27" t="s">
        <v>1080</v>
      </c>
    </row>
    <row r="28" spans="1:84" ht="14.25" thickBot="1">
      <c r="B28" s="295" t="s">
        <v>2037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7"/>
      <c r="W28" s="295" t="s">
        <v>2011</v>
      </c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7"/>
      <c r="AZ28" s="7"/>
      <c r="BC28" s="2" t="s">
        <v>1</v>
      </c>
      <c r="BD28" s="2" t="str">
        <f>IF(Y41="","",IF(Y41&lt;=20,Y41,20))</f>
        <v/>
      </c>
      <c r="BE28" s="2" t="str">
        <f>IF($B$23="選択してください","",IF(VLOOKUP($B$23,$BU$3:$BW$21,3,0)="",BD28,VLOOKUP($B$23,$BU$3:$BW$21,3,0)))</f>
        <v/>
      </c>
      <c r="BG28">
        <f>IF(BD3&lt;BF3,"",1)</f>
        <v>1</v>
      </c>
      <c r="CC28" s="1">
        <v>26</v>
      </c>
      <c r="CE28" t="s">
        <v>106</v>
      </c>
      <c r="CF28" t="s">
        <v>1081</v>
      </c>
    </row>
    <row r="29" spans="1:84" ht="15" thickTop="1" thickBot="1">
      <c r="B29" s="298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94"/>
      <c r="W29" s="298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94"/>
      <c r="AZ29" s="7"/>
      <c r="BR29" s="1">
        <v>27</v>
      </c>
      <c r="CC29" s="1">
        <v>26</v>
      </c>
      <c r="CE29" t="s">
        <v>107</v>
      </c>
      <c r="CF29" t="s">
        <v>1082</v>
      </c>
    </row>
    <row r="30" spans="1:84">
      <c r="AZ30" s="7"/>
      <c r="BR30" s="1">
        <v>28</v>
      </c>
      <c r="CC30" s="1">
        <v>27</v>
      </c>
      <c r="CE30" t="s">
        <v>108</v>
      </c>
      <c r="CF30" t="s">
        <v>1083</v>
      </c>
    </row>
    <row r="31" spans="1:84" ht="14.25" thickBot="1">
      <c r="B31" s="23" t="s">
        <v>1981</v>
      </c>
      <c r="AZ31" s="7"/>
      <c r="BR31" s="1">
        <v>29</v>
      </c>
      <c r="CC31" s="1">
        <v>28</v>
      </c>
      <c r="CE31" t="s">
        <v>109</v>
      </c>
      <c r="CF31" t="s">
        <v>1084</v>
      </c>
    </row>
    <row r="32" spans="1:84">
      <c r="A32" s="24"/>
      <c r="B32" s="122" t="s">
        <v>1970</v>
      </c>
      <c r="C32" s="123"/>
      <c r="D32" s="123"/>
      <c r="E32" s="123"/>
      <c r="F32" s="123"/>
      <c r="G32" s="277"/>
      <c r="H32" s="299" t="s">
        <v>2025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2" t="s">
        <v>1986</v>
      </c>
      <c r="S32" s="123"/>
      <c r="T32" s="123"/>
      <c r="U32" s="123"/>
      <c r="V32" s="123"/>
      <c r="W32" s="123"/>
      <c r="X32" s="123"/>
      <c r="Y32" s="123"/>
      <c r="Z32" s="287" t="s">
        <v>1987</v>
      </c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4"/>
      <c r="AO32" s="7"/>
      <c r="BR32" s="1">
        <v>30</v>
      </c>
      <c r="CC32" s="1">
        <v>29</v>
      </c>
      <c r="CE32" t="s">
        <v>110</v>
      </c>
      <c r="CF32" t="s">
        <v>1085</v>
      </c>
    </row>
    <row r="33" spans="1:84" ht="14.25" thickBot="1">
      <c r="A33" s="24"/>
      <c r="B33" s="278"/>
      <c r="C33" s="279"/>
      <c r="D33" s="279"/>
      <c r="E33" s="279"/>
      <c r="F33" s="279"/>
      <c r="G33" s="280"/>
      <c r="H33" s="305" t="s">
        <v>1980</v>
      </c>
      <c r="I33" s="306"/>
      <c r="J33" s="306"/>
      <c r="K33" s="306"/>
      <c r="L33" s="306"/>
      <c r="M33" s="306"/>
      <c r="N33" s="306"/>
      <c r="O33" s="306"/>
      <c r="P33" s="306"/>
      <c r="Q33" s="307"/>
      <c r="R33" s="303"/>
      <c r="S33" s="279"/>
      <c r="T33" s="279"/>
      <c r="U33" s="279"/>
      <c r="V33" s="279"/>
      <c r="W33" s="279"/>
      <c r="X33" s="279"/>
      <c r="Y33" s="279"/>
      <c r="Z33" s="303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304"/>
      <c r="AO33" s="7"/>
      <c r="CC33" s="1">
        <v>31</v>
      </c>
      <c r="CE33" t="s">
        <v>111</v>
      </c>
      <c r="CF33" t="s">
        <v>1086</v>
      </c>
    </row>
    <row r="34" spans="1:84" ht="14.25" thickTop="1">
      <c r="A34" s="24"/>
      <c r="B34" s="259" t="s">
        <v>0</v>
      </c>
      <c r="C34" s="260"/>
      <c r="D34" s="260"/>
      <c r="E34" s="260"/>
      <c r="F34" s="260"/>
      <c r="G34" s="261"/>
      <c r="H34" s="262"/>
      <c r="I34" s="263"/>
      <c r="J34" s="263"/>
      <c r="K34" s="26" t="s">
        <v>1048</v>
      </c>
      <c r="L34" s="263"/>
      <c r="M34" s="263"/>
      <c r="N34" s="26" t="s">
        <v>1049</v>
      </c>
      <c r="O34" s="263"/>
      <c r="P34" s="263"/>
      <c r="Q34" s="27" t="s">
        <v>1050</v>
      </c>
      <c r="R34" s="289"/>
      <c r="S34" s="158"/>
      <c r="T34" s="158"/>
      <c r="U34" s="158"/>
      <c r="V34" s="158"/>
      <c r="W34" s="158"/>
      <c r="X34" s="158"/>
      <c r="Y34" s="158"/>
      <c r="Z34" s="291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3"/>
      <c r="AO34" s="7"/>
      <c r="AS34" s="28"/>
      <c r="AU34" s="28" t="str">
        <f>IF(OR(AS34="",AT34=""),"",IF((AT34-AS34)&lt;0,"-",AT34-AS34))</f>
        <v/>
      </c>
      <c r="BC34" s="2"/>
      <c r="BD34" s="2" t="s">
        <v>3</v>
      </c>
      <c r="BE34" s="2" t="s">
        <v>4</v>
      </c>
      <c r="CC34" s="1"/>
      <c r="CE34" t="s">
        <v>112</v>
      </c>
      <c r="CF34" t="s">
        <v>1087</v>
      </c>
    </row>
    <row r="35" spans="1:84" ht="14.25" thickBot="1">
      <c r="A35" s="24"/>
      <c r="B35" s="125" t="s">
        <v>1</v>
      </c>
      <c r="C35" s="126"/>
      <c r="D35" s="126"/>
      <c r="E35" s="126"/>
      <c r="F35" s="126"/>
      <c r="G35" s="276"/>
      <c r="H35" s="234"/>
      <c r="I35" s="235"/>
      <c r="J35" s="235"/>
      <c r="K35" s="14" t="s">
        <v>1048</v>
      </c>
      <c r="L35" s="235"/>
      <c r="M35" s="235"/>
      <c r="N35" s="14" t="s">
        <v>1049</v>
      </c>
      <c r="O35" s="235"/>
      <c r="P35" s="235"/>
      <c r="Q35" s="25" t="s">
        <v>1050</v>
      </c>
      <c r="R35" s="290"/>
      <c r="S35" s="126"/>
      <c r="T35" s="126"/>
      <c r="U35" s="126"/>
      <c r="V35" s="126"/>
      <c r="W35" s="126"/>
      <c r="X35" s="126"/>
      <c r="Y35" s="126"/>
      <c r="Z35" s="234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94"/>
      <c r="AO35" s="7"/>
      <c r="AS35" s="28"/>
      <c r="AU35" s="28" t="str">
        <f>IF(OR(AS35="",AT35=""),"",IF((AT35-AS35)&lt;0,"-",AT35-AS35))</f>
        <v/>
      </c>
      <c r="BC35" s="2" t="s">
        <v>0</v>
      </c>
      <c r="BD35" s="2" t="str">
        <f>IF(H40="","",H40)</f>
        <v/>
      </c>
      <c r="BE35" s="2" t="str">
        <f>IF(M40="","",M40)</f>
        <v/>
      </c>
      <c r="BF35" t="str">
        <f>IF(OR(BD35="",BE35=""),"",BE35-BD35)</f>
        <v/>
      </c>
      <c r="CC35" s="1"/>
      <c r="CE35" t="s">
        <v>113</v>
      </c>
      <c r="CF35" t="s">
        <v>1088</v>
      </c>
    </row>
    <row r="36" spans="1:84">
      <c r="AR36" s="7"/>
      <c r="AS36" s="7"/>
      <c r="AT36" s="7"/>
      <c r="AU36" s="7"/>
      <c r="AV36" s="7"/>
      <c r="AW36" s="7"/>
      <c r="AX36" s="7"/>
      <c r="AY36" s="7"/>
      <c r="AZ36" s="7"/>
      <c r="BC36" s="2" t="s">
        <v>1</v>
      </c>
      <c r="BD36" s="2" t="str">
        <f>IF(H41="","",H41)</f>
        <v/>
      </c>
      <c r="BE36" s="2" t="str">
        <f>IF(M41="","",M41)</f>
        <v/>
      </c>
      <c r="BF36" t="str">
        <f>IF(OR(BD36="",BE36=""),"",BE36-BD36)</f>
        <v/>
      </c>
      <c r="CC36" s="1"/>
      <c r="CE36" t="s">
        <v>114</v>
      </c>
      <c r="CF36" t="s">
        <v>1089</v>
      </c>
    </row>
    <row r="37" spans="1:84" ht="14.25" thickBot="1">
      <c r="B37" s="23" t="s">
        <v>1982</v>
      </c>
      <c r="AR37" s="7"/>
      <c r="AS37" s="7"/>
      <c r="AT37" s="7"/>
      <c r="AU37" s="7"/>
      <c r="AV37" s="7"/>
      <c r="AW37" s="7"/>
      <c r="AX37" s="7"/>
      <c r="AY37" s="7"/>
      <c r="CE37" t="s">
        <v>115</v>
      </c>
      <c r="CF37" t="s">
        <v>1090</v>
      </c>
    </row>
    <row r="38" spans="1:84">
      <c r="B38" s="122" t="s">
        <v>1970</v>
      </c>
      <c r="C38" s="123"/>
      <c r="D38" s="123"/>
      <c r="E38" s="123"/>
      <c r="F38" s="123"/>
      <c r="G38" s="277"/>
      <c r="H38" s="281" t="s">
        <v>1971</v>
      </c>
      <c r="I38" s="282"/>
      <c r="J38" s="282"/>
      <c r="K38" s="282"/>
      <c r="L38" s="283"/>
      <c r="M38" s="281" t="s">
        <v>1972</v>
      </c>
      <c r="N38" s="282"/>
      <c r="O38" s="282"/>
      <c r="P38" s="282"/>
      <c r="Q38" s="283"/>
      <c r="R38" s="287" t="s">
        <v>1998</v>
      </c>
      <c r="S38" s="123"/>
      <c r="T38" s="123"/>
      <c r="U38" s="123"/>
      <c r="V38" s="123"/>
      <c r="W38" s="123"/>
      <c r="X38" s="277"/>
      <c r="Y38" s="253" t="s">
        <v>1975</v>
      </c>
      <c r="Z38" s="253"/>
      <c r="AA38" s="253"/>
      <c r="AB38" s="253"/>
      <c r="AC38" s="288"/>
      <c r="AD38" s="252" t="s">
        <v>1974</v>
      </c>
      <c r="AE38" s="253"/>
      <c r="AF38" s="253"/>
      <c r="AG38" s="253"/>
      <c r="AH38" s="253"/>
      <c r="AI38" s="253"/>
      <c r="AJ38" s="253"/>
      <c r="AK38" s="253"/>
      <c r="AL38" s="252" t="s">
        <v>2018</v>
      </c>
      <c r="AM38" s="253"/>
      <c r="AN38" s="253"/>
      <c r="AO38" s="253"/>
      <c r="AP38" s="253"/>
      <c r="AQ38" s="253"/>
      <c r="AR38" s="253"/>
      <c r="AS38" s="254"/>
      <c r="AT38" s="16"/>
      <c r="AU38" s="16"/>
      <c r="AV38" s="16"/>
      <c r="AW38" s="16"/>
      <c r="BC38" s="83" t="s">
        <v>1991</v>
      </c>
      <c r="BD38" s="2"/>
      <c r="BE38" s="2"/>
      <c r="BF38" s="2" t="s">
        <v>5</v>
      </c>
      <c r="BG38" s="2" t="s">
        <v>7</v>
      </c>
      <c r="BH38" s="2" t="s">
        <v>25</v>
      </c>
      <c r="BI38" s="2"/>
      <c r="BJ38" s="2"/>
      <c r="BK38" s="2" t="s">
        <v>13</v>
      </c>
      <c r="BL38" s="2"/>
      <c r="BM38" s="2"/>
      <c r="BN38" s="2" t="s">
        <v>8</v>
      </c>
      <c r="BO38" s="2" t="s">
        <v>1047</v>
      </c>
      <c r="BP38" s="2"/>
      <c r="BQ38" s="2"/>
      <c r="BR38" s="2" t="s">
        <v>12</v>
      </c>
      <c r="BS38" s="2"/>
      <c r="CC38" s="1"/>
      <c r="CE38" t="s">
        <v>116</v>
      </c>
      <c r="CF38" t="s">
        <v>1091</v>
      </c>
    </row>
    <row r="39" spans="1:84" ht="14.25" customHeight="1" thickBot="1">
      <c r="B39" s="278"/>
      <c r="C39" s="279"/>
      <c r="D39" s="279"/>
      <c r="E39" s="279"/>
      <c r="F39" s="279"/>
      <c r="G39" s="280"/>
      <c r="H39" s="284"/>
      <c r="I39" s="285"/>
      <c r="J39" s="285"/>
      <c r="K39" s="285"/>
      <c r="L39" s="286"/>
      <c r="M39" s="284"/>
      <c r="N39" s="285"/>
      <c r="O39" s="285"/>
      <c r="P39" s="285"/>
      <c r="Q39" s="286"/>
      <c r="R39" s="255" t="s">
        <v>1973</v>
      </c>
      <c r="S39" s="256"/>
      <c r="T39" s="256"/>
      <c r="U39" s="256"/>
      <c r="V39" s="256"/>
      <c r="W39" s="256"/>
      <c r="X39" s="258"/>
      <c r="Y39" s="256"/>
      <c r="Z39" s="256"/>
      <c r="AA39" s="256"/>
      <c r="AB39" s="256"/>
      <c r="AC39" s="258"/>
      <c r="AD39" s="255"/>
      <c r="AE39" s="256"/>
      <c r="AF39" s="256"/>
      <c r="AG39" s="256"/>
      <c r="AH39" s="256"/>
      <c r="AI39" s="256"/>
      <c r="AJ39" s="256"/>
      <c r="AK39" s="256"/>
      <c r="AL39" s="255"/>
      <c r="AM39" s="256"/>
      <c r="AN39" s="256"/>
      <c r="AO39" s="256"/>
      <c r="AP39" s="256"/>
      <c r="AQ39" s="256"/>
      <c r="AR39" s="256"/>
      <c r="AS39" s="257"/>
      <c r="AT39" s="16"/>
      <c r="AU39" s="16"/>
      <c r="AV39" s="16"/>
      <c r="AW39" s="16"/>
      <c r="BC39" s="2"/>
      <c r="BD39" s="2" t="s">
        <v>3</v>
      </c>
      <c r="BE39" s="2" t="s">
        <v>4</v>
      </c>
      <c r="BF39" s="2" t="s">
        <v>6</v>
      </c>
      <c r="BG39" s="2" t="s">
        <v>15</v>
      </c>
      <c r="BH39" s="2" t="s">
        <v>19</v>
      </c>
      <c r="BI39" s="2" t="s">
        <v>20</v>
      </c>
      <c r="BJ39" s="2" t="s">
        <v>21</v>
      </c>
      <c r="BK39" s="2"/>
      <c r="BL39" s="2" t="s">
        <v>28</v>
      </c>
      <c r="BM39" s="2" t="s">
        <v>27</v>
      </c>
      <c r="BN39" s="2" t="s">
        <v>6</v>
      </c>
      <c r="BO39" s="2" t="s">
        <v>19</v>
      </c>
      <c r="BP39" s="2" t="s">
        <v>20</v>
      </c>
      <c r="BQ39" s="2" t="s">
        <v>21</v>
      </c>
      <c r="BR39" s="2"/>
      <c r="BS39" s="2" t="s">
        <v>28</v>
      </c>
      <c r="CC39" s="1"/>
      <c r="CE39" t="s">
        <v>117</v>
      </c>
      <c r="CF39" t="s">
        <v>1092</v>
      </c>
    </row>
    <row r="40" spans="1:84" ht="14.25" customHeight="1" thickTop="1">
      <c r="B40" s="259" t="s">
        <v>0</v>
      </c>
      <c r="C40" s="260"/>
      <c r="D40" s="260"/>
      <c r="E40" s="260"/>
      <c r="F40" s="260"/>
      <c r="G40" s="261"/>
      <c r="H40" s="262"/>
      <c r="I40" s="263"/>
      <c r="J40" s="263"/>
      <c r="K40" s="263"/>
      <c r="L40" s="264"/>
      <c r="M40" s="262"/>
      <c r="N40" s="263"/>
      <c r="O40" s="263"/>
      <c r="P40" s="263"/>
      <c r="Q40" s="264"/>
      <c r="R40" s="262"/>
      <c r="S40" s="263"/>
      <c r="T40" s="263"/>
      <c r="U40" s="263"/>
      <c r="V40" s="263"/>
      <c r="W40" s="263"/>
      <c r="X40" s="264"/>
      <c r="Y40" s="265"/>
      <c r="Z40" s="265"/>
      <c r="AA40" s="265"/>
      <c r="AB40" s="265"/>
      <c r="AC40" s="266"/>
      <c r="AD40" s="267" t="str">
        <f>BE28</f>
        <v/>
      </c>
      <c r="AE40" s="268"/>
      <c r="AF40" s="268"/>
      <c r="AG40" s="268"/>
      <c r="AH40" s="268"/>
      <c r="AI40" s="268"/>
      <c r="AJ40" s="268"/>
      <c r="AK40" s="268"/>
      <c r="AL40" s="273" t="s">
        <v>1055</v>
      </c>
      <c r="AM40" s="274"/>
      <c r="AN40" s="274"/>
      <c r="AO40" s="274"/>
      <c r="AP40" s="274"/>
      <c r="AQ40" s="274"/>
      <c r="AR40" s="274"/>
      <c r="AS40" s="275"/>
      <c r="AT40" s="51"/>
      <c r="AU40" s="51"/>
      <c r="AV40" s="51"/>
      <c r="AW40" s="51"/>
      <c r="BC40" s="2" t="s">
        <v>0</v>
      </c>
      <c r="BD40" s="2" t="str">
        <f>IF(H65="","",H65)</f>
        <v/>
      </c>
      <c r="BE40" s="2" t="str">
        <f>IF(M65="","",M65)</f>
        <v/>
      </c>
      <c r="BF40" s="2" t="str">
        <f>IF(R65="","",R65)</f>
        <v/>
      </c>
      <c r="BG40" s="2" t="str">
        <f>IF(BF40="","",IF(BF40&lt;BD40,BD40,""))</f>
        <v/>
      </c>
      <c r="BH40" s="2" t="str">
        <f>IF($BF40="","",IF(AND($BD40&lt;=$BF40,$BF40&lt;$BE40),MID(TEXT(ROUNDDOWN($BF40,1-INT(LOG10($BF40))),"0.0E+00"),1,3)*10^(INT(LOG10($BF40))),""))</f>
        <v/>
      </c>
      <c r="BI40" s="2" t="str">
        <f>IF($BF$40="","",IF(AND($BD40&lt;=$BF40,$BF40&lt;$BE40),ROUNDDOWN($BF40,$BD53),""))</f>
        <v/>
      </c>
      <c r="BJ40" s="2" t="str">
        <f>IF($BF$40="","",IF(BH40&lt;BI40,BH40,BI40))</f>
        <v/>
      </c>
      <c r="BK40" s="2" t="str">
        <f>IF(BF40="","",IF($BE40&lt;=$BF40,ROUNDDOWN($BF40,1-INT(LOG10($BF40))),""))</f>
        <v/>
      </c>
      <c r="BL40" s="8" t="str">
        <f>IF(BF40="","",IF(BF40&lt;BD40,"&lt;"&amp;BG40,IF(AND(BD40&lt;=BF40,BF40&lt;BE40),BJ40&amp;BG53,IF(BE40&lt;=BF40,BK40&amp;BI53&amp;BJ53,""))))</f>
        <v/>
      </c>
      <c r="BM40" s="8" t="str">
        <f>IF(BE45=FALSE,BL40,"("&amp;BL40&amp;")")</f>
        <v/>
      </c>
      <c r="BN40" s="2" t="str">
        <f>IF(OR(BF40="",$BD$65="",$BE$65="「水銀排出施設の種類」を選択してください",$B$23=""),"",IF(BD45=TRUE,"不要",BF40*(21-$BE$65)/(21-$BD$65)))</f>
        <v/>
      </c>
      <c r="BO40" s="2" t="str">
        <f>IF(OR($BF40="",$BN40=""),"",IF(AND($BD40&lt;=$BF40,$BF40&lt;$BE40),MID(TEXT(ROUNDDOWN($BN40,1-INT(LOG10($BN40))),"0.0E+00"),1,3)*10^(INT(LOG10($BN40))),""))</f>
        <v/>
      </c>
      <c r="BP40" s="2" t="str">
        <f>IF(OR($BF$40="",$BN40=""),"",IF(AND($BD40&lt;=$BF40,$BF40&lt;$BE40),ROUNDDOWN($BN40,$BD53),""))</f>
        <v/>
      </c>
      <c r="BQ40" s="2" t="str">
        <f>IF($BF$40="","",IF(BO40&lt;BP40,BO40,BP40))</f>
        <v/>
      </c>
      <c r="BR40" s="2" t="str">
        <f>IF(BN40="","",IF($BE40&lt;=$BF40,ROUNDDOWN($BN40,1-INT(LOG10($BN40))),""))</f>
        <v/>
      </c>
      <c r="BS40" s="2" t="str">
        <f>IF(OR(BN40="",$BD$65="",$BE$65=""),"",IF(BF40&lt;BD40,"&lt;"&amp;BG40,IF(AND(BD40&lt;=BF40,BF40&lt;BE40),BQ40&amp;BH53,IF(BE40&lt;=BF40,BR40&amp;BK53&amp;BL53,""))))</f>
        <v/>
      </c>
      <c r="CC40" s="1"/>
      <c r="CE40" t="s">
        <v>118</v>
      </c>
      <c r="CF40" t="s">
        <v>1093</v>
      </c>
    </row>
    <row r="41" spans="1:84" ht="14.25" thickBot="1">
      <c r="B41" s="125" t="s">
        <v>1</v>
      </c>
      <c r="C41" s="126"/>
      <c r="D41" s="126"/>
      <c r="E41" s="126"/>
      <c r="F41" s="126"/>
      <c r="G41" s="276"/>
      <c r="H41" s="234"/>
      <c r="I41" s="235"/>
      <c r="J41" s="235"/>
      <c r="K41" s="235"/>
      <c r="L41" s="236"/>
      <c r="M41" s="234"/>
      <c r="N41" s="235"/>
      <c r="O41" s="235"/>
      <c r="P41" s="235"/>
      <c r="Q41" s="236"/>
      <c r="R41" s="234"/>
      <c r="S41" s="235"/>
      <c r="T41" s="235"/>
      <c r="U41" s="235"/>
      <c r="V41" s="235"/>
      <c r="W41" s="235"/>
      <c r="X41" s="236"/>
      <c r="Y41" s="237"/>
      <c r="Z41" s="238"/>
      <c r="AA41" s="238"/>
      <c r="AB41" s="238"/>
      <c r="AC41" s="239"/>
      <c r="AD41" s="270"/>
      <c r="AE41" s="271"/>
      <c r="AF41" s="271"/>
      <c r="AG41" s="271"/>
      <c r="AH41" s="271"/>
      <c r="AI41" s="271"/>
      <c r="AJ41" s="271"/>
      <c r="AK41" s="271"/>
      <c r="AL41" s="240" t="s">
        <v>1055</v>
      </c>
      <c r="AM41" s="241"/>
      <c r="AN41" s="241"/>
      <c r="AO41" s="241"/>
      <c r="AP41" s="241"/>
      <c r="AQ41" s="241"/>
      <c r="AR41" s="241"/>
      <c r="AS41" s="242"/>
      <c r="AT41" s="51"/>
      <c r="AU41" s="51"/>
      <c r="AV41" s="51"/>
      <c r="AW41" s="51"/>
      <c r="BC41" s="2" t="s">
        <v>1</v>
      </c>
      <c r="BD41" s="2" t="str">
        <f>IF(H66="","",H66)</f>
        <v/>
      </c>
      <c r="BE41" s="2" t="str">
        <f>IF(M66="","",M66)</f>
        <v/>
      </c>
      <c r="BF41" s="2" t="str">
        <f>IF(R66="","",R66)</f>
        <v/>
      </c>
      <c r="BG41" s="2" t="str">
        <f>IF(BF41="","",IF(BF41&lt;BD41,BD41,""))</f>
        <v/>
      </c>
      <c r="BH41" s="2" t="str">
        <f>IF($BF41="","",IF(AND($BD41&lt;=$BF41,$BF41&lt;$BE41),MID(TEXT(ROUNDDOWN($BF41,1-INT(LOG10($BF41))),"0.0E+00"),1,3)*10^(INT(LOG10($BF41))),""))</f>
        <v/>
      </c>
      <c r="BI41" s="2" t="str">
        <f>IF(BF41="","",IF(AND(BD41&lt;=BF41,BF41&lt;BE41),ROUNDDOWN($BF41,$BD54),""))</f>
        <v/>
      </c>
      <c r="BJ41" s="2" t="str">
        <f>IF($BF$41="","",IF(BH41&lt;BI41,BH41,BI41))</f>
        <v/>
      </c>
      <c r="BK41" s="2" t="str">
        <f>IF(BF41="","",IF($BE41&lt;=$BF41,ROUNDDOWN($BF41,1-INT(LOG10($BF41))),""))</f>
        <v/>
      </c>
      <c r="BL41" s="8" t="str">
        <f>IF(BF41="","",IF(BF41&lt;BD41,"&lt;"&amp;BG41,IF(AND(BD41&lt;=BF41,BF41&lt;BE41),BJ41&amp;BG54,IF(BE41&lt;=BF41,BK41&amp;BI54&amp;BJ54,""))))</f>
        <v/>
      </c>
      <c r="BM41" s="8" t="str">
        <f>IF(BE46=FALSE,BL41,"("&amp;BL41&amp;")")</f>
        <v/>
      </c>
      <c r="BN41" s="2" t="str">
        <f>IF(OR(BF41="",$BD$66="",$BE$66="",$B$23=""),"",IF(BD46=TRUE,"不要",BF41*(21-$BE$66)/(21-$BD$66)))</f>
        <v/>
      </c>
      <c r="BO41" s="2" t="str">
        <f>IF(OR($BF41="",BN41=""),"",IF(AND($BD41&lt;=$BF41,$BF41&lt;$BE41),MID(TEXT(ROUNDDOWN($BN41,1-INT(LOG10($BN41))),"0.0E+00"),1,3)*10^(INT(LOG10($BN41))),""))</f>
        <v/>
      </c>
      <c r="BP41" s="2" t="str">
        <f>IF($BF$41="","",IF(AND($BD41&lt;=$BF41,$BF41&lt;$BE41),ROUNDDOWN($BN41,$BD54),""))</f>
        <v/>
      </c>
      <c r="BQ41" s="2" t="str">
        <f>IF($BF$41="","",IF(BO41&lt;BP41,BO41,BP41))</f>
        <v/>
      </c>
      <c r="BR41" s="2" t="str">
        <f>IF(BN41="","",IF($BE41&lt;=$BF41,ROUNDDOWN($BN41,1-INT(LOG10($BN41))),""))</f>
        <v/>
      </c>
      <c r="BS41" s="2" t="str">
        <f>IF(OR(BN41="",$BD$65="",$BE$65=""),"",IF(BF41&lt;BD41,"&lt;"&amp;BG41,IF(AND(BD41&lt;=BF41,BF41&lt;BE41),BQ41&amp;BH54,IF(BE41&lt;=BF41,BR41&amp;BK54&amp;BL54,""))))</f>
        <v/>
      </c>
      <c r="CC41" s="1"/>
      <c r="CE41" t="s">
        <v>119</v>
      </c>
      <c r="CF41" t="s">
        <v>1094</v>
      </c>
    </row>
    <row r="42" spans="1:84">
      <c r="D42" s="7"/>
      <c r="E42" s="7"/>
      <c r="F42" s="7"/>
      <c r="G42" s="7"/>
      <c r="BC42" s="2" t="s">
        <v>2</v>
      </c>
      <c r="BD42" s="2" t="str">
        <f>IF(OR(BD40="",BD41=""),"",ROUNDDOWN(SUM(BD40:BD41),1-INT(LOG10(SUM(BD40:BD41)))))</f>
        <v/>
      </c>
      <c r="BE42" s="2" t="str">
        <f>IF(OR(BE40="",BE41=""),"",ROUNDDOWN(SUM(BE40:BE41),1-INT(LOG10(SUM(BE40:BE41)))))</f>
        <v/>
      </c>
      <c r="BF42" s="6" t="str">
        <f>IF(OR(BF40="",BF41=""),"",IF(AND(BD40&gt;BF40,BD41&gt;BF41),"不要",IF(AND(BD40&gt;BF40,BD41&lt;BF41),BF41,IF(AND(BD40&lt;BF40,BD41&gt;BF41),BF40,SUM(BF40:BF41)))))</f>
        <v/>
      </c>
      <c r="BG42" s="2" t="str">
        <f>IF(BF42="","",IF(AND(BD40&gt;BF40,BD41&gt;BF41),BD42,""))</f>
        <v/>
      </c>
      <c r="BH42" s="2" t="str">
        <f>IF(OR($BF$42="",$BF$42="不要"),"",MID(TEXT(ROUNDDOWN($BF42,1-INT(LOG10($BF42))),"0.0E+00"),1,3)*10^(INT(LOG10($BF42))))</f>
        <v/>
      </c>
      <c r="BI42" s="2" t="str">
        <f>IF(OR($BF$42="",$BF$42="不要"),"",ROUNDDOWN($BF42,$BD55))</f>
        <v/>
      </c>
      <c r="BJ42" s="2" t="str">
        <f>IF($BF$42="","",IF(BH42&lt;BI42,BH42,BI42))</f>
        <v/>
      </c>
      <c r="BK42" s="2" t="str">
        <f>IF(OR(BF42="",BF42="不要"),"",ROUNDDOWN($BF42,1-INT(LOG10($BF42))))</f>
        <v/>
      </c>
      <c r="BL42" s="8" t="str">
        <f>IF(BF42="","",IF(AND($BD$45=TRUE,$BD$46=TRUE),"&lt;"&amp;BG42,IF(AND($BD$45=FALSE,$BD$46=TRUE),BL40,IF(AND($BD$45=TRUE,$BD$46=FALSE),BL41,BJ42))))</f>
        <v/>
      </c>
      <c r="BM42" s="8"/>
      <c r="BN42" s="2" t="str">
        <f>IF(OR(BF40="",BF41="",$BD$65="",$BE$65="",BN40="",BN41=""),"",IF(AND(BD40&gt;BF40,BD41&gt;BF41),"不要",IF(AND(BD40&gt;BF40,BD41&lt;BF41),BN41,IF(AND(BD40&lt;BF40,BD41&gt;BF41),BN40,SUM(BN40:BN41)))))</f>
        <v/>
      </c>
      <c r="BO42" s="2" t="str">
        <f>IF(OR($BF$42="",$BF$42="不要",BN42&gt;1),"",MID(TEXT(ROUNDDOWN($BN42,1-INT(LOG10($BN42))),"0.0E+00"),1,3)*10^(INT(LOG10($BN42))))</f>
        <v/>
      </c>
      <c r="BP42" s="2" t="str">
        <f>IF(OR($BF$42="",$BF$42="不要",BN42&gt;1),"",ROUNDDOWN($BN42,$BD55))</f>
        <v/>
      </c>
      <c r="BQ42" s="2" t="str">
        <f>IF($BF$42="","",IF(BO42&lt;BP42,BO42,BP42))</f>
        <v/>
      </c>
      <c r="BR42" s="2" t="str">
        <f>IF(BN42="","",IF(1&lt;=$BN42,ROUNDDOWN($BN42,1-INT(LOG10($BN42))),""))</f>
        <v/>
      </c>
      <c r="BS42" s="2" t="str">
        <f>IF(BN42="","",IF(AND($BD$45=TRUE,$BD$46=TRUE),"&lt;"&amp;BG42,IF(AND($BD$45=FALSE,$BD$46=TRUE),BS40,IF(AND($BD$45=TRUE,$BD$46=FALSE),BS41,IF(BN42&lt;1,BQ42&amp;BH55,BR42&amp;BL55)))))</f>
        <v/>
      </c>
      <c r="CC42" s="1"/>
      <c r="CE42" t="s">
        <v>120</v>
      </c>
      <c r="CF42" t="s">
        <v>1095</v>
      </c>
    </row>
    <row r="43" spans="1:84" ht="14.25" thickBot="1">
      <c r="B43" s="47" t="s">
        <v>1983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BF43" s="4"/>
      <c r="BL43" s="7"/>
      <c r="BM43" s="7"/>
      <c r="CE43" t="s">
        <v>121</v>
      </c>
      <c r="CF43" t="s">
        <v>1096</v>
      </c>
    </row>
    <row r="44" spans="1:84">
      <c r="B44" s="243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5"/>
      <c r="BC44" s="2" t="s">
        <v>22</v>
      </c>
      <c r="BD44" s="2" t="s">
        <v>23</v>
      </c>
      <c r="BE44" s="2" t="s">
        <v>24</v>
      </c>
      <c r="BF44" s="2" t="s">
        <v>26</v>
      </c>
      <c r="BL44" s="7"/>
      <c r="BM44" s="7"/>
      <c r="CE44" t="s">
        <v>122</v>
      </c>
      <c r="CF44" t="s">
        <v>1097</v>
      </c>
    </row>
    <row r="45" spans="1:84">
      <c r="B45" s="246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8"/>
      <c r="BC45" s="2" t="s">
        <v>0</v>
      </c>
      <c r="BD45" s="2" t="b">
        <f>IF(BG40="",FALSE,TRUE)</f>
        <v>0</v>
      </c>
      <c r="BE45" s="2" t="b">
        <f>IF(BJ40="",FALSE,TRUE)</f>
        <v>0</v>
      </c>
      <c r="BF45" s="2" t="b">
        <f>IF(BK40="",FALSE,TRUE)</f>
        <v>0</v>
      </c>
      <c r="BL45" s="7"/>
      <c r="BM45" s="7"/>
      <c r="CE45" t="s">
        <v>123</v>
      </c>
      <c r="CF45" t="s">
        <v>1098</v>
      </c>
    </row>
    <row r="46" spans="1:84">
      <c r="B46" s="246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8"/>
      <c r="BC46" s="2" t="s">
        <v>1</v>
      </c>
      <c r="BD46" s="2" t="b">
        <f>IF(BG41="",FALSE,TRUE)</f>
        <v>0</v>
      </c>
      <c r="BE46" s="2" t="b">
        <f>IF(BJ41="",FALSE,TRUE)</f>
        <v>0</v>
      </c>
      <c r="BF46" s="2" t="b">
        <f>IF(BK41="",FALSE,TRUE)</f>
        <v>0</v>
      </c>
      <c r="BL46" s="7"/>
      <c r="BM46" s="7"/>
      <c r="CE46" t="s">
        <v>124</v>
      </c>
      <c r="CF46" t="s">
        <v>1099</v>
      </c>
    </row>
    <row r="47" spans="1:84">
      <c r="B47" s="246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8"/>
      <c r="BC47" s="2" t="s">
        <v>2</v>
      </c>
      <c r="BD47" s="2" t="b">
        <f>IF(AND(BD45=TRUE,BD46=TRUE),TRUE,FALSE)</f>
        <v>0</v>
      </c>
      <c r="BE47" s="2" t="b">
        <f>IF(AND(BF45=TRUE,BF46=TRUE),FALSE,IF(AND(BD45=TRUE,BD46=TRUE),FALSE,IF(AND(BE45=TRUE,BE46=TRUE),TRUE,IF(AND(BF40&gt;BF41,BF45=TRUE,BE46=TRUE),FALSE,IF(AND(BF40&gt;BF41,BE45=TRUE,BF46=TRUE),TRUE,IF(AND(BF40&lt;BF41,BF45=TRUE,BE46=TRUE),FALSE,IF(AND(BF40&lt;BF41,BE45=TRUE,BF46=TRUE),FALSE,IF(AND(BD45=TRUE,BE46=TRUE),TRUE,IF(AND(BD45=TRUE,BF46=TRUE),FALSE,IF(AND(BD46=TRUE,BE45=TRUE),TRUE,IF(AND(BD46=TRUE,BF45=TRUE),FALSE,FALSE)))))))))))</f>
        <v>0</v>
      </c>
      <c r="BF47" s="2"/>
      <c r="BL47" s="7"/>
      <c r="BM47" s="7"/>
      <c r="CE47" t="s">
        <v>125</v>
      </c>
      <c r="CF47" t="s">
        <v>1100</v>
      </c>
    </row>
    <row r="48" spans="1:84">
      <c r="B48" s="246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8"/>
      <c r="BL48" s="7"/>
      <c r="BM48" s="7"/>
      <c r="CE48" t="s">
        <v>126</v>
      </c>
      <c r="CF48" t="s">
        <v>1101</v>
      </c>
    </row>
    <row r="49" spans="1:84" ht="14.25" thickBot="1">
      <c r="B49" s="249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1"/>
      <c r="BF49" s="4"/>
      <c r="BL49" s="7"/>
      <c r="BM49" s="7"/>
      <c r="CE49" t="s">
        <v>127</v>
      </c>
      <c r="CF49" t="s">
        <v>1102</v>
      </c>
    </row>
    <row r="50" spans="1:84">
      <c r="D50" s="7"/>
      <c r="E50" s="7"/>
      <c r="F50" s="7"/>
      <c r="G50" s="7"/>
      <c r="BI50" s="8" t="s">
        <v>16</v>
      </c>
      <c r="BJ50" s="8"/>
      <c r="BK50" s="8" t="s">
        <v>16</v>
      </c>
      <c r="BL50" s="8"/>
      <c r="BM50" s="7"/>
      <c r="CE50" t="s">
        <v>128</v>
      </c>
      <c r="CF50" t="s">
        <v>1103</v>
      </c>
    </row>
    <row r="51" spans="1:84">
      <c r="A51" s="88"/>
      <c r="B51" s="88"/>
      <c r="C51" s="88"/>
      <c r="D51" s="89"/>
      <c r="E51" s="89"/>
      <c r="F51" s="89"/>
      <c r="G51" s="89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G51" s="17" t="s">
        <v>17</v>
      </c>
      <c r="BH51" s="17"/>
      <c r="BI51" s="18" t="s">
        <v>5</v>
      </c>
      <c r="BJ51" s="19"/>
      <c r="BK51" s="18" t="s">
        <v>8</v>
      </c>
      <c r="BL51" s="19"/>
      <c r="BM51" s="7"/>
      <c r="CE51" t="s">
        <v>129</v>
      </c>
      <c r="CF51" t="s">
        <v>1104</v>
      </c>
    </row>
    <row r="52" spans="1:84" ht="14.25" thickBot="1">
      <c r="B52" s="29" t="s">
        <v>1989</v>
      </c>
      <c r="C52" s="29"/>
      <c r="D52" s="29"/>
      <c r="E52" s="29"/>
      <c r="F52" s="29"/>
      <c r="G52" s="29"/>
      <c r="H52" s="29"/>
      <c r="I52" s="7"/>
      <c r="J52" s="7"/>
      <c r="K52" s="7"/>
      <c r="L52" s="7"/>
      <c r="BC52" s="2" t="s">
        <v>9</v>
      </c>
      <c r="BD52" s="2" t="s">
        <v>3</v>
      </c>
      <c r="BE52" s="2" t="s">
        <v>4</v>
      </c>
      <c r="BF52" s="5" t="s">
        <v>5</v>
      </c>
      <c r="BG52" s="8" t="s">
        <v>5</v>
      </c>
      <c r="BH52" s="8" t="s">
        <v>8</v>
      </c>
      <c r="BI52" s="3" t="s">
        <v>11</v>
      </c>
      <c r="BJ52" s="2" t="s">
        <v>12</v>
      </c>
      <c r="BK52" s="2" t="s">
        <v>11</v>
      </c>
      <c r="BL52" s="2" t="s">
        <v>12</v>
      </c>
      <c r="BM52" s="7"/>
      <c r="BT52" s="7"/>
      <c r="CE52" t="s">
        <v>130</v>
      </c>
      <c r="CF52" t="s">
        <v>1105</v>
      </c>
    </row>
    <row r="53" spans="1:84" ht="14.25" thickBot="1">
      <c r="B53" s="295" t="s">
        <v>2037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7"/>
      <c r="BC53" s="2" t="s">
        <v>0</v>
      </c>
      <c r="BD53" s="2" t="str">
        <f t="shared" ref="BD53:BF54" si="2">IF(BD40="","",IF(ISERROR(LEN(BD40)-FIND(".",BD40))=TRUE,0,LEN(BD40)-FIND(".",BD40)))</f>
        <v/>
      </c>
      <c r="BE53" s="2" t="str">
        <f t="shared" si="2"/>
        <v/>
      </c>
      <c r="BF53" s="5" t="str">
        <f t="shared" si="2"/>
        <v/>
      </c>
      <c r="BG53" s="2" t="str">
        <f>IF(OR(BF40="",BF40=0),"",IF(BD59=BF59,"",IF(AND(BD59&lt;BF59,BH40=ROUNDDOWN($BF40,-INT(LOG10($BF40)))),"0","")))</f>
        <v/>
      </c>
      <c r="BH53" s="2" t="str">
        <f>IF(OR(BN40="",BF40=0),"",IF(BD59=BG59,"",IF(AND(BD59&lt;BG59,BO40=ROUNDDOWN($BN40,-INT(LOG10($BN40)))),"0","")))</f>
        <v/>
      </c>
      <c r="BI53" s="3" t="str">
        <f>IF(AND(BK40&lt;1,LEFT(RIGHT(BK40,2),1)="0"),0,IF(AND(BK40&lt;1,LEFT(RIGHT(BK40,2),1)="."),0,""))</f>
        <v/>
      </c>
      <c r="BJ53" s="2" t="str">
        <f>IF(BK40&lt;1,"",BK59)</f>
        <v/>
      </c>
      <c r="BK53" s="2" t="str">
        <f>IF(AND(BR40&lt;1,LEFT(RIGHT(BR40,2),1)="0"),0,IF(AND(BR40&lt;1,LEFT(RIGHT(BR40,2),1)="."),0,""))</f>
        <v/>
      </c>
      <c r="BL53" s="6" t="str">
        <f>IF(BR40&lt;1,"",BM59)</f>
        <v/>
      </c>
      <c r="BM53" s="7"/>
      <c r="BT53" s="7"/>
      <c r="CE53" t="s">
        <v>131</v>
      </c>
      <c r="CF53" t="s">
        <v>1106</v>
      </c>
    </row>
    <row r="54" spans="1:84" ht="13.5" customHeight="1" thickTop="1" thickBot="1">
      <c r="B54" s="298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94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X54" s="30"/>
      <c r="AY54" s="30"/>
      <c r="AZ54" s="30"/>
      <c r="BA54" s="30"/>
      <c r="BC54" s="2" t="s">
        <v>1</v>
      </c>
      <c r="BD54" s="2" t="str">
        <f t="shared" si="2"/>
        <v/>
      </c>
      <c r="BE54" s="2" t="str">
        <f t="shared" si="2"/>
        <v/>
      </c>
      <c r="BF54" s="5" t="str">
        <f t="shared" si="2"/>
        <v/>
      </c>
      <c r="BG54" s="2" t="str">
        <f>IF(OR(BF41="",BF41=0),"",IF(BD60=BF60,"",IF(AND(BD60&lt;BF60,BH41=ROUNDDOWN($BF41,-INT(LOG10($BF41)))),"0","")))</f>
        <v/>
      </c>
      <c r="BH54" s="2" t="str">
        <f>IF(OR(BN41="",BF41=0),"",IF(BD60=BG60,"",IF(AND(BD60&lt;BG60,BO41=ROUNDDOWN($BN41,-INT(LOG10($BN41)))),"0","")))</f>
        <v/>
      </c>
      <c r="BI54" s="3" t="str">
        <f>IF(AND(BK41&lt;1,LEFT(RIGHT(BK41,2),1)="0"),0,IF(AND(BK41&lt;1,LEFT(RIGHT(BK41,2),1)="."),0,""))</f>
        <v/>
      </c>
      <c r="BJ54" s="2" t="str">
        <f>IF(BK41&lt;1,"",BK60)</f>
        <v/>
      </c>
      <c r="BK54" s="2" t="str">
        <f>IF(AND(BR41&lt;1,LEFT(RIGHT(BR41,2),1)="0"),0,IF(AND(BR41&lt;1,LEFT(RIGHT(BR41,2),1)="."),0,""))</f>
        <v/>
      </c>
      <c r="BL54" s="6" t="str">
        <f>IF(BR41&lt;1,"",BM60)</f>
        <v/>
      </c>
      <c r="BM54" s="7"/>
      <c r="CE54" t="s">
        <v>132</v>
      </c>
      <c r="CF54" t="s">
        <v>58</v>
      </c>
    </row>
    <row r="55" spans="1:84" ht="13.5" customHeight="1">
      <c r="AX55" s="30"/>
      <c r="AY55" s="30"/>
      <c r="AZ55" s="30"/>
      <c r="BA55" s="30"/>
      <c r="BC55" s="2" t="s">
        <v>2</v>
      </c>
      <c r="BD55" s="2" t="str">
        <f>IF(OR(BD53="",BD54=""),"",MIN(BD53:BD53))</f>
        <v/>
      </c>
      <c r="BE55" s="2" t="str">
        <f>IF(OR(BE53="",BE54=""),"",MIN(BE53:BE53))</f>
        <v/>
      </c>
      <c r="BF55" s="5" t="str">
        <f>IF(BF42="","",IF(ISERROR(LEN(BF42)-FIND(".",BF42))=TRUE,0,LEN(BF42)-FIND(".",BF42)))</f>
        <v/>
      </c>
      <c r="BG55" s="2" t="str">
        <f>IF(OR(BF42="",BF42=0),"",IF(BD61=BF61,"",IF(AND(BD61&lt;BF61,BH42=ROUNDDOWN($BF42,-INT(LOG10($BF42)))),"0","")))</f>
        <v/>
      </c>
      <c r="BH55" s="2" t="str">
        <f>IF(OR(BN42="",BF42=0),"",IF(BD61=BG61,"",IF(AND(BD61&lt;BG61,BO42=ROUNDDOWN($BN42,-INT(LOG10($BN42)))),"0","")))</f>
        <v/>
      </c>
      <c r="BI55" s="3" t="str">
        <f>IF(AND(BK42&lt;1,LEFT(RIGHT(BK42,2),1)="0"),0,IF(AND(BK42&lt;1,LEFT(RIGHT(BK42,2),1)="."),0,""))</f>
        <v/>
      </c>
      <c r="BJ55" s="2" t="str">
        <f>IF(BK42&lt;1,"",BK61)</f>
        <v/>
      </c>
      <c r="BK55" s="2" t="str">
        <f>IF(AND(BR42&lt;1,LEFT(RIGHT(BR42,2),1)="0"),0,IF(AND(BR42&lt;1,LEFT(RIGHT(BR42,2),1)="."),0,""))</f>
        <v/>
      </c>
      <c r="BL55" s="6" t="str">
        <f>IF(BR42&lt;1,"",BM61)</f>
        <v/>
      </c>
      <c r="BM55" s="7"/>
      <c r="CE55" t="s">
        <v>133</v>
      </c>
      <c r="CF55" t="s">
        <v>1107</v>
      </c>
    </row>
    <row r="56" spans="1:84" ht="14.25" thickBot="1">
      <c r="B56" s="23" t="s">
        <v>1992</v>
      </c>
      <c r="BF56" s="4"/>
      <c r="BL56" s="7"/>
      <c r="BM56" s="7"/>
      <c r="CE56" t="s">
        <v>134</v>
      </c>
      <c r="CF56" t="s">
        <v>1108</v>
      </c>
    </row>
    <row r="57" spans="1:84">
      <c r="B57" s="122" t="s">
        <v>1970</v>
      </c>
      <c r="C57" s="123"/>
      <c r="D57" s="123"/>
      <c r="E57" s="123"/>
      <c r="F57" s="123"/>
      <c r="G57" s="277"/>
      <c r="H57" s="299" t="s">
        <v>2025</v>
      </c>
      <c r="I57" s="300"/>
      <c r="J57" s="300"/>
      <c r="K57" s="300"/>
      <c r="L57" s="300"/>
      <c r="M57" s="300"/>
      <c r="N57" s="300"/>
      <c r="O57" s="300"/>
      <c r="P57" s="300"/>
      <c r="Q57" s="301"/>
      <c r="R57" s="302" t="s">
        <v>1986</v>
      </c>
      <c r="S57" s="123"/>
      <c r="T57" s="123"/>
      <c r="U57" s="123"/>
      <c r="V57" s="123"/>
      <c r="W57" s="123"/>
      <c r="X57" s="123"/>
      <c r="Y57" s="123"/>
      <c r="Z57" s="287" t="s">
        <v>1987</v>
      </c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4"/>
      <c r="BI57" t="s">
        <v>18</v>
      </c>
      <c r="BK57" s="4"/>
      <c r="CE57" t="s">
        <v>135</v>
      </c>
      <c r="CF57" t="s">
        <v>1109</v>
      </c>
    </row>
    <row r="58" spans="1:84" ht="14.25" thickBot="1">
      <c r="B58" s="278"/>
      <c r="C58" s="279"/>
      <c r="D58" s="279"/>
      <c r="E58" s="279"/>
      <c r="F58" s="279"/>
      <c r="G58" s="280"/>
      <c r="H58" s="305" t="s">
        <v>1980</v>
      </c>
      <c r="I58" s="306"/>
      <c r="J58" s="306"/>
      <c r="K58" s="306"/>
      <c r="L58" s="306"/>
      <c r="M58" s="306"/>
      <c r="N58" s="306"/>
      <c r="O58" s="306"/>
      <c r="P58" s="306"/>
      <c r="Q58" s="307"/>
      <c r="R58" s="303"/>
      <c r="S58" s="279"/>
      <c r="T58" s="279"/>
      <c r="U58" s="279"/>
      <c r="V58" s="279"/>
      <c r="W58" s="279"/>
      <c r="X58" s="279"/>
      <c r="Y58" s="279"/>
      <c r="Z58" s="303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304"/>
      <c r="AM58" s="7"/>
      <c r="AN58" s="7"/>
      <c r="AO58" s="7"/>
      <c r="BC58" s="2" t="s">
        <v>14</v>
      </c>
      <c r="BD58" s="2" t="s">
        <v>3</v>
      </c>
      <c r="BE58" s="2" t="s">
        <v>4</v>
      </c>
      <c r="BF58" s="2" t="s">
        <v>5</v>
      </c>
      <c r="BG58" s="5" t="s">
        <v>8</v>
      </c>
      <c r="BH58" s="2"/>
      <c r="BI58" s="2"/>
      <c r="BJ58" s="5" t="s">
        <v>5</v>
      </c>
      <c r="BK58" s="3"/>
      <c r="BL58" s="5" t="s">
        <v>8</v>
      </c>
      <c r="BM58" s="3"/>
      <c r="CE58" t="s">
        <v>136</v>
      </c>
      <c r="CF58" t="s">
        <v>1110</v>
      </c>
    </row>
    <row r="59" spans="1:84" ht="14.25" thickTop="1">
      <c r="B59" s="259" t="s">
        <v>0</v>
      </c>
      <c r="C59" s="260"/>
      <c r="D59" s="260"/>
      <c r="E59" s="260"/>
      <c r="F59" s="260"/>
      <c r="G59" s="261"/>
      <c r="H59" s="262"/>
      <c r="I59" s="263"/>
      <c r="J59" s="263"/>
      <c r="K59" s="26" t="s">
        <v>1048</v>
      </c>
      <c r="L59" s="263"/>
      <c r="M59" s="263"/>
      <c r="N59" s="26" t="s">
        <v>1049</v>
      </c>
      <c r="O59" s="263"/>
      <c r="P59" s="263"/>
      <c r="Q59" s="27" t="s">
        <v>1050</v>
      </c>
      <c r="R59" s="289"/>
      <c r="S59" s="158"/>
      <c r="T59" s="158"/>
      <c r="U59" s="158"/>
      <c r="V59" s="158"/>
      <c r="W59" s="158"/>
      <c r="X59" s="158"/>
      <c r="Y59" s="158"/>
      <c r="Z59" s="291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3"/>
      <c r="AM59" s="7"/>
      <c r="AN59" s="7"/>
      <c r="AO59" s="7"/>
      <c r="BC59" s="2" t="s">
        <v>0</v>
      </c>
      <c r="BD59" s="2" t="str">
        <f t="shared" ref="BD59:BF61" si="3">IF(OR(BD40="",BD40=0),"",INT(LOG10((BD40))))</f>
        <v/>
      </c>
      <c r="BE59" s="2" t="str">
        <f t="shared" si="3"/>
        <v/>
      </c>
      <c r="BF59" s="2" t="str">
        <f t="shared" si="3"/>
        <v/>
      </c>
      <c r="BG59" s="2" t="str">
        <f>IF(OR(BF40="",BF40=0,BN40=""),"",INT(LOG10((BN40))))</f>
        <v/>
      </c>
      <c r="BH59" s="2" t="s">
        <v>0</v>
      </c>
      <c r="BI59" s="2">
        <v>1</v>
      </c>
      <c r="BJ59" s="2" t="str">
        <f>IF($BF40="","",INT($BF40/$BI59))</f>
        <v/>
      </c>
      <c r="BK59" s="2" t="str">
        <f>IF($BF40="","",IF(OR(AND($BF40=BI59*BJ59,$BJ59&gt;=10),($BF40-BI59*BJ59)&gt;0),"","."&amp;$BF40-BI59*BJ59))</f>
        <v/>
      </c>
      <c r="BL59" s="2" t="str">
        <f>IF($BN40="","",INT($BN40/$BI59))</f>
        <v/>
      </c>
      <c r="BM59" s="2" t="str">
        <f>IF(OR($BF40="",$BN40=""),"",IF(OR(AND($BN40=BI59*BL59,$BL59&gt;=10),($BN40-BI59*BL59)&gt;0),"","."&amp;$BN40-BI59*BL59))</f>
        <v/>
      </c>
      <c r="CE59" t="s">
        <v>137</v>
      </c>
      <c r="CF59" t="s">
        <v>1111</v>
      </c>
    </row>
    <row r="60" spans="1:84" ht="14.25" thickBot="1">
      <c r="B60" s="125" t="s">
        <v>1</v>
      </c>
      <c r="C60" s="126"/>
      <c r="D60" s="126"/>
      <c r="E60" s="126"/>
      <c r="F60" s="126"/>
      <c r="G60" s="276"/>
      <c r="H60" s="234"/>
      <c r="I60" s="235"/>
      <c r="J60" s="235"/>
      <c r="K60" s="14" t="s">
        <v>1048</v>
      </c>
      <c r="L60" s="235"/>
      <c r="M60" s="235"/>
      <c r="N60" s="14" t="s">
        <v>1049</v>
      </c>
      <c r="O60" s="235"/>
      <c r="P60" s="235"/>
      <c r="Q60" s="25" t="s">
        <v>1050</v>
      </c>
      <c r="R60" s="290"/>
      <c r="S60" s="126"/>
      <c r="T60" s="126"/>
      <c r="U60" s="126"/>
      <c r="V60" s="126"/>
      <c r="W60" s="126"/>
      <c r="X60" s="126"/>
      <c r="Y60" s="126"/>
      <c r="Z60" s="234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94"/>
      <c r="AM60" s="7"/>
      <c r="AN60" s="7"/>
      <c r="AO60" s="7"/>
      <c r="BC60" s="2" t="s">
        <v>1</v>
      </c>
      <c r="BD60" s="2" t="str">
        <f t="shared" si="3"/>
        <v/>
      </c>
      <c r="BE60" s="2" t="str">
        <f t="shared" si="3"/>
        <v/>
      </c>
      <c r="BF60" s="2" t="str">
        <f t="shared" si="3"/>
        <v/>
      </c>
      <c r="BG60" s="2" t="str">
        <f>IF(OR(BF41="",BF41=0,BN41=""),"",INT(LOG10((BN41))))</f>
        <v/>
      </c>
      <c r="BH60" s="2" t="s">
        <v>1</v>
      </c>
      <c r="BI60" s="2">
        <v>1</v>
      </c>
      <c r="BJ60" s="2" t="str">
        <f>IF($BF41="","",INT($BF41/$BI60))</f>
        <v/>
      </c>
      <c r="BK60" s="2" t="str">
        <f>IF($BF41="","",IF(OR(AND($BF41=BI60*BJ60,$BJ60&gt;=10),($BF41-BI60*BJ60)&gt;0),"","."&amp;$BF41-BI60*BJ60))</f>
        <v/>
      </c>
      <c r="BL60" s="2" t="str">
        <f>IF($BN41="","",INT($BN41/$BI60))</f>
        <v/>
      </c>
      <c r="BM60" s="2" t="str">
        <f>IF(OR($BF41="",BN41=""),"",IF(OR(AND($BN41=BI60*BL60,$BL60&gt;=10),($BN41-BI60*BL60)&gt;0),"","."&amp;$BN41-BI60*BL60))</f>
        <v/>
      </c>
      <c r="CE60" t="s">
        <v>138</v>
      </c>
      <c r="CF60" t="s">
        <v>1112</v>
      </c>
    </row>
    <row r="61" spans="1:84">
      <c r="AR61" s="7"/>
      <c r="AS61" s="7"/>
      <c r="AT61" s="7"/>
      <c r="AU61" s="7"/>
      <c r="AV61" s="7"/>
      <c r="AW61" s="7"/>
      <c r="AX61" s="7"/>
      <c r="AY61" s="7"/>
      <c r="AZ61" s="7"/>
      <c r="BC61" s="2" t="s">
        <v>2</v>
      </c>
      <c r="BD61" s="2" t="str">
        <f t="shared" si="3"/>
        <v/>
      </c>
      <c r="BE61" s="2" t="str">
        <f t="shared" si="3"/>
        <v/>
      </c>
      <c r="BF61" s="2" t="str">
        <f t="shared" si="3"/>
        <v/>
      </c>
      <c r="BH61" s="2" t="s">
        <v>2</v>
      </c>
      <c r="BI61" s="2">
        <v>1</v>
      </c>
      <c r="BJ61" s="2" t="str">
        <f>IF(OR($BF42="",$BF42="不要"),"",INT($BF42/$BI61))</f>
        <v/>
      </c>
      <c r="BK61" s="2" t="str">
        <f>IF(OR($BF42="",$BF42="不要"),"",IF(OR(AND($BF42=BI61*BJ61,$BJ61&gt;=10),($BF42-BI61*BJ61)&gt;0),"","."&amp;$BF42-BI61*BJ61))</f>
        <v/>
      </c>
      <c r="BL61" s="2" t="str">
        <f>IF(OR($BF42="",$BF42="不要",BN42=""),"",INT($BN42/$BI61))</f>
        <v/>
      </c>
      <c r="BM61" s="2" t="str">
        <f>IF(OR($BF42="",$BF42="不要",BR42=""),"",IF(OR(AND($BR42=BI61*BL61,$BL61&gt;=10),($BR42-BI61*BL61)&gt;0),"","."&amp;$BR42-BI61*BL61))</f>
        <v/>
      </c>
      <c r="CE61" t="s">
        <v>139</v>
      </c>
      <c r="CF61" t="s">
        <v>1113</v>
      </c>
    </row>
    <row r="62" spans="1:84" ht="14.25" thickBot="1">
      <c r="B62" s="23" t="s">
        <v>2003</v>
      </c>
      <c r="AR62" s="7"/>
      <c r="AS62" s="7"/>
      <c r="AT62" s="7"/>
      <c r="AU62" s="7"/>
      <c r="AV62" s="7"/>
      <c r="AW62" s="7"/>
      <c r="AX62" s="7"/>
      <c r="AY62" s="7"/>
      <c r="AZ62" s="7"/>
      <c r="BF62" s="4"/>
      <c r="BL62" s="7"/>
      <c r="BM62" s="7"/>
      <c r="CE62" t="s">
        <v>140</v>
      </c>
      <c r="CF62" t="s">
        <v>1114</v>
      </c>
    </row>
    <row r="63" spans="1:84">
      <c r="B63" s="122" t="s">
        <v>1970</v>
      </c>
      <c r="C63" s="123"/>
      <c r="D63" s="123"/>
      <c r="E63" s="123"/>
      <c r="F63" s="123"/>
      <c r="G63" s="277"/>
      <c r="H63" s="281" t="s">
        <v>1971</v>
      </c>
      <c r="I63" s="282"/>
      <c r="J63" s="282"/>
      <c r="K63" s="282"/>
      <c r="L63" s="283"/>
      <c r="M63" s="281" t="s">
        <v>1972</v>
      </c>
      <c r="N63" s="282"/>
      <c r="O63" s="282"/>
      <c r="P63" s="282"/>
      <c r="Q63" s="283"/>
      <c r="R63" s="287" t="s">
        <v>1998</v>
      </c>
      <c r="S63" s="123"/>
      <c r="T63" s="123"/>
      <c r="U63" s="123"/>
      <c r="V63" s="123"/>
      <c r="W63" s="123"/>
      <c r="X63" s="277"/>
      <c r="Y63" s="253" t="s">
        <v>1975</v>
      </c>
      <c r="Z63" s="253"/>
      <c r="AA63" s="253"/>
      <c r="AB63" s="253"/>
      <c r="AC63" s="288"/>
      <c r="AD63" s="252" t="s">
        <v>1974</v>
      </c>
      <c r="AE63" s="253"/>
      <c r="AF63" s="253"/>
      <c r="AG63" s="253"/>
      <c r="AH63" s="253"/>
      <c r="AI63" s="253"/>
      <c r="AJ63" s="253"/>
      <c r="AK63" s="254"/>
      <c r="AL63" s="252" t="s">
        <v>2018</v>
      </c>
      <c r="AM63" s="253"/>
      <c r="AN63" s="253"/>
      <c r="AO63" s="253"/>
      <c r="AP63" s="253"/>
      <c r="AQ63" s="253"/>
      <c r="AR63" s="253"/>
      <c r="AS63" s="254"/>
      <c r="AX63" s="7"/>
      <c r="AY63" s="7"/>
      <c r="AZ63" s="7"/>
      <c r="BF63" s="4"/>
      <c r="BL63" s="7"/>
      <c r="BM63" s="7"/>
      <c r="CE63" t="s">
        <v>141</v>
      </c>
      <c r="CF63" t="s">
        <v>1115</v>
      </c>
    </row>
    <row r="64" spans="1:84" ht="14.25" thickBot="1">
      <c r="B64" s="278"/>
      <c r="C64" s="279"/>
      <c r="D64" s="279"/>
      <c r="E64" s="279"/>
      <c r="F64" s="279"/>
      <c r="G64" s="280"/>
      <c r="H64" s="284"/>
      <c r="I64" s="285"/>
      <c r="J64" s="285"/>
      <c r="K64" s="285"/>
      <c r="L64" s="286"/>
      <c r="M64" s="284"/>
      <c r="N64" s="285"/>
      <c r="O64" s="285"/>
      <c r="P64" s="285"/>
      <c r="Q64" s="286"/>
      <c r="R64" s="255" t="s">
        <v>1973</v>
      </c>
      <c r="S64" s="256"/>
      <c r="T64" s="256"/>
      <c r="U64" s="256"/>
      <c r="V64" s="256"/>
      <c r="W64" s="256"/>
      <c r="X64" s="258"/>
      <c r="Y64" s="256"/>
      <c r="Z64" s="256"/>
      <c r="AA64" s="256"/>
      <c r="AB64" s="256"/>
      <c r="AC64" s="258"/>
      <c r="AD64" s="255"/>
      <c r="AE64" s="256"/>
      <c r="AF64" s="256"/>
      <c r="AG64" s="256"/>
      <c r="AH64" s="256"/>
      <c r="AI64" s="256"/>
      <c r="AJ64" s="256"/>
      <c r="AK64" s="257"/>
      <c r="AL64" s="255"/>
      <c r="AM64" s="256"/>
      <c r="AN64" s="256"/>
      <c r="AO64" s="256"/>
      <c r="AP64" s="256"/>
      <c r="AQ64" s="256"/>
      <c r="AR64" s="256"/>
      <c r="AS64" s="257"/>
      <c r="AX64" s="7"/>
      <c r="AY64" s="7"/>
      <c r="AZ64" s="7"/>
      <c r="BC64" s="2"/>
      <c r="BD64" s="2" t="s">
        <v>29</v>
      </c>
      <c r="BE64" s="2" t="s">
        <v>10</v>
      </c>
      <c r="BF64" s="4"/>
      <c r="BL64" s="7"/>
      <c r="BM64" s="7"/>
      <c r="CE64" t="s">
        <v>142</v>
      </c>
      <c r="CF64" t="s">
        <v>1116</v>
      </c>
    </row>
    <row r="65" spans="1:84" ht="14.25" thickTop="1">
      <c r="B65" s="259" t="s">
        <v>0</v>
      </c>
      <c r="C65" s="260"/>
      <c r="D65" s="260"/>
      <c r="E65" s="260"/>
      <c r="F65" s="260"/>
      <c r="G65" s="261"/>
      <c r="H65" s="262"/>
      <c r="I65" s="263"/>
      <c r="J65" s="263"/>
      <c r="K65" s="263"/>
      <c r="L65" s="264"/>
      <c r="M65" s="262"/>
      <c r="N65" s="263"/>
      <c r="O65" s="263"/>
      <c r="P65" s="263"/>
      <c r="Q65" s="264"/>
      <c r="R65" s="262"/>
      <c r="S65" s="263"/>
      <c r="T65" s="263"/>
      <c r="U65" s="263"/>
      <c r="V65" s="263"/>
      <c r="W65" s="263"/>
      <c r="X65" s="264"/>
      <c r="Y65" s="265"/>
      <c r="Z65" s="265"/>
      <c r="AA65" s="265"/>
      <c r="AB65" s="265"/>
      <c r="AC65" s="266"/>
      <c r="AD65" s="267" t="str">
        <f>BE66</f>
        <v/>
      </c>
      <c r="AE65" s="268"/>
      <c r="AF65" s="268"/>
      <c r="AG65" s="268"/>
      <c r="AH65" s="268"/>
      <c r="AI65" s="268"/>
      <c r="AJ65" s="268"/>
      <c r="AK65" s="269"/>
      <c r="AL65" s="273" t="s">
        <v>1055</v>
      </c>
      <c r="AM65" s="274"/>
      <c r="AN65" s="274"/>
      <c r="AO65" s="274"/>
      <c r="AP65" s="274"/>
      <c r="AQ65" s="274"/>
      <c r="AR65" s="274"/>
      <c r="AS65" s="275"/>
      <c r="AX65" s="7"/>
      <c r="AY65" s="7"/>
      <c r="AZ65" s="7"/>
      <c r="BC65" s="2" t="s">
        <v>0</v>
      </c>
      <c r="BD65" s="2" t="str">
        <f>IF(Y65="","",IF(Y65&lt;=20,Y65,20))</f>
        <v/>
      </c>
      <c r="BE65" s="2" t="str">
        <f>IF($B$23="選択してください","",IF(VLOOKUP($B$23,$BU$3:$BW$21,3,0)="",BD66,VLOOKUP($B$23,$BU$3:$BW$21,3,0)))</f>
        <v/>
      </c>
      <c r="BL65" t="str">
        <f>IF(BF42="","",IF(AND($BD$8=TRUE,$BD$9=TRUE),"&lt;"&amp;BG42,IF(AND($BF$8=TRUE,$BF$9=TRUE),BK42,IF(AND($BE$8=TRUE,$BE$9=TRUE),BJ42,IF(AND($BD$8=FALSE,$BD$9=TRUE),BL40,IF(AND($BD$8=TRUE,$BD$9=FALSE),BL41,""))))))</f>
        <v/>
      </c>
      <c r="CE65" t="s">
        <v>143</v>
      </c>
      <c r="CF65" t="s">
        <v>1117</v>
      </c>
    </row>
    <row r="66" spans="1:84" ht="14.25" thickBot="1">
      <c r="B66" s="125" t="s">
        <v>1</v>
      </c>
      <c r="C66" s="126"/>
      <c r="D66" s="126"/>
      <c r="E66" s="126"/>
      <c r="F66" s="126"/>
      <c r="G66" s="276"/>
      <c r="H66" s="234"/>
      <c r="I66" s="235"/>
      <c r="J66" s="235"/>
      <c r="K66" s="235"/>
      <c r="L66" s="236"/>
      <c r="M66" s="234"/>
      <c r="N66" s="235"/>
      <c r="O66" s="235"/>
      <c r="P66" s="235"/>
      <c r="Q66" s="236"/>
      <c r="R66" s="234"/>
      <c r="S66" s="235"/>
      <c r="T66" s="235"/>
      <c r="U66" s="235"/>
      <c r="V66" s="235"/>
      <c r="W66" s="235"/>
      <c r="X66" s="236"/>
      <c r="Y66" s="237"/>
      <c r="Z66" s="238"/>
      <c r="AA66" s="238"/>
      <c r="AB66" s="238"/>
      <c r="AC66" s="239"/>
      <c r="AD66" s="270"/>
      <c r="AE66" s="271"/>
      <c r="AF66" s="271"/>
      <c r="AG66" s="271"/>
      <c r="AH66" s="271"/>
      <c r="AI66" s="271"/>
      <c r="AJ66" s="271"/>
      <c r="AK66" s="272"/>
      <c r="AL66" s="240" t="s">
        <v>1055</v>
      </c>
      <c r="AM66" s="241"/>
      <c r="AN66" s="241"/>
      <c r="AO66" s="241"/>
      <c r="AP66" s="241"/>
      <c r="AQ66" s="241"/>
      <c r="AR66" s="241"/>
      <c r="AS66" s="242"/>
      <c r="AX66" s="7"/>
      <c r="AY66" s="7"/>
      <c r="AZ66" s="7"/>
      <c r="BC66" s="2" t="s">
        <v>1</v>
      </c>
      <c r="BD66" s="2" t="str">
        <f>IF(Y66="","",IF(Y66&lt;=20,Y66,20))</f>
        <v/>
      </c>
      <c r="BE66" s="2" t="str">
        <f>IF($B$23="選択してください","",IF(VLOOKUP($B$23,$BU$3:$BW$21,3,0)="",BD66,VLOOKUP($B$23,$BU$3:$BW$21,3,0)))</f>
        <v/>
      </c>
      <c r="BG66">
        <f>IF(BD40&lt;BF40,"",1)</f>
        <v>1</v>
      </c>
      <c r="CE66" t="s">
        <v>144</v>
      </c>
      <c r="CF66" t="s">
        <v>1118</v>
      </c>
    </row>
    <row r="67" spans="1:84">
      <c r="D67" s="7"/>
      <c r="E67" s="7"/>
      <c r="F67" s="7"/>
      <c r="G67" s="7"/>
      <c r="AX67" s="7"/>
      <c r="AY67" s="7"/>
      <c r="AZ67" s="7"/>
      <c r="CE67" t="s">
        <v>145</v>
      </c>
      <c r="CF67" t="s">
        <v>1119</v>
      </c>
    </row>
    <row r="68" spans="1:84" ht="14.25" thickBot="1">
      <c r="B68" s="47" t="s">
        <v>1993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X68" s="7"/>
      <c r="AY68" s="7"/>
      <c r="AZ68" s="7"/>
      <c r="CE68" t="s">
        <v>146</v>
      </c>
      <c r="CF68" t="s">
        <v>1120</v>
      </c>
    </row>
    <row r="69" spans="1:84">
      <c r="B69" s="243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5"/>
      <c r="AX69" s="7"/>
      <c r="AY69" s="7"/>
      <c r="AZ69" s="7"/>
      <c r="BD69" s="28"/>
      <c r="BF69" s="28" t="str">
        <f>IF(OR(BD69="",BE69=""),"",IF((BE69-BD69)&lt;0,"-",BE69-BD69))</f>
        <v/>
      </c>
      <c r="CE69" t="s">
        <v>147</v>
      </c>
      <c r="CF69" t="s">
        <v>1121</v>
      </c>
    </row>
    <row r="70" spans="1:84">
      <c r="B70" s="246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8"/>
      <c r="AX70" s="7"/>
      <c r="AY70" s="7"/>
      <c r="AZ70" s="7"/>
      <c r="BD70" s="28"/>
      <c r="BF70" s="28" t="str">
        <f>IF(OR(BD70="",BE70=""),"",IF((BE70-BD70)&lt;0,"-",BE70-BD70))</f>
        <v/>
      </c>
      <c r="CE70" t="s">
        <v>148</v>
      </c>
      <c r="CF70" t="s">
        <v>1122</v>
      </c>
    </row>
    <row r="71" spans="1:84">
      <c r="B71" s="246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8"/>
      <c r="AX71" s="7"/>
      <c r="AY71" s="7"/>
      <c r="AZ71" s="7"/>
      <c r="CE71" t="s">
        <v>149</v>
      </c>
      <c r="CF71" t="s">
        <v>1123</v>
      </c>
    </row>
    <row r="72" spans="1:84">
      <c r="B72" s="246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8"/>
      <c r="AX72" s="7"/>
      <c r="AY72" s="7"/>
      <c r="AZ72" s="7"/>
      <c r="BC72" s="2"/>
      <c r="BD72" s="2" t="s">
        <v>3</v>
      </c>
      <c r="BE72" s="2" t="s">
        <v>4</v>
      </c>
      <c r="CE72" t="s">
        <v>150</v>
      </c>
      <c r="CF72" t="s">
        <v>1124</v>
      </c>
    </row>
    <row r="73" spans="1:84">
      <c r="B73" s="246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8"/>
      <c r="AZ73" s="7"/>
      <c r="BC73" s="2" t="s">
        <v>0</v>
      </c>
      <c r="BD73" s="2" t="str">
        <f>IF(H65="","",H65)</f>
        <v/>
      </c>
      <c r="BE73" s="2" t="str">
        <f>IF(M65="","",M65)</f>
        <v/>
      </c>
      <c r="BF73" t="str">
        <f>IF(OR(BD73="",BE73=""),"",BE73-BD73)</f>
        <v/>
      </c>
      <c r="CE73" t="s">
        <v>151</v>
      </c>
      <c r="CF73" t="s">
        <v>1125</v>
      </c>
    </row>
    <row r="74" spans="1:84" ht="14.25" thickBot="1">
      <c r="B74" s="249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1"/>
      <c r="AZ74" s="7"/>
      <c r="BC74" s="2" t="s">
        <v>1</v>
      </c>
      <c r="BD74" s="2" t="str">
        <f>IF(H66="","",H66)</f>
        <v/>
      </c>
      <c r="BE74" s="2" t="str">
        <f>IF(M66="","",M66)</f>
        <v/>
      </c>
      <c r="BF74" t="str">
        <f>IF(OR(BD74="",BE74=""),"",BE74-BD74)</f>
        <v/>
      </c>
      <c r="CE74" t="s">
        <v>156</v>
      </c>
      <c r="CF74" t="s">
        <v>1126</v>
      </c>
    </row>
    <row r="75" spans="1:84">
      <c r="B75" s="29"/>
      <c r="C75" s="29"/>
      <c r="D75" s="29"/>
      <c r="E75" s="29"/>
      <c r="F75" s="29"/>
      <c r="G75" s="29"/>
      <c r="H75" s="29"/>
      <c r="I75" s="7"/>
      <c r="J75" s="7"/>
      <c r="K75" s="7"/>
      <c r="L75" s="7"/>
      <c r="AZ75" s="7"/>
      <c r="CE75" t="s">
        <v>157</v>
      </c>
      <c r="CF75" t="s">
        <v>1127</v>
      </c>
    </row>
    <row r="76" spans="1:84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9"/>
      <c r="BA76" s="88"/>
      <c r="BC76" s="83" t="s">
        <v>2038</v>
      </c>
      <c r="BD76" s="2"/>
      <c r="BE76" s="2"/>
      <c r="BF76" s="2" t="s">
        <v>5</v>
      </c>
      <c r="BG76" s="2" t="s">
        <v>7</v>
      </c>
      <c r="BH76" s="2" t="s">
        <v>25</v>
      </c>
      <c r="BI76" s="2"/>
      <c r="BJ76" s="2"/>
      <c r="BK76" s="2" t="s">
        <v>13</v>
      </c>
      <c r="BL76" s="2"/>
      <c r="BM76" s="2"/>
      <c r="BN76" s="2" t="s">
        <v>8</v>
      </c>
      <c r="BO76" s="2" t="s">
        <v>1047</v>
      </c>
      <c r="BP76" s="2"/>
      <c r="BQ76" s="2"/>
      <c r="BR76" s="2" t="s">
        <v>12</v>
      </c>
      <c r="BS76" s="2"/>
      <c r="CE76" t="s">
        <v>158</v>
      </c>
      <c r="CF76" t="s">
        <v>1128</v>
      </c>
    </row>
    <row r="77" spans="1:84" ht="14.25" thickBot="1">
      <c r="B77" s="29" t="s">
        <v>1994</v>
      </c>
      <c r="C77" s="29"/>
      <c r="D77" s="29"/>
      <c r="E77" s="29"/>
      <c r="F77" s="29"/>
      <c r="G77" s="29"/>
      <c r="H77" s="29"/>
      <c r="I77" s="7"/>
      <c r="J77" s="7"/>
      <c r="K77" s="7"/>
      <c r="L77" s="7"/>
      <c r="AZ77" s="7"/>
      <c r="BC77" s="2"/>
      <c r="BD77" s="2" t="s">
        <v>3</v>
      </c>
      <c r="BE77" s="2" t="s">
        <v>4</v>
      </c>
      <c r="BF77" s="2" t="s">
        <v>6</v>
      </c>
      <c r="BG77" s="2" t="s">
        <v>15</v>
      </c>
      <c r="BH77" s="2" t="s">
        <v>19</v>
      </c>
      <c r="BI77" s="2" t="s">
        <v>20</v>
      </c>
      <c r="BJ77" s="2" t="s">
        <v>21</v>
      </c>
      <c r="BK77" s="2"/>
      <c r="BL77" s="2" t="s">
        <v>28</v>
      </c>
      <c r="BM77" s="2" t="s">
        <v>27</v>
      </c>
      <c r="BN77" s="2" t="s">
        <v>6</v>
      </c>
      <c r="BO77" s="2" t="s">
        <v>19</v>
      </c>
      <c r="BP77" s="2" t="s">
        <v>20</v>
      </c>
      <c r="BQ77" s="2" t="s">
        <v>21</v>
      </c>
      <c r="BR77" s="2"/>
      <c r="BS77" s="2" t="s">
        <v>28</v>
      </c>
      <c r="CE77" t="s">
        <v>159</v>
      </c>
      <c r="CF77" t="s">
        <v>1129</v>
      </c>
    </row>
    <row r="78" spans="1:84" ht="14.25" thickBot="1">
      <c r="B78" s="295" t="s">
        <v>2037</v>
      </c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7"/>
      <c r="AZ78" s="7"/>
      <c r="BC78" s="2" t="s">
        <v>0</v>
      </c>
      <c r="BD78" s="2" t="str">
        <f>IF(H90="","",H90)</f>
        <v/>
      </c>
      <c r="BE78" s="2" t="str">
        <f>IF(M90="","",M90)</f>
        <v/>
      </c>
      <c r="BF78" s="2" t="str">
        <f>IF(R90="","",R90)</f>
        <v/>
      </c>
      <c r="BG78" s="2" t="str">
        <f>IF(BF78="","",IF(BF78&lt;BD78,BD78,""))</f>
        <v/>
      </c>
      <c r="BH78" s="2" t="str">
        <f>IF($BF78="","",IF(AND($BD78&lt;=$BF78,$BF78&lt;$BE78),MID(TEXT(ROUNDDOWN($BF78,1-INT(LOG10($BF78))),"0.0E+00"),1,3)*10^(INT(LOG10($BF78))),""))</f>
        <v/>
      </c>
      <c r="BI78" s="2" t="str">
        <f>IF($BF$78="","",IF(AND($BD78&lt;=$BF78,$BF78&lt;$BE78),ROUNDDOWN($BF78,$BD90),""))</f>
        <v/>
      </c>
      <c r="BJ78" s="2" t="str">
        <f>IF($BF$78="","",IF(BH78&lt;BI78,BH78,BI78))</f>
        <v/>
      </c>
      <c r="BK78" s="2" t="str">
        <f>IF(BF78="","",IF($BE78&lt;=$BF78,ROUNDDOWN($BF78,1-INT(LOG10($BF78))),""))</f>
        <v/>
      </c>
      <c r="BL78" s="8" t="str">
        <f>IF(BF78="","",IF(BF78&lt;BD78,"&lt;"&amp;BG78,IF(AND(BD78&lt;=BF78,BF78&lt;BE78),BJ78&amp;BG90,IF(BE78&lt;=BF78,BK78&amp;BI90&amp;BJ90,""))))</f>
        <v/>
      </c>
      <c r="BM78" s="8" t="str">
        <f>IF(BE83=FALSE,BL78,"("&amp;BL78&amp;")")</f>
        <v/>
      </c>
      <c r="BN78" s="2" t="str">
        <f>IF(OR(BF78="",$BD$104="",$BE$104="「水銀排出施設の種類」を選択してください",$B$23=""),"",IF(BD83=TRUE,"不要",BF78*(21-$BE$104)/(21-$BD$104)))</f>
        <v/>
      </c>
      <c r="BO78" s="2" t="str">
        <f>IF(OR($BF78="",$BN78=""),"",IF(AND($BD78&lt;=$BF78,$BF78&lt;$BE78),MID(TEXT(ROUNDDOWN($BN78,1-INT(LOG10($BN78))),"0.0E+00"),1,3)*10^(INT(LOG10($BN78))),""))</f>
        <v/>
      </c>
      <c r="BP78" s="2" t="str">
        <f>IF(OR($BF$78="",$BN78=""),"",IF(AND($BD78&lt;=$BF78,$BF78&lt;$BE78),ROUNDDOWN($BN78,$BD90),""))</f>
        <v/>
      </c>
      <c r="BQ78" s="2" t="str">
        <f>IF($BF$78="","",IF(BO78&lt;BP78,BO78,BP78))</f>
        <v/>
      </c>
      <c r="BR78" s="2" t="str">
        <f>IF(BN78="","",IF($BE78&lt;=$BF78,ROUNDDOWN($BN78,1-INT(LOG10($BN78))),""))</f>
        <v/>
      </c>
      <c r="BS78" s="2" t="str">
        <f>IF(OR(BN78="",$BD$104="",$BE$104=""),"",IF(BF78&lt;BD78,"&lt;"&amp;BG78,IF(AND(BD78&lt;=BF78,BF78&lt;BE78),BQ78&amp;BH90,IF(BE78&lt;=BF78,BR78&amp;BK90&amp;BL90,""))))</f>
        <v/>
      </c>
      <c r="CE78" t="s">
        <v>160</v>
      </c>
      <c r="CF78" t="s">
        <v>1130</v>
      </c>
    </row>
    <row r="79" spans="1:84" ht="15" thickTop="1" thickBot="1">
      <c r="B79" s="298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94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Z79" s="7"/>
      <c r="BC79" s="2" t="s">
        <v>1</v>
      </c>
      <c r="BD79" s="2" t="str">
        <f>IF(H91="","",H91)</f>
        <v/>
      </c>
      <c r="BE79" s="2" t="str">
        <f>IF(M91="","",M91)</f>
        <v/>
      </c>
      <c r="BF79" s="2" t="str">
        <f>IF(R91="","",R91)</f>
        <v/>
      </c>
      <c r="BG79" s="2" t="str">
        <f>IF(BF79="","",IF(BF79&lt;BD79,BD79,""))</f>
        <v/>
      </c>
      <c r="BH79" s="2" t="str">
        <f>IF($BF79="","",IF(AND($BD79&lt;=$BF79,$BF79&lt;$BE79),MID(TEXT(ROUNDDOWN($BF79,1-INT(LOG10($BF79))),"0.0E+00"),1,3)*10^(INT(LOG10($BF79))),""))</f>
        <v/>
      </c>
      <c r="BI79" s="2" t="str">
        <f>IF(BF79="","",IF(AND(BD79&lt;=BF79,BF79&lt;BE79),ROUNDDOWN($BF79,$BD91),""))</f>
        <v/>
      </c>
      <c r="BJ79" s="2" t="str">
        <f>IF($BF$79="","",IF(BH79&lt;BI79,BH79,BI79))</f>
        <v/>
      </c>
      <c r="BK79" s="2" t="str">
        <f>IF(BF79="","",IF($BE79&lt;=$BF79,ROUNDDOWN($BF79,1-INT(LOG10($BF79))),""))</f>
        <v/>
      </c>
      <c r="BL79" s="8" t="str">
        <f>IF(BF79="","",IF(BF79&lt;BD79,"&lt;"&amp;BG79,IF(AND(BD79&lt;=BF79,BF79&lt;BE79),BJ79&amp;BG91,IF(BE79&lt;=BF79,BK79&amp;BI91&amp;BJ91,""))))</f>
        <v/>
      </c>
      <c r="BM79" s="8" t="str">
        <f>IF(BE84=FALSE,BL79,"("&amp;BL79&amp;")")</f>
        <v/>
      </c>
      <c r="BN79" s="2" t="str">
        <f>IF(OR(BF79="",$BD$105="",$BE$105="",$B$23=""),"",IF(BD84=TRUE,"不要",BF79*(21-$BE$105)/(21-$BD$105)))</f>
        <v/>
      </c>
      <c r="BO79" s="2" t="str">
        <f>IF(OR($BF79="",BN79=""),"",IF(AND($BD79&lt;=$BF79,$BF79&lt;$BE79),MID(TEXT(ROUNDDOWN($BN79,1-INT(LOG10($BN79))),"0.0E+00"),1,3)*10^(INT(LOG10($BN79))),""))</f>
        <v/>
      </c>
      <c r="BP79" s="2" t="str">
        <f>IF($BF$79="","",IF(AND($BD79&lt;=$BF79,$BF79&lt;$BE79),ROUNDDOWN($BN79,$BD91),""))</f>
        <v/>
      </c>
      <c r="BQ79" s="2" t="str">
        <f>IF($BF$79="","",IF(BO79&lt;BP79,BO79,BP79))</f>
        <v/>
      </c>
      <c r="BR79" s="2" t="str">
        <f>IF(BN79="","",IF($BE79&lt;=$BF79,ROUNDDOWN($BN79,1-INT(LOG10($BN79))),""))</f>
        <v/>
      </c>
      <c r="BS79" s="2" t="str">
        <f>IF(OR(BN79="",$BD$104="",$BE$104=""),"",IF(BF79&lt;BD79,"&lt;"&amp;BG79,IF(AND(BD79&lt;=BF79,BF79&lt;BE79),BQ79&amp;BH91,IF(BE79&lt;=BF79,BR79&amp;BK91&amp;BL91,""))))</f>
        <v/>
      </c>
      <c r="CE79" t="s">
        <v>161</v>
      </c>
      <c r="CF79" t="s">
        <v>1131</v>
      </c>
    </row>
    <row r="80" spans="1:84">
      <c r="AZ80" s="7"/>
      <c r="BC80" s="2" t="s">
        <v>2</v>
      </c>
      <c r="BD80" s="2" t="str">
        <f>IF(OR(BD78="",BD79=""),"",ROUNDDOWN(SUM(BD78:BD79),1-INT(LOG10(SUM(BD78:BD79)))))</f>
        <v/>
      </c>
      <c r="BE80" s="2" t="str">
        <f>IF(OR(BE78="",BE79=""),"",ROUNDDOWN(SUM(BE78:BE79),1-INT(LOG10(SUM(BE78:BE79)))))</f>
        <v/>
      </c>
      <c r="BF80" s="6" t="str">
        <f>IF(OR(BF78="",BF79=""),"",IF(AND(BD78&gt;BF78,BD79&gt;BF79),"不要",IF(AND(BD78&gt;BF78,BD79&lt;BF79),BF79,IF(AND(BD78&lt;BF78,BD79&gt;BF79),BF78,SUM(BF78:BF79)))))</f>
        <v/>
      </c>
      <c r="BG80" s="2" t="str">
        <f>IF(BF80="","",IF(AND(BD78&gt;BF78,BD79&gt;BF79),BD80,""))</f>
        <v/>
      </c>
      <c r="BH80" s="2" t="str">
        <f>IF(OR($BF$80="",$BF$80="不要"),"",MID(TEXT(ROUNDDOWN($BF80,1-INT(LOG10($BF80))),"0.0E+00"),1,3)*10^(INT(LOG10($BF80))))</f>
        <v/>
      </c>
      <c r="BI80" s="2" t="str">
        <f>IF(OR($BF$80="",$BF$80="不要"),"",ROUNDDOWN($BF80,$BD92))</f>
        <v/>
      </c>
      <c r="BJ80" s="2" t="str">
        <f>IF($BF$80="","",IF(BH80&lt;BI80,BH80,BI80))</f>
        <v/>
      </c>
      <c r="BK80" s="2" t="str">
        <f>IF(OR(BF80="",BF80="不要"),"",ROUNDDOWN($BF80,1-INT(LOG10($BF80))))</f>
        <v/>
      </c>
      <c r="BL80" s="8" t="str">
        <f>IF(BF80="","",IF(AND($BD$83=TRUE,$BD$84=TRUE),"&lt;"&amp;BG80,IF(AND($BD$83=FALSE,$BD$84=TRUE),BL78,IF(AND($BD$83=TRUE,$BD$84=FALSE),BL79,BJ80))))</f>
        <v/>
      </c>
      <c r="BM80" s="8"/>
      <c r="BN80" s="2" t="str">
        <f>IF(OR(BF78="",BF79="",$BD$104="",$BE$104="",BN78="",BN79=""),"",IF(AND(BD78&gt;BF78,BD79&gt;BF79),"不要",IF(AND(BD78&gt;BF78,BD79&lt;BF79),BN79,IF(AND(BD78&lt;BF78,BD79&gt;BF79),BN78,SUM(BN78:BN78)))))</f>
        <v/>
      </c>
      <c r="BO80" s="2" t="str">
        <f>IF(OR($BF$80="",$BF$80="不要",BN80&gt;1),"",MID(TEXT(ROUNDDOWN($BN80,1-INT(LOG10($BN80))),"0.0E+00"),1,3)*10^(INT(LOG10($BN80))))</f>
        <v/>
      </c>
      <c r="BP80" s="2" t="str">
        <f>IF(OR($BF$80="",$BF$80="不要",BN80&gt;1),"",ROUNDDOWN($BN80,$BD92))</f>
        <v/>
      </c>
      <c r="BQ80" s="2" t="str">
        <f>IF($BF$80="","",IF(BO80&lt;BP80,BO80,BP80))</f>
        <v/>
      </c>
      <c r="BR80" s="2" t="str">
        <f>IF(BN80="","",IF(1&lt;=$BN80,ROUNDDOWN($BN80,1-INT(LOG10($BN80))),""))</f>
        <v/>
      </c>
      <c r="BS80" s="2" t="str">
        <f>IF(BN80="","",IF(AND($BD$83=TRUE,$BD$84=TRUE),"&lt;"&amp;BG80,IF(AND($BD$83=FALSE,$BD$84=TRUE),BS78,IF(AND($BD$83=TRUE,$BD$84=FALSE),BS79,IF(BN80&lt;1,BQ80&amp;BH92,BR80&amp;BL92)))))</f>
        <v/>
      </c>
      <c r="CE80" t="s">
        <v>162</v>
      </c>
      <c r="CF80" t="s">
        <v>1132</v>
      </c>
    </row>
    <row r="81" spans="2:84" ht="14.25" thickBot="1">
      <c r="B81" s="23" t="s">
        <v>1995</v>
      </c>
      <c r="AZ81" s="7"/>
      <c r="BF81" s="4"/>
      <c r="BL81" s="7"/>
      <c r="BM81" s="7"/>
      <c r="CE81" t="s">
        <v>163</v>
      </c>
      <c r="CF81" t="s">
        <v>1133</v>
      </c>
    </row>
    <row r="82" spans="2:84">
      <c r="B82" s="122" t="s">
        <v>1970</v>
      </c>
      <c r="C82" s="123"/>
      <c r="D82" s="123"/>
      <c r="E82" s="123"/>
      <c r="F82" s="123"/>
      <c r="G82" s="277"/>
      <c r="H82" s="299" t="s">
        <v>2025</v>
      </c>
      <c r="I82" s="300"/>
      <c r="J82" s="300"/>
      <c r="K82" s="300"/>
      <c r="L82" s="300"/>
      <c r="M82" s="300"/>
      <c r="N82" s="300"/>
      <c r="O82" s="300"/>
      <c r="P82" s="300"/>
      <c r="Q82" s="301"/>
      <c r="R82" s="302" t="s">
        <v>1986</v>
      </c>
      <c r="S82" s="123"/>
      <c r="T82" s="123"/>
      <c r="U82" s="123"/>
      <c r="V82" s="123"/>
      <c r="W82" s="123"/>
      <c r="X82" s="123"/>
      <c r="Y82" s="123"/>
      <c r="Z82" s="287" t="s">
        <v>1987</v>
      </c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4"/>
      <c r="AO82" s="7"/>
      <c r="BC82" s="2" t="s">
        <v>22</v>
      </c>
      <c r="BD82" s="2" t="s">
        <v>23</v>
      </c>
      <c r="BE82" s="2" t="s">
        <v>24</v>
      </c>
      <c r="BF82" s="2" t="s">
        <v>26</v>
      </c>
      <c r="BL82" s="7"/>
      <c r="BM82" s="7"/>
      <c r="CE82" t="s">
        <v>164</v>
      </c>
      <c r="CF82" t="s">
        <v>1134</v>
      </c>
    </row>
    <row r="83" spans="2:84" ht="14.25" thickBot="1">
      <c r="B83" s="278"/>
      <c r="C83" s="279"/>
      <c r="D83" s="279"/>
      <c r="E83" s="279"/>
      <c r="F83" s="279"/>
      <c r="G83" s="280"/>
      <c r="H83" s="305" t="s">
        <v>1980</v>
      </c>
      <c r="I83" s="306"/>
      <c r="J83" s="306"/>
      <c r="K83" s="306"/>
      <c r="L83" s="306"/>
      <c r="M83" s="306"/>
      <c r="N83" s="306"/>
      <c r="O83" s="306"/>
      <c r="P83" s="306"/>
      <c r="Q83" s="307"/>
      <c r="R83" s="303"/>
      <c r="S83" s="279"/>
      <c r="T83" s="279"/>
      <c r="U83" s="279"/>
      <c r="V83" s="279"/>
      <c r="W83" s="279"/>
      <c r="X83" s="279"/>
      <c r="Y83" s="279"/>
      <c r="Z83" s="303"/>
      <c r="AA83" s="279"/>
      <c r="AB83" s="279"/>
      <c r="AC83" s="279"/>
      <c r="AD83" s="279"/>
      <c r="AE83" s="279"/>
      <c r="AF83" s="279"/>
      <c r="AG83" s="279"/>
      <c r="AH83" s="279"/>
      <c r="AI83" s="279"/>
      <c r="AJ83" s="279"/>
      <c r="AK83" s="279"/>
      <c r="AL83" s="304"/>
      <c r="AO83" s="7"/>
      <c r="BC83" s="2" t="s">
        <v>0</v>
      </c>
      <c r="BD83" s="2" t="b">
        <f>IF(BG78="",FALSE,TRUE)</f>
        <v>0</v>
      </c>
      <c r="BE83" s="2" t="b">
        <f>IF(BJ78="",FALSE,TRUE)</f>
        <v>0</v>
      </c>
      <c r="BF83" s="2" t="b">
        <f>IF(BK78="",FALSE,TRUE)</f>
        <v>0</v>
      </c>
      <c r="BL83" s="7"/>
      <c r="BM83" s="7"/>
      <c r="CE83" t="s">
        <v>165</v>
      </c>
      <c r="CF83" t="s">
        <v>1135</v>
      </c>
    </row>
    <row r="84" spans="2:84" ht="14.25" thickTop="1">
      <c r="B84" s="259" t="s">
        <v>0</v>
      </c>
      <c r="C84" s="260"/>
      <c r="D84" s="260"/>
      <c r="E84" s="260"/>
      <c r="F84" s="260"/>
      <c r="G84" s="261"/>
      <c r="H84" s="262"/>
      <c r="I84" s="263"/>
      <c r="J84" s="263"/>
      <c r="K84" s="26" t="s">
        <v>1048</v>
      </c>
      <c r="L84" s="263"/>
      <c r="M84" s="263"/>
      <c r="N84" s="26" t="s">
        <v>1049</v>
      </c>
      <c r="O84" s="263"/>
      <c r="P84" s="263"/>
      <c r="Q84" s="27" t="s">
        <v>1050</v>
      </c>
      <c r="R84" s="289"/>
      <c r="S84" s="158"/>
      <c r="T84" s="158"/>
      <c r="U84" s="158"/>
      <c r="V84" s="158"/>
      <c r="W84" s="158"/>
      <c r="X84" s="158"/>
      <c r="Y84" s="158"/>
      <c r="Z84" s="291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3"/>
      <c r="AO84" s="7"/>
      <c r="BC84" s="2" t="s">
        <v>1</v>
      </c>
      <c r="BD84" s="2" t="b">
        <f>IF(BG79="",FALSE,TRUE)</f>
        <v>0</v>
      </c>
      <c r="BE84" s="2" t="b">
        <f>IF(BJ79="",FALSE,TRUE)</f>
        <v>0</v>
      </c>
      <c r="BF84" s="2" t="b">
        <f>IF(BK79="",FALSE,TRUE)</f>
        <v>0</v>
      </c>
      <c r="BL84" s="7"/>
      <c r="BM84" s="7"/>
      <c r="CE84" t="s">
        <v>166</v>
      </c>
      <c r="CF84" t="s">
        <v>1136</v>
      </c>
    </row>
    <row r="85" spans="2:84" ht="14.25" thickBot="1">
      <c r="B85" s="125" t="s">
        <v>1</v>
      </c>
      <c r="C85" s="126"/>
      <c r="D85" s="126"/>
      <c r="E85" s="126"/>
      <c r="F85" s="126"/>
      <c r="G85" s="276"/>
      <c r="H85" s="234"/>
      <c r="I85" s="235"/>
      <c r="J85" s="235"/>
      <c r="K85" s="14" t="s">
        <v>1048</v>
      </c>
      <c r="L85" s="235"/>
      <c r="M85" s="235"/>
      <c r="N85" s="14" t="s">
        <v>1049</v>
      </c>
      <c r="O85" s="235"/>
      <c r="P85" s="235"/>
      <c r="Q85" s="25" t="s">
        <v>1050</v>
      </c>
      <c r="R85" s="290"/>
      <c r="S85" s="126"/>
      <c r="T85" s="126"/>
      <c r="U85" s="126"/>
      <c r="V85" s="126"/>
      <c r="W85" s="126"/>
      <c r="X85" s="126"/>
      <c r="Y85" s="126"/>
      <c r="Z85" s="234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94"/>
      <c r="AM85" s="7"/>
      <c r="AN85" s="7"/>
      <c r="AO85" s="7"/>
      <c r="BC85" s="2" t="s">
        <v>2</v>
      </c>
      <c r="BD85" s="2" t="b">
        <f>IF(AND(BD83=TRUE,BD84=TRUE),TRUE,FALSE)</f>
        <v>0</v>
      </c>
      <c r="BE85" s="2" t="b">
        <f>IF(AND(BF83=TRUE,BF84=TRUE),FALSE,IF(AND(BD83=TRUE,BD84=TRUE),FALSE,IF(AND(BE83=TRUE,BE84=TRUE),TRUE,IF(AND(BF78&gt;BF79,BF83=TRUE,BE84=TRUE),FALSE,IF(AND(BF78&gt;BF79,BE83=TRUE,BF84=TRUE),TRUE,IF(AND(BF78&lt;BF79,BF83=TRUE,BE84=TRUE),FALSE,IF(AND(BF78&lt;BF79,BE83=TRUE,BF84=TRUE),FALSE,IF(AND(BD83=TRUE,BE84=TRUE),TRUE,IF(AND(BD83=TRUE,BF84=TRUE),FALSE,IF(AND(BD84=TRUE,BE83=TRUE),TRUE,IF(AND(BD84=TRUE,BF83=TRUE),FALSE,FALSE)))))))))))</f>
        <v>0</v>
      </c>
      <c r="BF85" s="2"/>
      <c r="BL85" s="7"/>
      <c r="BM85" s="7"/>
      <c r="CE85" t="s">
        <v>167</v>
      </c>
      <c r="CF85" t="s">
        <v>1137</v>
      </c>
    </row>
    <row r="86" spans="2:84">
      <c r="AR86" s="7"/>
      <c r="AS86" s="7"/>
      <c r="AT86" s="7"/>
      <c r="AU86" s="7"/>
      <c r="AV86" s="7"/>
      <c r="AW86" s="7"/>
      <c r="AX86" s="7"/>
      <c r="AY86" s="7"/>
      <c r="BF86" s="4"/>
      <c r="BL86" s="7"/>
      <c r="BM86" s="7"/>
      <c r="CE86" t="s">
        <v>168</v>
      </c>
      <c r="CF86" t="s">
        <v>1138</v>
      </c>
    </row>
    <row r="87" spans="2:84" ht="14.25" thickBot="1">
      <c r="B87" s="23" t="s">
        <v>1996</v>
      </c>
      <c r="AR87" s="7"/>
      <c r="AS87" s="7"/>
      <c r="AT87" s="7"/>
      <c r="AU87" s="7"/>
      <c r="AV87" s="7"/>
      <c r="AW87" s="7"/>
      <c r="BI87" s="8" t="s">
        <v>16</v>
      </c>
      <c r="BJ87" s="8"/>
      <c r="BK87" s="8" t="s">
        <v>16</v>
      </c>
      <c r="BL87" s="8"/>
      <c r="BM87" s="7"/>
      <c r="CE87" t="s">
        <v>169</v>
      </c>
      <c r="CF87" t="s">
        <v>1139</v>
      </c>
    </row>
    <row r="88" spans="2:84" ht="14.25" customHeight="1">
      <c r="B88" s="122" t="s">
        <v>1970</v>
      </c>
      <c r="C88" s="123"/>
      <c r="D88" s="123"/>
      <c r="E88" s="123"/>
      <c r="F88" s="123"/>
      <c r="G88" s="277"/>
      <c r="H88" s="281" t="s">
        <v>1971</v>
      </c>
      <c r="I88" s="282"/>
      <c r="J88" s="282"/>
      <c r="K88" s="282"/>
      <c r="L88" s="283"/>
      <c r="M88" s="281" t="s">
        <v>1972</v>
      </c>
      <c r="N88" s="282"/>
      <c r="O88" s="282"/>
      <c r="P88" s="282"/>
      <c r="Q88" s="283"/>
      <c r="R88" s="287" t="s">
        <v>1998</v>
      </c>
      <c r="S88" s="123"/>
      <c r="T88" s="123"/>
      <c r="U88" s="123"/>
      <c r="V88" s="123"/>
      <c r="W88" s="123"/>
      <c r="X88" s="277"/>
      <c r="Y88" s="253" t="s">
        <v>1975</v>
      </c>
      <c r="Z88" s="253"/>
      <c r="AA88" s="253"/>
      <c r="AB88" s="253"/>
      <c r="AC88" s="288"/>
      <c r="AD88" s="252" t="s">
        <v>1974</v>
      </c>
      <c r="AE88" s="253"/>
      <c r="AF88" s="253"/>
      <c r="AG88" s="253"/>
      <c r="AH88" s="253"/>
      <c r="AI88" s="253"/>
      <c r="AJ88" s="253"/>
      <c r="AK88" s="254"/>
      <c r="AL88" s="252" t="s">
        <v>2018</v>
      </c>
      <c r="AM88" s="253"/>
      <c r="AN88" s="253"/>
      <c r="AO88" s="253"/>
      <c r="AP88" s="253"/>
      <c r="AQ88" s="253"/>
      <c r="AR88" s="253"/>
      <c r="AS88" s="254"/>
      <c r="BG88" s="17" t="s">
        <v>17</v>
      </c>
      <c r="BH88" s="17"/>
      <c r="BI88" s="18" t="s">
        <v>5</v>
      </c>
      <c r="BJ88" s="19"/>
      <c r="BK88" s="18" t="s">
        <v>8</v>
      </c>
      <c r="BL88" s="19"/>
      <c r="BM88" s="7"/>
      <c r="CE88" t="s">
        <v>170</v>
      </c>
      <c r="CF88" t="s">
        <v>1140</v>
      </c>
    </row>
    <row r="89" spans="2:84" ht="14.25" customHeight="1" thickBot="1">
      <c r="B89" s="278"/>
      <c r="C89" s="279"/>
      <c r="D89" s="279"/>
      <c r="E89" s="279"/>
      <c r="F89" s="279"/>
      <c r="G89" s="280"/>
      <c r="H89" s="284"/>
      <c r="I89" s="285"/>
      <c r="J89" s="285"/>
      <c r="K89" s="285"/>
      <c r="L89" s="286"/>
      <c r="M89" s="284"/>
      <c r="N89" s="285"/>
      <c r="O89" s="285"/>
      <c r="P89" s="285"/>
      <c r="Q89" s="286"/>
      <c r="R89" s="255" t="s">
        <v>1973</v>
      </c>
      <c r="S89" s="256"/>
      <c r="T89" s="256"/>
      <c r="U89" s="256"/>
      <c r="V89" s="256"/>
      <c r="W89" s="256"/>
      <c r="X89" s="258"/>
      <c r="Y89" s="256"/>
      <c r="Z89" s="256"/>
      <c r="AA89" s="256"/>
      <c r="AB89" s="256"/>
      <c r="AC89" s="258"/>
      <c r="AD89" s="255"/>
      <c r="AE89" s="256"/>
      <c r="AF89" s="256"/>
      <c r="AG89" s="256"/>
      <c r="AH89" s="256"/>
      <c r="AI89" s="256"/>
      <c r="AJ89" s="256"/>
      <c r="AK89" s="257"/>
      <c r="AL89" s="255"/>
      <c r="AM89" s="256"/>
      <c r="AN89" s="256"/>
      <c r="AO89" s="256"/>
      <c r="AP89" s="256"/>
      <c r="AQ89" s="256"/>
      <c r="AR89" s="256"/>
      <c r="AS89" s="257"/>
      <c r="BC89" s="2" t="s">
        <v>9</v>
      </c>
      <c r="BD89" s="2" t="s">
        <v>3</v>
      </c>
      <c r="BE89" s="2" t="s">
        <v>4</v>
      </c>
      <c r="BF89" s="5" t="s">
        <v>5</v>
      </c>
      <c r="BG89" s="8" t="s">
        <v>5</v>
      </c>
      <c r="BH89" s="8" t="s">
        <v>8</v>
      </c>
      <c r="BI89" s="3" t="s">
        <v>11</v>
      </c>
      <c r="BJ89" s="2" t="s">
        <v>12</v>
      </c>
      <c r="BK89" s="2" t="s">
        <v>11</v>
      </c>
      <c r="BL89" s="2" t="s">
        <v>12</v>
      </c>
      <c r="BM89" s="7"/>
      <c r="CE89" t="s">
        <v>171</v>
      </c>
      <c r="CF89" t="s">
        <v>1141</v>
      </c>
    </row>
    <row r="90" spans="2:84" ht="14.25" thickTop="1">
      <c r="B90" s="259" t="s">
        <v>0</v>
      </c>
      <c r="C90" s="260"/>
      <c r="D90" s="260"/>
      <c r="E90" s="260"/>
      <c r="F90" s="260"/>
      <c r="G90" s="261"/>
      <c r="H90" s="262"/>
      <c r="I90" s="263"/>
      <c r="J90" s="263"/>
      <c r="K90" s="263"/>
      <c r="L90" s="264"/>
      <c r="M90" s="262"/>
      <c r="N90" s="263"/>
      <c r="O90" s="263"/>
      <c r="P90" s="263"/>
      <c r="Q90" s="264"/>
      <c r="R90" s="262"/>
      <c r="S90" s="263"/>
      <c r="T90" s="263"/>
      <c r="U90" s="263"/>
      <c r="V90" s="263"/>
      <c r="W90" s="263"/>
      <c r="X90" s="264"/>
      <c r="Y90" s="265"/>
      <c r="Z90" s="265"/>
      <c r="AA90" s="265"/>
      <c r="AB90" s="265"/>
      <c r="AC90" s="266"/>
      <c r="AD90" s="267" t="str">
        <f>BE105</f>
        <v/>
      </c>
      <c r="AE90" s="268"/>
      <c r="AF90" s="268"/>
      <c r="AG90" s="268"/>
      <c r="AH90" s="268"/>
      <c r="AI90" s="268"/>
      <c r="AJ90" s="268"/>
      <c r="AK90" s="269"/>
      <c r="AL90" s="273" t="s">
        <v>1055</v>
      </c>
      <c r="AM90" s="274"/>
      <c r="AN90" s="274"/>
      <c r="AO90" s="274"/>
      <c r="AP90" s="274"/>
      <c r="AQ90" s="274"/>
      <c r="AR90" s="274"/>
      <c r="AS90" s="275"/>
      <c r="BC90" s="2" t="s">
        <v>0</v>
      </c>
      <c r="BD90" s="2" t="str">
        <f t="shared" ref="BD90:BF90" si="4">IF(BD78="","",IF(ISERROR(LEN(BD78)-FIND(".",BD78))=TRUE,0,LEN(BD78)-FIND(".",BD78)))</f>
        <v/>
      </c>
      <c r="BE90" s="2" t="str">
        <f t="shared" si="4"/>
        <v/>
      </c>
      <c r="BF90" s="5" t="str">
        <f t="shared" si="4"/>
        <v/>
      </c>
      <c r="BG90" s="2" t="str">
        <f>IF(OR(BF78="",BF78=0),"",IF(BD96=BF96,"",IF(AND(BD96&lt;BF96,BH78=ROUNDDOWN($BF78,-INT(LOG10($BF78)))),"0","")))</f>
        <v/>
      </c>
      <c r="BH90" s="2" t="str">
        <f>IF(OR(BN78="",BF78=0),"",IF(BD96=BG96,"",IF(AND(BD96&lt;BG96,BO78=ROUNDDOWN($BN78,-INT(LOG10($BN78)))),"0","")))</f>
        <v/>
      </c>
      <c r="BI90" s="3" t="str">
        <f>IF(AND(BK78&lt;1,LEFT(RIGHT(BK78,2),1)="0"),0,IF(AND(BK78&lt;1,LEFT(RIGHT(BK78,2),1)="."),0,""))</f>
        <v/>
      </c>
      <c r="BJ90" s="2" t="str">
        <f>IF(BK78&lt;1,"",BK96)</f>
        <v/>
      </c>
      <c r="BK90" s="2" t="str">
        <f>IF(AND(BR78&lt;1,LEFT(RIGHT(BR78,2),1)="0"),0,IF(AND(BR78&lt;1,LEFT(RIGHT(BR78,2),1)="."),0,""))</f>
        <v/>
      </c>
      <c r="BL90" s="6" t="str">
        <f>IF(BR78&lt;1,"",BM96)</f>
        <v/>
      </c>
      <c r="BM90" s="7"/>
      <c r="CE90" t="s">
        <v>172</v>
      </c>
      <c r="CF90" t="s">
        <v>1142</v>
      </c>
    </row>
    <row r="91" spans="2:84" ht="14.25" thickBot="1">
      <c r="B91" s="125" t="s">
        <v>1</v>
      </c>
      <c r="C91" s="126"/>
      <c r="D91" s="126"/>
      <c r="E91" s="126"/>
      <c r="F91" s="126"/>
      <c r="G91" s="276"/>
      <c r="H91" s="234"/>
      <c r="I91" s="235"/>
      <c r="J91" s="235"/>
      <c r="K91" s="235"/>
      <c r="L91" s="236"/>
      <c r="M91" s="234"/>
      <c r="N91" s="235"/>
      <c r="O91" s="235"/>
      <c r="P91" s="235"/>
      <c r="Q91" s="236"/>
      <c r="R91" s="234"/>
      <c r="S91" s="235"/>
      <c r="T91" s="235"/>
      <c r="U91" s="235"/>
      <c r="V91" s="235"/>
      <c r="W91" s="235"/>
      <c r="X91" s="236"/>
      <c r="Y91" s="237"/>
      <c r="Z91" s="238"/>
      <c r="AA91" s="238"/>
      <c r="AB91" s="238"/>
      <c r="AC91" s="239"/>
      <c r="AD91" s="270"/>
      <c r="AE91" s="271"/>
      <c r="AF91" s="271"/>
      <c r="AG91" s="271"/>
      <c r="AH91" s="271"/>
      <c r="AI91" s="271"/>
      <c r="AJ91" s="271"/>
      <c r="AK91" s="272"/>
      <c r="AL91" s="240" t="s">
        <v>1055</v>
      </c>
      <c r="AM91" s="241"/>
      <c r="AN91" s="241"/>
      <c r="AO91" s="241"/>
      <c r="AP91" s="241"/>
      <c r="AQ91" s="241"/>
      <c r="AR91" s="241"/>
      <c r="AS91" s="242"/>
      <c r="BC91" s="2" t="s">
        <v>1</v>
      </c>
      <c r="BD91" s="2" t="str">
        <f>IF(BD79="","",IF(ISERROR(LEN(BD79)-FIND(".",BD79))=TRUE,0,LEN(BD79)-FIND(".",BD79)))</f>
        <v/>
      </c>
      <c r="BE91" s="2" t="str">
        <f>IF(BE79="","",IF(ISERROR(LEN(BE79)-FIND(".",BE79))=TRUE,0,LEN(BE79)-FIND(".",BE79)))</f>
        <v/>
      </c>
      <c r="BF91" s="5" t="str">
        <f>IF(BF79="","",IF(ISERROR(LEN(BF79)-FIND(".",BF79))=TRUE,0,LEN(BF79)-FIND(".",BF79)))</f>
        <v/>
      </c>
      <c r="BG91" s="2" t="str">
        <f>IF(OR(BF79="",BF79=0),"",IF(BD97=BF97,"",IF(AND(BD97&lt;BF97,BH79=ROUNDDOWN($BF79,-INT(LOG10($BF79)))),"0","")))</f>
        <v/>
      </c>
      <c r="BH91" s="2" t="str">
        <f>IF(OR(BN79="",BF79=0),"",IF(BD97=BG97,"",IF(AND(BD97&lt;BG97,BO79=ROUNDDOWN($BN79,-INT(LOG10($BN79)))),"0","")))</f>
        <v/>
      </c>
      <c r="BI91" s="3" t="str">
        <f>IF(AND(BK79&lt;1,LEFT(RIGHT(BK79,2),1)="0"),0,IF(AND(BK79&lt;1,LEFT(RIGHT(BK79,2),1)="."),0,""))</f>
        <v/>
      </c>
      <c r="BJ91" s="2" t="str">
        <f>IF(BK79&lt;1,"",BK97)</f>
        <v/>
      </c>
      <c r="BK91" s="2" t="str">
        <f>IF(AND(BR79&lt;1,LEFT(RIGHT(BR79,2),1)="0"),0,IF(AND(BR79&lt;1,LEFT(RIGHT(BR79,2),1)="."),0,""))</f>
        <v/>
      </c>
      <c r="BL91" s="6" t="str">
        <f>IF(BR79&lt;1,"",BM97)</f>
        <v/>
      </c>
      <c r="BM91" s="7"/>
      <c r="CE91" t="s">
        <v>173</v>
      </c>
      <c r="CF91" t="s">
        <v>1143</v>
      </c>
    </row>
    <row r="92" spans="2:84">
      <c r="D92" s="7"/>
      <c r="E92" s="7"/>
      <c r="F92" s="7"/>
      <c r="G92" s="7"/>
      <c r="BC92" s="2" t="s">
        <v>2</v>
      </c>
      <c r="BD92" s="2" t="str">
        <f>IF(OR(BD90="",BD91=""),"",MIN(BD90:BD91))</f>
        <v/>
      </c>
      <c r="BE92" s="2" t="str">
        <f>IF(OR(BE90="",BE91=""),"",MIN(BE90:BE91))</f>
        <v/>
      </c>
      <c r="BF92" s="5" t="str">
        <f>IF(BF80="","",IF(ISERROR(LEN(BF80)-FIND(".",BF80))=TRUE,0,LEN(BF80)-FIND(".",BF80)))</f>
        <v/>
      </c>
      <c r="BG92" s="2" t="str">
        <f>IF(OR(BF80="",BF80=0),"",IF(BD98=BF98,"",IF(AND(BD98&lt;BF98,BH80=ROUNDDOWN($BF80,-INT(LOG10($BF80)))),"0","")))</f>
        <v/>
      </c>
      <c r="BH92" s="2" t="str">
        <f>IF(OR(BN80="",BF80=0),"",IF(BD98=BG98,"",IF(AND(BD98&lt;BG98,BO80=ROUNDDOWN($BN80,-INT(LOG10($BN80)))),"0","")))</f>
        <v/>
      </c>
      <c r="BI92" s="3" t="str">
        <f>IF(AND(BK80&lt;1,LEFT(RIGHT(BK80,2),1)="0"),0,IF(AND(BK80&lt;1,LEFT(RIGHT(BK80,2),1)="."),0,""))</f>
        <v/>
      </c>
      <c r="BJ92" s="2" t="str">
        <f>IF(BK80&lt;1,"",BK98)</f>
        <v/>
      </c>
      <c r="BK92" s="2" t="str">
        <f>IF(AND(BR80&lt;1,LEFT(RIGHT(BR80,2),1)="0"),0,IF(AND(BR80&lt;1,LEFT(RIGHT(BR80,2),1)="."),0,""))</f>
        <v/>
      </c>
      <c r="BL92" s="6" t="str">
        <f>IF(BR80&lt;1,"",BM98)</f>
        <v/>
      </c>
      <c r="BM92" s="7"/>
      <c r="CE92" t="s">
        <v>174</v>
      </c>
      <c r="CF92" t="s">
        <v>1144</v>
      </c>
    </row>
    <row r="93" spans="2:84" ht="14.25" thickBot="1">
      <c r="B93" s="47" t="s">
        <v>1997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BF93" s="4"/>
      <c r="BL93" s="7"/>
      <c r="BM93" s="7"/>
      <c r="CE93" t="s">
        <v>175</v>
      </c>
      <c r="CF93" t="s">
        <v>1145</v>
      </c>
    </row>
    <row r="94" spans="2:84">
      <c r="B94" s="243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5"/>
      <c r="BI94" t="s">
        <v>18</v>
      </c>
      <c r="BK94" s="4"/>
      <c r="CE94" t="s">
        <v>176</v>
      </c>
      <c r="CF94" t="s">
        <v>1146</v>
      </c>
    </row>
    <row r="95" spans="2:84">
      <c r="B95" s="246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8"/>
      <c r="BC95" s="2" t="s">
        <v>14</v>
      </c>
      <c r="BD95" s="2" t="s">
        <v>3</v>
      </c>
      <c r="BE95" s="2" t="s">
        <v>4</v>
      </c>
      <c r="BF95" s="2" t="s">
        <v>5</v>
      </c>
      <c r="BG95" s="5" t="s">
        <v>8</v>
      </c>
      <c r="BH95" s="2"/>
      <c r="BI95" s="2"/>
      <c r="BJ95" s="5" t="s">
        <v>5</v>
      </c>
      <c r="BK95" s="3"/>
      <c r="BL95" s="5" t="s">
        <v>8</v>
      </c>
      <c r="BM95" s="3"/>
      <c r="CE95" t="s">
        <v>177</v>
      </c>
      <c r="CF95" t="s">
        <v>1147</v>
      </c>
    </row>
    <row r="96" spans="2:84">
      <c r="B96" s="246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8"/>
      <c r="BC96" s="2" t="s">
        <v>0</v>
      </c>
      <c r="BD96" s="2" t="str">
        <f t="shared" ref="BD96:BF98" si="5">IF(OR(BD78="",BD78=0),"",INT(LOG10((BD78))))</f>
        <v/>
      </c>
      <c r="BE96" s="2" t="str">
        <f t="shared" si="5"/>
        <v/>
      </c>
      <c r="BF96" s="2" t="str">
        <f t="shared" si="5"/>
        <v/>
      </c>
      <c r="BG96" s="2" t="str">
        <f>IF(OR(BF78="",BF78=0,BN78=""),"",INT(LOG10((BN78))))</f>
        <v/>
      </c>
      <c r="BH96" s="2" t="s">
        <v>0</v>
      </c>
      <c r="BI96" s="2">
        <v>1</v>
      </c>
      <c r="BJ96" s="2" t="str">
        <f>IF($BF78="","",INT($BF78/$BI96))</f>
        <v/>
      </c>
      <c r="BK96" s="2" t="str">
        <f>IF($BF78="","",IF(OR(AND($BF78=BI96*BJ96,$BJ96&gt;=10),($BF78-BI96*BJ96)&gt;0),"","."&amp;$BF78-BI96*BJ96))</f>
        <v/>
      </c>
      <c r="BL96" s="2" t="str">
        <f>IF($BN78="","",INT($BN78/$BI96))</f>
        <v/>
      </c>
      <c r="BM96" s="2" t="str">
        <f>IF(OR($BF78="",$BN78=""),"",IF(OR(AND($BN78=BI96*BL96,$BL96&gt;=10),($BN78-BI96*BL96)&gt;0),"","."&amp;$BN78-BI96*BL96))</f>
        <v/>
      </c>
      <c r="CE96" t="s">
        <v>178</v>
      </c>
      <c r="CF96" t="s">
        <v>1148</v>
      </c>
    </row>
    <row r="97" spans="1:84">
      <c r="B97" s="246"/>
      <c r="C97" s="247"/>
      <c r="D97" s="247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8"/>
      <c r="BC97" s="2" t="s">
        <v>1</v>
      </c>
      <c r="BD97" s="2" t="str">
        <f t="shared" si="5"/>
        <v/>
      </c>
      <c r="BE97" s="2" t="str">
        <f t="shared" si="5"/>
        <v/>
      </c>
      <c r="BF97" s="2" t="str">
        <f t="shared" si="5"/>
        <v/>
      </c>
      <c r="BG97" s="2" t="str">
        <f>IF(OR(BF79="",BF79=0,BN79=""),"",INT(LOG10((BN79))))</f>
        <v/>
      </c>
      <c r="BH97" s="2" t="s">
        <v>1</v>
      </c>
      <c r="BI97" s="2">
        <v>1</v>
      </c>
      <c r="BJ97" s="2" t="str">
        <f>IF($BF79="","",INT($BF79/$BI97))</f>
        <v/>
      </c>
      <c r="BK97" s="2" t="str">
        <f>IF($BF79="","",IF(OR(AND($BF79=BI97*BJ97,$BJ97&gt;=10),($BF79-BI97*BJ97)&gt;0),"","."&amp;$BF79-BI97*BJ97))</f>
        <v/>
      </c>
      <c r="BL97" s="2" t="str">
        <f>IF($BN79="","",INT($BN79/$BI97))</f>
        <v/>
      </c>
      <c r="BM97" s="2" t="str">
        <f>IF(OR($BF79="",BN79=""),"",IF(OR(AND($BN79=BI97*BL97,$BL97&gt;=10),($BN79-BI97*BL97)&gt;0),"","."&amp;$BN79-BI97*BL97))</f>
        <v/>
      </c>
      <c r="CE97" t="s">
        <v>179</v>
      </c>
      <c r="CF97" t="s">
        <v>1149</v>
      </c>
    </row>
    <row r="98" spans="1:84">
      <c r="B98" s="246"/>
      <c r="C98" s="247"/>
      <c r="D98" s="247"/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8"/>
      <c r="BC98" s="2" t="s">
        <v>2</v>
      </c>
      <c r="BD98" s="2" t="str">
        <f t="shared" si="5"/>
        <v/>
      </c>
      <c r="BE98" s="2" t="str">
        <f t="shared" si="5"/>
        <v/>
      </c>
      <c r="BF98" s="2" t="str">
        <f t="shared" si="5"/>
        <v/>
      </c>
      <c r="BH98" s="2" t="s">
        <v>2</v>
      </c>
      <c r="BI98" s="2">
        <v>1</v>
      </c>
      <c r="BJ98" s="2" t="str">
        <f>IF(OR($BF80="",$BF80="不要"),"",INT($BF80/$BI98))</f>
        <v/>
      </c>
      <c r="BK98" s="2" t="str">
        <f>IF(OR($BF80="",$BF80="不要"),"",IF(OR(AND($BF80=BI98*BJ98,$BJ98&gt;=10),($BF80-BI98*BJ98)&gt;0),"","."&amp;$BF80-BI98*BJ98))</f>
        <v/>
      </c>
      <c r="BL98" s="2" t="str">
        <f>IF(OR($BF80="",$BF80="不要",BN80=""),"",INT($BN80/$BI98))</f>
        <v/>
      </c>
      <c r="BM98" s="2" t="str">
        <f>IF(OR($BF80="",$BF80="不要",BR80=""),"",IF(OR(AND($BR80=BI98*BL98,$BL98&gt;=10),($BR80-BI98*BL98)&gt;0),"","."&amp;$BR80-BI98*BL98))</f>
        <v/>
      </c>
      <c r="CE98" t="s">
        <v>180</v>
      </c>
      <c r="CF98" t="s">
        <v>1150</v>
      </c>
    </row>
    <row r="99" spans="1:84" ht="14.25" thickBot="1">
      <c r="B99" s="249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1"/>
      <c r="BF99" s="4"/>
      <c r="BL99" s="7"/>
      <c r="BM99" s="7"/>
      <c r="CE99" t="s">
        <v>181</v>
      </c>
      <c r="CF99" t="s">
        <v>1151</v>
      </c>
    </row>
    <row r="100" spans="1:84">
      <c r="D100" s="7"/>
      <c r="E100" s="7"/>
      <c r="F100" s="7"/>
      <c r="G100" s="7"/>
      <c r="BF100" s="4"/>
      <c r="BL100" s="7"/>
      <c r="BM100" s="7"/>
      <c r="CE100" t="s">
        <v>182</v>
      </c>
      <c r="CF100" t="s">
        <v>1152</v>
      </c>
    </row>
    <row r="101" spans="1:84" ht="14.25" customHeight="1">
      <c r="A101" s="233" t="s">
        <v>2001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08" t="s">
        <v>2026</v>
      </c>
      <c r="P101" s="208"/>
      <c r="Q101" s="208"/>
      <c r="R101" s="209">
        <v>7</v>
      </c>
      <c r="S101" s="209"/>
      <c r="T101" s="210" t="s">
        <v>152</v>
      </c>
      <c r="U101" s="210"/>
      <c r="V101" s="210"/>
      <c r="W101" s="210"/>
      <c r="X101" s="210"/>
      <c r="Y101" s="211" t="s">
        <v>153</v>
      </c>
      <c r="Z101" s="212" t="s">
        <v>2007</v>
      </c>
      <c r="AA101" s="212"/>
      <c r="AB101" s="213">
        <v>8</v>
      </c>
      <c r="AC101" s="213"/>
      <c r="AD101" s="210" t="s">
        <v>1034</v>
      </c>
      <c r="AE101" s="210"/>
      <c r="AF101" s="210"/>
      <c r="AG101" s="210"/>
      <c r="AH101" s="210"/>
      <c r="AI101" s="210"/>
      <c r="AJ101" s="210"/>
      <c r="AK101" s="210"/>
      <c r="AL101" s="214" t="s">
        <v>154</v>
      </c>
      <c r="AM101" s="215"/>
      <c r="AN101" s="215"/>
      <c r="AO101" s="216"/>
      <c r="AP101" s="199" t="s">
        <v>155</v>
      </c>
      <c r="AQ101" s="200"/>
      <c r="AR101" s="200"/>
      <c r="AS101" s="203">
        <v>8</v>
      </c>
      <c r="AT101" s="203"/>
      <c r="AU101" s="200" t="s">
        <v>1015</v>
      </c>
      <c r="AV101" s="205" t="s">
        <v>2012</v>
      </c>
      <c r="AW101" s="205"/>
      <c r="AX101" s="200" t="s">
        <v>1016</v>
      </c>
      <c r="AY101" s="200" t="s">
        <v>2039</v>
      </c>
      <c r="AZ101" s="200"/>
      <c r="BA101" s="196" t="s">
        <v>1017</v>
      </c>
      <c r="BB101" s="7">
        <v>1</v>
      </c>
      <c r="BF101" s="4"/>
      <c r="BL101" s="7"/>
      <c r="BM101" s="7"/>
      <c r="CE101" t="s">
        <v>183</v>
      </c>
      <c r="CF101" t="s">
        <v>1153</v>
      </c>
    </row>
    <row r="102" spans="1:84" ht="14.25" customHeight="1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08"/>
      <c r="P102" s="208"/>
      <c r="Q102" s="208"/>
      <c r="R102" s="209"/>
      <c r="S102" s="209"/>
      <c r="T102" s="210"/>
      <c r="U102" s="210"/>
      <c r="V102" s="210"/>
      <c r="W102" s="210"/>
      <c r="X102" s="210"/>
      <c r="Y102" s="211"/>
      <c r="Z102" s="212"/>
      <c r="AA102" s="212"/>
      <c r="AB102" s="213"/>
      <c r="AC102" s="213"/>
      <c r="AD102" s="210"/>
      <c r="AE102" s="210"/>
      <c r="AF102" s="210"/>
      <c r="AG102" s="210"/>
      <c r="AH102" s="210"/>
      <c r="AI102" s="210"/>
      <c r="AJ102" s="210"/>
      <c r="AK102" s="210"/>
      <c r="AL102" s="217"/>
      <c r="AM102" s="218"/>
      <c r="AN102" s="218"/>
      <c r="AO102" s="219"/>
      <c r="AP102" s="201"/>
      <c r="AQ102" s="202"/>
      <c r="AR102" s="202"/>
      <c r="AS102" s="204"/>
      <c r="AT102" s="204"/>
      <c r="AU102" s="202"/>
      <c r="AV102" s="206"/>
      <c r="AW102" s="206"/>
      <c r="AX102" s="202"/>
      <c r="AY102" s="202"/>
      <c r="AZ102" s="202"/>
      <c r="BA102" s="197"/>
      <c r="BB102" s="7">
        <v>1</v>
      </c>
      <c r="BF102" s="4"/>
      <c r="BL102" s="7"/>
      <c r="BM102" s="7"/>
      <c r="CE102" t="s">
        <v>184</v>
      </c>
      <c r="CF102" t="s">
        <v>1154</v>
      </c>
    </row>
    <row r="103" spans="1:84" ht="14.25" customHeight="1">
      <c r="A103" s="198" t="s">
        <v>2034</v>
      </c>
      <c r="B103" s="198"/>
      <c r="C103" s="198"/>
      <c r="D103" s="198"/>
      <c r="E103" s="198"/>
      <c r="F103" s="87"/>
      <c r="G103" s="87"/>
      <c r="H103" s="87"/>
      <c r="I103" s="87"/>
      <c r="J103" s="87"/>
      <c r="K103" s="87"/>
      <c r="L103" s="87"/>
      <c r="M103" s="87"/>
      <c r="N103" s="87"/>
      <c r="O103" s="59"/>
      <c r="P103" s="59"/>
      <c r="Q103" s="59"/>
      <c r="R103" s="58"/>
      <c r="S103" s="58"/>
      <c r="T103" s="57"/>
      <c r="U103" s="57"/>
      <c r="V103" s="57"/>
      <c r="W103" s="57"/>
      <c r="X103" s="57"/>
      <c r="Y103" s="32"/>
      <c r="Z103" s="54"/>
      <c r="AA103" s="54"/>
      <c r="AB103" s="55"/>
      <c r="AC103" s="55"/>
      <c r="AD103" s="57"/>
      <c r="AE103" s="57"/>
      <c r="AF103" s="57"/>
      <c r="AG103" s="57"/>
      <c r="AH103" s="57"/>
      <c r="AI103" s="57"/>
      <c r="AJ103" s="57"/>
      <c r="AK103" s="57"/>
      <c r="AL103" s="39"/>
      <c r="AM103" s="39"/>
      <c r="AN103" s="39"/>
      <c r="AO103" s="39"/>
      <c r="AP103" s="61"/>
      <c r="AQ103" s="61"/>
      <c r="AR103" s="61"/>
      <c r="AS103" s="62"/>
      <c r="AT103" s="62"/>
      <c r="AU103" s="61"/>
      <c r="AV103" s="63"/>
      <c r="AW103" s="63"/>
      <c r="AX103" s="61"/>
      <c r="AY103" s="61"/>
      <c r="AZ103" s="61"/>
      <c r="BA103" s="61"/>
      <c r="BB103" s="7">
        <v>1</v>
      </c>
      <c r="BC103" s="2"/>
      <c r="BD103" s="2" t="s">
        <v>29</v>
      </c>
      <c r="BE103" s="2" t="s">
        <v>10</v>
      </c>
      <c r="BF103" s="4"/>
      <c r="BL103" s="7"/>
      <c r="BM103" s="7"/>
      <c r="CE103" t="s">
        <v>185</v>
      </c>
      <c r="CF103" t="s">
        <v>1155</v>
      </c>
    </row>
    <row r="104" spans="1:84" ht="14.25" customHeight="1">
      <c r="A104" s="198"/>
      <c r="B104" s="198"/>
      <c r="C104" s="198"/>
      <c r="D104" s="198"/>
      <c r="E104" s="198"/>
      <c r="F104" s="35"/>
      <c r="G104" s="35"/>
      <c r="H104" s="35"/>
      <c r="I104" s="35"/>
      <c r="J104" s="35"/>
      <c r="K104" s="35"/>
      <c r="L104" s="35"/>
      <c r="M104" s="35"/>
      <c r="N104" s="35"/>
      <c r="O104" s="59"/>
      <c r="P104" s="59"/>
      <c r="Q104" s="59"/>
      <c r="R104" s="58"/>
      <c r="S104" s="58"/>
      <c r="T104" s="57"/>
      <c r="U104" s="57"/>
      <c r="V104" s="57"/>
      <c r="W104" s="57"/>
      <c r="X104" s="57"/>
      <c r="Y104" s="32"/>
      <c r="Z104" s="54"/>
      <c r="AA104" s="54"/>
      <c r="AB104" s="55"/>
      <c r="AC104" s="55"/>
      <c r="AD104" s="57"/>
      <c r="AE104" s="57"/>
      <c r="AF104" s="57"/>
      <c r="AG104" s="57"/>
      <c r="AH104" s="57"/>
      <c r="AI104" s="57"/>
      <c r="AJ104" s="57"/>
      <c r="AK104" s="57"/>
      <c r="AL104" s="39"/>
      <c r="AM104" s="39"/>
      <c r="AN104" s="39"/>
      <c r="AO104" s="39"/>
      <c r="AP104" s="61"/>
      <c r="AQ104" s="61"/>
      <c r="AR104" s="61"/>
      <c r="AS104" s="62"/>
      <c r="AT104" s="62"/>
      <c r="AU104" s="61"/>
      <c r="AV104" s="63"/>
      <c r="AW104" s="63"/>
      <c r="AX104" s="61"/>
      <c r="AY104" s="61"/>
      <c r="AZ104" s="61"/>
      <c r="BA104" s="61"/>
      <c r="BB104" s="7">
        <v>1</v>
      </c>
      <c r="BC104" s="2" t="s">
        <v>0</v>
      </c>
      <c r="BD104" s="2" t="str">
        <f>IF(Y90="","",IF(Y90&lt;=20,Y90,20))</f>
        <v/>
      </c>
      <c r="BE104" s="2" t="str">
        <f>IF($B$23="選択してください","",IF(VLOOKUP($B$23,$BU$3:$BW$21,3,0)="",BD105,VLOOKUP($B$23,$BU$3:$BW$21,3,0)))</f>
        <v/>
      </c>
      <c r="BL104" t="str">
        <f>IF(BF80="","",IF(AND($BD$8=TRUE,$BD$9=TRUE),"&lt;"&amp;BG80,IF(AND($BF$8=TRUE,$BF$9=TRUE),BK80,IF(AND($BE$8=TRUE,$BE$9=TRUE),BJ80,IF(AND($BD$8=FALSE,$BD$9=TRUE),BL78,IF(AND($BD$8=TRUE,$BD$9=FALSE),BL79,""))))))</f>
        <v/>
      </c>
      <c r="CE104" t="s">
        <v>186</v>
      </c>
      <c r="CF104" t="s">
        <v>1156</v>
      </c>
    </row>
    <row r="105" spans="1:84" ht="14.25" customHeight="1">
      <c r="BB105" s="7">
        <v>1</v>
      </c>
      <c r="BC105" s="2" t="s">
        <v>1</v>
      </c>
      <c r="BD105" s="2" t="str">
        <f>IF(Y91="","",IF(Y91&lt;=20,Y91,20))</f>
        <v/>
      </c>
      <c r="BE105" s="2" t="str">
        <f>IF($B$23="選択してください","",IF(VLOOKUP($B$23,$BU$3:$BW$21,3,0)="",BD105,VLOOKUP($B$23,$BU$3:$BW$21,3,0)))</f>
        <v/>
      </c>
      <c r="BG105">
        <f>IF(BD78&lt;BF78,"",1)</f>
        <v>1</v>
      </c>
      <c r="CE105" t="s">
        <v>187</v>
      </c>
      <c r="CF105" t="s">
        <v>1157</v>
      </c>
    </row>
    <row r="106" spans="1:84" ht="14.25" customHeight="1">
      <c r="A106" s="111" t="s">
        <v>1018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BB106" s="7">
        <v>1</v>
      </c>
      <c r="BD106" s="28"/>
      <c r="BF106" s="28"/>
      <c r="CE106" t="s">
        <v>188</v>
      </c>
      <c r="CF106" t="s">
        <v>1158</v>
      </c>
    </row>
    <row r="107" spans="1:84" ht="14.25" customHeight="1" thickBo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BB107" s="7">
        <v>1</v>
      </c>
      <c r="BD107" s="28"/>
      <c r="BF107" s="28"/>
      <c r="CE107" t="s">
        <v>189</v>
      </c>
      <c r="CF107" t="s">
        <v>1159</v>
      </c>
    </row>
    <row r="108" spans="1:84" ht="14.25" customHeight="1">
      <c r="A108" s="187" t="s">
        <v>51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8" t="str">
        <f>IF($I$19="","",$I$19)</f>
        <v/>
      </c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90"/>
      <c r="BB108" s="7">
        <v>1</v>
      </c>
      <c r="CE108" t="s">
        <v>190</v>
      </c>
      <c r="CF108" t="s">
        <v>1160</v>
      </c>
    </row>
    <row r="109" spans="1:84" ht="14.25" customHeight="1" thickBot="1">
      <c r="A109" s="187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91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3"/>
      <c r="BB109" s="7">
        <v>1</v>
      </c>
      <c r="CE109" t="s">
        <v>191</v>
      </c>
      <c r="CF109" t="s">
        <v>1161</v>
      </c>
    </row>
    <row r="110" spans="1:84" ht="14.25" customHeight="1">
      <c r="A110" s="187" t="s">
        <v>52</v>
      </c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8" t="str">
        <f>IF($I$18="","",$I$18)</f>
        <v/>
      </c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90"/>
      <c r="BB110" s="7">
        <v>1</v>
      </c>
      <c r="CE110" t="s">
        <v>192</v>
      </c>
      <c r="CF110" t="s">
        <v>1162</v>
      </c>
    </row>
    <row r="111" spans="1:84" ht="14.25" customHeight="1" thickBot="1">
      <c r="A111" s="187"/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91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192"/>
      <c r="AQ111" s="192"/>
      <c r="AR111" s="192"/>
      <c r="AS111" s="192"/>
      <c r="AT111" s="192"/>
      <c r="AU111" s="193"/>
      <c r="BB111" s="7">
        <v>1</v>
      </c>
      <c r="BC111" s="2"/>
      <c r="BD111" s="2" t="s">
        <v>3</v>
      </c>
      <c r="BE111" s="2" t="s">
        <v>4</v>
      </c>
      <c r="CE111" t="s">
        <v>193</v>
      </c>
      <c r="CF111" t="s">
        <v>1163</v>
      </c>
    </row>
    <row r="112" spans="1:84" ht="14.25" customHeight="1">
      <c r="A112" s="187" t="s">
        <v>1033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8" t="str">
        <f>IF(OR($I$16="郵便番号を入力後、区町名を確認してください",$I$16="郵便番号の入力を確認してください",$I$17="",$I$15="",$M$15=""),"",$I$16&amp;$I$17)</f>
        <v/>
      </c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90"/>
      <c r="BB112" s="7">
        <v>1</v>
      </c>
      <c r="BC112" s="2" t="s">
        <v>0</v>
      </c>
      <c r="BD112" s="2" t="str">
        <f>IF(H90="","",H90)</f>
        <v/>
      </c>
      <c r="BE112" s="2" t="str">
        <f>IF(M90="","",M90)</f>
        <v/>
      </c>
      <c r="BF112" t="str">
        <f>IF(OR(BD112="",BE112=""),"",BE112-BD112)</f>
        <v/>
      </c>
      <c r="CE112" t="s">
        <v>194</v>
      </c>
      <c r="CF112" t="s">
        <v>1164</v>
      </c>
    </row>
    <row r="113" spans="1:84" ht="14.25" customHeight="1" thickBot="1">
      <c r="A113" s="187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91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192"/>
      <c r="AR113" s="192"/>
      <c r="AS113" s="192"/>
      <c r="AT113" s="192"/>
      <c r="AU113" s="193"/>
      <c r="BB113" s="7">
        <v>1</v>
      </c>
      <c r="BC113" s="2" t="s">
        <v>1</v>
      </c>
      <c r="BD113" s="2" t="str">
        <f>IF(H91="","",H91)</f>
        <v/>
      </c>
      <c r="BE113" s="2" t="str">
        <f>IF(M91="","",M91)</f>
        <v/>
      </c>
      <c r="BF113" t="str">
        <f>IF(OR(BD113="",BE113=""),"",BE113-BD113)</f>
        <v/>
      </c>
      <c r="CE113" t="s">
        <v>195</v>
      </c>
      <c r="CF113" t="s">
        <v>1165</v>
      </c>
    </row>
    <row r="114" spans="1:84" ht="14.2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BB114" s="7">
        <v>1</v>
      </c>
      <c r="CE114" t="s">
        <v>196</v>
      </c>
      <c r="CF114" t="s">
        <v>1166</v>
      </c>
    </row>
    <row r="115" spans="1:84" ht="14.25" customHeight="1">
      <c r="BB115" s="7">
        <v>1</v>
      </c>
      <c r="CE115" t="s">
        <v>197</v>
      </c>
      <c r="CF115" t="s">
        <v>1167</v>
      </c>
    </row>
    <row r="116" spans="1:84" ht="14.25" customHeight="1">
      <c r="A116" s="111" t="s">
        <v>1019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BB116" s="7">
        <v>1</v>
      </c>
      <c r="CE116" t="s">
        <v>198</v>
      </c>
      <c r="CF116" t="s">
        <v>1168</v>
      </c>
    </row>
    <row r="117" spans="1:84" ht="14.25" customHeight="1" thickBo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BB117" s="7">
        <v>1</v>
      </c>
      <c r="CE117" t="s">
        <v>199</v>
      </c>
      <c r="CF117" t="s">
        <v>1169</v>
      </c>
    </row>
    <row r="118" spans="1:84" ht="14.25" customHeight="1">
      <c r="A118" s="187" t="s">
        <v>31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8" t="str">
        <f>IF($B$23="選択してください","",$B$23)</f>
        <v/>
      </c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90"/>
      <c r="BB118" s="7">
        <v>1</v>
      </c>
      <c r="CE118" t="s">
        <v>200</v>
      </c>
      <c r="CF118" t="s">
        <v>1170</v>
      </c>
    </row>
    <row r="119" spans="1:84" ht="14.25" customHeight="1" thickBot="1">
      <c r="A119" s="187"/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91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3"/>
      <c r="BB119" s="7">
        <v>1</v>
      </c>
      <c r="CE119" t="s">
        <v>201</v>
      </c>
      <c r="CF119" t="s">
        <v>1171</v>
      </c>
    </row>
    <row r="120" spans="1:84" ht="14.25" customHeight="1">
      <c r="A120" s="187" t="s">
        <v>2006</v>
      </c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8" t="str">
        <f>IF($V$23="","",$V$23)</f>
        <v/>
      </c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90"/>
      <c r="BB120" s="7">
        <v>1</v>
      </c>
      <c r="CE120" t="s">
        <v>202</v>
      </c>
      <c r="CF120" t="s">
        <v>1172</v>
      </c>
    </row>
    <row r="121" spans="1:84" ht="14.25" customHeight="1" thickBot="1">
      <c r="A121" s="187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91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3"/>
      <c r="BB121" s="7">
        <v>1</v>
      </c>
      <c r="CE121" t="s">
        <v>203</v>
      </c>
      <c r="CF121" t="s">
        <v>1173</v>
      </c>
    </row>
    <row r="122" spans="1:84" ht="14.25" customHeight="1">
      <c r="A122" s="187" t="s">
        <v>2017</v>
      </c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8" t="str">
        <f>IF($AO$23="選択してください","",$AO$23)</f>
        <v/>
      </c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90"/>
      <c r="BB122" s="7">
        <v>1</v>
      </c>
      <c r="CE122" t="s">
        <v>204</v>
      </c>
      <c r="CF122" t="s">
        <v>1174</v>
      </c>
    </row>
    <row r="123" spans="1:84" ht="14.25" customHeight="1" thickBot="1">
      <c r="A123" s="187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91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3"/>
      <c r="BB123" s="7">
        <v>1</v>
      </c>
      <c r="CE123" t="s">
        <v>205</v>
      </c>
      <c r="CF123" t="s">
        <v>1175</v>
      </c>
    </row>
    <row r="124" spans="1:84" ht="14.2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BB124" s="7">
        <v>1</v>
      </c>
      <c r="CE124" t="s">
        <v>206</v>
      </c>
      <c r="CF124" t="s">
        <v>1176</v>
      </c>
    </row>
    <row r="125" spans="1:84" ht="14.25" customHeight="1">
      <c r="A125" s="10"/>
      <c r="B125" s="9"/>
      <c r="C125" s="9"/>
      <c r="D125" s="9"/>
      <c r="E125" s="9"/>
      <c r="F125" s="9"/>
      <c r="BB125" s="7">
        <v>1</v>
      </c>
      <c r="CE125" t="s">
        <v>207</v>
      </c>
      <c r="CF125" t="s">
        <v>1177</v>
      </c>
    </row>
    <row r="126" spans="1:84" ht="14.25" customHeight="1">
      <c r="A126" s="111" t="s">
        <v>1020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BB126" s="7">
        <v>1</v>
      </c>
      <c r="CE126" t="s">
        <v>208</v>
      </c>
      <c r="CF126" t="s">
        <v>1178</v>
      </c>
    </row>
    <row r="127" spans="1:84" ht="14.25" customHeight="1" thickBo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BB127" s="7">
        <v>1</v>
      </c>
      <c r="CE127" t="s">
        <v>209</v>
      </c>
      <c r="CF127" t="s">
        <v>1179</v>
      </c>
    </row>
    <row r="128" spans="1:84" ht="14.25" customHeight="1">
      <c r="A128" s="187" t="s">
        <v>2029</v>
      </c>
      <c r="B128" s="187"/>
      <c r="C128" s="187"/>
      <c r="D128" s="187"/>
      <c r="E128" s="187"/>
      <c r="F128" s="187"/>
      <c r="G128" s="187"/>
      <c r="H128" s="188" t="str">
        <f>IF(B29="","",B29)</f>
        <v/>
      </c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90"/>
      <c r="BB128" s="7">
        <v>1</v>
      </c>
      <c r="CE128" t="s">
        <v>210</v>
      </c>
      <c r="CF128" t="s">
        <v>1180</v>
      </c>
    </row>
    <row r="129" spans="1:84" ht="14.25" customHeight="1" thickBot="1">
      <c r="A129" s="187"/>
      <c r="B129" s="187"/>
      <c r="C129" s="187"/>
      <c r="D129" s="187"/>
      <c r="E129" s="187"/>
      <c r="F129" s="187"/>
      <c r="G129" s="187"/>
      <c r="H129" s="191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3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7">
        <v>1</v>
      </c>
      <c r="CE129" t="s">
        <v>211</v>
      </c>
      <c r="CF129" t="s">
        <v>1181</v>
      </c>
    </row>
    <row r="130" spans="1:84" ht="14.25" customHeight="1">
      <c r="A130" s="187" t="s">
        <v>1021</v>
      </c>
      <c r="B130" s="187"/>
      <c r="C130" s="187"/>
      <c r="D130" s="187"/>
      <c r="E130" s="187"/>
      <c r="F130" s="187"/>
      <c r="G130" s="187"/>
      <c r="H130" s="188" t="str">
        <f>IF(OR($V$23="",Z34=""),"",$V$23&amp;"　"&amp;Z34)</f>
        <v/>
      </c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90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7">
        <v>1</v>
      </c>
      <c r="CE130" t="s">
        <v>212</v>
      </c>
      <c r="CF130" t="s">
        <v>1182</v>
      </c>
    </row>
    <row r="131" spans="1:84" ht="14.25" customHeight="1" thickBot="1">
      <c r="A131" s="187"/>
      <c r="B131" s="187"/>
      <c r="C131" s="187"/>
      <c r="D131" s="187"/>
      <c r="E131" s="187"/>
      <c r="F131" s="187"/>
      <c r="G131" s="187"/>
      <c r="H131" s="191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3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7">
        <v>1</v>
      </c>
      <c r="CE131" t="s">
        <v>213</v>
      </c>
      <c r="CF131" t="s">
        <v>1183</v>
      </c>
    </row>
    <row r="132" spans="1:84" ht="14.25" customHeight="1">
      <c r="A132" s="31"/>
      <c r="B132" s="31"/>
      <c r="C132" s="31"/>
      <c r="D132" s="31"/>
      <c r="E132" s="31"/>
      <c r="F132" s="31"/>
      <c r="G132" s="3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7">
        <v>1</v>
      </c>
      <c r="CE132" t="s">
        <v>214</v>
      </c>
      <c r="CF132" t="s">
        <v>1184</v>
      </c>
    </row>
    <row r="133" spans="1:84" ht="14.25" customHeight="1">
      <c r="A133" s="7"/>
      <c r="B133" s="7"/>
      <c r="C133" s="7"/>
      <c r="D133" s="7"/>
      <c r="E133" s="7"/>
      <c r="F133" s="7"/>
      <c r="G133" s="7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7">
        <v>1</v>
      </c>
      <c r="CE133" t="s">
        <v>215</v>
      </c>
      <c r="CF133" t="s">
        <v>60</v>
      </c>
    </row>
    <row r="134" spans="1:84" ht="14.25" customHeight="1" thickBot="1">
      <c r="J134" s="158" t="s">
        <v>1024</v>
      </c>
      <c r="K134" s="158"/>
      <c r="L134" s="158"/>
      <c r="M134" s="158"/>
      <c r="N134" s="158"/>
      <c r="O134" s="158"/>
      <c r="P134" s="158"/>
      <c r="Q134" s="158"/>
      <c r="R134" s="158" t="s">
        <v>1030</v>
      </c>
      <c r="S134" s="158"/>
      <c r="T134" s="158"/>
      <c r="U134" s="158"/>
      <c r="V134" s="158"/>
      <c r="BB134" s="7">
        <v>1</v>
      </c>
      <c r="CE134" t="s">
        <v>216</v>
      </c>
      <c r="CF134" t="s">
        <v>1185</v>
      </c>
    </row>
    <row r="135" spans="1:84" ht="14.25" customHeight="1">
      <c r="A135" s="181" t="s">
        <v>2004</v>
      </c>
      <c r="B135" s="182"/>
      <c r="C135" s="182"/>
      <c r="D135" s="182"/>
      <c r="E135" s="182"/>
      <c r="F135" s="182"/>
      <c r="G135" s="182"/>
      <c r="H135" s="182"/>
      <c r="I135" s="183"/>
      <c r="J135" s="149" t="str">
        <f>IF(L135="","",IF(BE10=TRUE,"(",""))</f>
        <v/>
      </c>
      <c r="K135" s="150"/>
      <c r="L135" s="123" t="str">
        <f>IF(OR(H40="",H41="",M40="",M41="",Y40="",Y41="",B23="選択してください"),"",BS5)</f>
        <v/>
      </c>
      <c r="M135" s="123"/>
      <c r="N135" s="123"/>
      <c r="O135" s="123"/>
      <c r="P135" s="153" t="str">
        <f>IF(L135="","",IF(BE10=TRUE,")",""))</f>
        <v/>
      </c>
      <c r="Q135" s="154"/>
      <c r="R135" s="140" t="s">
        <v>1035</v>
      </c>
      <c r="S135" s="141"/>
      <c r="T135" s="141"/>
      <c r="U135" s="141"/>
      <c r="V135" s="142"/>
      <c r="Y135" s="167" t="s">
        <v>1028</v>
      </c>
      <c r="Z135" s="168"/>
      <c r="AA135" s="168"/>
      <c r="AB135" s="168"/>
      <c r="AC135" s="168"/>
      <c r="AD135" s="168"/>
      <c r="AE135" s="168"/>
      <c r="AF135" s="168"/>
      <c r="AG135" s="168"/>
      <c r="AH135" s="169"/>
      <c r="AI135" s="173" t="str">
        <f>IF(R34="","",R34)</f>
        <v/>
      </c>
      <c r="AJ135" s="174"/>
      <c r="AK135" s="174"/>
      <c r="AL135" s="174"/>
      <c r="AM135" s="174"/>
      <c r="AN135" s="174"/>
      <c r="AO135" s="174"/>
      <c r="AP135" s="174"/>
      <c r="AQ135" s="175"/>
      <c r="AR135" s="179" t="s">
        <v>1036</v>
      </c>
      <c r="AS135" s="180"/>
      <c r="AT135" s="180"/>
      <c r="AU135" s="46"/>
      <c r="AV135" s="46"/>
      <c r="AW135" s="46"/>
      <c r="AY135" s="13"/>
      <c r="AZ135" s="13"/>
      <c r="BA135" s="7"/>
      <c r="BB135" s="7">
        <v>1</v>
      </c>
      <c r="CE135" t="s">
        <v>217</v>
      </c>
      <c r="CF135" t="s">
        <v>1186</v>
      </c>
    </row>
    <row r="136" spans="1:84" ht="14.25" customHeight="1" thickBot="1">
      <c r="A136" s="184"/>
      <c r="B136" s="185"/>
      <c r="C136" s="185"/>
      <c r="D136" s="185"/>
      <c r="E136" s="185"/>
      <c r="F136" s="185"/>
      <c r="G136" s="185"/>
      <c r="H136" s="185"/>
      <c r="I136" s="186"/>
      <c r="J136" s="151"/>
      <c r="K136" s="152"/>
      <c r="L136" s="126"/>
      <c r="M136" s="126"/>
      <c r="N136" s="126"/>
      <c r="O136" s="126"/>
      <c r="P136" s="155"/>
      <c r="Q136" s="156"/>
      <c r="R136" s="143"/>
      <c r="S136" s="144"/>
      <c r="T136" s="144"/>
      <c r="U136" s="144"/>
      <c r="V136" s="145"/>
      <c r="Y136" s="170"/>
      <c r="Z136" s="171"/>
      <c r="AA136" s="171"/>
      <c r="AB136" s="171"/>
      <c r="AC136" s="171"/>
      <c r="AD136" s="171"/>
      <c r="AE136" s="171"/>
      <c r="AF136" s="171"/>
      <c r="AG136" s="171"/>
      <c r="AH136" s="172"/>
      <c r="AI136" s="176"/>
      <c r="AJ136" s="177"/>
      <c r="AK136" s="177"/>
      <c r="AL136" s="177"/>
      <c r="AM136" s="177"/>
      <c r="AN136" s="177"/>
      <c r="AO136" s="177"/>
      <c r="AP136" s="177"/>
      <c r="AQ136" s="178"/>
      <c r="AR136" s="179"/>
      <c r="AS136" s="180"/>
      <c r="AT136" s="180"/>
      <c r="AU136" s="46"/>
      <c r="AV136" s="46"/>
      <c r="AW136" s="46"/>
      <c r="AY136" s="13"/>
      <c r="AZ136" s="13"/>
      <c r="BA136" s="7"/>
      <c r="BB136" s="7">
        <v>1</v>
      </c>
      <c r="CE136" t="s">
        <v>218</v>
      </c>
      <c r="CF136" t="s">
        <v>1187</v>
      </c>
    </row>
    <row r="137" spans="1:84" ht="14.2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4"/>
      <c r="K137" s="4"/>
      <c r="L137" s="7"/>
      <c r="M137" s="7"/>
      <c r="N137" s="7"/>
      <c r="O137" s="7"/>
      <c r="P137" s="13"/>
      <c r="Q137" s="13"/>
      <c r="R137" s="33"/>
      <c r="S137" s="33"/>
      <c r="T137" s="33"/>
      <c r="U137" s="33"/>
      <c r="V137" s="33"/>
      <c r="Y137" s="167" t="s">
        <v>2009</v>
      </c>
      <c r="Z137" s="168"/>
      <c r="AA137" s="168"/>
      <c r="AB137" s="168"/>
      <c r="AC137" s="168"/>
      <c r="AD137" s="168"/>
      <c r="AE137" s="168"/>
      <c r="AF137" s="168"/>
      <c r="AG137" s="168"/>
      <c r="AH137" s="169"/>
      <c r="AI137" s="173" t="str">
        <f>IF($W$29="","",$W$29)</f>
        <v/>
      </c>
      <c r="AJ137" s="174"/>
      <c r="AK137" s="174"/>
      <c r="AL137" s="174"/>
      <c r="AM137" s="174"/>
      <c r="AN137" s="174"/>
      <c r="AO137" s="174"/>
      <c r="AP137" s="174"/>
      <c r="AQ137" s="175"/>
      <c r="AR137" s="179" t="s">
        <v>2010</v>
      </c>
      <c r="AS137" s="180"/>
      <c r="AT137" s="180"/>
      <c r="AU137" s="46"/>
      <c r="AV137" s="46"/>
      <c r="AW137" s="46"/>
      <c r="AY137" s="13"/>
      <c r="AZ137" s="13"/>
      <c r="BA137" s="7"/>
      <c r="BB137" s="7">
        <v>1</v>
      </c>
      <c r="CE137" t="s">
        <v>219</v>
      </c>
      <c r="CF137" t="s">
        <v>1188</v>
      </c>
    </row>
    <row r="138" spans="1:84" ht="14.25" customHeight="1" thickBot="1">
      <c r="A138" s="34"/>
      <c r="B138" s="34"/>
      <c r="C138" s="34"/>
      <c r="D138" s="34"/>
      <c r="E138" s="34"/>
      <c r="F138" s="34"/>
      <c r="G138" s="34"/>
      <c r="H138" s="34"/>
      <c r="I138" s="34"/>
      <c r="J138" s="4"/>
      <c r="K138" s="4"/>
      <c r="L138" s="7"/>
      <c r="M138" s="7"/>
      <c r="N138" s="7"/>
      <c r="O138" s="7"/>
      <c r="P138" s="13"/>
      <c r="Q138" s="13"/>
      <c r="R138" s="33"/>
      <c r="S138" s="33"/>
      <c r="T138" s="33"/>
      <c r="U138" s="33"/>
      <c r="V138" s="33"/>
      <c r="Y138" s="170"/>
      <c r="Z138" s="171"/>
      <c r="AA138" s="171"/>
      <c r="AB138" s="171"/>
      <c r="AC138" s="171"/>
      <c r="AD138" s="171"/>
      <c r="AE138" s="171"/>
      <c r="AF138" s="171"/>
      <c r="AG138" s="171"/>
      <c r="AH138" s="172"/>
      <c r="AI138" s="176"/>
      <c r="AJ138" s="177"/>
      <c r="AK138" s="177"/>
      <c r="AL138" s="177"/>
      <c r="AM138" s="177"/>
      <c r="AN138" s="177"/>
      <c r="AO138" s="177"/>
      <c r="AP138" s="177"/>
      <c r="AQ138" s="178"/>
      <c r="AR138" s="179"/>
      <c r="AS138" s="180"/>
      <c r="AT138" s="180"/>
      <c r="AU138" s="46"/>
      <c r="AV138" s="46"/>
      <c r="AW138" s="46"/>
      <c r="AY138" s="13"/>
      <c r="AZ138" s="13"/>
      <c r="BA138" s="7"/>
      <c r="BB138" s="7">
        <v>1</v>
      </c>
      <c r="CE138" t="s">
        <v>220</v>
      </c>
      <c r="CF138" t="s">
        <v>1189</v>
      </c>
    </row>
    <row r="139" spans="1:84" ht="14.2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4"/>
      <c r="K139" s="4"/>
      <c r="L139" s="7"/>
      <c r="M139" s="7"/>
      <c r="N139" s="7"/>
      <c r="O139" s="7"/>
      <c r="P139" s="13"/>
      <c r="Q139" s="13"/>
      <c r="R139" s="33"/>
      <c r="S139" s="33"/>
      <c r="T139" s="33"/>
      <c r="U139" s="33"/>
      <c r="V139" s="3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7"/>
      <c r="AJ139" s="7"/>
      <c r="AK139" s="7"/>
      <c r="AL139" s="7"/>
      <c r="AM139" s="7"/>
      <c r="AN139" s="7"/>
      <c r="AO139" s="7"/>
      <c r="AP139" s="7"/>
      <c r="AQ139" s="7"/>
      <c r="AR139" s="40"/>
      <c r="AS139" s="40"/>
      <c r="AT139" s="40"/>
      <c r="AU139" s="46"/>
      <c r="AV139" s="46"/>
      <c r="AW139" s="46"/>
      <c r="AY139" s="13"/>
      <c r="AZ139" s="13"/>
      <c r="BA139" s="7"/>
      <c r="BB139" s="7">
        <v>1</v>
      </c>
      <c r="CE139" t="s">
        <v>221</v>
      </c>
      <c r="CF139" t="s">
        <v>1190</v>
      </c>
    </row>
    <row r="140" spans="1:84" ht="14.25" customHeight="1">
      <c r="A140" s="159" t="s">
        <v>1022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1"/>
      <c r="AW140" s="46"/>
      <c r="AY140" s="13"/>
      <c r="AZ140" s="13"/>
      <c r="BA140" s="7"/>
      <c r="BB140" s="7">
        <v>1</v>
      </c>
      <c r="CE140" t="s">
        <v>222</v>
      </c>
      <c r="CF140" t="s">
        <v>1191</v>
      </c>
    </row>
    <row r="141" spans="1:84" ht="14.25" customHeight="1">
      <c r="A141" s="162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4"/>
      <c r="AW141" s="46"/>
      <c r="AY141" s="13"/>
      <c r="AZ141" s="13"/>
      <c r="BB141" s="7">
        <v>1</v>
      </c>
      <c r="CE141" t="s">
        <v>223</v>
      </c>
      <c r="CF141" t="s">
        <v>1192</v>
      </c>
    </row>
    <row r="142" spans="1:84" ht="14.25" customHeight="1" thickBot="1">
      <c r="A142" s="64"/>
      <c r="B142" s="60"/>
      <c r="C142" s="60"/>
      <c r="D142" s="60"/>
      <c r="E142" s="60"/>
      <c r="F142" s="60"/>
      <c r="G142" s="60"/>
      <c r="H142" s="60"/>
      <c r="I142" s="60"/>
      <c r="J142" s="4"/>
      <c r="K142" s="4"/>
      <c r="L142" s="4"/>
      <c r="M142" s="4"/>
      <c r="N142" s="4"/>
      <c r="O142" s="4"/>
      <c r="P142" s="4"/>
      <c r="Q142" s="4"/>
      <c r="R142" s="7"/>
      <c r="S142" s="7"/>
      <c r="T142" s="7"/>
      <c r="U142" s="7"/>
      <c r="V142" s="7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7"/>
      <c r="AJ142" s="7"/>
      <c r="AK142" s="7"/>
      <c r="AL142" s="7"/>
      <c r="AM142" s="7"/>
      <c r="AN142" s="7"/>
      <c r="AO142" s="7"/>
      <c r="AP142" s="7"/>
      <c r="AQ142" s="7"/>
      <c r="AR142" s="40"/>
      <c r="AS142" s="40"/>
      <c r="AT142" s="40"/>
      <c r="AU142" s="46"/>
      <c r="AV142" s="65"/>
      <c r="AW142" s="46"/>
      <c r="AY142" s="13"/>
      <c r="AZ142" s="13"/>
      <c r="BB142" s="7">
        <v>1</v>
      </c>
      <c r="CE142" t="s">
        <v>224</v>
      </c>
      <c r="CF142" t="s">
        <v>1193</v>
      </c>
    </row>
    <row r="143" spans="1:84" ht="14.25" customHeight="1">
      <c r="A143" s="165" t="s">
        <v>2024</v>
      </c>
      <c r="B143" s="166"/>
      <c r="C143" s="166"/>
      <c r="D143" s="166"/>
      <c r="E143" s="166"/>
      <c r="F143" s="166"/>
      <c r="G143" s="166"/>
      <c r="H143" s="166"/>
      <c r="I143" s="166"/>
      <c r="J143" s="122" t="str">
        <f>IF(OR($H$34="",$L$34="",$O$34=""),"",$H$34)</f>
        <v/>
      </c>
      <c r="K143" s="123"/>
      <c r="L143" s="123"/>
      <c r="M143" s="123"/>
      <c r="N143" s="123" t="s">
        <v>1029</v>
      </c>
      <c r="O143" s="123" t="str">
        <f>IF(OR($H$34="",$L$34="",$O$34=""),"",$L$34)</f>
        <v/>
      </c>
      <c r="P143" s="123"/>
      <c r="Q143" s="123"/>
      <c r="R143" s="123" t="s">
        <v>1029</v>
      </c>
      <c r="S143" s="123" t="str">
        <f>IF(OR($H$34="",$L$34="",$O$34=""),"",$O$34)</f>
        <v/>
      </c>
      <c r="T143" s="123"/>
      <c r="U143" s="124"/>
      <c r="V143" s="82"/>
      <c r="Y143" s="158" t="s">
        <v>2018</v>
      </c>
      <c r="Z143" s="158"/>
      <c r="AA143" s="158"/>
      <c r="AB143" s="122" t="str">
        <f>IF($AL$40="選択してください","",IF($AL$40="再測定である","再","―"))</f>
        <v/>
      </c>
      <c r="AC143" s="124"/>
      <c r="AD143" s="53"/>
      <c r="AE143" s="53"/>
      <c r="AF143" s="53"/>
      <c r="AS143" s="40"/>
      <c r="AT143" s="40"/>
      <c r="AU143" s="46"/>
      <c r="AV143" s="65"/>
      <c r="AW143" s="46"/>
      <c r="AY143" s="13"/>
      <c r="AZ143" s="13"/>
      <c r="BB143" s="7">
        <v>1</v>
      </c>
      <c r="CE143" t="s">
        <v>225</v>
      </c>
      <c r="CF143" t="s">
        <v>1194</v>
      </c>
    </row>
    <row r="144" spans="1:84" ht="14.25" customHeight="1" thickBot="1">
      <c r="A144" s="165"/>
      <c r="B144" s="166"/>
      <c r="C144" s="166"/>
      <c r="D144" s="166"/>
      <c r="E144" s="166"/>
      <c r="F144" s="166"/>
      <c r="G144" s="166"/>
      <c r="H144" s="166"/>
      <c r="I144" s="166"/>
      <c r="J144" s="125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7"/>
      <c r="V144" s="82"/>
      <c r="Y144" s="158"/>
      <c r="Z144" s="158"/>
      <c r="AA144" s="158"/>
      <c r="AB144" s="125"/>
      <c r="AC144" s="127"/>
      <c r="AD144" s="53"/>
      <c r="AE144" s="53"/>
      <c r="AF144" s="53"/>
      <c r="AS144" s="40"/>
      <c r="AT144" s="40"/>
      <c r="AU144" s="46"/>
      <c r="AV144" s="65"/>
      <c r="AW144" s="46"/>
      <c r="AY144" s="13"/>
      <c r="AZ144" s="13"/>
      <c r="BB144" s="7">
        <v>1</v>
      </c>
      <c r="CE144" t="s">
        <v>226</v>
      </c>
      <c r="CF144" t="s">
        <v>1195</v>
      </c>
    </row>
    <row r="145" spans="1:84" ht="14.25" customHeight="1">
      <c r="A145" s="66"/>
      <c r="Y145" s="52"/>
      <c r="Z145" s="60"/>
      <c r="AA145" s="60"/>
      <c r="AB145" s="60"/>
      <c r="AC145" s="60"/>
      <c r="AD145" s="60"/>
      <c r="AE145" s="60"/>
      <c r="AF145" s="60"/>
      <c r="AG145" s="60"/>
      <c r="AH145" s="34"/>
      <c r="AI145" s="7"/>
      <c r="AJ145" s="7"/>
      <c r="AK145" s="7"/>
      <c r="AL145" s="7"/>
      <c r="AM145" s="7"/>
      <c r="AN145" s="7"/>
      <c r="AO145" s="7"/>
      <c r="AP145" s="7"/>
      <c r="AQ145" s="7"/>
      <c r="AR145" s="40"/>
      <c r="AS145" s="33"/>
      <c r="AT145" s="33"/>
      <c r="AU145" s="33"/>
      <c r="AV145" s="67"/>
      <c r="AW145" s="33"/>
      <c r="AY145" s="13"/>
      <c r="AZ145" s="13"/>
      <c r="BB145" s="7">
        <v>1</v>
      </c>
      <c r="CE145" t="s">
        <v>227</v>
      </c>
      <c r="CF145" t="s">
        <v>1196</v>
      </c>
    </row>
    <row r="146" spans="1:84" ht="14.25" customHeight="1" thickBot="1">
      <c r="A146" s="66"/>
      <c r="J146" s="158" t="s">
        <v>1024</v>
      </c>
      <c r="K146" s="158"/>
      <c r="L146" s="158"/>
      <c r="M146" s="158"/>
      <c r="N146" s="158"/>
      <c r="O146" s="158"/>
      <c r="P146" s="158"/>
      <c r="Q146" s="158"/>
      <c r="R146" s="158" t="s">
        <v>1030</v>
      </c>
      <c r="S146" s="158"/>
      <c r="T146" s="158"/>
      <c r="U146" s="158"/>
      <c r="V146" s="158"/>
      <c r="Y146" s="60"/>
      <c r="Z146" s="60"/>
      <c r="AA146" s="60"/>
      <c r="AB146" s="60"/>
      <c r="AC146" s="60"/>
      <c r="AD146" s="60"/>
      <c r="AE146" s="60"/>
      <c r="AF146" s="60"/>
      <c r="AG146" s="60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68"/>
      <c r="AW146" s="7"/>
      <c r="AX146" s="7"/>
      <c r="AY146" s="7"/>
      <c r="AZ146" s="7"/>
      <c r="BB146" s="7">
        <v>1</v>
      </c>
      <c r="CE146" t="s">
        <v>228</v>
      </c>
      <c r="CF146" t="s">
        <v>1197</v>
      </c>
    </row>
    <row r="147" spans="1:84" ht="14.25" customHeight="1">
      <c r="A147" s="130" t="s">
        <v>1025</v>
      </c>
      <c r="B147" s="130"/>
      <c r="C147" s="130"/>
      <c r="D147" s="130"/>
      <c r="E147" s="130"/>
      <c r="F147" s="130"/>
      <c r="G147" s="130"/>
      <c r="H147" s="130"/>
      <c r="I147" s="131"/>
      <c r="J147" s="149" t="str">
        <f>IF(L147="","",IF(BE8=TRUE,"(",""))</f>
        <v/>
      </c>
      <c r="K147" s="150"/>
      <c r="L147" s="123" t="str">
        <f>IF(OR(H40="",M40="",R40=""),"",BL3)</f>
        <v/>
      </c>
      <c r="M147" s="123"/>
      <c r="N147" s="123"/>
      <c r="O147" s="123"/>
      <c r="P147" s="153" t="str">
        <f>IF(L147="","",IF(BE8=TRUE,")",""))</f>
        <v/>
      </c>
      <c r="Q147" s="154"/>
      <c r="R147" s="140" t="s">
        <v>1035</v>
      </c>
      <c r="S147" s="141"/>
      <c r="T147" s="141"/>
      <c r="U147" s="141"/>
      <c r="V147" s="14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V147" s="69"/>
      <c r="BB147" s="7">
        <v>1</v>
      </c>
      <c r="CE147" t="s">
        <v>229</v>
      </c>
      <c r="CF147" t="s">
        <v>1198</v>
      </c>
    </row>
    <row r="148" spans="1:84" ht="14.25" customHeight="1" thickBot="1">
      <c r="A148" s="132"/>
      <c r="B148" s="132"/>
      <c r="C148" s="132"/>
      <c r="D148" s="132"/>
      <c r="E148" s="132"/>
      <c r="F148" s="132"/>
      <c r="G148" s="132"/>
      <c r="H148" s="132"/>
      <c r="I148" s="133"/>
      <c r="J148" s="151"/>
      <c r="K148" s="152"/>
      <c r="L148" s="126"/>
      <c r="M148" s="126"/>
      <c r="N148" s="126"/>
      <c r="O148" s="126"/>
      <c r="P148" s="155"/>
      <c r="Q148" s="156"/>
      <c r="R148" s="143"/>
      <c r="S148" s="144"/>
      <c r="T148" s="144"/>
      <c r="U148" s="144"/>
      <c r="V148" s="145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V148" s="69"/>
      <c r="BB148" s="7">
        <v>1</v>
      </c>
      <c r="CE148" t="s">
        <v>230</v>
      </c>
      <c r="CF148" t="s">
        <v>1199</v>
      </c>
    </row>
    <row r="149" spans="1:84" ht="14.25" customHeight="1">
      <c r="A149" s="130" t="s">
        <v>1026</v>
      </c>
      <c r="B149" s="130"/>
      <c r="C149" s="130"/>
      <c r="D149" s="130"/>
      <c r="E149" s="130"/>
      <c r="F149" s="130"/>
      <c r="G149" s="130"/>
      <c r="H149" s="130"/>
      <c r="I149" s="131"/>
      <c r="J149" s="149" t="str">
        <f>IF(L149="","",IF(BE8=TRUE,"(",""))</f>
        <v/>
      </c>
      <c r="K149" s="150"/>
      <c r="L149" s="123" t="str">
        <f>IF(OR(H40="",M40="",R40=""),"",BS3)</f>
        <v/>
      </c>
      <c r="M149" s="123"/>
      <c r="N149" s="123"/>
      <c r="O149" s="123"/>
      <c r="P149" s="153" t="str">
        <f>IF(L149="","",IF(BE8=TRUE,")",""))</f>
        <v/>
      </c>
      <c r="Q149" s="154"/>
      <c r="R149" s="140" t="s">
        <v>1035</v>
      </c>
      <c r="S149" s="141"/>
      <c r="T149" s="141"/>
      <c r="U149" s="141"/>
      <c r="V149" s="142"/>
      <c r="Y149" s="146" t="s">
        <v>2030</v>
      </c>
      <c r="Z149" s="146"/>
      <c r="AA149" s="146"/>
      <c r="AB149" s="146"/>
      <c r="AC149" s="146"/>
      <c r="AD149" s="146"/>
      <c r="AE149" s="146"/>
      <c r="AF149" s="146"/>
      <c r="AG149" s="146"/>
      <c r="AH149" s="157"/>
      <c r="AI149" s="122" t="str">
        <f>IF(OR(H40="",M40=""),"",IF(H40=M40,"検出下限値と定量下限値が同じ値です。",IF(H40&lt;M40,M40,"検出下限値と定量下限値が逆に入力されています。")))</f>
        <v/>
      </c>
      <c r="AJ149" s="123"/>
      <c r="AK149" s="123"/>
      <c r="AL149" s="123"/>
      <c r="AM149" s="123"/>
      <c r="AN149" s="123"/>
      <c r="AO149" s="123"/>
      <c r="AP149" s="124"/>
      <c r="AQ149" s="128" t="s">
        <v>1035</v>
      </c>
      <c r="AR149" s="129"/>
      <c r="AS149" s="129"/>
      <c r="AT149" s="129"/>
      <c r="AV149" s="69"/>
      <c r="BB149" s="7">
        <v>1</v>
      </c>
      <c r="CE149" t="s">
        <v>231</v>
      </c>
      <c r="CF149" t="s">
        <v>1200</v>
      </c>
    </row>
    <row r="150" spans="1:84" ht="14.25" customHeight="1" thickBot="1">
      <c r="A150" s="132"/>
      <c r="B150" s="132"/>
      <c r="C150" s="132"/>
      <c r="D150" s="132"/>
      <c r="E150" s="132"/>
      <c r="F150" s="132"/>
      <c r="G150" s="132"/>
      <c r="H150" s="132"/>
      <c r="I150" s="133"/>
      <c r="J150" s="151"/>
      <c r="K150" s="152"/>
      <c r="L150" s="126"/>
      <c r="M150" s="126"/>
      <c r="N150" s="126"/>
      <c r="O150" s="126"/>
      <c r="P150" s="155"/>
      <c r="Q150" s="156"/>
      <c r="R150" s="143"/>
      <c r="S150" s="144"/>
      <c r="T150" s="144"/>
      <c r="U150" s="144"/>
      <c r="V150" s="145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57"/>
      <c r="AI150" s="125"/>
      <c r="AJ150" s="126"/>
      <c r="AK150" s="126"/>
      <c r="AL150" s="126"/>
      <c r="AM150" s="126"/>
      <c r="AN150" s="126"/>
      <c r="AO150" s="126"/>
      <c r="AP150" s="127"/>
      <c r="AQ150" s="128"/>
      <c r="AR150" s="129"/>
      <c r="AS150" s="129"/>
      <c r="AT150" s="129"/>
      <c r="AV150" s="69"/>
      <c r="BB150" s="7">
        <v>1</v>
      </c>
      <c r="CE150" t="s">
        <v>232</v>
      </c>
      <c r="CF150" t="s">
        <v>1201</v>
      </c>
    </row>
    <row r="151" spans="1:84" ht="14.25" customHeight="1">
      <c r="A151" s="130" t="s">
        <v>1027</v>
      </c>
      <c r="B151" s="130"/>
      <c r="C151" s="130"/>
      <c r="D151" s="130"/>
      <c r="E151" s="130"/>
      <c r="F151" s="130"/>
      <c r="G151" s="130"/>
      <c r="H151" s="130"/>
      <c r="I151" s="131"/>
      <c r="J151" s="134" t="str">
        <f>IF(Y40="","",Y40)</f>
        <v/>
      </c>
      <c r="K151" s="135"/>
      <c r="L151" s="135"/>
      <c r="M151" s="135"/>
      <c r="N151" s="135"/>
      <c r="O151" s="135"/>
      <c r="P151" s="135"/>
      <c r="Q151" s="136"/>
      <c r="R151" s="140" t="s">
        <v>30</v>
      </c>
      <c r="S151" s="141"/>
      <c r="T151" s="141"/>
      <c r="U151" s="141"/>
      <c r="V151" s="142"/>
      <c r="Y151" s="146" t="s">
        <v>2031</v>
      </c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22" t="str">
        <f>IF(OR(H40="",M40=""),"",IF(H40=M40,"検出下限値と定量下限値が同じ値です。",IF(H40&lt;M40,H40,"検出下限値と定量下限値が逆に入力されています。")))</f>
        <v/>
      </c>
      <c r="AJ151" s="123"/>
      <c r="AK151" s="123"/>
      <c r="AL151" s="123"/>
      <c r="AM151" s="123"/>
      <c r="AN151" s="123"/>
      <c r="AO151" s="123"/>
      <c r="AP151" s="124"/>
      <c r="AQ151" s="147" t="s">
        <v>1035</v>
      </c>
      <c r="AR151" s="148"/>
      <c r="AS151" s="148"/>
      <c r="AT151" s="148"/>
      <c r="AU151" s="46"/>
      <c r="AV151" s="69"/>
      <c r="BB151" s="7">
        <v>1</v>
      </c>
      <c r="CE151" t="s">
        <v>233</v>
      </c>
      <c r="CF151" t="s">
        <v>1202</v>
      </c>
    </row>
    <row r="152" spans="1:84" ht="14.25" customHeight="1" thickBot="1">
      <c r="A152" s="132"/>
      <c r="B152" s="132"/>
      <c r="C152" s="132"/>
      <c r="D152" s="132"/>
      <c r="E152" s="132"/>
      <c r="F152" s="132"/>
      <c r="G152" s="132"/>
      <c r="H152" s="132"/>
      <c r="I152" s="133"/>
      <c r="J152" s="137"/>
      <c r="K152" s="138"/>
      <c r="L152" s="138"/>
      <c r="M152" s="138"/>
      <c r="N152" s="138"/>
      <c r="O152" s="138"/>
      <c r="P152" s="138"/>
      <c r="Q152" s="139"/>
      <c r="R152" s="143"/>
      <c r="S152" s="144"/>
      <c r="T152" s="144"/>
      <c r="U152" s="144"/>
      <c r="V152" s="145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25"/>
      <c r="AJ152" s="126"/>
      <c r="AK152" s="126"/>
      <c r="AL152" s="126"/>
      <c r="AM152" s="126"/>
      <c r="AN152" s="126"/>
      <c r="AO152" s="126"/>
      <c r="AP152" s="127"/>
      <c r="AQ152" s="147"/>
      <c r="AR152" s="148"/>
      <c r="AS152" s="148"/>
      <c r="AT152" s="148"/>
      <c r="AU152" s="46"/>
      <c r="AV152" s="69"/>
      <c r="BB152" s="7">
        <v>1</v>
      </c>
      <c r="CE152" t="s">
        <v>234</v>
      </c>
      <c r="CF152" t="s">
        <v>1203</v>
      </c>
    </row>
    <row r="153" spans="1:84" ht="14.25" customHeight="1">
      <c r="A153" s="70"/>
      <c r="B153" s="71"/>
      <c r="C153" s="71"/>
      <c r="D153" s="71"/>
      <c r="E153" s="71"/>
      <c r="F153" s="71"/>
      <c r="G153" s="71"/>
      <c r="H153" s="71"/>
      <c r="I153" s="71"/>
      <c r="J153" s="72"/>
      <c r="K153" s="72"/>
      <c r="L153" s="72"/>
      <c r="M153" s="72"/>
      <c r="N153" s="72"/>
      <c r="O153" s="72"/>
      <c r="P153" s="72"/>
      <c r="Q153" s="72"/>
      <c r="R153" s="73"/>
      <c r="S153" s="73"/>
      <c r="T153" s="73"/>
      <c r="U153" s="73"/>
      <c r="V153" s="73"/>
      <c r="W153" s="74"/>
      <c r="X153" s="74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6"/>
      <c r="AJ153" s="76"/>
      <c r="AK153" s="76"/>
      <c r="AL153" s="76"/>
      <c r="AM153" s="76"/>
      <c r="AN153" s="76"/>
      <c r="AO153" s="76"/>
      <c r="AP153" s="76"/>
      <c r="AQ153" s="77"/>
      <c r="AR153" s="77"/>
      <c r="AS153" s="77"/>
      <c r="AT153" s="77"/>
      <c r="AU153" s="77"/>
      <c r="AV153" s="78"/>
      <c r="BB153" s="7">
        <v>1</v>
      </c>
      <c r="CE153" t="s">
        <v>235</v>
      </c>
      <c r="CF153" t="s">
        <v>1204</v>
      </c>
    </row>
    <row r="154" spans="1:8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4"/>
      <c r="K154" s="4"/>
      <c r="L154" s="4"/>
      <c r="M154" s="4"/>
      <c r="N154" s="4"/>
      <c r="O154" s="4"/>
      <c r="P154" s="4"/>
      <c r="Q154" s="4"/>
      <c r="R154" s="7"/>
      <c r="S154" s="7"/>
      <c r="T154" s="7"/>
      <c r="U154" s="7"/>
      <c r="V154" s="7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Q154" s="46"/>
      <c r="AR154" s="46"/>
      <c r="AS154" s="46"/>
      <c r="AT154" s="46"/>
      <c r="AU154" s="46"/>
      <c r="BB154" s="7">
        <v>1</v>
      </c>
      <c r="CE154" t="s">
        <v>236</v>
      </c>
      <c r="CF154" t="s">
        <v>1205</v>
      </c>
    </row>
    <row r="155" spans="1:84" ht="14.25" customHeight="1">
      <c r="A155" s="159" t="s">
        <v>1023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1"/>
      <c r="BB155" s="7">
        <v>1</v>
      </c>
      <c r="CE155" t="s">
        <v>237</v>
      </c>
      <c r="CF155" t="s">
        <v>1206</v>
      </c>
    </row>
    <row r="156" spans="1:84" ht="14.25" customHeight="1">
      <c r="A156" s="162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4"/>
      <c r="BB156" s="7">
        <v>1</v>
      </c>
      <c r="CE156" t="s">
        <v>238</v>
      </c>
      <c r="CF156" t="s">
        <v>1207</v>
      </c>
    </row>
    <row r="157" spans="1:84" ht="14.25" customHeight="1" thickBot="1">
      <c r="A157" s="79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80"/>
      <c r="BB157" s="7">
        <v>1</v>
      </c>
      <c r="CE157" t="s">
        <v>239</v>
      </c>
      <c r="CF157" t="s">
        <v>1208</v>
      </c>
    </row>
    <row r="158" spans="1:84" ht="14.25" customHeight="1">
      <c r="A158" s="165" t="s">
        <v>2024</v>
      </c>
      <c r="B158" s="166"/>
      <c r="C158" s="166"/>
      <c r="D158" s="166"/>
      <c r="E158" s="166"/>
      <c r="F158" s="166"/>
      <c r="G158" s="166"/>
      <c r="H158" s="166"/>
      <c r="I158" s="166"/>
      <c r="J158" s="122" t="str">
        <f>IF(OR($H$35="",$L$35="",$O$35=""),"",$H$35)</f>
        <v/>
      </c>
      <c r="K158" s="123"/>
      <c r="L158" s="123"/>
      <c r="M158" s="123"/>
      <c r="N158" s="123" t="s">
        <v>1029</v>
      </c>
      <c r="O158" s="123" t="str">
        <f>IF(OR($H$35="",$L$35="",$O$35=""),"",$L$35)</f>
        <v/>
      </c>
      <c r="P158" s="123"/>
      <c r="Q158" s="123"/>
      <c r="R158" s="123" t="s">
        <v>1029</v>
      </c>
      <c r="S158" s="123" t="str">
        <f>IF(OR($H$35="",$L$35="",$O$35=""),"",$O$35)</f>
        <v/>
      </c>
      <c r="T158" s="123"/>
      <c r="U158" s="124"/>
      <c r="V158" s="82"/>
      <c r="W158" s="56"/>
      <c r="X158" s="56"/>
      <c r="Y158" s="158" t="s">
        <v>2018</v>
      </c>
      <c r="Z158" s="158"/>
      <c r="AA158" s="158"/>
      <c r="AB158" s="122" t="str">
        <f>IF($AL$41="選択してください","",IF($AL$41="再測定である","再","―"))</f>
        <v/>
      </c>
      <c r="AC158" s="124"/>
      <c r="AD158" s="56"/>
      <c r="AE158" s="56"/>
      <c r="AF158" s="56"/>
      <c r="AG158" s="56"/>
      <c r="AT158" s="56"/>
      <c r="AU158" s="56"/>
      <c r="AV158" s="80"/>
      <c r="BB158" s="7">
        <v>1</v>
      </c>
      <c r="CE158" t="s">
        <v>240</v>
      </c>
      <c r="CF158" t="s">
        <v>1209</v>
      </c>
    </row>
    <row r="159" spans="1:84" ht="14.25" customHeight="1" thickBot="1">
      <c r="A159" s="165"/>
      <c r="B159" s="166"/>
      <c r="C159" s="166"/>
      <c r="D159" s="166"/>
      <c r="E159" s="166"/>
      <c r="F159" s="166"/>
      <c r="G159" s="166"/>
      <c r="H159" s="166"/>
      <c r="I159" s="166"/>
      <c r="J159" s="125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7"/>
      <c r="V159" s="82"/>
      <c r="W159" s="56"/>
      <c r="X159" s="56"/>
      <c r="Y159" s="158"/>
      <c r="Z159" s="158"/>
      <c r="AA159" s="158"/>
      <c r="AB159" s="125"/>
      <c r="AC159" s="127"/>
      <c r="AD159" s="56"/>
      <c r="AE159" s="56"/>
      <c r="AF159" s="56"/>
      <c r="AG159" s="56"/>
      <c r="AT159" s="56"/>
      <c r="AU159" s="56"/>
      <c r="AV159" s="80"/>
      <c r="BB159" s="7">
        <v>1</v>
      </c>
      <c r="CE159" t="s">
        <v>241</v>
      </c>
      <c r="CF159" t="s">
        <v>1210</v>
      </c>
    </row>
    <row r="160" spans="1:84" ht="14.25" customHeight="1">
      <c r="A160" s="66"/>
      <c r="B160" s="60"/>
      <c r="C160" s="60"/>
      <c r="D160" s="60"/>
      <c r="E160" s="60"/>
      <c r="F160" s="60"/>
      <c r="G160" s="60"/>
      <c r="H160" s="60"/>
      <c r="I160" s="60"/>
      <c r="Y160" s="52"/>
      <c r="Z160" s="60"/>
      <c r="AA160" s="60"/>
      <c r="AB160" s="60"/>
      <c r="AC160" s="60"/>
      <c r="AD160" s="60"/>
      <c r="AE160" s="60"/>
      <c r="AF160" s="60"/>
      <c r="AG160" s="60"/>
      <c r="AH160" s="7"/>
      <c r="AI160" s="7"/>
      <c r="AJ160" s="7"/>
      <c r="AK160" s="7"/>
      <c r="AL160" s="7"/>
      <c r="AM160" s="7"/>
      <c r="AN160" s="7"/>
      <c r="AO160" s="33"/>
      <c r="AP160" s="33"/>
      <c r="AQ160" s="33"/>
      <c r="AR160" s="33"/>
      <c r="AS160" s="33"/>
      <c r="AT160" s="33"/>
      <c r="AV160" s="69"/>
      <c r="BB160" s="7">
        <v>1</v>
      </c>
      <c r="CE160" t="s">
        <v>242</v>
      </c>
      <c r="CF160" t="s">
        <v>1211</v>
      </c>
    </row>
    <row r="161" spans="1:84" ht="14.25" customHeight="1" thickBot="1">
      <c r="A161" s="64"/>
      <c r="B161" s="60"/>
      <c r="C161" s="60"/>
      <c r="D161" s="60"/>
      <c r="E161" s="60"/>
      <c r="F161" s="60"/>
      <c r="G161" s="60"/>
      <c r="H161" s="60"/>
      <c r="I161" s="60"/>
      <c r="J161" s="158" t="s">
        <v>1024</v>
      </c>
      <c r="K161" s="158"/>
      <c r="L161" s="158"/>
      <c r="M161" s="158"/>
      <c r="N161" s="158"/>
      <c r="O161" s="158"/>
      <c r="P161" s="158"/>
      <c r="Q161" s="158"/>
      <c r="R161" s="158" t="s">
        <v>1030</v>
      </c>
      <c r="S161" s="158"/>
      <c r="T161" s="158"/>
      <c r="U161" s="158"/>
      <c r="V161" s="158"/>
      <c r="Y161" s="60"/>
      <c r="Z161" s="60"/>
      <c r="AA161" s="60"/>
      <c r="AB161" s="60"/>
      <c r="AC161" s="60"/>
      <c r="AD161" s="60"/>
      <c r="AE161" s="60"/>
      <c r="AF161" s="60"/>
      <c r="AG161" s="60"/>
      <c r="AV161" s="69"/>
      <c r="BB161" s="7">
        <v>1</v>
      </c>
      <c r="CE161" t="s">
        <v>243</v>
      </c>
      <c r="CF161" t="s">
        <v>1212</v>
      </c>
    </row>
    <row r="162" spans="1:84" ht="14.25" customHeight="1">
      <c r="A162" s="130" t="s">
        <v>1025</v>
      </c>
      <c r="B162" s="130"/>
      <c r="C162" s="130"/>
      <c r="D162" s="130"/>
      <c r="E162" s="130"/>
      <c r="F162" s="130"/>
      <c r="G162" s="130"/>
      <c r="H162" s="130"/>
      <c r="I162" s="131"/>
      <c r="J162" s="149" t="str">
        <f>IF(L162="","",IF(BE9=TRUE,"(",""))</f>
        <v/>
      </c>
      <c r="K162" s="150"/>
      <c r="L162" s="123" t="str">
        <f>IF(OR(H41="",M41="",R41=""),"",BL4)</f>
        <v/>
      </c>
      <c r="M162" s="123"/>
      <c r="N162" s="123"/>
      <c r="O162" s="123"/>
      <c r="P162" s="153" t="str">
        <f>IF(L162="","",IF(BE9=TRUE,")",""))</f>
        <v/>
      </c>
      <c r="Q162" s="154"/>
      <c r="R162" s="140" t="s">
        <v>1035</v>
      </c>
      <c r="S162" s="141"/>
      <c r="T162" s="141"/>
      <c r="U162" s="141"/>
      <c r="V162" s="14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V162" s="69"/>
      <c r="BB162" s="7">
        <v>1</v>
      </c>
      <c r="CE162" t="s">
        <v>244</v>
      </c>
      <c r="CF162" t="s">
        <v>1213</v>
      </c>
    </row>
    <row r="163" spans="1:84" ht="14.25" customHeight="1" thickBot="1">
      <c r="A163" s="132"/>
      <c r="B163" s="132"/>
      <c r="C163" s="132"/>
      <c r="D163" s="132"/>
      <c r="E163" s="132"/>
      <c r="F163" s="132"/>
      <c r="G163" s="132"/>
      <c r="H163" s="132"/>
      <c r="I163" s="133"/>
      <c r="J163" s="151"/>
      <c r="K163" s="152"/>
      <c r="L163" s="126"/>
      <c r="M163" s="126"/>
      <c r="N163" s="126"/>
      <c r="O163" s="126"/>
      <c r="P163" s="155"/>
      <c r="Q163" s="156"/>
      <c r="R163" s="143"/>
      <c r="S163" s="144"/>
      <c r="T163" s="144"/>
      <c r="U163" s="144"/>
      <c r="V163" s="145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14"/>
      <c r="AJ163" s="14"/>
      <c r="AK163" s="14"/>
      <c r="AL163" s="14"/>
      <c r="AM163" s="14"/>
      <c r="AN163" s="14"/>
      <c r="AO163" s="14"/>
      <c r="AP163" s="14"/>
      <c r="AV163" s="69"/>
      <c r="BB163" s="7">
        <v>1</v>
      </c>
      <c r="CE163" t="s">
        <v>245</v>
      </c>
      <c r="CF163" t="s">
        <v>1214</v>
      </c>
    </row>
    <row r="164" spans="1:84" ht="14.25" customHeight="1">
      <c r="A164" s="130" t="s">
        <v>1026</v>
      </c>
      <c r="B164" s="130"/>
      <c r="C164" s="130"/>
      <c r="D164" s="130"/>
      <c r="E164" s="130"/>
      <c r="F164" s="130"/>
      <c r="G164" s="130"/>
      <c r="H164" s="130"/>
      <c r="I164" s="131"/>
      <c r="J164" s="149" t="str">
        <f>IF(L164="","",IF(BE9=TRUE,"(",""))</f>
        <v/>
      </c>
      <c r="K164" s="150"/>
      <c r="L164" s="123" t="str">
        <f>IF(OR(H41="",M41="",R41=""),"",BS4)</f>
        <v/>
      </c>
      <c r="M164" s="123"/>
      <c r="N164" s="123"/>
      <c r="O164" s="123"/>
      <c r="P164" s="153" t="str">
        <f>IF(L164="","",IF(BE9=TRUE,")",""))</f>
        <v/>
      </c>
      <c r="Q164" s="154"/>
      <c r="R164" s="140" t="s">
        <v>1035</v>
      </c>
      <c r="S164" s="141"/>
      <c r="T164" s="141"/>
      <c r="U164" s="141"/>
      <c r="V164" s="142"/>
      <c r="Y164" s="146" t="s">
        <v>2032</v>
      </c>
      <c r="Z164" s="146"/>
      <c r="AA164" s="146"/>
      <c r="AB164" s="146"/>
      <c r="AC164" s="146"/>
      <c r="AD164" s="146"/>
      <c r="AE164" s="146"/>
      <c r="AF164" s="146"/>
      <c r="AG164" s="146"/>
      <c r="AH164" s="157"/>
      <c r="AI164" s="122" t="str">
        <f>IF(OR(H41="",M41=""),"",IF(H41=M41,"検出下限値と定量下限値が同じ値です。",IF(H41&lt;M41,M41,"検出下限値と定量下限値が逆に入力されています。")))</f>
        <v/>
      </c>
      <c r="AJ164" s="123"/>
      <c r="AK164" s="123"/>
      <c r="AL164" s="123"/>
      <c r="AM164" s="123"/>
      <c r="AN164" s="123"/>
      <c r="AO164" s="123"/>
      <c r="AP164" s="124"/>
      <c r="AQ164" s="128" t="s">
        <v>1035</v>
      </c>
      <c r="AR164" s="129"/>
      <c r="AS164" s="129"/>
      <c r="AT164" s="129"/>
      <c r="AV164" s="69"/>
      <c r="BB164" s="7">
        <v>1</v>
      </c>
      <c r="CE164" t="s">
        <v>246</v>
      </c>
      <c r="CF164" t="s">
        <v>1215</v>
      </c>
    </row>
    <row r="165" spans="1:84" ht="14.25" customHeight="1" thickBot="1">
      <c r="A165" s="132"/>
      <c r="B165" s="132"/>
      <c r="C165" s="132"/>
      <c r="D165" s="132"/>
      <c r="E165" s="132"/>
      <c r="F165" s="132"/>
      <c r="G165" s="132"/>
      <c r="H165" s="132"/>
      <c r="I165" s="133"/>
      <c r="J165" s="151"/>
      <c r="K165" s="152"/>
      <c r="L165" s="126"/>
      <c r="M165" s="126"/>
      <c r="N165" s="126"/>
      <c r="O165" s="126"/>
      <c r="P165" s="155"/>
      <c r="Q165" s="156"/>
      <c r="R165" s="143"/>
      <c r="S165" s="144"/>
      <c r="T165" s="144"/>
      <c r="U165" s="144"/>
      <c r="V165" s="145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57"/>
      <c r="AI165" s="125"/>
      <c r="AJ165" s="126"/>
      <c r="AK165" s="126"/>
      <c r="AL165" s="126"/>
      <c r="AM165" s="126"/>
      <c r="AN165" s="126"/>
      <c r="AO165" s="126"/>
      <c r="AP165" s="127"/>
      <c r="AQ165" s="128"/>
      <c r="AR165" s="129"/>
      <c r="AS165" s="129"/>
      <c r="AT165" s="129"/>
      <c r="AV165" s="69"/>
      <c r="BB165" s="7">
        <v>1</v>
      </c>
      <c r="CE165" t="s">
        <v>247</v>
      </c>
      <c r="CF165" t="s">
        <v>1216</v>
      </c>
    </row>
    <row r="166" spans="1:84" ht="14.25" customHeight="1">
      <c r="A166" s="130" t="s">
        <v>1027</v>
      </c>
      <c r="B166" s="130"/>
      <c r="C166" s="130"/>
      <c r="D166" s="130"/>
      <c r="E166" s="130"/>
      <c r="F166" s="130"/>
      <c r="G166" s="130"/>
      <c r="H166" s="130"/>
      <c r="I166" s="131"/>
      <c r="J166" s="134" t="str">
        <f>IF(Y41="","",Y41)</f>
        <v/>
      </c>
      <c r="K166" s="135"/>
      <c r="L166" s="135"/>
      <c r="M166" s="135"/>
      <c r="N166" s="135"/>
      <c r="O166" s="135"/>
      <c r="P166" s="135"/>
      <c r="Q166" s="136"/>
      <c r="R166" s="140" t="s">
        <v>30</v>
      </c>
      <c r="S166" s="141"/>
      <c r="T166" s="141"/>
      <c r="U166" s="141"/>
      <c r="V166" s="142"/>
      <c r="Y166" s="146" t="s">
        <v>2033</v>
      </c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22" t="str">
        <f>IF(OR(H41="",M41=""),"",IF(H41=M41,"検出下限値と定量下限値が同じ値です。",IF(H41&lt;M41,H41,"検出下限値と定量下限値が逆に入力されています。")))</f>
        <v/>
      </c>
      <c r="AJ166" s="123"/>
      <c r="AK166" s="123"/>
      <c r="AL166" s="123"/>
      <c r="AM166" s="123"/>
      <c r="AN166" s="123"/>
      <c r="AO166" s="123"/>
      <c r="AP166" s="124"/>
      <c r="AQ166" s="147" t="s">
        <v>1035</v>
      </c>
      <c r="AR166" s="148"/>
      <c r="AS166" s="148"/>
      <c r="AT166" s="148"/>
      <c r="AU166" s="46"/>
      <c r="AV166" s="69"/>
      <c r="BB166" s="7">
        <v>1</v>
      </c>
      <c r="CE166" t="s">
        <v>248</v>
      </c>
      <c r="CF166" t="s">
        <v>1217</v>
      </c>
    </row>
    <row r="167" spans="1:84" ht="14.25" customHeight="1" thickBot="1">
      <c r="A167" s="132"/>
      <c r="B167" s="132"/>
      <c r="C167" s="132"/>
      <c r="D167" s="132"/>
      <c r="E167" s="132"/>
      <c r="F167" s="132"/>
      <c r="G167" s="132"/>
      <c r="H167" s="132"/>
      <c r="I167" s="133"/>
      <c r="J167" s="137"/>
      <c r="K167" s="138"/>
      <c r="L167" s="138"/>
      <c r="M167" s="138"/>
      <c r="N167" s="138"/>
      <c r="O167" s="138"/>
      <c r="P167" s="138"/>
      <c r="Q167" s="139"/>
      <c r="R167" s="143"/>
      <c r="S167" s="144"/>
      <c r="T167" s="144"/>
      <c r="U167" s="144"/>
      <c r="V167" s="145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25"/>
      <c r="AJ167" s="126"/>
      <c r="AK167" s="126"/>
      <c r="AL167" s="126"/>
      <c r="AM167" s="126"/>
      <c r="AN167" s="126"/>
      <c r="AO167" s="126"/>
      <c r="AP167" s="127"/>
      <c r="AQ167" s="147"/>
      <c r="AR167" s="148"/>
      <c r="AS167" s="148"/>
      <c r="AT167" s="148"/>
      <c r="AU167" s="46"/>
      <c r="AV167" s="69"/>
      <c r="BB167" s="7">
        <v>1</v>
      </c>
      <c r="CE167" t="s">
        <v>249</v>
      </c>
      <c r="CF167" t="s">
        <v>1218</v>
      </c>
    </row>
    <row r="168" spans="1:84" ht="14.25" customHeight="1">
      <c r="A168" s="70"/>
      <c r="B168" s="71"/>
      <c r="C168" s="71"/>
      <c r="D168" s="71"/>
      <c r="E168" s="71"/>
      <c r="F168" s="71"/>
      <c r="G168" s="71"/>
      <c r="H168" s="71"/>
      <c r="I168" s="71"/>
      <c r="J168" s="72"/>
      <c r="K168" s="72"/>
      <c r="L168" s="72"/>
      <c r="M168" s="72"/>
      <c r="N168" s="72"/>
      <c r="O168" s="72"/>
      <c r="P168" s="72"/>
      <c r="Q168" s="72"/>
      <c r="R168" s="73"/>
      <c r="S168" s="73"/>
      <c r="T168" s="73"/>
      <c r="U168" s="73"/>
      <c r="V168" s="73"/>
      <c r="W168" s="74"/>
      <c r="X168" s="74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6"/>
      <c r="AJ168" s="76"/>
      <c r="AK168" s="76"/>
      <c r="AL168" s="76"/>
      <c r="AM168" s="76"/>
      <c r="AN168" s="76"/>
      <c r="AO168" s="76"/>
      <c r="AP168" s="76"/>
      <c r="AQ168" s="77"/>
      <c r="AR168" s="77"/>
      <c r="AS168" s="77"/>
      <c r="AT168" s="77"/>
      <c r="AU168" s="77"/>
      <c r="AV168" s="78"/>
      <c r="BB168" s="7">
        <v>1</v>
      </c>
      <c r="CE168" t="s">
        <v>250</v>
      </c>
      <c r="CF168" t="s">
        <v>1219</v>
      </c>
    </row>
    <row r="169" spans="1:84" ht="14.25" customHeight="1"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Q169" s="46"/>
      <c r="AR169" s="46"/>
      <c r="AS169" s="46"/>
      <c r="AT169" s="46"/>
      <c r="AU169" s="46"/>
      <c r="BB169" s="7">
        <v>1</v>
      </c>
      <c r="CE169" t="s">
        <v>251</v>
      </c>
      <c r="CF169" t="s">
        <v>1220</v>
      </c>
    </row>
    <row r="170" spans="1:84" ht="14.25" customHeight="1">
      <c r="A170" s="111" t="s">
        <v>1031</v>
      </c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BB170" s="7">
        <v>1</v>
      </c>
      <c r="CE170" t="s">
        <v>252</v>
      </c>
      <c r="CF170" t="s">
        <v>1221</v>
      </c>
    </row>
    <row r="171" spans="1:84" ht="14.25" customHeight="1" thickBo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BB171" s="7">
        <v>1</v>
      </c>
      <c r="CE171" t="s">
        <v>253</v>
      </c>
      <c r="CF171" t="s">
        <v>1222</v>
      </c>
    </row>
    <row r="172" spans="1:84" ht="14.25" customHeight="1">
      <c r="A172" s="112" t="str">
        <f>IF(B44="","",B44)</f>
        <v/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4"/>
      <c r="AV172" s="7"/>
      <c r="BB172" s="7">
        <v>1</v>
      </c>
      <c r="CE172" t="s">
        <v>254</v>
      </c>
      <c r="CF172" t="s">
        <v>1223</v>
      </c>
    </row>
    <row r="173" spans="1:84" ht="14.25" customHeight="1">
      <c r="A173" s="115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7"/>
      <c r="AV173" s="7"/>
      <c r="BB173" s="7">
        <v>1</v>
      </c>
      <c r="CE173" t="s">
        <v>255</v>
      </c>
      <c r="CF173" t="s">
        <v>1224</v>
      </c>
    </row>
    <row r="174" spans="1:84" ht="14.25" customHeight="1" thickBot="1">
      <c r="A174" s="118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20"/>
      <c r="AV174" s="7"/>
      <c r="BB174" s="7">
        <v>1</v>
      </c>
      <c r="CE174" t="s">
        <v>256</v>
      </c>
      <c r="CF174" t="s">
        <v>1225</v>
      </c>
    </row>
    <row r="175" spans="1:84" ht="14.25" customHeight="1">
      <c r="BB175" s="7">
        <v>1</v>
      </c>
      <c r="CE175" t="s">
        <v>257</v>
      </c>
      <c r="CF175" t="s">
        <v>1226</v>
      </c>
    </row>
    <row r="176" spans="1:84" ht="14.25" customHeight="1">
      <c r="A176" s="121" t="s">
        <v>1032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BB176" s="7">
        <v>1</v>
      </c>
      <c r="CE176" t="s">
        <v>258</v>
      </c>
      <c r="CF176" t="s">
        <v>1227</v>
      </c>
    </row>
    <row r="177" spans="1:84" ht="14.25" customHeight="1" thickBot="1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BB177" s="7">
        <v>1</v>
      </c>
      <c r="CE177" t="s">
        <v>259</v>
      </c>
      <c r="CF177" t="s">
        <v>1228</v>
      </c>
    </row>
    <row r="178" spans="1:84" ht="14.25" customHeight="1">
      <c r="A178" s="220" t="s">
        <v>67</v>
      </c>
      <c r="B178" s="221"/>
      <c r="C178" s="221"/>
      <c r="D178" s="221"/>
      <c r="E178" s="221"/>
      <c r="F178" s="221"/>
      <c r="G178" s="221"/>
      <c r="H178" s="226" t="str">
        <f>IF($G$9="","",$G$9)</f>
        <v/>
      </c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8"/>
      <c r="BB178" s="7">
        <v>1</v>
      </c>
      <c r="CE178" t="s">
        <v>260</v>
      </c>
      <c r="CF178" t="s">
        <v>1229</v>
      </c>
    </row>
    <row r="179" spans="1:84" ht="14.25" customHeight="1" thickBot="1">
      <c r="A179" s="223"/>
      <c r="B179" s="224"/>
      <c r="C179" s="224"/>
      <c r="D179" s="224"/>
      <c r="E179" s="224"/>
      <c r="F179" s="224"/>
      <c r="G179" s="224"/>
      <c r="H179" s="229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1"/>
      <c r="BB179" s="7">
        <v>1</v>
      </c>
      <c r="CE179" t="s">
        <v>261</v>
      </c>
      <c r="CF179" t="s">
        <v>1230</v>
      </c>
    </row>
    <row r="180" spans="1:84" ht="14.25" customHeight="1">
      <c r="A180" s="220" t="s">
        <v>70</v>
      </c>
      <c r="B180" s="221"/>
      <c r="C180" s="221"/>
      <c r="D180" s="221"/>
      <c r="E180" s="221"/>
      <c r="F180" s="221"/>
      <c r="G180" s="222"/>
      <c r="H180" s="226" t="str">
        <f>IF($G$10="","",$G$10)</f>
        <v/>
      </c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8"/>
      <c r="BB180" s="7">
        <v>1</v>
      </c>
      <c r="CE180" t="s">
        <v>262</v>
      </c>
      <c r="CF180" t="s">
        <v>1231</v>
      </c>
    </row>
    <row r="181" spans="1:84" ht="14.25" customHeight="1" thickBot="1">
      <c r="A181" s="223"/>
      <c r="B181" s="224"/>
      <c r="C181" s="224"/>
      <c r="D181" s="224"/>
      <c r="E181" s="224"/>
      <c r="F181" s="224"/>
      <c r="G181" s="225"/>
      <c r="H181" s="229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1"/>
      <c r="BB181" s="7">
        <v>1</v>
      </c>
      <c r="CE181" t="s">
        <v>263</v>
      </c>
      <c r="CF181" t="s">
        <v>1232</v>
      </c>
    </row>
    <row r="182" spans="1:84" ht="14.25" customHeight="1">
      <c r="A182" s="220" t="s">
        <v>73</v>
      </c>
      <c r="B182" s="221"/>
      <c r="C182" s="221"/>
      <c r="D182" s="221"/>
      <c r="E182" s="221"/>
      <c r="F182" s="221"/>
      <c r="G182" s="222"/>
      <c r="H182" s="226" t="str">
        <f>IF($G$11="","",$G$11)</f>
        <v/>
      </c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8"/>
      <c r="BB182" s="7">
        <v>1</v>
      </c>
      <c r="CE182" t="s">
        <v>264</v>
      </c>
      <c r="CF182" t="s">
        <v>1233</v>
      </c>
    </row>
    <row r="183" spans="1:84" ht="14.25" customHeight="1" thickBot="1">
      <c r="A183" s="223"/>
      <c r="B183" s="224"/>
      <c r="C183" s="224"/>
      <c r="D183" s="224"/>
      <c r="E183" s="224"/>
      <c r="F183" s="224"/>
      <c r="G183" s="225"/>
      <c r="H183" s="229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1"/>
      <c r="BB183" s="7">
        <v>1</v>
      </c>
      <c r="CE183" t="s">
        <v>265</v>
      </c>
      <c r="CF183" t="s">
        <v>1234</v>
      </c>
    </row>
    <row r="184" spans="1:84" ht="14.25" customHeight="1">
      <c r="A184" s="220" t="s">
        <v>76</v>
      </c>
      <c r="B184" s="221"/>
      <c r="C184" s="221"/>
      <c r="D184" s="221"/>
      <c r="E184" s="221"/>
      <c r="F184" s="221"/>
      <c r="G184" s="222"/>
      <c r="H184" s="226" t="str">
        <f>IF($G$12="","",$G$12)</f>
        <v/>
      </c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8"/>
      <c r="BB184" s="7">
        <v>1</v>
      </c>
      <c r="CE184" t="s">
        <v>266</v>
      </c>
      <c r="CF184" t="s">
        <v>1235</v>
      </c>
    </row>
    <row r="185" spans="1:84" ht="14.25" customHeight="1" thickBot="1">
      <c r="A185" s="223"/>
      <c r="B185" s="224"/>
      <c r="C185" s="224"/>
      <c r="D185" s="224"/>
      <c r="E185" s="224"/>
      <c r="F185" s="224"/>
      <c r="G185" s="225"/>
      <c r="H185" s="229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1"/>
      <c r="AO185" t="s">
        <v>2008</v>
      </c>
      <c r="BB185" s="7">
        <v>1</v>
      </c>
      <c r="CE185" t="s">
        <v>267</v>
      </c>
      <c r="CF185" t="s">
        <v>1236</v>
      </c>
    </row>
    <row r="186" spans="1:84" ht="14.25" customHeight="1">
      <c r="A186" s="44"/>
      <c r="B186" s="44"/>
      <c r="C186" s="44"/>
      <c r="D186" s="44"/>
      <c r="E186" s="44"/>
      <c r="F186" s="44"/>
      <c r="G186" s="44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BB186" s="7">
        <v>1</v>
      </c>
      <c r="CE186" t="s">
        <v>268</v>
      </c>
      <c r="CF186" t="s">
        <v>1237</v>
      </c>
    </row>
    <row r="187" spans="1:84" ht="14.25" customHeight="1">
      <c r="A187" s="44"/>
      <c r="B187" s="44"/>
      <c r="C187" s="44"/>
      <c r="D187" s="44"/>
      <c r="E187" s="44"/>
      <c r="F187" s="44"/>
      <c r="G187" s="44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BB187" s="7">
        <v>1</v>
      </c>
      <c r="CE187" t="s">
        <v>269</v>
      </c>
      <c r="CF187" t="s">
        <v>1238</v>
      </c>
    </row>
    <row r="188" spans="1:84" ht="14.25" customHeight="1">
      <c r="A188" s="44"/>
      <c r="B188" s="44"/>
      <c r="C188" s="44"/>
      <c r="D188" s="44"/>
      <c r="E188" s="44"/>
      <c r="F188" s="44"/>
      <c r="G188" s="44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V188" s="107" t="str">
        <f>IF(AZ188="","",1)</f>
        <v/>
      </c>
      <c r="AW188" s="108"/>
      <c r="AX188" s="108" t="s">
        <v>1999</v>
      </c>
      <c r="AY188" s="91"/>
      <c r="AZ188" s="91" t="str">
        <f>IF($I$25="","",IF(OR($I$25=0,$I$25=1),1,$I$25))</f>
        <v/>
      </c>
      <c r="BA188" s="92"/>
      <c r="BB188" s="7">
        <v>1</v>
      </c>
      <c r="CE188" t="s">
        <v>270</v>
      </c>
      <c r="CF188" t="s">
        <v>1239</v>
      </c>
    </row>
    <row r="189" spans="1:84" ht="14.25" customHeight="1">
      <c r="A189" s="44"/>
      <c r="B189" s="44"/>
      <c r="C189" s="44"/>
      <c r="D189" s="44"/>
      <c r="E189" s="44"/>
      <c r="F189" s="44"/>
      <c r="G189" s="44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V189" s="232"/>
      <c r="AW189" s="93"/>
      <c r="AX189" s="93"/>
      <c r="AY189" s="93"/>
      <c r="AZ189" s="93"/>
      <c r="BA189" s="94"/>
      <c r="BB189" s="7">
        <v>1</v>
      </c>
      <c r="CE189" t="s">
        <v>271</v>
      </c>
      <c r="CF189" t="s">
        <v>1240</v>
      </c>
    </row>
    <row r="190" spans="1:84" ht="14.25" customHeight="1">
      <c r="A190" s="207" t="s">
        <v>2002</v>
      </c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8" t="s">
        <v>2026</v>
      </c>
      <c r="P190" s="208"/>
      <c r="Q190" s="208"/>
      <c r="R190" s="209">
        <v>7</v>
      </c>
      <c r="S190" s="209"/>
      <c r="T190" s="210" t="s">
        <v>152</v>
      </c>
      <c r="U190" s="210"/>
      <c r="V190" s="210"/>
      <c r="W190" s="210"/>
      <c r="X190" s="210"/>
      <c r="Y190" s="211" t="s">
        <v>153</v>
      </c>
      <c r="Z190" s="212" t="s">
        <v>2007</v>
      </c>
      <c r="AA190" s="212"/>
      <c r="AB190" s="213">
        <v>8</v>
      </c>
      <c r="AC190" s="213"/>
      <c r="AD190" s="210" t="s">
        <v>1034</v>
      </c>
      <c r="AE190" s="210"/>
      <c r="AF190" s="210"/>
      <c r="AG190" s="210"/>
      <c r="AH190" s="210"/>
      <c r="AI190" s="210"/>
      <c r="AJ190" s="210"/>
      <c r="AK190" s="210"/>
      <c r="AL190" s="214" t="s">
        <v>154</v>
      </c>
      <c r="AM190" s="215"/>
      <c r="AN190" s="215"/>
      <c r="AO190" s="216"/>
      <c r="AP190" s="199" t="s">
        <v>155</v>
      </c>
      <c r="AQ190" s="200"/>
      <c r="AR190" s="200"/>
      <c r="AS190" s="203">
        <v>8</v>
      </c>
      <c r="AT190" s="203"/>
      <c r="AU190" s="200" t="s">
        <v>1015</v>
      </c>
      <c r="AV190" s="205" t="s">
        <v>2012</v>
      </c>
      <c r="AW190" s="205"/>
      <c r="AX190" s="200" t="s">
        <v>1016</v>
      </c>
      <c r="AY190" s="200" t="s">
        <v>2039</v>
      </c>
      <c r="AZ190" s="200"/>
      <c r="BA190" s="196" t="s">
        <v>1017</v>
      </c>
      <c r="BB190" s="7" t="str">
        <f t="shared" ref="BB190:BB253" si="6">IF($I$25="","",IF($I$25&gt;=2,1,""))</f>
        <v/>
      </c>
      <c r="CE190" t="s">
        <v>272</v>
      </c>
      <c r="CF190" t="s">
        <v>1241</v>
      </c>
    </row>
    <row r="191" spans="1:84" ht="14.25" customHeight="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8"/>
      <c r="P191" s="208"/>
      <c r="Q191" s="208"/>
      <c r="R191" s="209"/>
      <c r="S191" s="209"/>
      <c r="T191" s="210"/>
      <c r="U191" s="210"/>
      <c r="V191" s="210"/>
      <c r="W191" s="210"/>
      <c r="X191" s="210"/>
      <c r="Y191" s="211"/>
      <c r="Z191" s="212"/>
      <c r="AA191" s="212"/>
      <c r="AB191" s="213"/>
      <c r="AC191" s="213"/>
      <c r="AD191" s="210"/>
      <c r="AE191" s="210"/>
      <c r="AF191" s="210"/>
      <c r="AG191" s="210"/>
      <c r="AH191" s="210"/>
      <c r="AI191" s="210"/>
      <c r="AJ191" s="210"/>
      <c r="AK191" s="210"/>
      <c r="AL191" s="217"/>
      <c r="AM191" s="218"/>
      <c r="AN191" s="218"/>
      <c r="AO191" s="219"/>
      <c r="AP191" s="201"/>
      <c r="AQ191" s="202"/>
      <c r="AR191" s="202"/>
      <c r="AS191" s="204"/>
      <c r="AT191" s="204"/>
      <c r="AU191" s="202"/>
      <c r="AV191" s="206"/>
      <c r="AW191" s="206"/>
      <c r="AX191" s="202"/>
      <c r="AY191" s="202"/>
      <c r="AZ191" s="202"/>
      <c r="BA191" s="197"/>
      <c r="BB191" s="7" t="str">
        <f t="shared" si="6"/>
        <v/>
      </c>
      <c r="CE191" t="s">
        <v>273</v>
      </c>
      <c r="CF191" t="s">
        <v>1242</v>
      </c>
    </row>
    <row r="192" spans="1:84" ht="14.25" customHeight="1">
      <c r="A192" s="198" t="s">
        <v>2036</v>
      </c>
      <c r="B192" s="198"/>
      <c r="C192" s="198"/>
      <c r="D192" s="198"/>
      <c r="E192" s="198"/>
      <c r="F192" s="35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2"/>
      <c r="S192" s="32"/>
      <c r="T192" s="37"/>
      <c r="U192" s="37"/>
      <c r="V192" s="37"/>
      <c r="W192" s="37"/>
      <c r="X192" s="37"/>
      <c r="Y192" s="32"/>
      <c r="Z192" s="38"/>
      <c r="AA192" s="38"/>
      <c r="AB192" s="32"/>
      <c r="AC192" s="32"/>
      <c r="AD192" s="37"/>
      <c r="AE192" s="37"/>
      <c r="AF192" s="37"/>
      <c r="AG192" s="37"/>
      <c r="AH192" s="37"/>
      <c r="AI192" s="37"/>
      <c r="AJ192" s="37"/>
      <c r="AK192" s="37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43"/>
      <c r="AW192" s="43"/>
      <c r="AX192" s="39"/>
      <c r="AY192" s="39"/>
      <c r="AZ192" s="39"/>
      <c r="BA192" s="39"/>
      <c r="BB192" s="7" t="str">
        <f t="shared" si="6"/>
        <v/>
      </c>
      <c r="CE192" t="s">
        <v>274</v>
      </c>
      <c r="CF192" t="s">
        <v>1243</v>
      </c>
    </row>
    <row r="193" spans="1:84" ht="14.25" customHeight="1">
      <c r="A193" s="198"/>
      <c r="B193" s="198"/>
      <c r="C193" s="198"/>
      <c r="D193" s="198"/>
      <c r="E193" s="198"/>
      <c r="F193" s="35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2"/>
      <c r="S193" s="32"/>
      <c r="T193" s="37"/>
      <c r="U193" s="37"/>
      <c r="V193" s="37"/>
      <c r="W193" s="37"/>
      <c r="X193" s="37"/>
      <c r="Y193" s="32"/>
      <c r="Z193" s="38"/>
      <c r="AA193" s="38"/>
      <c r="AB193" s="32"/>
      <c r="AC193" s="32"/>
      <c r="AD193" s="37"/>
      <c r="AE193" s="37"/>
      <c r="AF193" s="37"/>
      <c r="AG193" s="37"/>
      <c r="AH193" s="37"/>
      <c r="AI193" s="37"/>
      <c r="AJ193" s="37"/>
      <c r="AK193" s="37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43"/>
      <c r="AW193" s="43"/>
      <c r="AX193" s="39"/>
      <c r="AY193" s="39"/>
      <c r="AZ193" s="39"/>
      <c r="BA193" s="39"/>
      <c r="BB193" s="7" t="str">
        <f t="shared" si="6"/>
        <v/>
      </c>
      <c r="CE193" t="s">
        <v>275</v>
      </c>
      <c r="CF193" t="s">
        <v>1244</v>
      </c>
    </row>
    <row r="194" spans="1:84" ht="14.25" customHeight="1">
      <c r="BB194" s="7" t="str">
        <f t="shared" si="6"/>
        <v/>
      </c>
      <c r="CE194" t="s">
        <v>276</v>
      </c>
      <c r="CF194" t="s">
        <v>1245</v>
      </c>
    </row>
    <row r="195" spans="1:84" ht="14.25" customHeight="1">
      <c r="A195" s="111" t="s">
        <v>1018</v>
      </c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BB195" s="7" t="str">
        <f t="shared" si="6"/>
        <v/>
      </c>
      <c r="CE195" t="s">
        <v>277</v>
      </c>
      <c r="CF195" t="s">
        <v>1246</v>
      </c>
    </row>
    <row r="196" spans="1:84" ht="14.25" customHeight="1" thickBo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BB196" s="7" t="str">
        <f t="shared" si="6"/>
        <v/>
      </c>
      <c r="CE196" t="s">
        <v>278</v>
      </c>
      <c r="CF196" t="s">
        <v>1247</v>
      </c>
    </row>
    <row r="197" spans="1:84" ht="14.25" customHeight="1">
      <c r="A197" s="187" t="s">
        <v>51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8" t="str">
        <f>IF($I$19="","",$I$19)</f>
        <v/>
      </c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90"/>
      <c r="BB197" s="7" t="str">
        <f t="shared" si="6"/>
        <v/>
      </c>
      <c r="CE197" t="s">
        <v>279</v>
      </c>
      <c r="CF197" t="s">
        <v>1248</v>
      </c>
    </row>
    <row r="198" spans="1:84" ht="14.25" customHeight="1" thickBot="1">
      <c r="A198" s="187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91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192"/>
      <c r="AT198" s="192"/>
      <c r="AU198" s="193"/>
      <c r="BB198" s="7" t="str">
        <f t="shared" si="6"/>
        <v/>
      </c>
      <c r="CE198" t="s">
        <v>280</v>
      </c>
      <c r="CF198" t="s">
        <v>1249</v>
      </c>
    </row>
    <row r="199" spans="1:84" ht="14.25" customHeight="1">
      <c r="A199" s="187" t="s">
        <v>52</v>
      </c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8" t="str">
        <f>IF($I$18="","",$I$18)</f>
        <v/>
      </c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9"/>
      <c r="AQ199" s="189"/>
      <c r="AR199" s="189"/>
      <c r="AS199" s="189"/>
      <c r="AT199" s="189"/>
      <c r="AU199" s="190"/>
      <c r="BB199" s="7" t="str">
        <f t="shared" si="6"/>
        <v/>
      </c>
      <c r="CE199" t="s">
        <v>281</v>
      </c>
      <c r="CF199" t="s">
        <v>1250</v>
      </c>
    </row>
    <row r="200" spans="1:84" ht="14.25" customHeight="1" thickBot="1">
      <c r="A200" s="187"/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91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  <c r="AF200" s="192"/>
      <c r="AG200" s="192"/>
      <c r="AH200" s="192"/>
      <c r="AI200" s="192"/>
      <c r="AJ200" s="192"/>
      <c r="AK200" s="192"/>
      <c r="AL200" s="192"/>
      <c r="AM200" s="192"/>
      <c r="AN200" s="192"/>
      <c r="AO200" s="192"/>
      <c r="AP200" s="192"/>
      <c r="AQ200" s="192"/>
      <c r="AR200" s="192"/>
      <c r="AS200" s="192"/>
      <c r="AT200" s="192"/>
      <c r="AU200" s="193"/>
      <c r="BB200" s="7" t="str">
        <f t="shared" si="6"/>
        <v/>
      </c>
      <c r="CE200" t="s">
        <v>282</v>
      </c>
      <c r="CF200" t="s">
        <v>1251</v>
      </c>
    </row>
    <row r="201" spans="1:84" ht="14.25" customHeight="1">
      <c r="A201" s="187" t="s">
        <v>1033</v>
      </c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8" t="str">
        <f>IF(OR($I$16="郵便番号を入力後、区町名を確認してください",$I$16="郵便番号の入力を確認してください",$I$17="",$I$15="",$M$15=""),"",$I$16&amp;$I$17)</f>
        <v/>
      </c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9"/>
      <c r="AQ201" s="189"/>
      <c r="AR201" s="189"/>
      <c r="AS201" s="189"/>
      <c r="AT201" s="189"/>
      <c r="AU201" s="190"/>
      <c r="BB201" s="7" t="str">
        <f t="shared" si="6"/>
        <v/>
      </c>
      <c r="CE201" t="s">
        <v>283</v>
      </c>
      <c r="CF201" t="s">
        <v>1252</v>
      </c>
    </row>
    <row r="202" spans="1:84" ht="14.25" customHeight="1" thickBot="1">
      <c r="A202" s="187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91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3"/>
      <c r="BB202" s="7" t="str">
        <f t="shared" si="6"/>
        <v/>
      </c>
      <c r="CE202" t="s">
        <v>284</v>
      </c>
      <c r="CF202" t="s">
        <v>1253</v>
      </c>
    </row>
    <row r="203" spans="1:84" ht="14.2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BB203" s="7" t="str">
        <f t="shared" si="6"/>
        <v/>
      </c>
      <c r="CE203" t="s">
        <v>285</v>
      </c>
      <c r="CF203" t="s">
        <v>1254</v>
      </c>
    </row>
    <row r="204" spans="1:84" ht="14.25" customHeight="1">
      <c r="BB204" s="7" t="str">
        <f t="shared" si="6"/>
        <v/>
      </c>
      <c r="CE204" t="s">
        <v>286</v>
      </c>
      <c r="CF204" t="s">
        <v>1255</v>
      </c>
    </row>
    <row r="205" spans="1:84" ht="14.25" customHeight="1">
      <c r="A205" s="111" t="s">
        <v>1019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BB205" s="7" t="str">
        <f t="shared" si="6"/>
        <v/>
      </c>
      <c r="CE205" t="s">
        <v>287</v>
      </c>
      <c r="CF205" t="s">
        <v>1256</v>
      </c>
    </row>
    <row r="206" spans="1:84" ht="14.25" customHeight="1" thickBot="1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BB206" s="7" t="str">
        <f t="shared" si="6"/>
        <v/>
      </c>
      <c r="CE206" t="s">
        <v>288</v>
      </c>
      <c r="CF206" t="s">
        <v>1257</v>
      </c>
    </row>
    <row r="207" spans="1:84" ht="14.25" customHeight="1">
      <c r="A207" s="187" t="s">
        <v>31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8" t="str">
        <f>IF($B$23="選択してください","",$B$23)</f>
        <v/>
      </c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90"/>
      <c r="BB207" s="7" t="str">
        <f t="shared" si="6"/>
        <v/>
      </c>
      <c r="CE207" t="s">
        <v>289</v>
      </c>
      <c r="CF207" t="s">
        <v>1258</v>
      </c>
    </row>
    <row r="208" spans="1:84" ht="14.25" customHeight="1" thickBot="1">
      <c r="A208" s="187"/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91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3"/>
      <c r="BB208" s="7" t="str">
        <f t="shared" si="6"/>
        <v/>
      </c>
      <c r="CE208" t="s">
        <v>290</v>
      </c>
      <c r="CF208" t="s">
        <v>1259</v>
      </c>
    </row>
    <row r="209" spans="1:84" ht="14.25" customHeight="1">
      <c r="A209" s="187" t="s">
        <v>2006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8" t="str">
        <f>IF($V$23="","",$V$23)</f>
        <v/>
      </c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90"/>
      <c r="BB209" s="7" t="str">
        <f t="shared" si="6"/>
        <v/>
      </c>
      <c r="CE209" t="s">
        <v>291</v>
      </c>
      <c r="CF209" t="s">
        <v>1260</v>
      </c>
    </row>
    <row r="210" spans="1:84" ht="14.25" customHeight="1" thickBot="1">
      <c r="A210" s="187"/>
      <c r="B210" s="187"/>
      <c r="C210" s="187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91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3"/>
      <c r="BB210" s="7" t="str">
        <f t="shared" si="6"/>
        <v/>
      </c>
      <c r="CE210" t="s">
        <v>292</v>
      </c>
      <c r="CF210" t="s">
        <v>1261</v>
      </c>
    </row>
    <row r="211" spans="1:84" ht="14.25" customHeight="1">
      <c r="A211" s="187" t="s">
        <v>2017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8" t="str">
        <f>IF($AO$23="選択してください","",$AO$23)</f>
        <v/>
      </c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90"/>
      <c r="BB211" s="7" t="str">
        <f t="shared" si="6"/>
        <v/>
      </c>
      <c r="CE211" t="s">
        <v>293</v>
      </c>
      <c r="CF211" t="s">
        <v>1262</v>
      </c>
    </row>
    <row r="212" spans="1:84" ht="14.25" customHeight="1" thickBot="1">
      <c r="A212" s="187"/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91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3"/>
      <c r="BB212" s="7" t="str">
        <f t="shared" si="6"/>
        <v/>
      </c>
      <c r="CE212" t="s">
        <v>294</v>
      </c>
      <c r="CF212" t="s">
        <v>1263</v>
      </c>
    </row>
    <row r="213" spans="1:84" ht="14.2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BB213" s="7" t="str">
        <f t="shared" si="6"/>
        <v/>
      </c>
      <c r="CE213" t="s">
        <v>295</v>
      </c>
      <c r="CF213" t="s">
        <v>1264</v>
      </c>
    </row>
    <row r="214" spans="1:84" ht="14.25" customHeight="1">
      <c r="A214" s="10"/>
      <c r="B214" s="9"/>
      <c r="C214" s="9"/>
      <c r="D214" s="9"/>
      <c r="E214" s="9"/>
      <c r="F214" s="9"/>
      <c r="BB214" s="7" t="str">
        <f t="shared" si="6"/>
        <v/>
      </c>
      <c r="CE214" t="s">
        <v>296</v>
      </c>
      <c r="CF214" t="s">
        <v>1265</v>
      </c>
    </row>
    <row r="215" spans="1:84" ht="14.25" customHeight="1">
      <c r="A215" s="111" t="s">
        <v>1020</v>
      </c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BB215" s="7" t="str">
        <f t="shared" si="6"/>
        <v/>
      </c>
      <c r="CE215" t="s">
        <v>297</v>
      </c>
      <c r="CF215" t="s">
        <v>1266</v>
      </c>
    </row>
    <row r="216" spans="1:84" ht="14.25" customHeight="1" thickBot="1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BB216" s="7" t="str">
        <f t="shared" si="6"/>
        <v/>
      </c>
      <c r="CE216" t="s">
        <v>298</v>
      </c>
      <c r="CF216" t="s">
        <v>1267</v>
      </c>
    </row>
    <row r="217" spans="1:84" ht="14.25" customHeight="1">
      <c r="A217" s="187" t="s">
        <v>2029</v>
      </c>
      <c r="B217" s="187"/>
      <c r="C217" s="187"/>
      <c r="D217" s="187"/>
      <c r="E217" s="187"/>
      <c r="F217" s="187"/>
      <c r="G217" s="187"/>
      <c r="H217" s="194" t="str">
        <f>IF(B54="","",B54)</f>
        <v/>
      </c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  <c r="AJ217" s="154"/>
      <c r="BB217" s="7" t="str">
        <f t="shared" si="6"/>
        <v/>
      </c>
      <c r="CE217" t="s">
        <v>299</v>
      </c>
      <c r="CF217" t="s">
        <v>1268</v>
      </c>
    </row>
    <row r="218" spans="1:84" ht="14.25" customHeight="1" thickBot="1">
      <c r="A218" s="187"/>
      <c r="B218" s="187"/>
      <c r="C218" s="187"/>
      <c r="D218" s="187"/>
      <c r="E218" s="187"/>
      <c r="F218" s="187"/>
      <c r="G218" s="187"/>
      <c r="H218" s="19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6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7" t="str">
        <f t="shared" si="6"/>
        <v/>
      </c>
      <c r="CE218" t="s">
        <v>300</v>
      </c>
      <c r="CF218" t="s">
        <v>1269</v>
      </c>
    </row>
    <row r="219" spans="1:84" ht="14.25" customHeight="1">
      <c r="A219" s="187" t="s">
        <v>1021</v>
      </c>
      <c r="B219" s="187"/>
      <c r="C219" s="187"/>
      <c r="D219" s="187"/>
      <c r="E219" s="187"/>
      <c r="F219" s="187"/>
      <c r="G219" s="187"/>
      <c r="H219" s="194" t="str">
        <f>IF(OR($V$23="",Z59=""),"",$V$23&amp;"　"&amp;Z59)</f>
        <v/>
      </c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4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7" t="str">
        <f t="shared" si="6"/>
        <v/>
      </c>
      <c r="CE219" t="s">
        <v>301</v>
      </c>
      <c r="CF219" t="s">
        <v>1270</v>
      </c>
    </row>
    <row r="220" spans="1:84" ht="14.25" customHeight="1" thickBot="1">
      <c r="A220" s="187"/>
      <c r="B220" s="187"/>
      <c r="C220" s="187"/>
      <c r="D220" s="187"/>
      <c r="E220" s="187"/>
      <c r="F220" s="187"/>
      <c r="G220" s="187"/>
      <c r="H220" s="19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6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7" t="str">
        <f t="shared" si="6"/>
        <v/>
      </c>
      <c r="CE220" t="s">
        <v>302</v>
      </c>
      <c r="CF220" t="s">
        <v>1271</v>
      </c>
    </row>
    <row r="221" spans="1:84" ht="14.25" customHeight="1">
      <c r="A221" s="31"/>
      <c r="B221" s="31"/>
      <c r="C221" s="31"/>
      <c r="D221" s="31"/>
      <c r="E221" s="31"/>
      <c r="F221" s="31"/>
      <c r="G221" s="31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7" t="str">
        <f t="shared" si="6"/>
        <v/>
      </c>
      <c r="CE221" t="s">
        <v>303</v>
      </c>
      <c r="CF221" t="s">
        <v>1272</v>
      </c>
    </row>
    <row r="222" spans="1:84" ht="14.25" customHeight="1">
      <c r="A222" s="7"/>
      <c r="B222" s="7"/>
      <c r="C222" s="7"/>
      <c r="D222" s="7"/>
      <c r="E222" s="7"/>
      <c r="F222" s="7"/>
      <c r="G222" s="7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7" t="str">
        <f t="shared" si="6"/>
        <v/>
      </c>
      <c r="CE222" t="s">
        <v>304</v>
      </c>
      <c r="CF222" t="s">
        <v>1273</v>
      </c>
    </row>
    <row r="223" spans="1:84" ht="14.25" customHeight="1" thickBot="1">
      <c r="J223" s="158" t="s">
        <v>1024</v>
      </c>
      <c r="K223" s="158"/>
      <c r="L223" s="158"/>
      <c r="M223" s="158"/>
      <c r="N223" s="158"/>
      <c r="O223" s="158"/>
      <c r="P223" s="158"/>
      <c r="Q223" s="158"/>
      <c r="R223" s="158" t="s">
        <v>1030</v>
      </c>
      <c r="S223" s="158"/>
      <c r="T223" s="158"/>
      <c r="U223" s="158"/>
      <c r="V223" s="158"/>
      <c r="BB223" s="7" t="str">
        <f t="shared" si="6"/>
        <v/>
      </c>
      <c r="CE223" t="s">
        <v>305</v>
      </c>
      <c r="CF223" t="s">
        <v>1274</v>
      </c>
    </row>
    <row r="224" spans="1:84" ht="14.25" customHeight="1">
      <c r="A224" s="181" t="s">
        <v>2004</v>
      </c>
      <c r="B224" s="182"/>
      <c r="C224" s="182"/>
      <c r="D224" s="182"/>
      <c r="E224" s="182"/>
      <c r="F224" s="182"/>
      <c r="G224" s="182"/>
      <c r="H224" s="182"/>
      <c r="I224" s="183"/>
      <c r="J224" s="149" t="str">
        <f>IF(L224="","",IF(BE47=TRUE,"(",""))</f>
        <v/>
      </c>
      <c r="K224" s="150"/>
      <c r="L224" s="123" t="str">
        <f>IF(OR(H65="",H66="",M65="",M66="",Y65="",Y66="",B23="選択してください"),"",BS42)</f>
        <v/>
      </c>
      <c r="M224" s="123"/>
      <c r="N224" s="123"/>
      <c r="O224" s="123"/>
      <c r="P224" s="153" t="str">
        <f>IF(L224="","",IF(BE47=TRUE,")",""))</f>
        <v/>
      </c>
      <c r="Q224" s="154"/>
      <c r="R224" s="140" t="s">
        <v>1035</v>
      </c>
      <c r="S224" s="141"/>
      <c r="T224" s="141"/>
      <c r="U224" s="141"/>
      <c r="V224" s="142"/>
      <c r="Y224" s="167" t="s">
        <v>1028</v>
      </c>
      <c r="Z224" s="168"/>
      <c r="AA224" s="168"/>
      <c r="AB224" s="168"/>
      <c r="AC224" s="168"/>
      <c r="AD224" s="168"/>
      <c r="AE224" s="168"/>
      <c r="AF224" s="168"/>
      <c r="AG224" s="168"/>
      <c r="AH224" s="169"/>
      <c r="AI224" s="173" t="str">
        <f>IF(R59="","",R59)</f>
        <v/>
      </c>
      <c r="AJ224" s="174"/>
      <c r="AK224" s="174"/>
      <c r="AL224" s="174"/>
      <c r="AM224" s="174"/>
      <c r="AN224" s="174"/>
      <c r="AO224" s="174"/>
      <c r="AP224" s="174"/>
      <c r="AQ224" s="175"/>
      <c r="AR224" s="179" t="s">
        <v>1036</v>
      </c>
      <c r="AS224" s="180"/>
      <c r="AT224" s="180"/>
      <c r="AU224" s="46"/>
      <c r="AV224" s="46"/>
      <c r="AW224" s="46"/>
      <c r="AY224" s="13"/>
      <c r="AZ224" s="13"/>
      <c r="BA224" s="7"/>
      <c r="BB224" s="7" t="str">
        <f t="shared" si="6"/>
        <v/>
      </c>
      <c r="CE224" t="s">
        <v>306</v>
      </c>
      <c r="CF224" t="s">
        <v>1275</v>
      </c>
    </row>
    <row r="225" spans="1:84" ht="14.25" customHeight="1" thickBot="1">
      <c r="A225" s="184"/>
      <c r="B225" s="185"/>
      <c r="C225" s="185"/>
      <c r="D225" s="185"/>
      <c r="E225" s="185"/>
      <c r="F225" s="185"/>
      <c r="G225" s="185"/>
      <c r="H225" s="185"/>
      <c r="I225" s="186"/>
      <c r="J225" s="151"/>
      <c r="K225" s="152"/>
      <c r="L225" s="126"/>
      <c r="M225" s="126"/>
      <c r="N225" s="126"/>
      <c r="O225" s="126"/>
      <c r="P225" s="155"/>
      <c r="Q225" s="156"/>
      <c r="R225" s="143"/>
      <c r="S225" s="144"/>
      <c r="T225" s="144"/>
      <c r="U225" s="144"/>
      <c r="V225" s="145"/>
      <c r="Y225" s="170"/>
      <c r="Z225" s="171"/>
      <c r="AA225" s="171"/>
      <c r="AB225" s="171"/>
      <c r="AC225" s="171"/>
      <c r="AD225" s="171"/>
      <c r="AE225" s="171"/>
      <c r="AF225" s="171"/>
      <c r="AG225" s="171"/>
      <c r="AH225" s="172"/>
      <c r="AI225" s="176"/>
      <c r="AJ225" s="177"/>
      <c r="AK225" s="177"/>
      <c r="AL225" s="177"/>
      <c r="AM225" s="177"/>
      <c r="AN225" s="177"/>
      <c r="AO225" s="177"/>
      <c r="AP225" s="177"/>
      <c r="AQ225" s="178"/>
      <c r="AR225" s="179"/>
      <c r="AS225" s="180"/>
      <c r="AT225" s="180"/>
      <c r="AU225" s="46"/>
      <c r="AV225" s="46"/>
      <c r="AW225" s="46"/>
      <c r="AY225" s="13"/>
      <c r="AZ225" s="13"/>
      <c r="BA225" s="7"/>
      <c r="BB225" s="7" t="str">
        <f t="shared" si="6"/>
        <v/>
      </c>
      <c r="CE225" t="s">
        <v>307</v>
      </c>
      <c r="CF225" t="s">
        <v>1276</v>
      </c>
    </row>
    <row r="226" spans="1:84" ht="14.2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4"/>
      <c r="K226" s="4"/>
      <c r="L226" s="7"/>
      <c r="M226" s="7"/>
      <c r="N226" s="7"/>
      <c r="O226" s="7"/>
      <c r="P226" s="13"/>
      <c r="Q226" s="13"/>
      <c r="R226" s="33"/>
      <c r="S226" s="33"/>
      <c r="T226" s="33"/>
      <c r="U226" s="33"/>
      <c r="V226" s="33"/>
      <c r="Y226" s="167" t="s">
        <v>2009</v>
      </c>
      <c r="Z226" s="168"/>
      <c r="AA226" s="168"/>
      <c r="AB226" s="168"/>
      <c r="AC226" s="168"/>
      <c r="AD226" s="168"/>
      <c r="AE226" s="168"/>
      <c r="AF226" s="168"/>
      <c r="AG226" s="168"/>
      <c r="AH226" s="169"/>
      <c r="AI226" s="173" t="str">
        <f>IF($W$29="","",$W$29)</f>
        <v/>
      </c>
      <c r="AJ226" s="174"/>
      <c r="AK226" s="174"/>
      <c r="AL226" s="174"/>
      <c r="AM226" s="174"/>
      <c r="AN226" s="174"/>
      <c r="AO226" s="174"/>
      <c r="AP226" s="174"/>
      <c r="AQ226" s="175"/>
      <c r="AR226" s="179" t="s">
        <v>2010</v>
      </c>
      <c r="AS226" s="180"/>
      <c r="AT226" s="180"/>
      <c r="AU226" s="46"/>
      <c r="AV226" s="46"/>
      <c r="AW226" s="46"/>
      <c r="AY226" s="13"/>
      <c r="AZ226" s="13"/>
      <c r="BA226" s="7"/>
      <c r="BB226" s="7" t="str">
        <f t="shared" si="6"/>
        <v/>
      </c>
      <c r="CE226" t="s">
        <v>308</v>
      </c>
      <c r="CF226" t="s">
        <v>1277</v>
      </c>
    </row>
    <row r="227" spans="1:84" ht="14.25" customHeight="1" thickBot="1">
      <c r="A227" s="34"/>
      <c r="B227" s="34"/>
      <c r="C227" s="34"/>
      <c r="D227" s="34"/>
      <c r="E227" s="34"/>
      <c r="F227" s="34"/>
      <c r="G227" s="34"/>
      <c r="H227" s="34"/>
      <c r="I227" s="34"/>
      <c r="J227" s="4"/>
      <c r="K227" s="4"/>
      <c r="L227" s="7"/>
      <c r="M227" s="7"/>
      <c r="N227" s="7"/>
      <c r="O227" s="7"/>
      <c r="P227" s="13"/>
      <c r="Q227" s="13"/>
      <c r="R227" s="33"/>
      <c r="S227" s="33"/>
      <c r="T227" s="33"/>
      <c r="U227" s="33"/>
      <c r="V227" s="33"/>
      <c r="Y227" s="170"/>
      <c r="Z227" s="171"/>
      <c r="AA227" s="171"/>
      <c r="AB227" s="171"/>
      <c r="AC227" s="171"/>
      <c r="AD227" s="171"/>
      <c r="AE227" s="171"/>
      <c r="AF227" s="171"/>
      <c r="AG227" s="171"/>
      <c r="AH227" s="172"/>
      <c r="AI227" s="176"/>
      <c r="AJ227" s="177"/>
      <c r="AK227" s="177"/>
      <c r="AL227" s="177"/>
      <c r="AM227" s="177"/>
      <c r="AN227" s="177"/>
      <c r="AO227" s="177"/>
      <c r="AP227" s="177"/>
      <c r="AQ227" s="178"/>
      <c r="AR227" s="179"/>
      <c r="AS227" s="180"/>
      <c r="AT227" s="180"/>
      <c r="AU227" s="46"/>
      <c r="AV227" s="46"/>
      <c r="AW227" s="46"/>
      <c r="AY227" s="13"/>
      <c r="AZ227" s="13"/>
      <c r="BA227" s="7"/>
      <c r="BB227" s="7" t="str">
        <f t="shared" si="6"/>
        <v/>
      </c>
      <c r="CE227" t="s">
        <v>309</v>
      </c>
      <c r="CF227" t="s">
        <v>1278</v>
      </c>
    </row>
    <row r="228" spans="1:84" ht="14.2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4"/>
      <c r="K228" s="4"/>
      <c r="L228" s="7"/>
      <c r="M228" s="7"/>
      <c r="N228" s="7"/>
      <c r="O228" s="7"/>
      <c r="P228" s="13"/>
      <c r="Q228" s="13"/>
      <c r="R228" s="33"/>
      <c r="S228" s="33"/>
      <c r="T228" s="33"/>
      <c r="U228" s="33"/>
      <c r="V228" s="3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7"/>
      <c r="AJ228" s="7"/>
      <c r="AK228" s="7"/>
      <c r="AL228" s="7"/>
      <c r="AM228" s="7"/>
      <c r="AN228" s="7"/>
      <c r="AO228" s="7"/>
      <c r="AP228" s="7"/>
      <c r="AQ228" s="7"/>
      <c r="AR228" s="40"/>
      <c r="AS228" s="40"/>
      <c r="AT228" s="40"/>
      <c r="AU228" s="46"/>
      <c r="AV228" s="46"/>
      <c r="AW228" s="46"/>
      <c r="AY228" s="13"/>
      <c r="AZ228" s="13"/>
      <c r="BA228" s="7"/>
      <c r="BB228" s="7" t="str">
        <f t="shared" si="6"/>
        <v/>
      </c>
      <c r="CE228" t="s">
        <v>310</v>
      </c>
      <c r="CF228" t="s">
        <v>1279</v>
      </c>
    </row>
    <row r="229" spans="1:84" ht="14.25" customHeight="1">
      <c r="A229" s="159" t="s">
        <v>1022</v>
      </c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1"/>
      <c r="AW229" s="46"/>
      <c r="AY229" s="13"/>
      <c r="AZ229" s="13"/>
      <c r="BA229" s="7"/>
      <c r="BB229" s="7" t="str">
        <f t="shared" si="6"/>
        <v/>
      </c>
      <c r="CE229" t="s">
        <v>311</v>
      </c>
      <c r="CF229" t="s">
        <v>1280</v>
      </c>
    </row>
    <row r="230" spans="1:84" ht="14.25" customHeight="1">
      <c r="A230" s="162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  <c r="AP230" s="163"/>
      <c r="AQ230" s="163"/>
      <c r="AR230" s="163"/>
      <c r="AS230" s="163"/>
      <c r="AT230" s="163"/>
      <c r="AU230" s="163"/>
      <c r="AV230" s="164"/>
      <c r="AW230" s="33"/>
      <c r="AY230" s="13"/>
      <c r="AZ230" s="13"/>
      <c r="BB230" s="7" t="str">
        <f t="shared" si="6"/>
        <v/>
      </c>
      <c r="CE230" t="s">
        <v>312</v>
      </c>
      <c r="CF230" t="s">
        <v>1281</v>
      </c>
    </row>
    <row r="231" spans="1:84" ht="14.25" customHeight="1" thickBot="1">
      <c r="A231" s="79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80"/>
      <c r="AW231" s="33"/>
      <c r="AY231" s="13"/>
      <c r="AZ231" s="13"/>
      <c r="BB231" s="7" t="str">
        <f t="shared" si="6"/>
        <v/>
      </c>
      <c r="CE231" t="s">
        <v>313</v>
      </c>
      <c r="CF231" t="s">
        <v>1282</v>
      </c>
    </row>
    <row r="232" spans="1:84" ht="14.25" customHeight="1">
      <c r="A232" s="165" t="s">
        <v>2024</v>
      </c>
      <c r="B232" s="166"/>
      <c r="C232" s="166"/>
      <c r="D232" s="166"/>
      <c r="E232" s="166"/>
      <c r="F232" s="166"/>
      <c r="G232" s="166"/>
      <c r="H232" s="166"/>
      <c r="I232" s="166"/>
      <c r="J232" s="122" t="str">
        <f>IF(OR($H$59="",$L$59="",$O$59=""),"",$H$59)</f>
        <v/>
      </c>
      <c r="K232" s="123"/>
      <c r="L232" s="123"/>
      <c r="M232" s="123"/>
      <c r="N232" s="123" t="s">
        <v>1029</v>
      </c>
      <c r="O232" s="123" t="str">
        <f>IF(OR($H$59="",$L$59="",$O$59=""),"",$L$59)</f>
        <v/>
      </c>
      <c r="P232" s="123"/>
      <c r="Q232" s="123"/>
      <c r="R232" s="123" t="s">
        <v>1029</v>
      </c>
      <c r="S232" s="123" t="str">
        <f>IF(OR($H$59="",$L$59="",$O$59=""),"",$O$59)</f>
        <v/>
      </c>
      <c r="T232" s="123"/>
      <c r="U232" s="124"/>
      <c r="W232" s="56"/>
      <c r="X232" s="56"/>
      <c r="Y232" s="158" t="s">
        <v>2018</v>
      </c>
      <c r="Z232" s="158"/>
      <c r="AA232" s="158"/>
      <c r="AB232" s="122" t="str">
        <f>IF($AL$65="選択してください","",IF($AL$65="再測定である","再","―"))</f>
        <v/>
      </c>
      <c r="AC232" s="124"/>
      <c r="AD232" s="56"/>
      <c r="AE232" s="56"/>
      <c r="AF232" s="56"/>
      <c r="AG232" s="56"/>
      <c r="AT232" s="56"/>
      <c r="AU232" s="56"/>
      <c r="AV232" s="80"/>
      <c r="AW232" s="33"/>
      <c r="AY232" s="13"/>
      <c r="AZ232" s="13"/>
      <c r="BB232" s="7" t="str">
        <f t="shared" si="6"/>
        <v/>
      </c>
      <c r="CE232" t="s">
        <v>314</v>
      </c>
      <c r="CF232" t="s">
        <v>1283</v>
      </c>
    </row>
    <row r="233" spans="1:84" ht="14.25" customHeight="1" thickBot="1">
      <c r="A233" s="165"/>
      <c r="B233" s="166"/>
      <c r="C233" s="166"/>
      <c r="D233" s="166"/>
      <c r="E233" s="166"/>
      <c r="F233" s="166"/>
      <c r="G233" s="166"/>
      <c r="H233" s="166"/>
      <c r="I233" s="166"/>
      <c r="J233" s="125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7"/>
      <c r="W233" s="56"/>
      <c r="X233" s="56"/>
      <c r="Y233" s="158"/>
      <c r="Z233" s="158"/>
      <c r="AA233" s="158"/>
      <c r="AB233" s="125"/>
      <c r="AC233" s="127"/>
      <c r="AD233" s="56"/>
      <c r="AE233" s="56"/>
      <c r="AF233" s="56"/>
      <c r="AG233" s="56"/>
      <c r="AT233" s="56"/>
      <c r="AU233" s="56"/>
      <c r="AV233" s="80"/>
      <c r="AW233" s="33"/>
      <c r="AY233" s="13"/>
      <c r="AZ233" s="13"/>
      <c r="BB233" s="7" t="str">
        <f t="shared" si="6"/>
        <v/>
      </c>
      <c r="CE233" t="s">
        <v>315</v>
      </c>
      <c r="CF233" t="s">
        <v>1284</v>
      </c>
    </row>
    <row r="234" spans="1:84" ht="14.25" customHeight="1">
      <c r="A234" s="79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80"/>
      <c r="AW234" s="33"/>
      <c r="AY234" s="13"/>
      <c r="AZ234" s="13"/>
      <c r="BB234" s="7" t="str">
        <f t="shared" si="6"/>
        <v/>
      </c>
      <c r="CE234" t="s">
        <v>316</v>
      </c>
      <c r="CF234" t="s">
        <v>1285</v>
      </c>
    </row>
    <row r="235" spans="1:84" ht="14.25" customHeight="1" thickBot="1">
      <c r="A235" s="64"/>
      <c r="B235" s="60"/>
      <c r="C235" s="60"/>
      <c r="D235" s="60"/>
      <c r="E235" s="60"/>
      <c r="F235" s="60"/>
      <c r="G235" s="60"/>
      <c r="H235" s="60"/>
      <c r="I235" s="60"/>
      <c r="J235" s="158" t="s">
        <v>1024</v>
      </c>
      <c r="K235" s="158"/>
      <c r="L235" s="158"/>
      <c r="M235" s="158"/>
      <c r="N235" s="158"/>
      <c r="O235" s="158"/>
      <c r="P235" s="158"/>
      <c r="Q235" s="158"/>
      <c r="R235" s="158" t="s">
        <v>1030</v>
      </c>
      <c r="S235" s="158"/>
      <c r="T235" s="158"/>
      <c r="U235" s="158"/>
      <c r="V235" s="158"/>
      <c r="Y235" s="60"/>
      <c r="Z235" s="60"/>
      <c r="AA235" s="60"/>
      <c r="AB235" s="60"/>
      <c r="AC235" s="60"/>
      <c r="AD235" s="60"/>
      <c r="AE235" s="60"/>
      <c r="AF235" s="60"/>
      <c r="AG235" s="60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68"/>
      <c r="AW235" s="7"/>
      <c r="AX235" s="7"/>
      <c r="AY235" s="7"/>
      <c r="AZ235" s="7"/>
      <c r="BB235" s="7" t="str">
        <f t="shared" si="6"/>
        <v/>
      </c>
      <c r="CE235" t="s">
        <v>317</v>
      </c>
      <c r="CF235" t="s">
        <v>1286</v>
      </c>
    </row>
    <row r="236" spans="1:84" ht="14.25" customHeight="1">
      <c r="A236" s="130" t="s">
        <v>1025</v>
      </c>
      <c r="B236" s="130"/>
      <c r="C236" s="130"/>
      <c r="D236" s="130"/>
      <c r="E236" s="130"/>
      <c r="F236" s="130"/>
      <c r="G236" s="130"/>
      <c r="H236" s="130"/>
      <c r="I236" s="131"/>
      <c r="J236" s="149" t="str">
        <f>IF(L236="","",IF(BE45=TRUE,"(",""))</f>
        <v/>
      </c>
      <c r="K236" s="150"/>
      <c r="L236" s="123" t="str">
        <f>IF(OR(H65="",M65="",R65=""),"",BL40)</f>
        <v/>
      </c>
      <c r="M236" s="123"/>
      <c r="N236" s="123"/>
      <c r="O236" s="123"/>
      <c r="P236" s="153" t="str">
        <f>IF(L236="","",IF(BE45=TRUE,")",""))</f>
        <v/>
      </c>
      <c r="Q236" s="154"/>
      <c r="R236" s="140" t="s">
        <v>1035</v>
      </c>
      <c r="S236" s="141"/>
      <c r="T236" s="141"/>
      <c r="U236" s="141"/>
      <c r="V236" s="14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V236" s="69"/>
      <c r="BB236" s="7" t="str">
        <f t="shared" si="6"/>
        <v/>
      </c>
      <c r="CE236" t="s">
        <v>318</v>
      </c>
      <c r="CF236" t="s">
        <v>1287</v>
      </c>
    </row>
    <row r="237" spans="1:84" ht="14.25" customHeight="1" thickBot="1">
      <c r="A237" s="132"/>
      <c r="B237" s="132"/>
      <c r="C237" s="132"/>
      <c r="D237" s="132"/>
      <c r="E237" s="132"/>
      <c r="F237" s="132"/>
      <c r="G237" s="132"/>
      <c r="H237" s="132"/>
      <c r="I237" s="133"/>
      <c r="J237" s="151"/>
      <c r="K237" s="152"/>
      <c r="L237" s="126"/>
      <c r="M237" s="126"/>
      <c r="N237" s="126"/>
      <c r="O237" s="126"/>
      <c r="P237" s="155"/>
      <c r="Q237" s="156"/>
      <c r="R237" s="143"/>
      <c r="S237" s="144"/>
      <c r="T237" s="144"/>
      <c r="U237" s="144"/>
      <c r="V237" s="145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V237" s="69"/>
      <c r="BB237" s="7" t="str">
        <f t="shared" si="6"/>
        <v/>
      </c>
      <c r="CE237" t="s">
        <v>319</v>
      </c>
      <c r="CF237" t="s">
        <v>1288</v>
      </c>
    </row>
    <row r="238" spans="1:84" ht="14.25" customHeight="1">
      <c r="A238" s="130" t="s">
        <v>1026</v>
      </c>
      <c r="B238" s="130"/>
      <c r="C238" s="130"/>
      <c r="D238" s="130"/>
      <c r="E238" s="130"/>
      <c r="F238" s="130"/>
      <c r="G238" s="130"/>
      <c r="H238" s="130"/>
      <c r="I238" s="131"/>
      <c r="J238" s="149" t="str">
        <f>IF(L238="","",IF(BE45=TRUE,"(",""))</f>
        <v/>
      </c>
      <c r="K238" s="150"/>
      <c r="L238" s="123" t="str">
        <f>IF(OR(H65="",M65="",R65=""),"",BS40)</f>
        <v/>
      </c>
      <c r="M238" s="123"/>
      <c r="N238" s="123"/>
      <c r="O238" s="123"/>
      <c r="P238" s="153" t="str">
        <f>IF(L238="","",IF(BE45=TRUE,")",""))</f>
        <v/>
      </c>
      <c r="Q238" s="154"/>
      <c r="R238" s="140" t="s">
        <v>1035</v>
      </c>
      <c r="S238" s="141"/>
      <c r="T238" s="141"/>
      <c r="U238" s="141"/>
      <c r="V238" s="142"/>
      <c r="Y238" s="146" t="s">
        <v>2030</v>
      </c>
      <c r="Z238" s="146"/>
      <c r="AA238" s="146"/>
      <c r="AB238" s="146"/>
      <c r="AC238" s="146"/>
      <c r="AD238" s="146"/>
      <c r="AE238" s="146"/>
      <c r="AF238" s="146"/>
      <c r="AG238" s="146"/>
      <c r="AH238" s="157"/>
      <c r="AI238" s="122" t="str">
        <f>IF(OR(H65="",M65=""),"",IF(H65=M65,"検出下限値と定量下限値が同じ値です。",IF(H65&lt;M65,M65,"検出下限値と定量下限値が逆に入力されています。")))</f>
        <v/>
      </c>
      <c r="AJ238" s="123"/>
      <c r="AK238" s="123"/>
      <c r="AL238" s="123"/>
      <c r="AM238" s="123"/>
      <c r="AN238" s="123"/>
      <c r="AO238" s="123"/>
      <c r="AP238" s="124"/>
      <c r="AQ238" s="128" t="s">
        <v>1035</v>
      </c>
      <c r="AR238" s="129"/>
      <c r="AS238" s="129"/>
      <c r="AT238" s="129"/>
      <c r="AV238" s="68"/>
      <c r="BB238" s="7" t="str">
        <f t="shared" si="6"/>
        <v/>
      </c>
      <c r="CE238" t="s">
        <v>320</v>
      </c>
      <c r="CF238" t="s">
        <v>1289</v>
      </c>
    </row>
    <row r="239" spans="1:84" ht="14.25" customHeight="1" thickBot="1">
      <c r="A239" s="132"/>
      <c r="B239" s="132"/>
      <c r="C239" s="132"/>
      <c r="D239" s="132"/>
      <c r="E239" s="132"/>
      <c r="F239" s="132"/>
      <c r="G239" s="132"/>
      <c r="H239" s="132"/>
      <c r="I239" s="133"/>
      <c r="J239" s="151"/>
      <c r="K239" s="152"/>
      <c r="L239" s="126"/>
      <c r="M239" s="126"/>
      <c r="N239" s="126"/>
      <c r="O239" s="126"/>
      <c r="P239" s="155"/>
      <c r="Q239" s="156"/>
      <c r="R239" s="143"/>
      <c r="S239" s="144"/>
      <c r="T239" s="144"/>
      <c r="U239" s="144"/>
      <c r="V239" s="145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57"/>
      <c r="AI239" s="125"/>
      <c r="AJ239" s="126"/>
      <c r="AK239" s="126"/>
      <c r="AL239" s="126"/>
      <c r="AM239" s="126"/>
      <c r="AN239" s="126"/>
      <c r="AO239" s="126"/>
      <c r="AP239" s="127"/>
      <c r="AQ239" s="128"/>
      <c r="AR239" s="129"/>
      <c r="AS239" s="129"/>
      <c r="AT239" s="129"/>
      <c r="AV239" s="68"/>
      <c r="BB239" s="7" t="str">
        <f t="shared" si="6"/>
        <v/>
      </c>
      <c r="CE239" t="s">
        <v>321</v>
      </c>
      <c r="CF239" t="s">
        <v>1290</v>
      </c>
    </row>
    <row r="240" spans="1:84" ht="14.25" customHeight="1">
      <c r="A240" s="130" t="s">
        <v>1027</v>
      </c>
      <c r="B240" s="130"/>
      <c r="C240" s="130"/>
      <c r="D240" s="130"/>
      <c r="E240" s="130"/>
      <c r="F240" s="130"/>
      <c r="G240" s="130"/>
      <c r="H240" s="130"/>
      <c r="I240" s="131"/>
      <c r="J240" s="134" t="str">
        <f>IF(Y65="","",Y65)</f>
        <v/>
      </c>
      <c r="K240" s="135"/>
      <c r="L240" s="135"/>
      <c r="M240" s="135"/>
      <c r="N240" s="135"/>
      <c r="O240" s="135"/>
      <c r="P240" s="135"/>
      <c r="Q240" s="136"/>
      <c r="R240" s="140" t="s">
        <v>30</v>
      </c>
      <c r="S240" s="141"/>
      <c r="T240" s="141"/>
      <c r="U240" s="141"/>
      <c r="V240" s="142"/>
      <c r="Y240" s="146" t="s">
        <v>2031</v>
      </c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22" t="str">
        <f>IF(OR(H65="",M65=""),"",IF(H65=M65,"検出下限値と定量下限値が同じ値です。",IF(H65&lt;M65,H65,"検出下限値と定量下限値が逆に入力されています。")))</f>
        <v/>
      </c>
      <c r="AJ240" s="123"/>
      <c r="AK240" s="123"/>
      <c r="AL240" s="123"/>
      <c r="AM240" s="123"/>
      <c r="AN240" s="123"/>
      <c r="AO240" s="123"/>
      <c r="AP240" s="124"/>
      <c r="AQ240" s="147" t="s">
        <v>1035</v>
      </c>
      <c r="AR240" s="148"/>
      <c r="AS240" s="148"/>
      <c r="AT240" s="148"/>
      <c r="AV240" s="69"/>
      <c r="BB240" s="7" t="str">
        <f t="shared" si="6"/>
        <v/>
      </c>
      <c r="CE240" t="s">
        <v>322</v>
      </c>
      <c r="CF240" t="s">
        <v>1291</v>
      </c>
    </row>
    <row r="241" spans="1:84" ht="14.25" customHeight="1" thickBot="1">
      <c r="A241" s="132"/>
      <c r="B241" s="132"/>
      <c r="C241" s="132"/>
      <c r="D241" s="132"/>
      <c r="E241" s="132"/>
      <c r="F241" s="132"/>
      <c r="G241" s="132"/>
      <c r="H241" s="132"/>
      <c r="I241" s="133"/>
      <c r="J241" s="137"/>
      <c r="K241" s="138"/>
      <c r="L241" s="138"/>
      <c r="M241" s="138"/>
      <c r="N241" s="138"/>
      <c r="O241" s="138"/>
      <c r="P241" s="138"/>
      <c r="Q241" s="139"/>
      <c r="R241" s="143"/>
      <c r="S241" s="144"/>
      <c r="T241" s="144"/>
      <c r="U241" s="144"/>
      <c r="V241" s="145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25"/>
      <c r="AJ241" s="126"/>
      <c r="AK241" s="126"/>
      <c r="AL241" s="126"/>
      <c r="AM241" s="126"/>
      <c r="AN241" s="126"/>
      <c r="AO241" s="126"/>
      <c r="AP241" s="127"/>
      <c r="AQ241" s="147"/>
      <c r="AR241" s="148"/>
      <c r="AS241" s="148"/>
      <c r="AT241" s="148"/>
      <c r="AV241" s="69"/>
      <c r="BB241" s="7" t="str">
        <f t="shared" si="6"/>
        <v/>
      </c>
      <c r="CE241" t="s">
        <v>323</v>
      </c>
      <c r="CF241" t="s">
        <v>1292</v>
      </c>
    </row>
    <row r="242" spans="1:84" ht="14.25" customHeight="1">
      <c r="A242" s="70"/>
      <c r="B242" s="71"/>
      <c r="C242" s="71"/>
      <c r="D242" s="71"/>
      <c r="E242" s="71"/>
      <c r="F242" s="71"/>
      <c r="G242" s="71"/>
      <c r="H242" s="71"/>
      <c r="I242" s="71"/>
      <c r="J242" s="72"/>
      <c r="K242" s="72"/>
      <c r="L242" s="72"/>
      <c r="M242" s="72"/>
      <c r="N242" s="72"/>
      <c r="O242" s="72"/>
      <c r="P242" s="72"/>
      <c r="Q242" s="72"/>
      <c r="R242" s="73"/>
      <c r="S242" s="73"/>
      <c r="T242" s="73"/>
      <c r="U242" s="73"/>
      <c r="V242" s="73"/>
      <c r="W242" s="74"/>
      <c r="X242" s="74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6"/>
      <c r="AJ242" s="76"/>
      <c r="AK242" s="76"/>
      <c r="AL242" s="76"/>
      <c r="AM242" s="76"/>
      <c r="AN242" s="76"/>
      <c r="AO242" s="76"/>
      <c r="AP242" s="76"/>
      <c r="AQ242" s="77"/>
      <c r="AR242" s="77"/>
      <c r="AS242" s="77"/>
      <c r="AT242" s="77"/>
      <c r="AU242" s="74"/>
      <c r="AV242" s="78"/>
      <c r="BB242" s="7" t="str">
        <f t="shared" si="6"/>
        <v/>
      </c>
      <c r="CE242" t="s">
        <v>324</v>
      </c>
      <c r="CF242" t="s">
        <v>1293</v>
      </c>
    </row>
    <row r="243" spans="1:84" ht="14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2"/>
      <c r="K243" s="42"/>
      <c r="L243" s="42"/>
      <c r="M243" s="42"/>
      <c r="N243" s="42"/>
      <c r="O243" s="42"/>
      <c r="P243" s="42"/>
      <c r="Q243" s="42"/>
      <c r="R243" s="33"/>
      <c r="S243" s="33"/>
      <c r="T243" s="33"/>
      <c r="U243" s="33"/>
      <c r="V243" s="33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Q243" s="46"/>
      <c r="AR243" s="46"/>
      <c r="AS243" s="46"/>
      <c r="AT243" s="46"/>
      <c r="BB243" s="7" t="str">
        <f t="shared" si="6"/>
        <v/>
      </c>
      <c r="CE243" t="s">
        <v>325</v>
      </c>
      <c r="CF243" t="s">
        <v>1294</v>
      </c>
    </row>
    <row r="244" spans="1:84" ht="14.25" customHeight="1">
      <c r="A244" s="159" t="s">
        <v>1023</v>
      </c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1"/>
      <c r="BB244" s="7" t="str">
        <f t="shared" si="6"/>
        <v/>
      </c>
      <c r="CE244" t="s">
        <v>326</v>
      </c>
      <c r="CF244" t="s">
        <v>1295</v>
      </c>
    </row>
    <row r="245" spans="1:84" ht="14.25" customHeight="1">
      <c r="A245" s="162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  <c r="AP245" s="163"/>
      <c r="AQ245" s="163"/>
      <c r="AR245" s="163"/>
      <c r="AS245" s="163"/>
      <c r="AT245" s="163"/>
      <c r="AU245" s="163"/>
      <c r="AV245" s="164"/>
      <c r="BB245" s="7" t="str">
        <f t="shared" si="6"/>
        <v/>
      </c>
      <c r="CE245" t="s">
        <v>327</v>
      </c>
      <c r="CF245" t="s">
        <v>1296</v>
      </c>
    </row>
    <row r="246" spans="1:84" ht="14.25" customHeight="1" thickBot="1">
      <c r="A246" s="81"/>
      <c r="B246" s="41"/>
      <c r="C246" s="41"/>
      <c r="D246" s="41"/>
      <c r="E246" s="41"/>
      <c r="F246" s="41"/>
      <c r="G246" s="41"/>
      <c r="H246" s="41"/>
      <c r="I246" s="41"/>
      <c r="J246" s="42"/>
      <c r="K246" s="42"/>
      <c r="L246" s="42"/>
      <c r="M246" s="42"/>
      <c r="N246" s="42"/>
      <c r="O246" s="42"/>
      <c r="P246" s="42"/>
      <c r="Q246" s="42"/>
      <c r="R246" s="33"/>
      <c r="S246" s="33"/>
      <c r="T246" s="33"/>
      <c r="U246" s="33"/>
      <c r="V246" s="33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Q246" s="46"/>
      <c r="AR246" s="46"/>
      <c r="AS246" s="46"/>
      <c r="AT246" s="46"/>
      <c r="AV246" s="69"/>
      <c r="BB246" s="7" t="str">
        <f t="shared" si="6"/>
        <v/>
      </c>
      <c r="CE246" t="s">
        <v>328</v>
      </c>
      <c r="CF246" t="s">
        <v>1297</v>
      </c>
    </row>
    <row r="247" spans="1:84" ht="14.25" customHeight="1">
      <c r="A247" s="165" t="s">
        <v>2024</v>
      </c>
      <c r="B247" s="166"/>
      <c r="C247" s="166"/>
      <c r="D247" s="166"/>
      <c r="E247" s="166"/>
      <c r="F247" s="166"/>
      <c r="G247" s="166"/>
      <c r="H247" s="166"/>
      <c r="I247" s="166"/>
      <c r="J247" s="122" t="str">
        <f>IF(OR($H$60="",$L$60="",$O$60=""),"",$H$60)</f>
        <v/>
      </c>
      <c r="K247" s="123"/>
      <c r="L247" s="123"/>
      <c r="M247" s="123"/>
      <c r="N247" s="123" t="s">
        <v>1029</v>
      </c>
      <c r="O247" s="123" t="str">
        <f>IF(OR($H$60="",$L$60="",$O$60=""),"",$L$60)</f>
        <v/>
      </c>
      <c r="P247" s="123"/>
      <c r="Q247" s="123"/>
      <c r="R247" s="123" t="s">
        <v>1029</v>
      </c>
      <c r="S247" s="123" t="str">
        <f>IF(OR($H$60="",$L$60="",$O$60=""),"",$O$60)</f>
        <v/>
      </c>
      <c r="T247" s="123"/>
      <c r="U247" s="124"/>
      <c r="V247" s="33"/>
      <c r="Y247" s="158" t="s">
        <v>2018</v>
      </c>
      <c r="Z247" s="158"/>
      <c r="AA247" s="158"/>
      <c r="AB247" s="122" t="str">
        <f>IF($AL$66="選択してください","",IF($AL$66="再測定である","再","―"))</f>
        <v/>
      </c>
      <c r="AC247" s="124"/>
      <c r="AD247" s="52"/>
      <c r="AE247" s="52"/>
      <c r="AF247" s="52"/>
      <c r="AG247" s="52"/>
      <c r="AH247" s="52"/>
      <c r="AQ247" s="46"/>
      <c r="AR247" s="46"/>
      <c r="AS247" s="46"/>
      <c r="AT247" s="46"/>
      <c r="AV247" s="69"/>
      <c r="BB247" s="7" t="str">
        <f t="shared" si="6"/>
        <v/>
      </c>
      <c r="CE247" t="s">
        <v>329</v>
      </c>
      <c r="CF247" t="s">
        <v>1298</v>
      </c>
    </row>
    <row r="248" spans="1:84" ht="14.25" customHeight="1" thickBot="1">
      <c r="A248" s="165"/>
      <c r="B248" s="166"/>
      <c r="C248" s="166"/>
      <c r="D248" s="166"/>
      <c r="E248" s="166"/>
      <c r="F248" s="166"/>
      <c r="G248" s="166"/>
      <c r="H248" s="166"/>
      <c r="I248" s="166"/>
      <c r="J248" s="125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7"/>
      <c r="V248" s="7"/>
      <c r="Y248" s="158"/>
      <c r="Z248" s="158"/>
      <c r="AA248" s="158"/>
      <c r="AB248" s="125"/>
      <c r="AC248" s="127"/>
      <c r="AD248" s="52"/>
      <c r="AE248" s="52"/>
      <c r="AF248" s="52"/>
      <c r="AG248" s="52"/>
      <c r="AH248" s="52"/>
      <c r="AQ248" s="46"/>
      <c r="AR248" s="46"/>
      <c r="AS248" s="46"/>
      <c r="AT248" s="46"/>
      <c r="AV248" s="69"/>
      <c r="BB248" s="7" t="str">
        <f t="shared" si="6"/>
        <v/>
      </c>
      <c r="CE248" t="s">
        <v>330</v>
      </c>
      <c r="CF248" t="s">
        <v>1299</v>
      </c>
    </row>
    <row r="249" spans="1:84" ht="14.25" customHeight="1">
      <c r="A249" s="85"/>
      <c r="B249" s="60"/>
      <c r="C249" s="60"/>
      <c r="D249" s="60"/>
      <c r="E249" s="60"/>
      <c r="F249" s="60"/>
      <c r="G249" s="60"/>
      <c r="H249" s="60"/>
      <c r="I249" s="60"/>
      <c r="Y249" s="52"/>
      <c r="Z249" s="60"/>
      <c r="AA249" s="60"/>
      <c r="AB249" s="60"/>
      <c r="AC249" s="60"/>
      <c r="AD249" s="60"/>
      <c r="AE249" s="60"/>
      <c r="AF249" s="60"/>
      <c r="AG249" s="60"/>
      <c r="AH249" s="7"/>
      <c r="AI249" s="7"/>
      <c r="AJ249" s="7"/>
      <c r="AK249" s="7"/>
      <c r="AL249" s="7"/>
      <c r="AM249" s="7"/>
      <c r="AN249" s="7"/>
      <c r="AO249" s="33"/>
      <c r="AP249" s="33"/>
      <c r="AQ249" s="33"/>
      <c r="AR249" s="33"/>
      <c r="AS249" s="33"/>
      <c r="AT249" s="33"/>
      <c r="AV249" s="69"/>
      <c r="BB249" s="7" t="str">
        <f t="shared" si="6"/>
        <v/>
      </c>
      <c r="CE249" t="s">
        <v>331</v>
      </c>
      <c r="CF249" t="s">
        <v>1300</v>
      </c>
    </row>
    <row r="250" spans="1:84" ht="14.25" customHeight="1" thickBot="1">
      <c r="A250" s="64"/>
      <c r="B250" s="60"/>
      <c r="C250" s="60"/>
      <c r="D250" s="60"/>
      <c r="E250" s="60"/>
      <c r="F250" s="60"/>
      <c r="G250" s="60"/>
      <c r="H250" s="60"/>
      <c r="I250" s="60"/>
      <c r="J250" s="158" t="s">
        <v>1024</v>
      </c>
      <c r="K250" s="158"/>
      <c r="L250" s="158"/>
      <c r="M250" s="158"/>
      <c r="N250" s="158"/>
      <c r="O250" s="158"/>
      <c r="P250" s="158"/>
      <c r="Q250" s="158"/>
      <c r="R250" s="158" t="s">
        <v>1030</v>
      </c>
      <c r="S250" s="158"/>
      <c r="T250" s="158"/>
      <c r="U250" s="158"/>
      <c r="V250" s="158"/>
      <c r="Y250" s="60"/>
      <c r="Z250" s="60"/>
      <c r="AA250" s="60"/>
      <c r="AB250" s="60"/>
      <c r="AC250" s="60"/>
      <c r="AD250" s="60"/>
      <c r="AE250" s="60"/>
      <c r="AF250" s="60"/>
      <c r="AG250" s="60"/>
      <c r="AV250" s="69"/>
      <c r="BB250" s="7" t="str">
        <f t="shared" si="6"/>
        <v/>
      </c>
      <c r="CE250" t="s">
        <v>332</v>
      </c>
      <c r="CF250" t="s">
        <v>1301</v>
      </c>
    </row>
    <row r="251" spans="1:84" ht="14.25" customHeight="1">
      <c r="A251" s="130" t="s">
        <v>1025</v>
      </c>
      <c r="B251" s="130"/>
      <c r="C251" s="130"/>
      <c r="D251" s="130"/>
      <c r="E251" s="130"/>
      <c r="F251" s="130"/>
      <c r="G251" s="130"/>
      <c r="H251" s="130"/>
      <c r="I251" s="131"/>
      <c r="J251" s="149" t="str">
        <f>IF(L251="","",IF(BE46=TRUE,"(",""))</f>
        <v/>
      </c>
      <c r="K251" s="150"/>
      <c r="L251" s="123" t="str">
        <f>IF(OR(H66="",M66="",R66=""),"",BL41)</f>
        <v/>
      </c>
      <c r="M251" s="123"/>
      <c r="N251" s="123"/>
      <c r="O251" s="123"/>
      <c r="P251" s="153" t="str">
        <f>IF(L251="","",IF(BE46=TRUE,")",""))</f>
        <v/>
      </c>
      <c r="Q251" s="154"/>
      <c r="R251" s="140" t="s">
        <v>1035</v>
      </c>
      <c r="S251" s="141"/>
      <c r="T251" s="141"/>
      <c r="U251" s="141"/>
      <c r="V251" s="14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V251" s="69"/>
      <c r="BB251" s="7" t="str">
        <f t="shared" si="6"/>
        <v/>
      </c>
      <c r="CE251" t="s">
        <v>333</v>
      </c>
      <c r="CF251" t="s">
        <v>1302</v>
      </c>
    </row>
    <row r="252" spans="1:84" ht="14.25" customHeight="1" thickBot="1">
      <c r="A252" s="132"/>
      <c r="B252" s="132"/>
      <c r="C252" s="132"/>
      <c r="D252" s="132"/>
      <c r="E252" s="132"/>
      <c r="F252" s="132"/>
      <c r="G252" s="132"/>
      <c r="H252" s="132"/>
      <c r="I252" s="133"/>
      <c r="J252" s="151"/>
      <c r="K252" s="152"/>
      <c r="L252" s="126"/>
      <c r="M252" s="126"/>
      <c r="N252" s="126"/>
      <c r="O252" s="126"/>
      <c r="P252" s="155"/>
      <c r="Q252" s="156"/>
      <c r="R252" s="143"/>
      <c r="S252" s="144"/>
      <c r="T252" s="144"/>
      <c r="U252" s="144"/>
      <c r="V252" s="145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V252" s="69"/>
      <c r="BB252" s="7" t="str">
        <f t="shared" si="6"/>
        <v/>
      </c>
      <c r="CE252" t="s">
        <v>334</v>
      </c>
      <c r="CF252" t="s">
        <v>1303</v>
      </c>
    </row>
    <row r="253" spans="1:84" ht="14.25" customHeight="1">
      <c r="A253" s="130" t="s">
        <v>1026</v>
      </c>
      <c r="B253" s="130"/>
      <c r="C253" s="130"/>
      <c r="D253" s="130"/>
      <c r="E253" s="130"/>
      <c r="F253" s="130"/>
      <c r="G253" s="130"/>
      <c r="H253" s="130"/>
      <c r="I253" s="131"/>
      <c r="J253" s="149" t="str">
        <f>IF(L253="","",IF(BE46=TRUE,"(",""))</f>
        <v/>
      </c>
      <c r="K253" s="150"/>
      <c r="L253" s="123" t="str">
        <f>IF(OR(H66="",M66="",R66=""),"",BS41)</f>
        <v/>
      </c>
      <c r="M253" s="123"/>
      <c r="N253" s="123"/>
      <c r="O253" s="123"/>
      <c r="P253" s="153" t="str">
        <f>IF(L253="","",IF(BE46=TRUE,")",""))</f>
        <v/>
      </c>
      <c r="Q253" s="154"/>
      <c r="R253" s="140" t="s">
        <v>1035</v>
      </c>
      <c r="S253" s="141"/>
      <c r="T253" s="141"/>
      <c r="U253" s="141"/>
      <c r="V253" s="142"/>
      <c r="Y253" s="146" t="s">
        <v>2032</v>
      </c>
      <c r="Z253" s="146"/>
      <c r="AA253" s="146"/>
      <c r="AB253" s="146"/>
      <c r="AC253" s="146"/>
      <c r="AD253" s="146"/>
      <c r="AE253" s="146"/>
      <c r="AF253" s="146"/>
      <c r="AG253" s="146"/>
      <c r="AH253" s="157"/>
      <c r="AI253" s="122" t="str">
        <f>IF(OR(H66="",M66=""),"",IF(H66=M66,"検出下限値と定量下限値が同じ値です。",IF(H66&lt;M66,M66,"検出下限値と定量下限値が逆に入力されています。")))</f>
        <v/>
      </c>
      <c r="AJ253" s="123"/>
      <c r="AK253" s="123"/>
      <c r="AL253" s="123"/>
      <c r="AM253" s="123"/>
      <c r="AN253" s="123"/>
      <c r="AO253" s="123"/>
      <c r="AP253" s="124"/>
      <c r="AQ253" s="128" t="s">
        <v>1035</v>
      </c>
      <c r="AR253" s="129"/>
      <c r="AS253" s="129"/>
      <c r="AT253" s="129"/>
      <c r="AV253" s="68"/>
      <c r="BB253" s="7" t="str">
        <f t="shared" si="6"/>
        <v/>
      </c>
      <c r="CE253" t="s">
        <v>335</v>
      </c>
      <c r="CF253" t="s">
        <v>1304</v>
      </c>
    </row>
    <row r="254" spans="1:84" ht="14.25" customHeight="1" thickBot="1">
      <c r="A254" s="132"/>
      <c r="B254" s="132"/>
      <c r="C254" s="132"/>
      <c r="D254" s="132"/>
      <c r="E254" s="132"/>
      <c r="F254" s="132"/>
      <c r="G254" s="132"/>
      <c r="H254" s="132"/>
      <c r="I254" s="133"/>
      <c r="J254" s="151"/>
      <c r="K254" s="152"/>
      <c r="L254" s="126"/>
      <c r="M254" s="126"/>
      <c r="N254" s="126"/>
      <c r="O254" s="126"/>
      <c r="P254" s="155"/>
      <c r="Q254" s="156"/>
      <c r="R254" s="143"/>
      <c r="S254" s="144"/>
      <c r="T254" s="144"/>
      <c r="U254" s="144"/>
      <c r="V254" s="145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57"/>
      <c r="AI254" s="125"/>
      <c r="AJ254" s="126"/>
      <c r="AK254" s="126"/>
      <c r="AL254" s="126"/>
      <c r="AM254" s="126"/>
      <c r="AN254" s="126"/>
      <c r="AO254" s="126"/>
      <c r="AP254" s="127"/>
      <c r="AQ254" s="128"/>
      <c r="AR254" s="129"/>
      <c r="AS254" s="129"/>
      <c r="AT254" s="129"/>
      <c r="AV254" s="68"/>
      <c r="BB254" s="7" t="str">
        <f t="shared" ref="BB254:BB278" si="7">IF($I$25="","",IF($I$25&gt;=2,1,""))</f>
        <v/>
      </c>
      <c r="CE254" t="s">
        <v>336</v>
      </c>
      <c r="CF254" t="s">
        <v>1305</v>
      </c>
    </row>
    <row r="255" spans="1:84" ht="14.25" customHeight="1">
      <c r="A255" s="130" t="s">
        <v>1027</v>
      </c>
      <c r="B255" s="130"/>
      <c r="C255" s="130"/>
      <c r="D255" s="130"/>
      <c r="E255" s="130"/>
      <c r="F255" s="130"/>
      <c r="G255" s="130"/>
      <c r="H255" s="130"/>
      <c r="I255" s="131"/>
      <c r="J255" s="134" t="str">
        <f>IF(Y66="","",Y66)</f>
        <v/>
      </c>
      <c r="K255" s="135"/>
      <c r="L255" s="135"/>
      <c r="M255" s="135"/>
      <c r="N255" s="135"/>
      <c r="O255" s="135"/>
      <c r="P255" s="135"/>
      <c r="Q255" s="136"/>
      <c r="R255" s="140" t="s">
        <v>30</v>
      </c>
      <c r="S255" s="141"/>
      <c r="T255" s="141"/>
      <c r="U255" s="141"/>
      <c r="V255" s="142"/>
      <c r="Y255" s="146" t="s">
        <v>2033</v>
      </c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22" t="str">
        <f>IF(OR(H66="",M66=""),"",IF(H66=M66,"検出下限値と定量下限値が同じ値です。",IF(H66&lt;M66,H66,"検出下限値と定量下限値が逆に入力されています。")))</f>
        <v/>
      </c>
      <c r="AJ255" s="123"/>
      <c r="AK255" s="123"/>
      <c r="AL255" s="123"/>
      <c r="AM255" s="123"/>
      <c r="AN255" s="123"/>
      <c r="AO255" s="123"/>
      <c r="AP255" s="124"/>
      <c r="AQ255" s="147" t="s">
        <v>1035</v>
      </c>
      <c r="AR255" s="148"/>
      <c r="AS255" s="148"/>
      <c r="AT255" s="148"/>
      <c r="AV255" s="69"/>
      <c r="BB255" s="7" t="str">
        <f t="shared" si="7"/>
        <v/>
      </c>
      <c r="CE255" t="s">
        <v>337</v>
      </c>
      <c r="CF255" t="s">
        <v>1306</v>
      </c>
    </row>
    <row r="256" spans="1:84" ht="14.25" customHeight="1" thickBot="1">
      <c r="A256" s="132"/>
      <c r="B256" s="132"/>
      <c r="C256" s="132"/>
      <c r="D256" s="132"/>
      <c r="E256" s="132"/>
      <c r="F256" s="132"/>
      <c r="G256" s="132"/>
      <c r="H256" s="132"/>
      <c r="I256" s="133"/>
      <c r="J256" s="137"/>
      <c r="K256" s="138"/>
      <c r="L256" s="138"/>
      <c r="M256" s="138"/>
      <c r="N256" s="138"/>
      <c r="O256" s="138"/>
      <c r="P256" s="138"/>
      <c r="Q256" s="139"/>
      <c r="R256" s="143"/>
      <c r="S256" s="144"/>
      <c r="T256" s="144"/>
      <c r="U256" s="144"/>
      <c r="V256" s="145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25"/>
      <c r="AJ256" s="126"/>
      <c r="AK256" s="126"/>
      <c r="AL256" s="126"/>
      <c r="AM256" s="126"/>
      <c r="AN256" s="126"/>
      <c r="AO256" s="126"/>
      <c r="AP256" s="127"/>
      <c r="AQ256" s="147"/>
      <c r="AR256" s="148"/>
      <c r="AS256" s="148"/>
      <c r="AT256" s="148"/>
      <c r="AV256" s="69"/>
      <c r="BB256" s="7" t="str">
        <f t="shared" si="7"/>
        <v/>
      </c>
      <c r="CE256" t="s">
        <v>338</v>
      </c>
      <c r="CF256" t="s">
        <v>1307</v>
      </c>
    </row>
    <row r="257" spans="1:84" ht="14.25" customHeight="1">
      <c r="A257" s="70"/>
      <c r="B257" s="71"/>
      <c r="C257" s="71"/>
      <c r="D257" s="71"/>
      <c r="E257" s="71"/>
      <c r="F257" s="71"/>
      <c r="G257" s="71"/>
      <c r="H257" s="71"/>
      <c r="I257" s="71"/>
      <c r="J257" s="72"/>
      <c r="K257" s="72"/>
      <c r="L257" s="72"/>
      <c r="M257" s="72"/>
      <c r="N257" s="72"/>
      <c r="O257" s="72"/>
      <c r="P257" s="72"/>
      <c r="Q257" s="72"/>
      <c r="R257" s="73"/>
      <c r="S257" s="73"/>
      <c r="T257" s="73"/>
      <c r="U257" s="73"/>
      <c r="V257" s="73"/>
      <c r="W257" s="74"/>
      <c r="X257" s="74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6"/>
      <c r="AJ257" s="76"/>
      <c r="AK257" s="76"/>
      <c r="AL257" s="76"/>
      <c r="AM257" s="76"/>
      <c r="AN257" s="76"/>
      <c r="AO257" s="76"/>
      <c r="AP257" s="76"/>
      <c r="AQ257" s="77"/>
      <c r="AR257" s="77"/>
      <c r="AS257" s="77"/>
      <c r="AT257" s="77"/>
      <c r="AU257" s="74"/>
      <c r="AV257" s="78"/>
      <c r="BB257" s="7" t="str">
        <f t="shared" si="7"/>
        <v/>
      </c>
      <c r="CE257" t="s">
        <v>339</v>
      </c>
      <c r="CF257" t="s">
        <v>1308</v>
      </c>
    </row>
    <row r="258" spans="1:84" ht="14.25" customHeight="1"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Q258" s="46"/>
      <c r="AR258" s="46"/>
      <c r="AS258" s="46"/>
      <c r="AT258" s="46"/>
      <c r="BB258" s="7" t="str">
        <f t="shared" si="7"/>
        <v/>
      </c>
      <c r="CE258" t="s">
        <v>340</v>
      </c>
      <c r="CF258" t="s">
        <v>1309</v>
      </c>
    </row>
    <row r="259" spans="1:84" ht="14.25" customHeight="1">
      <c r="A259" s="111" t="s">
        <v>1031</v>
      </c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BB259" s="7" t="str">
        <f t="shared" si="7"/>
        <v/>
      </c>
      <c r="CE259" t="s">
        <v>341</v>
      </c>
      <c r="CF259" t="s">
        <v>1310</v>
      </c>
    </row>
    <row r="260" spans="1:84" ht="14.25" customHeight="1" thickBot="1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BB260" s="7" t="str">
        <f t="shared" si="7"/>
        <v/>
      </c>
      <c r="CE260" t="s">
        <v>342</v>
      </c>
      <c r="CF260" t="s">
        <v>1311</v>
      </c>
    </row>
    <row r="261" spans="1:84" ht="14.25" customHeight="1">
      <c r="A261" s="112" t="str">
        <f>IF(B69="","",B69)</f>
        <v/>
      </c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4"/>
      <c r="AV261" s="7"/>
      <c r="BB261" s="7" t="str">
        <f t="shared" si="7"/>
        <v/>
      </c>
      <c r="CE261" t="s">
        <v>343</v>
      </c>
      <c r="CF261" t="s">
        <v>1312</v>
      </c>
    </row>
    <row r="262" spans="1:84" ht="14.25" customHeight="1">
      <c r="A262" s="115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6"/>
      <c r="AT262" s="116"/>
      <c r="AU262" s="117"/>
      <c r="AV262" s="7"/>
      <c r="BB262" s="7" t="str">
        <f t="shared" si="7"/>
        <v/>
      </c>
      <c r="CE262" t="s">
        <v>344</v>
      </c>
      <c r="CF262" t="s">
        <v>1313</v>
      </c>
    </row>
    <row r="263" spans="1:84" ht="14.25" customHeight="1" thickBot="1">
      <c r="A263" s="118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20"/>
      <c r="AV263" s="7"/>
      <c r="BB263" s="7" t="str">
        <f t="shared" si="7"/>
        <v/>
      </c>
      <c r="CE263" t="s">
        <v>345</v>
      </c>
      <c r="CF263" t="s">
        <v>1314</v>
      </c>
    </row>
    <row r="264" spans="1:8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BB264" s="7" t="str">
        <f t="shared" si="7"/>
        <v/>
      </c>
      <c r="CE264" t="s">
        <v>346</v>
      </c>
      <c r="CF264" t="s">
        <v>1315</v>
      </c>
    </row>
    <row r="265" spans="1:84" ht="14.25" customHeight="1">
      <c r="A265" s="121" t="s">
        <v>1032</v>
      </c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BB265" s="7" t="str">
        <f t="shared" si="7"/>
        <v/>
      </c>
      <c r="CE265" t="s">
        <v>347</v>
      </c>
      <c r="CF265" t="s">
        <v>1316</v>
      </c>
    </row>
    <row r="266" spans="1:84" ht="14.25" customHeight="1" thickBot="1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BB266" s="7" t="str">
        <f t="shared" si="7"/>
        <v/>
      </c>
      <c r="CE266" t="s">
        <v>348</v>
      </c>
      <c r="CF266" t="s">
        <v>1317</v>
      </c>
    </row>
    <row r="267" spans="1:84" ht="14.25" customHeight="1">
      <c r="A267" s="220" t="s">
        <v>67</v>
      </c>
      <c r="B267" s="221"/>
      <c r="C267" s="221"/>
      <c r="D267" s="221"/>
      <c r="E267" s="221"/>
      <c r="F267" s="221"/>
      <c r="G267" s="221"/>
      <c r="H267" s="226" t="str">
        <f>IF($G$9="","",$G$9)</f>
        <v/>
      </c>
      <c r="I267" s="227"/>
      <c r="J267" s="227"/>
      <c r="K267" s="227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7"/>
      <c r="AA267" s="227"/>
      <c r="AB267" s="227"/>
      <c r="AC267" s="227"/>
      <c r="AD267" s="227"/>
      <c r="AE267" s="227"/>
      <c r="AF267" s="227"/>
      <c r="AG267" s="227"/>
      <c r="AH267" s="227"/>
      <c r="AI267" s="227"/>
      <c r="AJ267" s="227"/>
      <c r="AK267" s="228"/>
      <c r="BB267" s="7" t="str">
        <f t="shared" si="7"/>
        <v/>
      </c>
      <c r="CE267" t="s">
        <v>349</v>
      </c>
      <c r="CF267" t="s">
        <v>1318</v>
      </c>
    </row>
    <row r="268" spans="1:84" ht="14.25" customHeight="1" thickBot="1">
      <c r="A268" s="223"/>
      <c r="B268" s="224"/>
      <c r="C268" s="224"/>
      <c r="D268" s="224"/>
      <c r="E268" s="224"/>
      <c r="F268" s="224"/>
      <c r="G268" s="224"/>
      <c r="H268" s="229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1"/>
      <c r="BB268" s="7" t="str">
        <f t="shared" si="7"/>
        <v/>
      </c>
      <c r="CE268" t="s">
        <v>350</v>
      </c>
      <c r="CF268" t="s">
        <v>1319</v>
      </c>
    </row>
    <row r="269" spans="1:84" ht="14.25" customHeight="1">
      <c r="A269" s="220" t="s">
        <v>70</v>
      </c>
      <c r="B269" s="221"/>
      <c r="C269" s="221"/>
      <c r="D269" s="221"/>
      <c r="E269" s="221"/>
      <c r="F269" s="221"/>
      <c r="G269" s="222"/>
      <c r="H269" s="226" t="str">
        <f>IF($G$10="","",$G$10)</f>
        <v/>
      </c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7"/>
      <c r="AA269" s="227"/>
      <c r="AB269" s="227"/>
      <c r="AC269" s="227"/>
      <c r="AD269" s="227"/>
      <c r="AE269" s="227"/>
      <c r="AF269" s="227"/>
      <c r="AG269" s="227"/>
      <c r="AH269" s="227"/>
      <c r="AI269" s="227"/>
      <c r="AJ269" s="227"/>
      <c r="AK269" s="228"/>
      <c r="BB269" s="7" t="str">
        <f t="shared" si="7"/>
        <v/>
      </c>
      <c r="CE269" t="s">
        <v>351</v>
      </c>
      <c r="CF269" t="s">
        <v>1320</v>
      </c>
    </row>
    <row r="270" spans="1:84" ht="14.25" customHeight="1" thickBot="1">
      <c r="A270" s="223"/>
      <c r="B270" s="224"/>
      <c r="C270" s="224"/>
      <c r="D270" s="224"/>
      <c r="E270" s="224"/>
      <c r="F270" s="224"/>
      <c r="G270" s="225"/>
      <c r="H270" s="229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1"/>
      <c r="BB270" s="7" t="str">
        <f t="shared" si="7"/>
        <v/>
      </c>
      <c r="CE270" t="s">
        <v>352</v>
      </c>
      <c r="CF270" t="s">
        <v>1321</v>
      </c>
    </row>
    <row r="271" spans="1:84" ht="14.25" customHeight="1">
      <c r="A271" s="220" t="s">
        <v>73</v>
      </c>
      <c r="B271" s="221"/>
      <c r="C271" s="221"/>
      <c r="D271" s="221"/>
      <c r="E271" s="221"/>
      <c r="F271" s="221"/>
      <c r="G271" s="222"/>
      <c r="H271" s="226" t="str">
        <f>IF($G$11="","",$G$11)</f>
        <v/>
      </c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7"/>
      <c r="AA271" s="227"/>
      <c r="AB271" s="227"/>
      <c r="AC271" s="227"/>
      <c r="AD271" s="227"/>
      <c r="AE271" s="227"/>
      <c r="AF271" s="227"/>
      <c r="AG271" s="227"/>
      <c r="AH271" s="227"/>
      <c r="AI271" s="227"/>
      <c r="AJ271" s="227"/>
      <c r="AK271" s="228"/>
      <c r="BB271" s="7" t="str">
        <f t="shared" si="7"/>
        <v/>
      </c>
      <c r="CE271" t="s">
        <v>353</v>
      </c>
      <c r="CF271" t="s">
        <v>1322</v>
      </c>
    </row>
    <row r="272" spans="1:84" ht="14.25" customHeight="1" thickBot="1">
      <c r="A272" s="223"/>
      <c r="B272" s="224"/>
      <c r="C272" s="224"/>
      <c r="D272" s="224"/>
      <c r="E272" s="224"/>
      <c r="F272" s="224"/>
      <c r="G272" s="225"/>
      <c r="H272" s="229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  <c r="AH272" s="230"/>
      <c r="AI272" s="230"/>
      <c r="AJ272" s="230"/>
      <c r="AK272" s="231"/>
      <c r="BB272" s="7" t="str">
        <f t="shared" si="7"/>
        <v/>
      </c>
      <c r="CE272" t="s">
        <v>354</v>
      </c>
      <c r="CF272" t="s">
        <v>1323</v>
      </c>
    </row>
    <row r="273" spans="1:84" ht="14.25" customHeight="1">
      <c r="A273" s="220" t="s">
        <v>76</v>
      </c>
      <c r="B273" s="221"/>
      <c r="C273" s="221"/>
      <c r="D273" s="221"/>
      <c r="E273" s="221"/>
      <c r="F273" s="221"/>
      <c r="G273" s="222"/>
      <c r="H273" s="226" t="str">
        <f>IF($G$12="","",$G$12)</f>
        <v/>
      </c>
      <c r="I273" s="227"/>
      <c r="J273" s="227"/>
      <c r="K273" s="227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7"/>
      <c r="AA273" s="227"/>
      <c r="AB273" s="227"/>
      <c r="AC273" s="227"/>
      <c r="AD273" s="227"/>
      <c r="AE273" s="227"/>
      <c r="AF273" s="227"/>
      <c r="AG273" s="227"/>
      <c r="AH273" s="227"/>
      <c r="AI273" s="227"/>
      <c r="AJ273" s="227"/>
      <c r="AK273" s="228"/>
      <c r="BB273" s="7" t="str">
        <f t="shared" si="7"/>
        <v/>
      </c>
      <c r="CE273" t="s">
        <v>355</v>
      </c>
      <c r="CF273" t="s">
        <v>1324</v>
      </c>
    </row>
    <row r="274" spans="1:84" ht="14.25" customHeight="1" thickBot="1">
      <c r="A274" s="223"/>
      <c r="B274" s="224"/>
      <c r="C274" s="224"/>
      <c r="D274" s="224"/>
      <c r="E274" s="224"/>
      <c r="F274" s="224"/>
      <c r="G274" s="225"/>
      <c r="H274" s="229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1"/>
      <c r="AO274" t="s">
        <v>2008</v>
      </c>
      <c r="BB274" s="7" t="str">
        <f t="shared" si="7"/>
        <v/>
      </c>
      <c r="CE274" t="s">
        <v>356</v>
      </c>
      <c r="CF274" t="s">
        <v>1325</v>
      </c>
    </row>
    <row r="275" spans="1:84" ht="14.25" customHeight="1">
      <c r="A275" s="44"/>
      <c r="B275" s="44"/>
      <c r="C275" s="44"/>
      <c r="D275" s="44"/>
      <c r="E275" s="44"/>
      <c r="F275" s="44"/>
      <c r="G275" s="44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BB275" s="7" t="str">
        <f t="shared" si="7"/>
        <v/>
      </c>
      <c r="CE275" t="s">
        <v>357</v>
      </c>
      <c r="CF275" t="s">
        <v>1326</v>
      </c>
    </row>
    <row r="276" spans="1:84" ht="14.25" customHeight="1">
      <c r="A276" s="44"/>
      <c r="B276" s="44"/>
      <c r="C276" s="44"/>
      <c r="D276" s="44"/>
      <c r="E276" s="44"/>
      <c r="F276" s="44"/>
      <c r="G276" s="44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BB276" s="7" t="str">
        <f t="shared" si="7"/>
        <v/>
      </c>
      <c r="CE276" t="s">
        <v>358</v>
      </c>
      <c r="CF276" t="s">
        <v>1327</v>
      </c>
    </row>
    <row r="277" spans="1:84" ht="14.25" customHeight="1">
      <c r="A277" s="44"/>
      <c r="B277" s="44"/>
      <c r="C277" s="44"/>
      <c r="D277" s="44"/>
      <c r="E277" s="44"/>
      <c r="F277" s="44"/>
      <c r="G277" s="44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V277" s="107" t="str">
        <f>IF(AZ277="","",2)</f>
        <v/>
      </c>
      <c r="AW277" s="108"/>
      <c r="AX277" s="108" t="s">
        <v>1999</v>
      </c>
      <c r="AY277" s="91"/>
      <c r="AZ277" s="91" t="str">
        <f>IF($I$25="","",IF(OR($I$25=0,$I$25=1),"",$I$25))</f>
        <v/>
      </c>
      <c r="BA277" s="92"/>
      <c r="BB277" s="7" t="str">
        <f t="shared" si="7"/>
        <v/>
      </c>
      <c r="CE277" t="s">
        <v>359</v>
      </c>
      <c r="CF277" t="s">
        <v>1328</v>
      </c>
    </row>
    <row r="278" spans="1:84" ht="14.25" customHeight="1">
      <c r="A278" s="44"/>
      <c r="B278" s="44"/>
      <c r="C278" s="44"/>
      <c r="D278" s="44"/>
      <c r="E278" s="44"/>
      <c r="F278" s="44"/>
      <c r="G278" s="44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V278" s="232"/>
      <c r="AW278" s="93"/>
      <c r="AX278" s="93"/>
      <c r="AY278" s="93"/>
      <c r="AZ278" s="93"/>
      <c r="BA278" s="94"/>
      <c r="BB278" s="7" t="str">
        <f t="shared" si="7"/>
        <v/>
      </c>
      <c r="CE278" t="s">
        <v>360</v>
      </c>
      <c r="CF278" t="s">
        <v>1329</v>
      </c>
    </row>
    <row r="279" spans="1:84" ht="14.25" customHeight="1">
      <c r="A279" s="207" t="s">
        <v>2002</v>
      </c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8" t="s">
        <v>2026</v>
      </c>
      <c r="P279" s="208"/>
      <c r="Q279" s="208"/>
      <c r="R279" s="209">
        <v>7</v>
      </c>
      <c r="S279" s="209"/>
      <c r="T279" s="210" t="s">
        <v>152</v>
      </c>
      <c r="U279" s="210"/>
      <c r="V279" s="210"/>
      <c r="W279" s="210"/>
      <c r="X279" s="210"/>
      <c r="Y279" s="211" t="s">
        <v>153</v>
      </c>
      <c r="Z279" s="212" t="s">
        <v>2007</v>
      </c>
      <c r="AA279" s="212"/>
      <c r="AB279" s="213">
        <v>8</v>
      </c>
      <c r="AC279" s="213"/>
      <c r="AD279" s="210" t="s">
        <v>1034</v>
      </c>
      <c r="AE279" s="210"/>
      <c r="AF279" s="210"/>
      <c r="AG279" s="210"/>
      <c r="AH279" s="210"/>
      <c r="AI279" s="210"/>
      <c r="AJ279" s="210"/>
      <c r="AK279" s="210"/>
      <c r="AL279" s="214" t="s">
        <v>154</v>
      </c>
      <c r="AM279" s="215"/>
      <c r="AN279" s="215"/>
      <c r="AO279" s="216"/>
      <c r="AP279" s="199" t="s">
        <v>155</v>
      </c>
      <c r="AQ279" s="200"/>
      <c r="AR279" s="200"/>
      <c r="AS279" s="203">
        <v>8</v>
      </c>
      <c r="AT279" s="203"/>
      <c r="AU279" s="200" t="s">
        <v>1015</v>
      </c>
      <c r="AV279" s="205" t="s">
        <v>2012</v>
      </c>
      <c r="AW279" s="205"/>
      <c r="AX279" s="200" t="s">
        <v>1016</v>
      </c>
      <c r="AY279" s="200" t="s">
        <v>2039</v>
      </c>
      <c r="AZ279" s="200"/>
      <c r="BA279" s="196" t="s">
        <v>1017</v>
      </c>
      <c r="BB279" s="7" t="str">
        <f>IF($I$25="","",IF($I$25&gt;=3,1,""))</f>
        <v/>
      </c>
      <c r="CE279" t="s">
        <v>361</v>
      </c>
      <c r="CF279" t="s">
        <v>1330</v>
      </c>
    </row>
    <row r="280" spans="1:84" ht="14.25" customHeight="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8"/>
      <c r="P280" s="208"/>
      <c r="Q280" s="208"/>
      <c r="R280" s="209"/>
      <c r="S280" s="209"/>
      <c r="T280" s="210"/>
      <c r="U280" s="210"/>
      <c r="V280" s="210"/>
      <c r="W280" s="210"/>
      <c r="X280" s="210"/>
      <c r="Y280" s="211"/>
      <c r="Z280" s="212"/>
      <c r="AA280" s="212"/>
      <c r="AB280" s="213"/>
      <c r="AC280" s="213"/>
      <c r="AD280" s="210"/>
      <c r="AE280" s="210"/>
      <c r="AF280" s="210"/>
      <c r="AG280" s="210"/>
      <c r="AH280" s="210"/>
      <c r="AI280" s="210"/>
      <c r="AJ280" s="210"/>
      <c r="AK280" s="210"/>
      <c r="AL280" s="217"/>
      <c r="AM280" s="218"/>
      <c r="AN280" s="218"/>
      <c r="AO280" s="219"/>
      <c r="AP280" s="201"/>
      <c r="AQ280" s="202"/>
      <c r="AR280" s="202"/>
      <c r="AS280" s="204"/>
      <c r="AT280" s="204"/>
      <c r="AU280" s="202"/>
      <c r="AV280" s="206"/>
      <c r="AW280" s="206"/>
      <c r="AX280" s="202"/>
      <c r="AY280" s="202"/>
      <c r="AZ280" s="202"/>
      <c r="BA280" s="197"/>
      <c r="BB280" s="7" t="str">
        <f t="shared" ref="BB280:BB350" si="8">IF($I$25="","",IF($I$25&gt;=3,1,""))</f>
        <v/>
      </c>
      <c r="CE280" t="s">
        <v>362</v>
      </c>
      <c r="CF280" t="s">
        <v>1331</v>
      </c>
    </row>
    <row r="281" spans="1:84" ht="14.25" customHeight="1">
      <c r="A281" s="198" t="s">
        <v>2035</v>
      </c>
      <c r="B281" s="198"/>
      <c r="C281" s="198"/>
      <c r="D281" s="198"/>
      <c r="E281" s="198"/>
      <c r="F281" s="35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2"/>
      <c r="S281" s="32"/>
      <c r="T281" s="37"/>
      <c r="U281" s="37"/>
      <c r="V281" s="37"/>
      <c r="W281" s="37"/>
      <c r="X281" s="37"/>
      <c r="Y281" s="32"/>
      <c r="Z281" s="38"/>
      <c r="AA281" s="38"/>
      <c r="AB281" s="32"/>
      <c r="AC281" s="32"/>
      <c r="AD281" s="37"/>
      <c r="AE281" s="37"/>
      <c r="AF281" s="37"/>
      <c r="AG281" s="37"/>
      <c r="AH281" s="37"/>
      <c r="AI281" s="37"/>
      <c r="AJ281" s="37"/>
      <c r="AK281" s="37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43"/>
      <c r="AW281" s="43"/>
      <c r="AX281" s="39"/>
      <c r="AY281" s="39"/>
      <c r="AZ281" s="39"/>
      <c r="BA281" s="39"/>
      <c r="BB281" s="7" t="str">
        <f t="shared" si="8"/>
        <v/>
      </c>
      <c r="CE281" t="s">
        <v>363</v>
      </c>
      <c r="CF281" t="s">
        <v>1332</v>
      </c>
    </row>
    <row r="282" spans="1:84" ht="14.25" customHeight="1">
      <c r="A282" s="198"/>
      <c r="B282" s="198"/>
      <c r="C282" s="198"/>
      <c r="D282" s="198"/>
      <c r="E282" s="198"/>
      <c r="F282" s="35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2"/>
      <c r="S282" s="32"/>
      <c r="T282" s="37"/>
      <c r="U282" s="37"/>
      <c r="V282" s="37"/>
      <c r="W282" s="37"/>
      <c r="X282" s="37"/>
      <c r="Y282" s="32"/>
      <c r="Z282" s="38"/>
      <c r="AA282" s="38"/>
      <c r="AB282" s="32"/>
      <c r="AC282" s="32"/>
      <c r="AD282" s="37"/>
      <c r="AE282" s="37"/>
      <c r="AF282" s="37"/>
      <c r="AG282" s="37"/>
      <c r="AH282" s="37"/>
      <c r="AI282" s="37"/>
      <c r="AJ282" s="37"/>
      <c r="AK282" s="37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43"/>
      <c r="AW282" s="43"/>
      <c r="AX282" s="39"/>
      <c r="AY282" s="39"/>
      <c r="AZ282" s="39"/>
      <c r="BA282" s="39"/>
      <c r="BB282" s="7" t="str">
        <f t="shared" si="8"/>
        <v/>
      </c>
      <c r="CE282" t="s">
        <v>364</v>
      </c>
      <c r="CF282" t="s">
        <v>1333</v>
      </c>
    </row>
    <row r="283" spans="1:84" ht="14.25" customHeight="1">
      <c r="BB283" s="7" t="str">
        <f t="shared" si="8"/>
        <v/>
      </c>
      <c r="CE283" t="s">
        <v>365</v>
      </c>
      <c r="CF283" t="s">
        <v>1334</v>
      </c>
    </row>
    <row r="284" spans="1:84" ht="14.25" customHeight="1">
      <c r="A284" s="111" t="s">
        <v>1018</v>
      </c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BB284" s="7" t="str">
        <f t="shared" si="8"/>
        <v/>
      </c>
      <c r="CE284" t="s">
        <v>366</v>
      </c>
      <c r="CF284" t="s">
        <v>1335</v>
      </c>
    </row>
    <row r="285" spans="1:84" ht="14.25" customHeight="1" thickBot="1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BB285" s="7" t="str">
        <f t="shared" si="8"/>
        <v/>
      </c>
      <c r="CE285" t="s">
        <v>367</v>
      </c>
      <c r="CF285" t="s">
        <v>1336</v>
      </c>
    </row>
    <row r="286" spans="1:84" ht="14.25" customHeight="1">
      <c r="A286" s="187" t="s">
        <v>51</v>
      </c>
      <c r="B286" s="187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8" t="str">
        <f>IF($I$19="","",$I$19)</f>
        <v/>
      </c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189"/>
      <c r="AT286" s="189"/>
      <c r="AU286" s="190"/>
      <c r="BB286" s="7" t="str">
        <f t="shared" si="8"/>
        <v/>
      </c>
      <c r="CE286" t="s">
        <v>368</v>
      </c>
      <c r="CF286" t="s">
        <v>1337</v>
      </c>
    </row>
    <row r="287" spans="1:84" ht="14.25" customHeight="1" thickBot="1">
      <c r="A287" s="187"/>
      <c r="B287" s="187"/>
      <c r="C287" s="187"/>
      <c r="D287" s="187"/>
      <c r="E287" s="187"/>
      <c r="F287" s="187"/>
      <c r="G287" s="187"/>
      <c r="H287" s="187"/>
      <c r="I287" s="187"/>
      <c r="J287" s="187"/>
      <c r="K287" s="187"/>
      <c r="L287" s="187"/>
      <c r="M287" s="191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192"/>
      <c r="AE287" s="192"/>
      <c r="AF287" s="192"/>
      <c r="AG287" s="192"/>
      <c r="AH287" s="192"/>
      <c r="AI287" s="192"/>
      <c r="AJ287" s="192"/>
      <c r="AK287" s="192"/>
      <c r="AL287" s="192"/>
      <c r="AM287" s="192"/>
      <c r="AN287" s="192"/>
      <c r="AO287" s="192"/>
      <c r="AP287" s="192"/>
      <c r="AQ287" s="192"/>
      <c r="AR287" s="192"/>
      <c r="AS287" s="192"/>
      <c r="AT287" s="192"/>
      <c r="AU287" s="193"/>
      <c r="BB287" s="7" t="str">
        <f t="shared" si="8"/>
        <v/>
      </c>
      <c r="CE287" t="s">
        <v>369</v>
      </c>
      <c r="CF287" t="s">
        <v>1338</v>
      </c>
    </row>
    <row r="288" spans="1:84" ht="14.25" customHeight="1">
      <c r="A288" s="187" t="s">
        <v>52</v>
      </c>
      <c r="B288" s="187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  <c r="M288" s="188" t="str">
        <f>IF($I$18="","",$I$18)</f>
        <v/>
      </c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189"/>
      <c r="AK288" s="189"/>
      <c r="AL288" s="189"/>
      <c r="AM288" s="189"/>
      <c r="AN288" s="189"/>
      <c r="AO288" s="189"/>
      <c r="AP288" s="189"/>
      <c r="AQ288" s="189"/>
      <c r="AR288" s="189"/>
      <c r="AS288" s="189"/>
      <c r="AT288" s="189"/>
      <c r="AU288" s="190"/>
      <c r="BB288" s="7" t="str">
        <f t="shared" si="8"/>
        <v/>
      </c>
      <c r="CE288" t="s">
        <v>370</v>
      </c>
      <c r="CF288" t="s">
        <v>1339</v>
      </c>
    </row>
    <row r="289" spans="1:84" ht="14.25" customHeight="1" thickBot="1">
      <c r="A289" s="187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91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192"/>
      <c r="AE289" s="192"/>
      <c r="AF289" s="192"/>
      <c r="AG289" s="192"/>
      <c r="AH289" s="192"/>
      <c r="AI289" s="192"/>
      <c r="AJ289" s="192"/>
      <c r="AK289" s="192"/>
      <c r="AL289" s="192"/>
      <c r="AM289" s="192"/>
      <c r="AN289" s="192"/>
      <c r="AO289" s="192"/>
      <c r="AP289" s="192"/>
      <c r="AQ289" s="192"/>
      <c r="AR289" s="192"/>
      <c r="AS289" s="192"/>
      <c r="AT289" s="192"/>
      <c r="AU289" s="193"/>
      <c r="BB289" s="7" t="str">
        <f t="shared" si="8"/>
        <v/>
      </c>
      <c r="CE289" t="s">
        <v>371</v>
      </c>
      <c r="CF289" t="s">
        <v>1340</v>
      </c>
    </row>
    <row r="290" spans="1:84" ht="14.25" customHeight="1">
      <c r="A290" s="187" t="s">
        <v>1033</v>
      </c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8" t="str">
        <f>IF(OR($I$16="郵便番号を入力後、区町名を確認してください",$I$16="郵便番号の入力を確認してください",$I$17="",$I$15="",$M$15=""),"",$I$16&amp;$I$17)</f>
        <v/>
      </c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189"/>
      <c r="AK290" s="189"/>
      <c r="AL290" s="189"/>
      <c r="AM290" s="189"/>
      <c r="AN290" s="189"/>
      <c r="AO290" s="189"/>
      <c r="AP290" s="189"/>
      <c r="AQ290" s="189"/>
      <c r="AR290" s="189"/>
      <c r="AS290" s="189"/>
      <c r="AT290" s="189"/>
      <c r="AU290" s="190"/>
      <c r="BB290" s="7" t="str">
        <f t="shared" si="8"/>
        <v/>
      </c>
      <c r="CE290" t="s">
        <v>372</v>
      </c>
      <c r="CF290" t="s">
        <v>1341</v>
      </c>
    </row>
    <row r="291" spans="1:84" ht="14.25" customHeight="1" thickBot="1">
      <c r="A291" s="187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91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192"/>
      <c r="AE291" s="192"/>
      <c r="AF291" s="192"/>
      <c r="AG291" s="192"/>
      <c r="AH291" s="192"/>
      <c r="AI291" s="192"/>
      <c r="AJ291" s="192"/>
      <c r="AK291" s="192"/>
      <c r="AL291" s="192"/>
      <c r="AM291" s="192"/>
      <c r="AN291" s="192"/>
      <c r="AO291" s="192"/>
      <c r="AP291" s="192"/>
      <c r="AQ291" s="192"/>
      <c r="AR291" s="192"/>
      <c r="AS291" s="192"/>
      <c r="AT291" s="192"/>
      <c r="AU291" s="193"/>
      <c r="BB291" s="7" t="str">
        <f t="shared" si="8"/>
        <v/>
      </c>
      <c r="CE291" t="s">
        <v>373</v>
      </c>
      <c r="CF291" t="s">
        <v>1342</v>
      </c>
    </row>
    <row r="292" spans="1:84" ht="14.2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BB292" s="7" t="str">
        <f t="shared" si="8"/>
        <v/>
      </c>
      <c r="CE292" t="s">
        <v>374</v>
      </c>
      <c r="CF292" t="s">
        <v>1343</v>
      </c>
    </row>
    <row r="293" spans="1:84" ht="14.25" customHeight="1">
      <c r="BB293" s="7" t="str">
        <f t="shared" si="8"/>
        <v/>
      </c>
      <c r="CE293" t="s">
        <v>375</v>
      </c>
      <c r="CF293" t="s">
        <v>1344</v>
      </c>
    </row>
    <row r="294" spans="1:84" ht="14.25" customHeight="1">
      <c r="A294" s="111" t="s">
        <v>1019</v>
      </c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BB294" s="7" t="str">
        <f t="shared" si="8"/>
        <v/>
      </c>
      <c r="CE294" t="s">
        <v>376</v>
      </c>
      <c r="CF294" t="s">
        <v>1345</v>
      </c>
    </row>
    <row r="295" spans="1:84" ht="14.25" customHeight="1" thickBot="1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BB295" s="7" t="str">
        <f t="shared" si="8"/>
        <v/>
      </c>
      <c r="CE295" t="s">
        <v>377</v>
      </c>
      <c r="CF295" t="s">
        <v>1346</v>
      </c>
    </row>
    <row r="296" spans="1:84" ht="14.25" customHeight="1">
      <c r="A296" s="187" t="s">
        <v>31</v>
      </c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8" t="str">
        <f>IF($B$23="選択してください","",$B$23)</f>
        <v/>
      </c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90"/>
      <c r="BB296" s="7" t="str">
        <f t="shared" si="8"/>
        <v/>
      </c>
      <c r="CE296" t="s">
        <v>378</v>
      </c>
      <c r="CF296" t="s">
        <v>1347</v>
      </c>
    </row>
    <row r="297" spans="1:84" ht="14.25" customHeight="1" thickBot="1">
      <c r="A297" s="187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91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  <c r="AJ297" s="192"/>
      <c r="AK297" s="192"/>
      <c r="AL297" s="192"/>
      <c r="AM297" s="192"/>
      <c r="AN297" s="193"/>
      <c r="BB297" s="7" t="str">
        <f t="shared" si="8"/>
        <v/>
      </c>
      <c r="CE297" t="s">
        <v>379</v>
      </c>
      <c r="CF297" t="s">
        <v>1348</v>
      </c>
    </row>
    <row r="298" spans="1:84" ht="14.25" customHeight="1">
      <c r="A298" s="187" t="s">
        <v>2006</v>
      </c>
      <c r="B298" s="187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8" t="str">
        <f>IF($V$23="","",$V$23)</f>
        <v/>
      </c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90"/>
      <c r="BB298" s="7" t="str">
        <f t="shared" si="8"/>
        <v/>
      </c>
      <c r="CE298" t="s">
        <v>380</v>
      </c>
      <c r="CF298" t="s">
        <v>1349</v>
      </c>
    </row>
    <row r="299" spans="1:84" ht="14.25" customHeight="1" thickBot="1">
      <c r="A299" s="187"/>
      <c r="B299" s="187"/>
      <c r="C299" s="187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91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192"/>
      <c r="AE299" s="192"/>
      <c r="AF299" s="192"/>
      <c r="AG299" s="192"/>
      <c r="AH299" s="192"/>
      <c r="AI299" s="192"/>
      <c r="AJ299" s="192"/>
      <c r="AK299" s="192"/>
      <c r="AL299" s="192"/>
      <c r="AM299" s="192"/>
      <c r="AN299" s="193"/>
      <c r="BB299" s="7" t="str">
        <f t="shared" si="8"/>
        <v/>
      </c>
      <c r="CE299" t="s">
        <v>381</v>
      </c>
      <c r="CF299" t="s">
        <v>1350</v>
      </c>
    </row>
    <row r="300" spans="1:84" ht="14.25" customHeight="1">
      <c r="A300" s="187" t="s">
        <v>2017</v>
      </c>
      <c r="B300" s="187"/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8" t="str">
        <f>IF($AO$23="選択してください","",$AO$23)</f>
        <v/>
      </c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90"/>
      <c r="BB300" s="7" t="str">
        <f t="shared" si="8"/>
        <v/>
      </c>
      <c r="CE300" t="s">
        <v>382</v>
      </c>
      <c r="CF300" t="s">
        <v>1351</v>
      </c>
    </row>
    <row r="301" spans="1:84" ht="14.25" customHeight="1" thickBot="1">
      <c r="A301" s="187"/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91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192"/>
      <c r="AE301" s="192"/>
      <c r="AF301" s="192"/>
      <c r="AG301" s="192"/>
      <c r="AH301" s="192"/>
      <c r="AI301" s="192"/>
      <c r="AJ301" s="192"/>
      <c r="AK301" s="192"/>
      <c r="AL301" s="192"/>
      <c r="AM301" s="192"/>
      <c r="AN301" s="193"/>
      <c r="BB301" s="7" t="str">
        <f t="shared" si="8"/>
        <v/>
      </c>
      <c r="CE301" t="s">
        <v>383</v>
      </c>
      <c r="CF301" t="s">
        <v>1352</v>
      </c>
    </row>
    <row r="302" spans="1:84" ht="14.2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BB302" s="7" t="str">
        <f t="shared" si="8"/>
        <v/>
      </c>
      <c r="CE302" t="s">
        <v>384</v>
      </c>
      <c r="CF302" t="s">
        <v>1353</v>
      </c>
    </row>
    <row r="303" spans="1:84" ht="14.25" customHeight="1">
      <c r="A303" s="10"/>
      <c r="B303" s="9"/>
      <c r="C303" s="9"/>
      <c r="D303" s="9"/>
      <c r="E303" s="9"/>
      <c r="F303" s="9"/>
      <c r="BB303" s="7" t="str">
        <f t="shared" si="8"/>
        <v/>
      </c>
      <c r="CE303" t="s">
        <v>385</v>
      </c>
      <c r="CF303" t="s">
        <v>1354</v>
      </c>
    </row>
    <row r="304" spans="1:84" ht="14.25" customHeight="1">
      <c r="A304" s="111" t="s">
        <v>1020</v>
      </c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BB304" s="7" t="str">
        <f t="shared" si="8"/>
        <v/>
      </c>
      <c r="CE304" t="s">
        <v>386</v>
      </c>
      <c r="CF304" t="s">
        <v>1355</v>
      </c>
    </row>
    <row r="305" spans="1:84" ht="14.25" customHeight="1" thickBot="1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BB305" s="7" t="str">
        <f t="shared" si="8"/>
        <v/>
      </c>
      <c r="CE305" t="s">
        <v>387</v>
      </c>
      <c r="CF305" t="s">
        <v>1356</v>
      </c>
    </row>
    <row r="306" spans="1:84" ht="14.25" customHeight="1">
      <c r="A306" s="187" t="s">
        <v>2029</v>
      </c>
      <c r="B306" s="187"/>
      <c r="C306" s="187"/>
      <c r="D306" s="187"/>
      <c r="E306" s="187"/>
      <c r="F306" s="187"/>
      <c r="G306" s="187"/>
      <c r="H306" s="194" t="str">
        <f>IF(B79="","",B79)</f>
        <v/>
      </c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4"/>
      <c r="BB306" s="7" t="str">
        <f t="shared" si="8"/>
        <v/>
      </c>
      <c r="CE306" t="s">
        <v>388</v>
      </c>
      <c r="CF306" t="s">
        <v>1357</v>
      </c>
    </row>
    <row r="307" spans="1:84" ht="14.25" customHeight="1" thickBot="1">
      <c r="A307" s="187"/>
      <c r="B307" s="187"/>
      <c r="C307" s="187"/>
      <c r="D307" s="187"/>
      <c r="E307" s="187"/>
      <c r="F307" s="187"/>
      <c r="G307" s="187"/>
      <c r="H307" s="19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6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7" t="str">
        <f t="shared" si="8"/>
        <v/>
      </c>
      <c r="CE307" t="s">
        <v>389</v>
      </c>
      <c r="CF307" t="s">
        <v>1358</v>
      </c>
    </row>
    <row r="308" spans="1:84" ht="14.25" customHeight="1">
      <c r="A308" s="187" t="s">
        <v>1021</v>
      </c>
      <c r="B308" s="187"/>
      <c r="C308" s="187"/>
      <c r="D308" s="187"/>
      <c r="E308" s="187"/>
      <c r="F308" s="187"/>
      <c r="G308" s="187"/>
      <c r="H308" s="194" t="str">
        <f>IF(OR($V$23="",Z84=""),"",$V$23&amp;"　"&amp;Z84)</f>
        <v/>
      </c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  <c r="AB308" s="153"/>
      <c r="AC308" s="153"/>
      <c r="AD308" s="153"/>
      <c r="AE308" s="153"/>
      <c r="AF308" s="153"/>
      <c r="AG308" s="153"/>
      <c r="AH308" s="153"/>
      <c r="AI308" s="153"/>
      <c r="AJ308" s="154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7" t="str">
        <f t="shared" si="8"/>
        <v/>
      </c>
      <c r="CE308" t="s">
        <v>390</v>
      </c>
      <c r="CF308" t="s">
        <v>1359</v>
      </c>
    </row>
    <row r="309" spans="1:84" ht="14.25" customHeight="1" thickBot="1">
      <c r="A309" s="187"/>
      <c r="B309" s="187"/>
      <c r="C309" s="187"/>
      <c r="D309" s="187"/>
      <c r="E309" s="187"/>
      <c r="F309" s="187"/>
      <c r="G309" s="187"/>
      <c r="H309" s="19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6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7" t="str">
        <f t="shared" si="8"/>
        <v/>
      </c>
      <c r="CE309" t="s">
        <v>391</v>
      </c>
      <c r="CF309" t="s">
        <v>1360</v>
      </c>
    </row>
    <row r="310" spans="1:84" ht="14.25" customHeight="1">
      <c r="A310" s="31"/>
      <c r="B310" s="31"/>
      <c r="C310" s="31"/>
      <c r="D310" s="31"/>
      <c r="E310" s="31"/>
      <c r="F310" s="31"/>
      <c r="G310" s="31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7" t="str">
        <f t="shared" si="8"/>
        <v/>
      </c>
      <c r="CE310" t="s">
        <v>392</v>
      </c>
      <c r="CF310" t="s">
        <v>1361</v>
      </c>
    </row>
    <row r="311" spans="1:84" ht="14.25" customHeight="1">
      <c r="A311" s="7"/>
      <c r="B311" s="7"/>
      <c r="C311" s="7"/>
      <c r="D311" s="7"/>
      <c r="E311" s="7"/>
      <c r="F311" s="7"/>
      <c r="G311" s="7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7" t="str">
        <f t="shared" si="8"/>
        <v/>
      </c>
      <c r="CE311" t="s">
        <v>393</v>
      </c>
      <c r="CF311" t="s">
        <v>1362</v>
      </c>
    </row>
    <row r="312" spans="1:84" ht="14.25" customHeight="1" thickBot="1">
      <c r="J312" s="158" t="s">
        <v>1024</v>
      </c>
      <c r="K312" s="158"/>
      <c r="L312" s="158"/>
      <c r="M312" s="158"/>
      <c r="N312" s="158"/>
      <c r="O312" s="158"/>
      <c r="P312" s="158"/>
      <c r="Q312" s="158"/>
      <c r="R312" s="158" t="s">
        <v>1030</v>
      </c>
      <c r="S312" s="158"/>
      <c r="T312" s="158"/>
      <c r="U312" s="158"/>
      <c r="V312" s="158"/>
      <c r="BB312" s="7" t="str">
        <f t="shared" si="8"/>
        <v/>
      </c>
      <c r="CE312" t="s">
        <v>394</v>
      </c>
      <c r="CF312" t="s">
        <v>1363</v>
      </c>
    </row>
    <row r="313" spans="1:84" ht="14.25" customHeight="1">
      <c r="A313" s="181" t="s">
        <v>2004</v>
      </c>
      <c r="B313" s="182"/>
      <c r="C313" s="182"/>
      <c r="D313" s="182"/>
      <c r="E313" s="182"/>
      <c r="F313" s="182"/>
      <c r="G313" s="182"/>
      <c r="H313" s="182"/>
      <c r="I313" s="183"/>
      <c r="J313" s="149" t="str">
        <f>IF(L313="","",IF(BE85=TRUE,"(",""))</f>
        <v/>
      </c>
      <c r="K313" s="150"/>
      <c r="L313" s="123" t="str">
        <f>IF(OR(H90="",H91="",M90="",M91="",Y90="",Y91="",B23="選択してください"),"",BS80)</f>
        <v/>
      </c>
      <c r="M313" s="123"/>
      <c r="N313" s="123"/>
      <c r="O313" s="123"/>
      <c r="P313" s="153" t="str">
        <f>IF(L313="","",IF(BE85=TRUE,")",""))</f>
        <v/>
      </c>
      <c r="Q313" s="154"/>
      <c r="R313" s="140" t="s">
        <v>1035</v>
      </c>
      <c r="S313" s="141"/>
      <c r="T313" s="141"/>
      <c r="U313" s="141"/>
      <c r="V313" s="142"/>
      <c r="Y313" s="167" t="s">
        <v>1028</v>
      </c>
      <c r="Z313" s="168"/>
      <c r="AA313" s="168"/>
      <c r="AB313" s="168"/>
      <c r="AC313" s="168"/>
      <c r="AD313" s="168"/>
      <c r="AE313" s="168"/>
      <c r="AF313" s="168"/>
      <c r="AG313" s="168"/>
      <c r="AH313" s="169"/>
      <c r="AI313" s="173" t="str">
        <f>IF(R84="","",R84)</f>
        <v/>
      </c>
      <c r="AJ313" s="174"/>
      <c r="AK313" s="174"/>
      <c r="AL313" s="174"/>
      <c r="AM313" s="174"/>
      <c r="AN313" s="174"/>
      <c r="AO313" s="174"/>
      <c r="AP313" s="174"/>
      <c r="AQ313" s="175"/>
      <c r="AR313" s="179" t="s">
        <v>1036</v>
      </c>
      <c r="AS313" s="180"/>
      <c r="AT313" s="180"/>
      <c r="AU313" s="46"/>
      <c r="AV313" s="46"/>
      <c r="AW313" s="46"/>
      <c r="AY313" s="13"/>
      <c r="AZ313" s="13"/>
      <c r="BA313" s="7"/>
      <c r="BB313" s="7" t="str">
        <f t="shared" si="8"/>
        <v/>
      </c>
      <c r="CE313" t="s">
        <v>395</v>
      </c>
      <c r="CF313" t="s">
        <v>1364</v>
      </c>
    </row>
    <row r="314" spans="1:84" ht="14.25" customHeight="1" thickBot="1">
      <c r="A314" s="184"/>
      <c r="B314" s="185"/>
      <c r="C314" s="185"/>
      <c r="D314" s="185"/>
      <c r="E314" s="185"/>
      <c r="F314" s="185"/>
      <c r="G314" s="185"/>
      <c r="H314" s="185"/>
      <c r="I314" s="186"/>
      <c r="J314" s="151"/>
      <c r="K314" s="152"/>
      <c r="L314" s="126"/>
      <c r="M314" s="126"/>
      <c r="N314" s="126"/>
      <c r="O314" s="126"/>
      <c r="P314" s="155"/>
      <c r="Q314" s="156"/>
      <c r="R314" s="143"/>
      <c r="S314" s="144"/>
      <c r="T314" s="144"/>
      <c r="U314" s="144"/>
      <c r="V314" s="145"/>
      <c r="Y314" s="170"/>
      <c r="Z314" s="171"/>
      <c r="AA314" s="171"/>
      <c r="AB314" s="171"/>
      <c r="AC314" s="171"/>
      <c r="AD314" s="171"/>
      <c r="AE314" s="171"/>
      <c r="AF314" s="171"/>
      <c r="AG314" s="171"/>
      <c r="AH314" s="172"/>
      <c r="AI314" s="176"/>
      <c r="AJ314" s="177"/>
      <c r="AK314" s="177"/>
      <c r="AL314" s="177"/>
      <c r="AM314" s="177"/>
      <c r="AN314" s="177"/>
      <c r="AO314" s="177"/>
      <c r="AP314" s="177"/>
      <c r="AQ314" s="178"/>
      <c r="AR314" s="179"/>
      <c r="AS314" s="180"/>
      <c r="AT314" s="180"/>
      <c r="AU314" s="46"/>
      <c r="AV314" s="46"/>
      <c r="AW314" s="46"/>
      <c r="AY314" s="13"/>
      <c r="AZ314" s="13"/>
      <c r="BA314" s="7"/>
      <c r="BB314" s="7" t="str">
        <f t="shared" si="8"/>
        <v/>
      </c>
      <c r="CE314" t="s">
        <v>396</v>
      </c>
      <c r="CF314" t="s">
        <v>1365</v>
      </c>
    </row>
    <row r="315" spans="1:84" ht="14.2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4"/>
      <c r="K315" s="4"/>
      <c r="L315" s="7"/>
      <c r="M315" s="7"/>
      <c r="N315" s="7"/>
      <c r="O315" s="7"/>
      <c r="P315" s="13"/>
      <c r="Q315" s="13"/>
      <c r="R315" s="33"/>
      <c r="S315" s="33"/>
      <c r="T315" s="33"/>
      <c r="U315" s="33"/>
      <c r="V315" s="33"/>
      <c r="Y315" s="167" t="s">
        <v>2009</v>
      </c>
      <c r="Z315" s="168"/>
      <c r="AA315" s="168"/>
      <c r="AB315" s="168"/>
      <c r="AC315" s="168"/>
      <c r="AD315" s="168"/>
      <c r="AE315" s="168"/>
      <c r="AF315" s="168"/>
      <c r="AG315" s="168"/>
      <c r="AH315" s="169"/>
      <c r="AI315" s="173" t="str">
        <f>IF($W$29="","",$W$29)</f>
        <v/>
      </c>
      <c r="AJ315" s="174"/>
      <c r="AK315" s="174"/>
      <c r="AL315" s="174"/>
      <c r="AM315" s="174"/>
      <c r="AN315" s="174"/>
      <c r="AO315" s="174"/>
      <c r="AP315" s="174"/>
      <c r="AQ315" s="175"/>
      <c r="AR315" s="179" t="s">
        <v>2010</v>
      </c>
      <c r="AS315" s="180"/>
      <c r="AT315" s="180"/>
      <c r="AU315" s="46"/>
      <c r="AV315" s="46"/>
      <c r="AW315" s="46"/>
      <c r="AY315" s="13"/>
      <c r="AZ315" s="13"/>
      <c r="BA315" s="7"/>
      <c r="BB315" s="7" t="str">
        <f t="shared" si="8"/>
        <v/>
      </c>
      <c r="CE315" t="s">
        <v>397</v>
      </c>
      <c r="CF315" t="s">
        <v>1366</v>
      </c>
    </row>
    <row r="316" spans="1:84" ht="14.25" customHeight="1" thickBot="1">
      <c r="B316" s="34"/>
      <c r="C316" s="34"/>
      <c r="D316" s="34"/>
      <c r="E316" s="34"/>
      <c r="F316" s="34"/>
      <c r="G316" s="34"/>
      <c r="H316" s="34"/>
      <c r="I316" s="34"/>
      <c r="J316" s="4"/>
      <c r="K316" s="4"/>
      <c r="L316" s="7"/>
      <c r="M316" s="7"/>
      <c r="N316" s="7"/>
      <c r="O316" s="7"/>
      <c r="P316" s="13"/>
      <c r="Q316" s="13"/>
      <c r="R316" s="33"/>
      <c r="S316" s="33"/>
      <c r="T316" s="33"/>
      <c r="U316" s="33"/>
      <c r="V316" s="33"/>
      <c r="Y316" s="170"/>
      <c r="Z316" s="171"/>
      <c r="AA316" s="171"/>
      <c r="AB316" s="171"/>
      <c r="AC316" s="171"/>
      <c r="AD316" s="171"/>
      <c r="AE316" s="171"/>
      <c r="AF316" s="171"/>
      <c r="AG316" s="171"/>
      <c r="AH316" s="172"/>
      <c r="AI316" s="176"/>
      <c r="AJ316" s="177"/>
      <c r="AK316" s="177"/>
      <c r="AL316" s="177"/>
      <c r="AM316" s="177"/>
      <c r="AN316" s="177"/>
      <c r="AO316" s="177"/>
      <c r="AP316" s="177"/>
      <c r="AQ316" s="178"/>
      <c r="AR316" s="179"/>
      <c r="AS316" s="180"/>
      <c r="AT316" s="180"/>
      <c r="AU316" s="46"/>
      <c r="AV316" s="46"/>
      <c r="AW316" s="46"/>
      <c r="AY316" s="13"/>
      <c r="AZ316" s="13"/>
      <c r="BA316" s="7"/>
      <c r="BB316" s="7" t="str">
        <f t="shared" si="8"/>
        <v/>
      </c>
      <c r="CE316" t="s">
        <v>398</v>
      </c>
      <c r="CF316" t="s">
        <v>1367</v>
      </c>
    </row>
    <row r="317" spans="1:84" ht="14.2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4"/>
      <c r="K317" s="4"/>
      <c r="L317" s="7"/>
      <c r="M317" s="7"/>
      <c r="N317" s="7"/>
      <c r="O317" s="7"/>
      <c r="P317" s="13"/>
      <c r="Q317" s="13"/>
      <c r="R317" s="33"/>
      <c r="S317" s="33"/>
      <c r="T317" s="33"/>
      <c r="U317" s="33"/>
      <c r="V317" s="3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7"/>
      <c r="AJ317" s="7"/>
      <c r="AK317" s="7"/>
      <c r="AL317" s="7"/>
      <c r="AM317" s="7"/>
      <c r="AN317" s="7"/>
      <c r="AO317" s="7"/>
      <c r="AP317" s="7"/>
      <c r="AQ317" s="7"/>
      <c r="AR317" s="40"/>
      <c r="AS317" s="40"/>
      <c r="AT317" s="40"/>
      <c r="AU317" s="46"/>
      <c r="AV317" s="46"/>
      <c r="AW317" s="46"/>
      <c r="AY317" s="13"/>
      <c r="AZ317" s="13"/>
      <c r="BA317" s="7"/>
      <c r="BB317" s="7" t="str">
        <f t="shared" si="8"/>
        <v/>
      </c>
      <c r="CE317" t="s">
        <v>399</v>
      </c>
      <c r="CF317" t="s">
        <v>1368</v>
      </c>
    </row>
    <row r="318" spans="1:84" ht="14.25" customHeight="1">
      <c r="A318" s="159" t="s">
        <v>1022</v>
      </c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1"/>
      <c r="AW318" s="46"/>
      <c r="AY318" s="13"/>
      <c r="AZ318" s="13"/>
      <c r="BA318" s="7"/>
      <c r="BB318" s="7" t="str">
        <f t="shared" si="8"/>
        <v/>
      </c>
      <c r="CE318" t="s">
        <v>400</v>
      </c>
      <c r="CF318" t="s">
        <v>1369</v>
      </c>
    </row>
    <row r="319" spans="1:84" ht="14.25" customHeight="1">
      <c r="A319" s="162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4"/>
      <c r="AW319" s="46"/>
      <c r="AY319" s="13"/>
      <c r="AZ319" s="13"/>
      <c r="BA319" s="7"/>
      <c r="BB319" s="7" t="str">
        <f t="shared" si="8"/>
        <v/>
      </c>
      <c r="CE319" t="s">
        <v>401</v>
      </c>
      <c r="CF319" t="s">
        <v>1370</v>
      </c>
    </row>
    <row r="320" spans="1:84" ht="14.25" customHeight="1" thickBot="1">
      <c r="A320" s="79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80"/>
      <c r="AW320" s="46"/>
      <c r="AY320" s="13"/>
      <c r="AZ320" s="13"/>
      <c r="BA320" s="7"/>
      <c r="BB320" s="7" t="str">
        <f t="shared" si="8"/>
        <v/>
      </c>
      <c r="CE320" t="s">
        <v>402</v>
      </c>
      <c r="CF320" t="s">
        <v>1371</v>
      </c>
    </row>
    <row r="321" spans="1:84" ht="14.25" customHeight="1">
      <c r="A321" s="165" t="s">
        <v>2024</v>
      </c>
      <c r="B321" s="166"/>
      <c r="C321" s="166"/>
      <c r="D321" s="166"/>
      <c r="E321" s="166"/>
      <c r="F321" s="166"/>
      <c r="G321" s="166"/>
      <c r="H321" s="166"/>
      <c r="I321" s="166"/>
      <c r="J321" s="122" t="str">
        <f>IF(OR($H$84="",$L$84="",$O$84=""),"",$H$84)</f>
        <v/>
      </c>
      <c r="K321" s="123"/>
      <c r="L321" s="123"/>
      <c r="M321" s="123"/>
      <c r="N321" s="123" t="s">
        <v>1029</v>
      </c>
      <c r="O321" s="123" t="str">
        <f>IF(OR($H$84="",$L$84="",$O$84=""),"",$L$84)</f>
        <v/>
      </c>
      <c r="P321" s="123"/>
      <c r="Q321" s="123"/>
      <c r="R321" s="123" t="s">
        <v>1029</v>
      </c>
      <c r="S321" s="123" t="str">
        <f>IF(OR($H$84="",$L$84="",$O$84=""),"",$O$84)</f>
        <v/>
      </c>
      <c r="T321" s="123"/>
      <c r="U321" s="124"/>
      <c r="V321" s="56"/>
      <c r="W321" s="56"/>
      <c r="X321" s="56"/>
      <c r="Y321" s="158" t="s">
        <v>2018</v>
      </c>
      <c r="Z321" s="158"/>
      <c r="AA321" s="158"/>
      <c r="AB321" s="122" t="str">
        <f>IF($AL$90="選択してください","",IF($AL$90="再測定である","再","―"))</f>
        <v/>
      </c>
      <c r="AC321" s="124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80"/>
      <c r="AW321" s="46"/>
      <c r="AY321" s="13"/>
      <c r="AZ321" s="13"/>
      <c r="BA321" s="7"/>
      <c r="BB321" s="7" t="str">
        <f t="shared" si="8"/>
        <v/>
      </c>
      <c r="CE321" t="s">
        <v>403</v>
      </c>
      <c r="CF321" t="s">
        <v>1372</v>
      </c>
    </row>
    <row r="322" spans="1:84" ht="14.25" customHeight="1" thickBot="1">
      <c r="A322" s="165"/>
      <c r="B322" s="166"/>
      <c r="C322" s="166"/>
      <c r="D322" s="166"/>
      <c r="E322" s="166"/>
      <c r="F322" s="166"/>
      <c r="G322" s="166"/>
      <c r="H322" s="166"/>
      <c r="I322" s="166"/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7"/>
      <c r="V322" s="7"/>
      <c r="Y322" s="158"/>
      <c r="Z322" s="158"/>
      <c r="AA322" s="158"/>
      <c r="AB322" s="125"/>
      <c r="AC322" s="127"/>
      <c r="AD322" s="53"/>
      <c r="AE322" s="53"/>
      <c r="AF322" s="53"/>
      <c r="AG322" s="53"/>
      <c r="AH322" s="53"/>
      <c r="AI322" s="7"/>
      <c r="AJ322" s="7"/>
      <c r="AK322" s="7"/>
      <c r="AL322" s="7"/>
      <c r="AM322" s="7"/>
      <c r="AN322" s="7"/>
      <c r="AO322" s="7"/>
      <c r="AP322" s="7"/>
      <c r="AQ322" s="7"/>
      <c r="AR322" s="40"/>
      <c r="AS322" s="40"/>
      <c r="AT322" s="40"/>
      <c r="AU322" s="46"/>
      <c r="AV322" s="65"/>
      <c r="AW322" s="46"/>
      <c r="AY322" s="13"/>
      <c r="AZ322" s="13"/>
      <c r="BA322" s="7"/>
      <c r="BB322" s="7" t="str">
        <f t="shared" si="8"/>
        <v/>
      </c>
    </row>
    <row r="323" spans="1:84" ht="14.25" customHeight="1">
      <c r="A323" s="85"/>
      <c r="B323" s="60"/>
      <c r="C323" s="60"/>
      <c r="D323" s="60"/>
      <c r="E323" s="60"/>
      <c r="F323" s="60"/>
      <c r="G323" s="60"/>
      <c r="H323" s="60"/>
      <c r="I323" s="60"/>
      <c r="Y323" s="52"/>
      <c r="Z323" s="60"/>
      <c r="AA323" s="60"/>
      <c r="AB323" s="60"/>
      <c r="AC323" s="60"/>
      <c r="AD323" s="60"/>
      <c r="AE323" s="60"/>
      <c r="AF323" s="60"/>
      <c r="AG323" s="60"/>
      <c r="AH323" s="34"/>
      <c r="AI323" s="7"/>
      <c r="AJ323" s="7"/>
      <c r="AK323" s="7"/>
      <c r="AL323" s="7"/>
      <c r="AM323" s="7"/>
      <c r="AN323" s="7"/>
      <c r="AO323" s="7"/>
      <c r="AP323" s="7"/>
      <c r="AQ323" s="7"/>
      <c r="AR323" s="40"/>
      <c r="AS323" s="33"/>
      <c r="AT323" s="33"/>
      <c r="AU323" s="33"/>
      <c r="AV323" s="67"/>
      <c r="AW323" s="33"/>
      <c r="AY323" s="13"/>
      <c r="AZ323" s="13"/>
      <c r="BB323" s="7" t="str">
        <f t="shared" si="8"/>
        <v/>
      </c>
    </row>
    <row r="324" spans="1:84" ht="14.25" customHeight="1" thickBot="1">
      <c r="A324" s="64"/>
      <c r="B324" s="60"/>
      <c r="C324" s="60"/>
      <c r="D324" s="60"/>
      <c r="E324" s="60"/>
      <c r="F324" s="60"/>
      <c r="G324" s="60"/>
      <c r="H324" s="60"/>
      <c r="I324" s="60"/>
      <c r="J324" s="158" t="s">
        <v>1024</v>
      </c>
      <c r="K324" s="158"/>
      <c r="L324" s="158"/>
      <c r="M324" s="158"/>
      <c r="N324" s="158"/>
      <c r="O324" s="158"/>
      <c r="P324" s="158"/>
      <c r="Q324" s="158"/>
      <c r="R324" s="158" t="s">
        <v>1030</v>
      </c>
      <c r="S324" s="158"/>
      <c r="T324" s="158"/>
      <c r="U324" s="158"/>
      <c r="V324" s="158"/>
      <c r="Y324" s="60"/>
      <c r="Z324" s="60"/>
      <c r="AA324" s="60"/>
      <c r="AB324" s="60"/>
      <c r="AC324" s="60"/>
      <c r="AD324" s="60"/>
      <c r="AE324" s="60"/>
      <c r="AF324" s="60"/>
      <c r="AG324" s="60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68"/>
      <c r="AW324" s="7"/>
      <c r="AX324" s="7"/>
      <c r="AY324" s="7"/>
      <c r="AZ324" s="7"/>
      <c r="BB324" s="7" t="str">
        <f t="shared" si="8"/>
        <v/>
      </c>
      <c r="CE324" t="s">
        <v>404</v>
      </c>
      <c r="CF324" t="s">
        <v>1373</v>
      </c>
    </row>
    <row r="325" spans="1:84" ht="14.25" customHeight="1">
      <c r="A325" s="130" t="s">
        <v>1025</v>
      </c>
      <c r="B325" s="130"/>
      <c r="C325" s="130"/>
      <c r="D325" s="130"/>
      <c r="E325" s="130"/>
      <c r="F325" s="130"/>
      <c r="G325" s="130"/>
      <c r="H325" s="130"/>
      <c r="I325" s="131"/>
      <c r="J325" s="149" t="str">
        <f>IF(L325="","",IF(BE83=TRUE,"(",""))</f>
        <v/>
      </c>
      <c r="K325" s="150"/>
      <c r="L325" s="123" t="str">
        <f>IF(OR(H90="",M90="",R90=""),"",BL78)</f>
        <v/>
      </c>
      <c r="M325" s="123"/>
      <c r="N325" s="123"/>
      <c r="O325" s="123"/>
      <c r="P325" s="153" t="str">
        <f>IF(L325="","",IF(BE83=TRUE,")",""))</f>
        <v/>
      </c>
      <c r="Q325" s="154"/>
      <c r="R325" s="140" t="s">
        <v>1035</v>
      </c>
      <c r="S325" s="141"/>
      <c r="T325" s="141"/>
      <c r="U325" s="141"/>
      <c r="V325" s="14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V325" s="69"/>
      <c r="BB325" s="7" t="str">
        <f t="shared" si="8"/>
        <v/>
      </c>
      <c r="CE325" t="s">
        <v>405</v>
      </c>
      <c r="CF325" t="s">
        <v>1374</v>
      </c>
    </row>
    <row r="326" spans="1:84" ht="14.25" customHeight="1" thickBot="1">
      <c r="A326" s="132"/>
      <c r="B326" s="132"/>
      <c r="C326" s="132"/>
      <c r="D326" s="132"/>
      <c r="E326" s="132"/>
      <c r="F326" s="132"/>
      <c r="G326" s="132"/>
      <c r="H326" s="132"/>
      <c r="I326" s="133"/>
      <c r="J326" s="151"/>
      <c r="K326" s="152"/>
      <c r="L326" s="126"/>
      <c r="M326" s="126"/>
      <c r="N326" s="126"/>
      <c r="O326" s="126"/>
      <c r="P326" s="155"/>
      <c r="Q326" s="156"/>
      <c r="R326" s="143"/>
      <c r="S326" s="144"/>
      <c r="T326" s="144"/>
      <c r="U326" s="144"/>
      <c r="V326" s="145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14"/>
      <c r="AJ326" s="14"/>
      <c r="AK326" s="14"/>
      <c r="AL326" s="14"/>
      <c r="AM326" s="14"/>
      <c r="AN326" s="14"/>
      <c r="AO326" s="14"/>
      <c r="AP326" s="14"/>
      <c r="AV326" s="69"/>
      <c r="BB326" s="7" t="str">
        <f t="shared" si="8"/>
        <v/>
      </c>
      <c r="CE326" t="s">
        <v>406</v>
      </c>
      <c r="CF326" t="s">
        <v>1375</v>
      </c>
    </row>
    <row r="327" spans="1:84" ht="14.25" customHeight="1">
      <c r="A327" s="130" t="s">
        <v>1026</v>
      </c>
      <c r="B327" s="130"/>
      <c r="C327" s="130"/>
      <c r="D327" s="130"/>
      <c r="E327" s="130"/>
      <c r="F327" s="130"/>
      <c r="G327" s="130"/>
      <c r="H327" s="130"/>
      <c r="I327" s="131"/>
      <c r="J327" s="149" t="str">
        <f>IF(L327="","",IF(BE83=TRUE,"(",""))</f>
        <v/>
      </c>
      <c r="K327" s="150"/>
      <c r="L327" s="123" t="str">
        <f>IF(OR(H90="",M90="",R90=""),"",BS78)</f>
        <v/>
      </c>
      <c r="M327" s="123"/>
      <c r="N327" s="123"/>
      <c r="O327" s="123"/>
      <c r="P327" s="153" t="str">
        <f>IF(L327="","",IF(BE83=TRUE,")",""))</f>
        <v/>
      </c>
      <c r="Q327" s="154"/>
      <c r="R327" s="140" t="s">
        <v>1035</v>
      </c>
      <c r="S327" s="141"/>
      <c r="T327" s="141"/>
      <c r="U327" s="141"/>
      <c r="V327" s="142"/>
      <c r="Y327" s="146" t="s">
        <v>2030</v>
      </c>
      <c r="Z327" s="146"/>
      <c r="AA327" s="146"/>
      <c r="AB327" s="146"/>
      <c r="AC327" s="146"/>
      <c r="AD327" s="146"/>
      <c r="AE327" s="146"/>
      <c r="AF327" s="146"/>
      <c r="AG327" s="146"/>
      <c r="AH327" s="157"/>
      <c r="AI327" s="122" t="str">
        <f>IF(OR(H90="",M90=""),"",IF(H90=M90,"検出下限値と定量下限値が同じ値です。",IF(H90&lt;M90,M90,"検出下限値と定量下限値が逆に入力されています。")))</f>
        <v/>
      </c>
      <c r="AJ327" s="123"/>
      <c r="AK327" s="123"/>
      <c r="AL327" s="123"/>
      <c r="AM327" s="123"/>
      <c r="AN327" s="123"/>
      <c r="AO327" s="123"/>
      <c r="AP327" s="124"/>
      <c r="AQ327" s="128" t="s">
        <v>1035</v>
      </c>
      <c r="AR327" s="129"/>
      <c r="AS327" s="129"/>
      <c r="AT327" s="129"/>
      <c r="AV327" s="68"/>
      <c r="BB327" s="7" t="str">
        <f t="shared" si="8"/>
        <v/>
      </c>
      <c r="CE327" t="s">
        <v>407</v>
      </c>
      <c r="CF327" t="s">
        <v>1376</v>
      </c>
    </row>
    <row r="328" spans="1:84" ht="14.25" customHeight="1" thickBot="1">
      <c r="A328" s="132"/>
      <c r="B328" s="132"/>
      <c r="C328" s="132"/>
      <c r="D328" s="132"/>
      <c r="E328" s="132"/>
      <c r="F328" s="132"/>
      <c r="G328" s="132"/>
      <c r="H328" s="132"/>
      <c r="I328" s="133"/>
      <c r="J328" s="151"/>
      <c r="K328" s="152"/>
      <c r="L328" s="126"/>
      <c r="M328" s="126"/>
      <c r="N328" s="126"/>
      <c r="O328" s="126"/>
      <c r="P328" s="155"/>
      <c r="Q328" s="156"/>
      <c r="R328" s="143"/>
      <c r="S328" s="144"/>
      <c r="T328" s="144"/>
      <c r="U328" s="144"/>
      <c r="V328" s="145"/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57"/>
      <c r="AI328" s="125"/>
      <c r="AJ328" s="126"/>
      <c r="AK328" s="126"/>
      <c r="AL328" s="126"/>
      <c r="AM328" s="126"/>
      <c r="AN328" s="126"/>
      <c r="AO328" s="126"/>
      <c r="AP328" s="127"/>
      <c r="AQ328" s="128"/>
      <c r="AR328" s="129"/>
      <c r="AS328" s="129"/>
      <c r="AT328" s="129"/>
      <c r="AV328" s="68"/>
      <c r="BB328" s="7" t="str">
        <f t="shared" si="8"/>
        <v/>
      </c>
      <c r="CE328" t="s">
        <v>408</v>
      </c>
      <c r="CF328" t="s">
        <v>1377</v>
      </c>
    </row>
    <row r="329" spans="1:84" ht="14.25" customHeight="1">
      <c r="A329" s="130" t="s">
        <v>1027</v>
      </c>
      <c r="B329" s="130"/>
      <c r="C329" s="130"/>
      <c r="D329" s="130"/>
      <c r="E329" s="130"/>
      <c r="F329" s="130"/>
      <c r="G329" s="130"/>
      <c r="H329" s="130"/>
      <c r="I329" s="131"/>
      <c r="J329" s="134" t="str">
        <f>IF(Y90="","",Y90)</f>
        <v/>
      </c>
      <c r="K329" s="135"/>
      <c r="L329" s="135"/>
      <c r="M329" s="135"/>
      <c r="N329" s="135"/>
      <c r="O329" s="135"/>
      <c r="P329" s="135"/>
      <c r="Q329" s="136"/>
      <c r="R329" s="140" t="s">
        <v>30</v>
      </c>
      <c r="S329" s="141"/>
      <c r="T329" s="141"/>
      <c r="U329" s="141"/>
      <c r="V329" s="142"/>
      <c r="Y329" s="146" t="s">
        <v>2031</v>
      </c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22" t="str">
        <f>IF(OR(H90="",M90=""),"",IF(H90=M90,"検出下限値と定量下限値が同じ値です。",IF(H90&lt;M90,H90,"検出下限値と定量下限値が逆に入力されています。")))</f>
        <v/>
      </c>
      <c r="AJ329" s="123"/>
      <c r="AK329" s="123"/>
      <c r="AL329" s="123"/>
      <c r="AM329" s="123"/>
      <c r="AN329" s="123"/>
      <c r="AO329" s="123"/>
      <c r="AP329" s="124"/>
      <c r="AQ329" s="147" t="s">
        <v>1035</v>
      </c>
      <c r="AR329" s="148"/>
      <c r="AS329" s="148"/>
      <c r="AT329" s="148"/>
      <c r="AV329" s="69"/>
      <c r="BB329" s="7" t="str">
        <f t="shared" si="8"/>
        <v/>
      </c>
      <c r="CE329" t="s">
        <v>409</v>
      </c>
      <c r="CF329" t="s">
        <v>1378</v>
      </c>
    </row>
    <row r="330" spans="1:84" ht="14.25" customHeight="1" thickBot="1">
      <c r="A330" s="132"/>
      <c r="B330" s="132"/>
      <c r="C330" s="132"/>
      <c r="D330" s="132"/>
      <c r="E330" s="132"/>
      <c r="F330" s="132"/>
      <c r="G330" s="132"/>
      <c r="H330" s="132"/>
      <c r="I330" s="133"/>
      <c r="J330" s="137"/>
      <c r="K330" s="138"/>
      <c r="L330" s="138"/>
      <c r="M330" s="138"/>
      <c r="N330" s="138"/>
      <c r="O330" s="138"/>
      <c r="P330" s="138"/>
      <c r="Q330" s="139"/>
      <c r="R330" s="143"/>
      <c r="S330" s="144"/>
      <c r="T330" s="144"/>
      <c r="U330" s="144"/>
      <c r="V330" s="145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25"/>
      <c r="AJ330" s="126"/>
      <c r="AK330" s="126"/>
      <c r="AL330" s="126"/>
      <c r="AM330" s="126"/>
      <c r="AN330" s="126"/>
      <c r="AO330" s="126"/>
      <c r="AP330" s="127"/>
      <c r="AQ330" s="147"/>
      <c r="AR330" s="148"/>
      <c r="AS330" s="148"/>
      <c r="AT330" s="148"/>
      <c r="AV330" s="69"/>
      <c r="BB330" s="7" t="str">
        <f t="shared" si="8"/>
        <v/>
      </c>
      <c r="CE330" t="s">
        <v>410</v>
      </c>
      <c r="CF330" t="s">
        <v>1379</v>
      </c>
    </row>
    <row r="331" spans="1:84" ht="14.25" customHeight="1">
      <c r="A331" s="70"/>
      <c r="B331" s="71"/>
      <c r="C331" s="71"/>
      <c r="D331" s="71"/>
      <c r="E331" s="71"/>
      <c r="F331" s="71"/>
      <c r="G331" s="71"/>
      <c r="H331" s="71"/>
      <c r="I331" s="71"/>
      <c r="J331" s="72"/>
      <c r="K331" s="72"/>
      <c r="L331" s="72"/>
      <c r="M331" s="72"/>
      <c r="N331" s="72"/>
      <c r="O331" s="72"/>
      <c r="P331" s="72"/>
      <c r="Q331" s="72"/>
      <c r="R331" s="73"/>
      <c r="S331" s="73"/>
      <c r="T331" s="73"/>
      <c r="U331" s="73"/>
      <c r="V331" s="73"/>
      <c r="W331" s="74"/>
      <c r="X331" s="74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4"/>
      <c r="AJ331" s="84"/>
      <c r="AK331" s="84"/>
      <c r="AL331" s="84"/>
      <c r="AM331" s="84"/>
      <c r="AN331" s="84"/>
      <c r="AO331" s="84"/>
      <c r="AP331" s="84"/>
      <c r="AQ331" s="73"/>
      <c r="AR331" s="73"/>
      <c r="AS331" s="73"/>
      <c r="AT331" s="73"/>
      <c r="AU331" s="74"/>
      <c r="AV331" s="78"/>
      <c r="BB331" s="7" t="str">
        <f t="shared" si="8"/>
        <v/>
      </c>
      <c r="CE331" t="s">
        <v>411</v>
      </c>
      <c r="CF331" t="s">
        <v>1380</v>
      </c>
    </row>
    <row r="332" spans="1:84" ht="14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2"/>
      <c r="K332" s="42"/>
      <c r="L332" s="42"/>
      <c r="M332" s="42"/>
      <c r="N332" s="42"/>
      <c r="O332" s="42"/>
      <c r="P332" s="42"/>
      <c r="Q332" s="42"/>
      <c r="R332" s="33"/>
      <c r="S332" s="33"/>
      <c r="T332" s="33"/>
      <c r="U332" s="33"/>
      <c r="V332" s="33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Q332" s="46"/>
      <c r="AR332" s="46"/>
      <c r="AS332" s="46"/>
      <c r="AT332" s="46"/>
      <c r="BB332" s="7" t="str">
        <f t="shared" si="8"/>
        <v/>
      </c>
      <c r="CE332" t="s">
        <v>412</v>
      </c>
      <c r="CF332" t="s">
        <v>1381</v>
      </c>
    </row>
    <row r="333" spans="1:84" ht="14.25" customHeight="1">
      <c r="A333" s="159" t="s">
        <v>1023</v>
      </c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1"/>
      <c r="BB333" s="7" t="str">
        <f t="shared" si="8"/>
        <v/>
      </c>
    </row>
    <row r="334" spans="1:84" ht="14.25" customHeight="1">
      <c r="A334" s="162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  <c r="AG334" s="163"/>
      <c r="AH334" s="163"/>
      <c r="AI334" s="163"/>
      <c r="AJ334" s="163"/>
      <c r="AK334" s="163"/>
      <c r="AL334" s="163"/>
      <c r="AM334" s="163"/>
      <c r="AN334" s="163"/>
      <c r="AO334" s="163"/>
      <c r="AP334" s="163"/>
      <c r="AQ334" s="163"/>
      <c r="AR334" s="163"/>
      <c r="AS334" s="163"/>
      <c r="AT334" s="163"/>
      <c r="AU334" s="163"/>
      <c r="AV334" s="164"/>
      <c r="BB334" s="7" t="str">
        <f t="shared" si="8"/>
        <v/>
      </c>
      <c r="CE334" t="s">
        <v>413</v>
      </c>
      <c r="CF334" t="s">
        <v>1382</v>
      </c>
    </row>
    <row r="335" spans="1:84" ht="14.25" customHeight="1" thickBot="1">
      <c r="A335" s="81"/>
      <c r="B335" s="41"/>
      <c r="C335" s="41"/>
      <c r="D335" s="41"/>
      <c r="E335" s="41"/>
      <c r="F335" s="41"/>
      <c r="G335" s="41"/>
      <c r="H335" s="41"/>
      <c r="I335" s="41"/>
      <c r="J335" s="42"/>
      <c r="K335" s="42"/>
      <c r="L335" s="42"/>
      <c r="M335" s="42"/>
      <c r="N335" s="42"/>
      <c r="O335" s="42"/>
      <c r="P335" s="42"/>
      <c r="Q335" s="42"/>
      <c r="R335" s="33"/>
      <c r="S335" s="33"/>
      <c r="T335" s="33"/>
      <c r="U335" s="33"/>
      <c r="V335" s="33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Q335" s="46"/>
      <c r="AR335" s="46"/>
      <c r="AS335" s="46"/>
      <c r="AT335" s="46"/>
      <c r="AV335" s="69"/>
      <c r="BB335" s="7" t="str">
        <f t="shared" si="8"/>
        <v/>
      </c>
      <c r="CE335" t="s">
        <v>414</v>
      </c>
      <c r="CF335" t="s">
        <v>1383</v>
      </c>
    </row>
    <row r="336" spans="1:84" ht="14.25" customHeight="1">
      <c r="A336" s="165" t="s">
        <v>2024</v>
      </c>
      <c r="B336" s="166"/>
      <c r="C336" s="166"/>
      <c r="D336" s="166"/>
      <c r="E336" s="166"/>
      <c r="F336" s="166"/>
      <c r="G336" s="166"/>
      <c r="H336" s="166"/>
      <c r="I336" s="166"/>
      <c r="J336" s="122" t="str">
        <f>IF(OR($H$85="",$L$85="",$O$85=""),"",$H$85)</f>
        <v/>
      </c>
      <c r="K336" s="123"/>
      <c r="L336" s="123"/>
      <c r="M336" s="123"/>
      <c r="N336" s="123" t="s">
        <v>1029</v>
      </c>
      <c r="O336" s="123" t="str">
        <f>IF(OR($H$85="",$L$85="",$O$85=""),"",$L$85)</f>
        <v/>
      </c>
      <c r="P336" s="123"/>
      <c r="Q336" s="123"/>
      <c r="R336" s="123" t="s">
        <v>1029</v>
      </c>
      <c r="S336" s="123" t="str">
        <f>IF(OR($H$85="",$L$85="",$O$85=""),"",$O$85)</f>
        <v/>
      </c>
      <c r="T336" s="123"/>
      <c r="U336" s="124"/>
      <c r="V336" s="33"/>
      <c r="Y336" s="158" t="s">
        <v>2018</v>
      </c>
      <c r="Z336" s="158"/>
      <c r="AA336" s="158"/>
      <c r="AB336" s="122" t="str">
        <f>IF($AL$91="選択してください","",IF($AL$91="再測定である","再","―"))</f>
        <v/>
      </c>
      <c r="AC336" s="124"/>
      <c r="AD336" s="52"/>
      <c r="AE336" s="52"/>
      <c r="AF336" s="52"/>
      <c r="AG336" s="52"/>
      <c r="AH336" s="52"/>
      <c r="AQ336" s="46"/>
      <c r="AR336" s="46"/>
      <c r="AS336" s="46"/>
      <c r="AT336" s="46"/>
      <c r="AV336" s="69"/>
      <c r="BB336" s="7" t="str">
        <f t="shared" si="8"/>
        <v/>
      </c>
      <c r="CE336" t="s">
        <v>415</v>
      </c>
      <c r="CF336" t="s">
        <v>1384</v>
      </c>
    </row>
    <row r="337" spans="1:84" ht="14.25" customHeight="1" thickBot="1">
      <c r="A337" s="165"/>
      <c r="B337" s="166"/>
      <c r="C337" s="166"/>
      <c r="D337" s="166"/>
      <c r="E337" s="166"/>
      <c r="F337" s="166"/>
      <c r="G337" s="166"/>
      <c r="H337" s="166"/>
      <c r="I337" s="166"/>
      <c r="J337" s="125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7"/>
      <c r="V337" s="7"/>
      <c r="Y337" s="158"/>
      <c r="Z337" s="158"/>
      <c r="AA337" s="158"/>
      <c r="AB337" s="125"/>
      <c r="AC337" s="127"/>
      <c r="AD337" s="52"/>
      <c r="AE337" s="52"/>
      <c r="AF337" s="52"/>
      <c r="AG337" s="52"/>
      <c r="AH337" s="52"/>
      <c r="AQ337" s="46"/>
      <c r="AR337" s="46"/>
      <c r="AS337" s="46"/>
      <c r="AT337" s="46"/>
      <c r="AV337" s="69"/>
      <c r="BB337" s="7" t="str">
        <f t="shared" si="8"/>
        <v/>
      </c>
      <c r="CE337" t="s">
        <v>416</v>
      </c>
      <c r="CF337" t="s">
        <v>1385</v>
      </c>
    </row>
    <row r="338" spans="1:84" ht="14.25" customHeight="1">
      <c r="A338" s="85"/>
      <c r="B338" s="60"/>
      <c r="C338" s="60"/>
      <c r="D338" s="60"/>
      <c r="E338" s="60"/>
      <c r="F338" s="60"/>
      <c r="G338" s="60"/>
      <c r="H338" s="60"/>
      <c r="I338" s="60"/>
      <c r="Y338" s="52"/>
      <c r="Z338" s="60"/>
      <c r="AA338" s="60"/>
      <c r="AB338" s="60"/>
      <c r="AC338" s="60"/>
      <c r="AD338" s="60"/>
      <c r="AE338" s="60"/>
      <c r="AF338" s="60"/>
      <c r="AG338" s="60"/>
      <c r="AH338" s="7"/>
      <c r="AI338" s="7"/>
      <c r="AJ338" s="7"/>
      <c r="AK338" s="7"/>
      <c r="AL338" s="7"/>
      <c r="AM338" s="7"/>
      <c r="AN338" s="7"/>
      <c r="AO338" s="33"/>
      <c r="AP338" s="33"/>
      <c r="AQ338" s="33"/>
      <c r="AR338" s="33"/>
      <c r="AS338" s="33"/>
      <c r="AT338" s="33"/>
      <c r="AV338" s="69"/>
      <c r="BB338" s="7" t="str">
        <f t="shared" si="8"/>
        <v/>
      </c>
    </row>
    <row r="339" spans="1:84" ht="14.25" customHeight="1" thickBot="1">
      <c r="A339" s="64"/>
      <c r="B339" s="60"/>
      <c r="C339" s="60"/>
      <c r="D339" s="60"/>
      <c r="E339" s="60"/>
      <c r="F339" s="60"/>
      <c r="G339" s="60"/>
      <c r="H339" s="60"/>
      <c r="I339" s="60"/>
      <c r="J339" s="158" t="s">
        <v>1024</v>
      </c>
      <c r="K339" s="158"/>
      <c r="L339" s="158"/>
      <c r="M339" s="158"/>
      <c r="N339" s="158"/>
      <c r="O339" s="158"/>
      <c r="P339" s="158"/>
      <c r="Q339" s="158"/>
      <c r="R339" s="158" t="s">
        <v>1030</v>
      </c>
      <c r="S339" s="158"/>
      <c r="T339" s="158"/>
      <c r="U339" s="158"/>
      <c r="V339" s="158"/>
      <c r="Y339" s="60"/>
      <c r="Z339" s="60"/>
      <c r="AA339" s="60"/>
      <c r="AB339" s="60"/>
      <c r="AC339" s="60"/>
      <c r="AD339" s="60"/>
      <c r="AE339" s="60"/>
      <c r="AF339" s="60"/>
      <c r="AG339" s="60"/>
      <c r="AV339" s="69"/>
      <c r="BB339" s="7" t="str">
        <f t="shared" si="8"/>
        <v/>
      </c>
      <c r="CE339" t="s">
        <v>417</v>
      </c>
      <c r="CF339" t="s">
        <v>1386</v>
      </c>
    </row>
    <row r="340" spans="1:84" ht="14.25" customHeight="1">
      <c r="A340" s="130" t="s">
        <v>1025</v>
      </c>
      <c r="B340" s="130"/>
      <c r="C340" s="130"/>
      <c r="D340" s="130"/>
      <c r="E340" s="130"/>
      <c r="F340" s="130"/>
      <c r="G340" s="130"/>
      <c r="H340" s="130"/>
      <c r="I340" s="131"/>
      <c r="J340" s="149" t="str">
        <f>IF(L340="","",IF(BE84=TRUE,"(",""))</f>
        <v/>
      </c>
      <c r="K340" s="150"/>
      <c r="L340" s="123" t="str">
        <f>IF(OR(H91="",M91="",R91=""),"",BL79)</f>
        <v/>
      </c>
      <c r="M340" s="123"/>
      <c r="N340" s="123"/>
      <c r="O340" s="123"/>
      <c r="P340" s="153" t="str">
        <f>IF(L340="","",IF(BE84=TRUE,")",""))</f>
        <v/>
      </c>
      <c r="Q340" s="154"/>
      <c r="R340" s="140" t="s">
        <v>1035</v>
      </c>
      <c r="S340" s="141"/>
      <c r="T340" s="141"/>
      <c r="U340" s="141"/>
      <c r="V340" s="14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V340" s="69"/>
      <c r="BB340" s="7" t="str">
        <f t="shared" si="8"/>
        <v/>
      </c>
      <c r="CE340" t="s">
        <v>418</v>
      </c>
      <c r="CF340" t="s">
        <v>1387</v>
      </c>
    </row>
    <row r="341" spans="1:84" ht="14.25" customHeight="1" thickBot="1">
      <c r="A341" s="132"/>
      <c r="B341" s="132"/>
      <c r="C341" s="132"/>
      <c r="D341" s="132"/>
      <c r="E341" s="132"/>
      <c r="F341" s="132"/>
      <c r="G341" s="132"/>
      <c r="H341" s="132"/>
      <c r="I341" s="133"/>
      <c r="J341" s="151"/>
      <c r="K341" s="152"/>
      <c r="L341" s="126"/>
      <c r="M341" s="126"/>
      <c r="N341" s="126"/>
      <c r="O341" s="126"/>
      <c r="P341" s="155"/>
      <c r="Q341" s="156"/>
      <c r="R341" s="143"/>
      <c r="S341" s="144"/>
      <c r="T341" s="144"/>
      <c r="U341" s="144"/>
      <c r="V341" s="145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14"/>
      <c r="AJ341" s="14"/>
      <c r="AK341" s="14"/>
      <c r="AL341" s="14"/>
      <c r="AM341" s="14"/>
      <c r="AN341" s="14"/>
      <c r="AO341" s="14"/>
      <c r="AP341" s="14"/>
      <c r="AV341" s="69"/>
      <c r="BB341" s="7" t="str">
        <f t="shared" si="8"/>
        <v/>
      </c>
      <c r="CE341" t="s">
        <v>419</v>
      </c>
      <c r="CF341" t="s">
        <v>1388</v>
      </c>
    </row>
    <row r="342" spans="1:84" ht="14.25" customHeight="1">
      <c r="A342" s="130" t="s">
        <v>1026</v>
      </c>
      <c r="B342" s="130"/>
      <c r="C342" s="130"/>
      <c r="D342" s="130"/>
      <c r="E342" s="130"/>
      <c r="F342" s="130"/>
      <c r="G342" s="130"/>
      <c r="H342" s="130"/>
      <c r="I342" s="131"/>
      <c r="J342" s="149" t="str">
        <f>IF(L342="","",IF(BE84=TRUE,"(",""))</f>
        <v/>
      </c>
      <c r="K342" s="150"/>
      <c r="L342" s="123" t="str">
        <f>IF(OR(H91="",M91="",R91=""),"",BS79)</f>
        <v/>
      </c>
      <c r="M342" s="123"/>
      <c r="N342" s="123"/>
      <c r="O342" s="123"/>
      <c r="P342" s="153" t="str">
        <f>IF(L342="","",IF(BE84=TRUE,")",""))</f>
        <v/>
      </c>
      <c r="Q342" s="154"/>
      <c r="R342" s="140" t="s">
        <v>1035</v>
      </c>
      <c r="S342" s="141"/>
      <c r="T342" s="141"/>
      <c r="U342" s="141"/>
      <c r="V342" s="142"/>
      <c r="Y342" s="146" t="s">
        <v>2032</v>
      </c>
      <c r="Z342" s="146"/>
      <c r="AA342" s="146"/>
      <c r="AB342" s="146"/>
      <c r="AC342" s="146"/>
      <c r="AD342" s="146"/>
      <c r="AE342" s="146"/>
      <c r="AF342" s="146"/>
      <c r="AG342" s="146"/>
      <c r="AH342" s="157"/>
      <c r="AI342" s="122" t="str">
        <f>IF(OR(H91="",M91=""),"",IF(H91=M91,"検出下限値と定量下限値が同じ値です。",IF(H91&lt;M91,M91,"検出下限値と定量下限値が逆に入力されています。")))</f>
        <v/>
      </c>
      <c r="AJ342" s="123"/>
      <c r="AK342" s="123"/>
      <c r="AL342" s="123"/>
      <c r="AM342" s="123"/>
      <c r="AN342" s="123"/>
      <c r="AO342" s="123"/>
      <c r="AP342" s="124"/>
      <c r="AQ342" s="128" t="s">
        <v>1035</v>
      </c>
      <c r="AR342" s="129"/>
      <c r="AS342" s="129"/>
      <c r="AT342" s="129"/>
      <c r="AV342" s="68"/>
      <c r="BB342" s="7" t="str">
        <f t="shared" si="8"/>
        <v/>
      </c>
      <c r="CE342" t="s">
        <v>420</v>
      </c>
      <c r="CF342" t="s">
        <v>1389</v>
      </c>
    </row>
    <row r="343" spans="1:84" ht="14.25" customHeight="1" thickBot="1">
      <c r="A343" s="132"/>
      <c r="B343" s="132"/>
      <c r="C343" s="132"/>
      <c r="D343" s="132"/>
      <c r="E343" s="132"/>
      <c r="F343" s="132"/>
      <c r="G343" s="132"/>
      <c r="H343" s="132"/>
      <c r="I343" s="133"/>
      <c r="J343" s="151"/>
      <c r="K343" s="152"/>
      <c r="L343" s="126"/>
      <c r="M343" s="126"/>
      <c r="N343" s="126"/>
      <c r="O343" s="126"/>
      <c r="P343" s="155"/>
      <c r="Q343" s="156"/>
      <c r="R343" s="143"/>
      <c r="S343" s="144"/>
      <c r="T343" s="144"/>
      <c r="U343" s="144"/>
      <c r="V343" s="145"/>
      <c r="Y343" s="146"/>
      <c r="Z343" s="146"/>
      <c r="AA343" s="146"/>
      <c r="AB343" s="146"/>
      <c r="AC343" s="146"/>
      <c r="AD343" s="146"/>
      <c r="AE343" s="146"/>
      <c r="AF343" s="146"/>
      <c r="AG343" s="146"/>
      <c r="AH343" s="157"/>
      <c r="AI343" s="125"/>
      <c r="AJ343" s="126"/>
      <c r="AK343" s="126"/>
      <c r="AL343" s="126"/>
      <c r="AM343" s="126"/>
      <c r="AN343" s="126"/>
      <c r="AO343" s="126"/>
      <c r="AP343" s="127"/>
      <c r="AQ343" s="128"/>
      <c r="AR343" s="129"/>
      <c r="AS343" s="129"/>
      <c r="AT343" s="129"/>
      <c r="AV343" s="68"/>
      <c r="BB343" s="7" t="str">
        <f t="shared" si="8"/>
        <v/>
      </c>
      <c r="CE343" t="s">
        <v>421</v>
      </c>
      <c r="CF343" t="s">
        <v>1390</v>
      </c>
    </row>
    <row r="344" spans="1:84" ht="14.25" customHeight="1">
      <c r="A344" s="130" t="s">
        <v>1027</v>
      </c>
      <c r="B344" s="130"/>
      <c r="C344" s="130"/>
      <c r="D344" s="130"/>
      <c r="E344" s="130"/>
      <c r="F344" s="130"/>
      <c r="G344" s="130"/>
      <c r="H344" s="130"/>
      <c r="I344" s="131"/>
      <c r="J344" s="134" t="str">
        <f>IF(Y91="","",Y91)</f>
        <v/>
      </c>
      <c r="K344" s="135"/>
      <c r="L344" s="135"/>
      <c r="M344" s="135"/>
      <c r="N344" s="135"/>
      <c r="O344" s="135"/>
      <c r="P344" s="135"/>
      <c r="Q344" s="136"/>
      <c r="R344" s="140" t="s">
        <v>30</v>
      </c>
      <c r="S344" s="141"/>
      <c r="T344" s="141"/>
      <c r="U344" s="141"/>
      <c r="V344" s="142"/>
      <c r="Y344" s="146" t="s">
        <v>2033</v>
      </c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22" t="str">
        <f>IF(OR(H91="",M91=""),"",IF(H91=M91,"検出下限値と定量下限値が同じ値です。",IF(H91&lt;M91,H91,"検出下限値と定量下限値が逆に入力されています。")))</f>
        <v/>
      </c>
      <c r="AJ344" s="123"/>
      <c r="AK344" s="123"/>
      <c r="AL344" s="123"/>
      <c r="AM344" s="123"/>
      <c r="AN344" s="123"/>
      <c r="AO344" s="123"/>
      <c r="AP344" s="124"/>
      <c r="AQ344" s="147" t="s">
        <v>1035</v>
      </c>
      <c r="AR344" s="148"/>
      <c r="AS344" s="148"/>
      <c r="AT344" s="148"/>
      <c r="AV344" s="69"/>
      <c r="BB344" s="7" t="str">
        <f t="shared" si="8"/>
        <v/>
      </c>
      <c r="CE344" t="s">
        <v>422</v>
      </c>
      <c r="CF344" t="s">
        <v>1391</v>
      </c>
    </row>
    <row r="345" spans="1:84" ht="14.25" customHeight="1" thickBot="1">
      <c r="A345" s="132"/>
      <c r="B345" s="132"/>
      <c r="C345" s="132"/>
      <c r="D345" s="132"/>
      <c r="E345" s="132"/>
      <c r="F345" s="132"/>
      <c r="G345" s="132"/>
      <c r="H345" s="132"/>
      <c r="I345" s="133"/>
      <c r="J345" s="137"/>
      <c r="K345" s="138"/>
      <c r="L345" s="138"/>
      <c r="M345" s="138"/>
      <c r="N345" s="138"/>
      <c r="O345" s="138"/>
      <c r="P345" s="138"/>
      <c r="Q345" s="139"/>
      <c r="R345" s="143"/>
      <c r="S345" s="144"/>
      <c r="T345" s="144"/>
      <c r="U345" s="144"/>
      <c r="V345" s="145"/>
      <c r="Y345" s="146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25"/>
      <c r="AJ345" s="126"/>
      <c r="AK345" s="126"/>
      <c r="AL345" s="126"/>
      <c r="AM345" s="126"/>
      <c r="AN345" s="126"/>
      <c r="AO345" s="126"/>
      <c r="AP345" s="127"/>
      <c r="AQ345" s="147"/>
      <c r="AR345" s="148"/>
      <c r="AS345" s="148"/>
      <c r="AT345" s="148"/>
      <c r="AV345" s="69"/>
      <c r="BB345" s="7" t="str">
        <f t="shared" si="8"/>
        <v/>
      </c>
      <c r="CE345" t="s">
        <v>423</v>
      </c>
      <c r="CF345" t="s">
        <v>1392</v>
      </c>
    </row>
    <row r="346" spans="1:84" ht="14.25" customHeight="1">
      <c r="A346" s="70"/>
      <c r="B346" s="71"/>
      <c r="C346" s="71"/>
      <c r="D346" s="71"/>
      <c r="E346" s="71"/>
      <c r="F346" s="71"/>
      <c r="G346" s="71"/>
      <c r="H346" s="71"/>
      <c r="I346" s="71"/>
      <c r="J346" s="72"/>
      <c r="K346" s="72"/>
      <c r="L346" s="72"/>
      <c r="M346" s="72"/>
      <c r="N346" s="72"/>
      <c r="O346" s="72"/>
      <c r="P346" s="72"/>
      <c r="Q346" s="72"/>
      <c r="R346" s="73"/>
      <c r="S346" s="73"/>
      <c r="T346" s="73"/>
      <c r="U346" s="73"/>
      <c r="V346" s="73"/>
      <c r="W346" s="74"/>
      <c r="X346" s="74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6"/>
      <c r="AJ346" s="76"/>
      <c r="AK346" s="76"/>
      <c r="AL346" s="76"/>
      <c r="AM346" s="76"/>
      <c r="AN346" s="76"/>
      <c r="AO346" s="76"/>
      <c r="AP346" s="76"/>
      <c r="AQ346" s="77"/>
      <c r="AR346" s="77"/>
      <c r="AS346" s="77"/>
      <c r="AT346" s="77"/>
      <c r="AU346" s="74"/>
      <c r="AV346" s="78"/>
      <c r="BB346" s="7" t="str">
        <f t="shared" si="8"/>
        <v/>
      </c>
      <c r="CE346" t="s">
        <v>424</v>
      </c>
      <c r="CF346" t="s">
        <v>1393</v>
      </c>
    </row>
    <row r="347" spans="1:84" ht="14.25" customHeight="1"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Q347" s="46"/>
      <c r="AR347" s="46"/>
      <c r="AS347" s="46"/>
      <c r="AT347" s="46"/>
      <c r="BB347" s="7" t="str">
        <f t="shared" si="8"/>
        <v/>
      </c>
      <c r="CE347" t="s">
        <v>425</v>
      </c>
      <c r="CF347" t="s">
        <v>1394</v>
      </c>
    </row>
    <row r="348" spans="1:84" ht="14.25" customHeight="1">
      <c r="A348" s="111" t="s">
        <v>1031</v>
      </c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BB348" s="7" t="str">
        <f t="shared" si="8"/>
        <v/>
      </c>
      <c r="CE348" t="s">
        <v>426</v>
      </c>
      <c r="CF348" t="s">
        <v>1395</v>
      </c>
    </row>
    <row r="349" spans="1:84" ht="14.25" customHeight="1" thickBot="1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BB349" s="7" t="str">
        <f t="shared" si="8"/>
        <v/>
      </c>
      <c r="CE349" t="s">
        <v>427</v>
      </c>
      <c r="CF349" t="s">
        <v>1396</v>
      </c>
    </row>
    <row r="350" spans="1:84" ht="14.25" customHeight="1">
      <c r="A350" s="112" t="str">
        <f>IF(B94="","",B94)</f>
        <v/>
      </c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  <c r="AQ350" s="113"/>
      <c r="AR350" s="113"/>
      <c r="AS350" s="113"/>
      <c r="AT350" s="113"/>
      <c r="AU350" s="114"/>
      <c r="AV350" s="7"/>
      <c r="BB350" s="7" t="str">
        <f t="shared" si="8"/>
        <v/>
      </c>
      <c r="CE350" t="s">
        <v>428</v>
      </c>
      <c r="CF350" t="s">
        <v>1397</v>
      </c>
    </row>
    <row r="351" spans="1:84" ht="14.25" customHeight="1">
      <c r="A351" s="115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  <c r="AM351" s="116"/>
      <c r="AN351" s="116"/>
      <c r="AO351" s="116"/>
      <c r="AP351" s="116"/>
      <c r="AQ351" s="116"/>
      <c r="AR351" s="116"/>
      <c r="AS351" s="116"/>
      <c r="AT351" s="116"/>
      <c r="AU351" s="117"/>
      <c r="AV351" s="7"/>
      <c r="BB351" s="7" t="str">
        <f t="shared" ref="BB351:BB367" si="9">IF($I$25="","",IF($I$25&gt;=3,1,""))</f>
        <v/>
      </c>
      <c r="CE351" t="s">
        <v>429</v>
      </c>
      <c r="CF351" t="s">
        <v>1398</v>
      </c>
    </row>
    <row r="352" spans="1:84" ht="14.25" customHeight="1" thickBot="1">
      <c r="A352" s="118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Q352" s="119"/>
      <c r="AR352" s="119"/>
      <c r="AS352" s="119"/>
      <c r="AT352" s="119"/>
      <c r="AU352" s="120"/>
      <c r="AV352" s="7"/>
      <c r="BB352" s="7" t="str">
        <f t="shared" si="9"/>
        <v/>
      </c>
      <c r="CE352" t="s">
        <v>430</v>
      </c>
      <c r="CF352" t="s">
        <v>1399</v>
      </c>
    </row>
    <row r="353" spans="1:84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BB353" s="7" t="str">
        <f t="shared" si="9"/>
        <v/>
      </c>
      <c r="CE353" t="s">
        <v>431</v>
      </c>
      <c r="CF353" t="s">
        <v>1400</v>
      </c>
    </row>
    <row r="354" spans="1:84" ht="14.25" customHeight="1">
      <c r="A354" s="121" t="s">
        <v>1032</v>
      </c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BB354" s="7" t="str">
        <f t="shared" si="9"/>
        <v/>
      </c>
      <c r="CE354" t="s">
        <v>432</v>
      </c>
      <c r="CF354" t="s">
        <v>1401</v>
      </c>
    </row>
    <row r="355" spans="1:84" ht="14.25" customHeight="1" thickBot="1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BB355" s="7" t="str">
        <f t="shared" si="9"/>
        <v/>
      </c>
      <c r="CE355" t="s">
        <v>433</v>
      </c>
      <c r="CF355" t="s">
        <v>1402</v>
      </c>
    </row>
    <row r="356" spans="1:84" ht="14.25" customHeight="1">
      <c r="A356" s="95" t="s">
        <v>67</v>
      </c>
      <c r="B356" s="96"/>
      <c r="C356" s="96"/>
      <c r="D356" s="96"/>
      <c r="E356" s="96"/>
      <c r="F356" s="96"/>
      <c r="G356" s="97"/>
      <c r="H356" s="101" t="str">
        <f>IF($G$9="","",$G$9)</f>
        <v/>
      </c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3"/>
      <c r="BB356" s="7" t="str">
        <f t="shared" si="9"/>
        <v/>
      </c>
      <c r="CE356" t="s">
        <v>434</v>
      </c>
      <c r="CF356" t="s">
        <v>1403</v>
      </c>
    </row>
    <row r="357" spans="1:84" ht="14.25" customHeight="1" thickBot="1">
      <c r="A357" s="98"/>
      <c r="B357" s="99"/>
      <c r="C357" s="99"/>
      <c r="D357" s="99"/>
      <c r="E357" s="99"/>
      <c r="F357" s="99"/>
      <c r="G357" s="100"/>
      <c r="H357" s="104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6"/>
      <c r="BB357" s="7" t="str">
        <f t="shared" si="9"/>
        <v/>
      </c>
      <c r="CE357" t="s">
        <v>435</v>
      </c>
      <c r="CF357" t="s">
        <v>1404</v>
      </c>
    </row>
    <row r="358" spans="1:84" ht="14.25" customHeight="1">
      <c r="A358" s="95" t="s">
        <v>70</v>
      </c>
      <c r="B358" s="96"/>
      <c r="C358" s="96"/>
      <c r="D358" s="96"/>
      <c r="E358" s="96"/>
      <c r="F358" s="96"/>
      <c r="G358" s="97"/>
      <c r="H358" s="101" t="str">
        <f>IF($G$10="","",$G$10)</f>
        <v/>
      </c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3"/>
      <c r="BB358" s="7" t="str">
        <f t="shared" si="9"/>
        <v/>
      </c>
      <c r="CE358" t="s">
        <v>436</v>
      </c>
      <c r="CF358" t="s">
        <v>1405</v>
      </c>
    </row>
    <row r="359" spans="1:84" ht="14.25" customHeight="1" thickBot="1">
      <c r="A359" s="98"/>
      <c r="B359" s="99"/>
      <c r="C359" s="99"/>
      <c r="D359" s="99"/>
      <c r="E359" s="99"/>
      <c r="F359" s="99"/>
      <c r="G359" s="100"/>
      <c r="H359" s="104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6"/>
      <c r="BB359" s="7" t="str">
        <f t="shared" si="9"/>
        <v/>
      </c>
      <c r="CE359" t="s">
        <v>437</v>
      </c>
      <c r="CF359" t="s">
        <v>1406</v>
      </c>
    </row>
    <row r="360" spans="1:84" ht="14.25" customHeight="1">
      <c r="A360" s="95" t="s">
        <v>73</v>
      </c>
      <c r="B360" s="96"/>
      <c r="C360" s="96"/>
      <c r="D360" s="96"/>
      <c r="E360" s="96"/>
      <c r="F360" s="96"/>
      <c r="G360" s="97"/>
      <c r="H360" s="101" t="str">
        <f>IF($G$11="","",$G$11)</f>
        <v/>
      </c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3"/>
      <c r="BB360" s="7" t="str">
        <f t="shared" si="9"/>
        <v/>
      </c>
      <c r="CE360" t="s">
        <v>438</v>
      </c>
      <c r="CF360" t="s">
        <v>1407</v>
      </c>
    </row>
    <row r="361" spans="1:84" ht="14.25" customHeight="1" thickBot="1">
      <c r="A361" s="98"/>
      <c r="B361" s="99"/>
      <c r="C361" s="99"/>
      <c r="D361" s="99"/>
      <c r="E361" s="99"/>
      <c r="F361" s="99"/>
      <c r="G361" s="100"/>
      <c r="H361" s="104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6"/>
      <c r="BB361" s="7" t="str">
        <f t="shared" si="9"/>
        <v/>
      </c>
      <c r="CE361" t="s">
        <v>439</v>
      </c>
      <c r="CF361" t="s">
        <v>1408</v>
      </c>
    </row>
    <row r="362" spans="1:84" ht="14.25" customHeight="1">
      <c r="A362" s="95" t="s">
        <v>76</v>
      </c>
      <c r="B362" s="96"/>
      <c r="C362" s="96"/>
      <c r="D362" s="96"/>
      <c r="E362" s="96"/>
      <c r="F362" s="96"/>
      <c r="G362" s="97"/>
      <c r="H362" s="101" t="str">
        <f>IF($G$12="","",$G$12)</f>
        <v/>
      </c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3"/>
      <c r="BB362" s="7" t="str">
        <f t="shared" si="9"/>
        <v/>
      </c>
      <c r="CE362" t="s">
        <v>440</v>
      </c>
      <c r="CF362" t="s">
        <v>1409</v>
      </c>
    </row>
    <row r="363" spans="1:84" ht="14.25" customHeight="1" thickBot="1">
      <c r="A363" s="98"/>
      <c r="B363" s="99"/>
      <c r="C363" s="99"/>
      <c r="D363" s="99"/>
      <c r="E363" s="99"/>
      <c r="F363" s="99"/>
      <c r="G363" s="100"/>
      <c r="H363" s="104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6"/>
      <c r="AO363" t="s">
        <v>2008</v>
      </c>
      <c r="BB363" s="7" t="str">
        <f t="shared" si="9"/>
        <v/>
      </c>
      <c r="CE363" t="s">
        <v>441</v>
      </c>
      <c r="CF363" t="s">
        <v>1410</v>
      </c>
    </row>
    <row r="364" spans="1:84" ht="14.25" customHeight="1">
      <c r="A364" s="44"/>
      <c r="B364" s="44"/>
      <c r="C364" s="44"/>
      <c r="D364" s="44"/>
      <c r="E364" s="44"/>
      <c r="F364" s="44"/>
      <c r="G364" s="44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BB364" s="7" t="str">
        <f t="shared" si="9"/>
        <v/>
      </c>
      <c r="CE364" t="s">
        <v>442</v>
      </c>
      <c r="CF364" t="s">
        <v>1411</v>
      </c>
    </row>
    <row r="365" spans="1:84" ht="14.25" customHeight="1">
      <c r="A365" s="44"/>
      <c r="B365" s="44"/>
      <c r="C365" s="44"/>
      <c r="D365" s="44"/>
      <c r="E365" s="44"/>
      <c r="F365" s="44"/>
      <c r="G365" s="44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BB365" s="7" t="str">
        <f t="shared" si="9"/>
        <v/>
      </c>
      <c r="CE365" t="s">
        <v>443</v>
      </c>
      <c r="CF365" t="s">
        <v>1412</v>
      </c>
    </row>
    <row r="366" spans="1:84" ht="14.25" customHeight="1">
      <c r="AV366" s="107" t="str">
        <f>IF(AZ366="","",3)</f>
        <v/>
      </c>
      <c r="AW366" s="108"/>
      <c r="AX366" s="108" t="s">
        <v>1999</v>
      </c>
      <c r="AY366" s="108"/>
      <c r="AZ366" s="91" t="str">
        <f>IF($I$25="","",IF(OR($I$25=0,$I$25=1,$I$25=2),"",$I$25))</f>
        <v/>
      </c>
      <c r="BA366" s="92"/>
      <c r="BB366" s="7" t="str">
        <f t="shared" si="9"/>
        <v/>
      </c>
      <c r="CE366" t="s">
        <v>444</v>
      </c>
      <c r="CF366" t="s">
        <v>1413</v>
      </c>
    </row>
    <row r="367" spans="1:84" ht="14.25" customHeight="1">
      <c r="AV367" s="109"/>
      <c r="AW367" s="110"/>
      <c r="AX367" s="110"/>
      <c r="AY367" s="110"/>
      <c r="AZ367" s="93"/>
      <c r="BA367" s="94"/>
      <c r="BB367" s="7" t="str">
        <f t="shared" si="9"/>
        <v/>
      </c>
      <c r="CE367" t="s">
        <v>445</v>
      </c>
      <c r="CF367" t="s">
        <v>1414</v>
      </c>
    </row>
    <row r="368" spans="1:84" ht="14.25" customHeight="1">
      <c r="BB368" s="7"/>
      <c r="CE368" t="s">
        <v>446</v>
      </c>
      <c r="CF368" t="s">
        <v>1415</v>
      </c>
    </row>
    <row r="369" spans="54:84" ht="14.25" customHeight="1">
      <c r="BB369" s="7"/>
      <c r="CE369" t="s">
        <v>447</v>
      </c>
      <c r="CF369" t="s">
        <v>1416</v>
      </c>
    </row>
    <row r="370" spans="54:84">
      <c r="BB370" s="7"/>
      <c r="CE370" t="s">
        <v>448</v>
      </c>
      <c r="CF370" t="s">
        <v>1417</v>
      </c>
    </row>
    <row r="371" spans="54:84">
      <c r="CE371" t="s">
        <v>449</v>
      </c>
      <c r="CF371" t="s">
        <v>1418</v>
      </c>
    </row>
    <row r="372" spans="54:84">
      <c r="CE372" t="s">
        <v>450</v>
      </c>
      <c r="CF372" t="s">
        <v>1419</v>
      </c>
    </row>
    <row r="373" spans="54:84">
      <c r="CE373" t="s">
        <v>451</v>
      </c>
      <c r="CF373" t="s">
        <v>1420</v>
      </c>
    </row>
    <row r="374" spans="54:84">
      <c r="CE374" t="s">
        <v>452</v>
      </c>
      <c r="CF374" t="s">
        <v>1421</v>
      </c>
    </row>
    <row r="375" spans="54:84">
      <c r="CE375" t="s">
        <v>453</v>
      </c>
      <c r="CF375" t="s">
        <v>1422</v>
      </c>
    </row>
    <row r="376" spans="54:84">
      <c r="CE376" t="s">
        <v>454</v>
      </c>
      <c r="CF376" t="s">
        <v>1423</v>
      </c>
    </row>
    <row r="377" spans="54:84">
      <c r="CE377" t="s">
        <v>455</v>
      </c>
      <c r="CF377" t="s">
        <v>1424</v>
      </c>
    </row>
    <row r="378" spans="54:84">
      <c r="CE378" t="s">
        <v>456</v>
      </c>
      <c r="CF378" t="s">
        <v>1425</v>
      </c>
    </row>
    <row r="379" spans="54:84">
      <c r="CE379" t="s">
        <v>457</v>
      </c>
      <c r="CF379" t="s">
        <v>1426</v>
      </c>
    </row>
    <row r="380" spans="54:84">
      <c r="CE380" t="s">
        <v>458</v>
      </c>
      <c r="CF380" t="s">
        <v>1427</v>
      </c>
    </row>
    <row r="381" spans="54:84">
      <c r="CE381" t="s">
        <v>459</v>
      </c>
      <c r="CF381" t="s">
        <v>1428</v>
      </c>
    </row>
    <row r="382" spans="54:84">
      <c r="CE382" t="s">
        <v>460</v>
      </c>
      <c r="CF382" t="s">
        <v>1429</v>
      </c>
    </row>
    <row r="383" spans="54:84">
      <c r="CE383" t="s">
        <v>461</v>
      </c>
      <c r="CF383" t="s">
        <v>1430</v>
      </c>
    </row>
    <row r="384" spans="54:84">
      <c r="CE384" t="s">
        <v>462</v>
      </c>
      <c r="CF384" t="s">
        <v>1431</v>
      </c>
    </row>
    <row r="385" spans="83:84">
      <c r="CE385" t="s">
        <v>463</v>
      </c>
      <c r="CF385" t="s">
        <v>1432</v>
      </c>
    </row>
    <row r="386" spans="83:84">
      <c r="CE386" t="s">
        <v>464</v>
      </c>
      <c r="CF386" t="s">
        <v>1433</v>
      </c>
    </row>
    <row r="387" spans="83:84">
      <c r="CE387" t="s">
        <v>465</v>
      </c>
      <c r="CF387" t="s">
        <v>1434</v>
      </c>
    </row>
    <row r="388" spans="83:84">
      <c r="CE388" t="s">
        <v>466</v>
      </c>
      <c r="CF388" t="s">
        <v>1435</v>
      </c>
    </row>
    <row r="389" spans="83:84">
      <c r="CE389" t="s">
        <v>467</v>
      </c>
      <c r="CF389" t="s">
        <v>1436</v>
      </c>
    </row>
    <row r="390" spans="83:84">
      <c r="CE390" t="s">
        <v>468</v>
      </c>
      <c r="CF390" t="s">
        <v>1437</v>
      </c>
    </row>
    <row r="391" spans="83:84">
      <c r="CE391" t="s">
        <v>469</v>
      </c>
      <c r="CF391" t="s">
        <v>1438</v>
      </c>
    </row>
    <row r="392" spans="83:84">
      <c r="CE392" t="s">
        <v>470</v>
      </c>
      <c r="CF392" t="s">
        <v>1439</v>
      </c>
    </row>
    <row r="393" spans="83:84">
      <c r="CE393" t="s">
        <v>471</v>
      </c>
      <c r="CF393" t="s">
        <v>1440</v>
      </c>
    </row>
    <row r="394" spans="83:84">
      <c r="CE394" t="s">
        <v>472</v>
      </c>
      <c r="CF394" t="s">
        <v>1441</v>
      </c>
    </row>
    <row r="395" spans="83:84">
      <c r="CE395" t="s">
        <v>473</v>
      </c>
      <c r="CF395" t="s">
        <v>1442</v>
      </c>
    </row>
    <row r="396" spans="83:84">
      <c r="CE396" t="s">
        <v>474</v>
      </c>
      <c r="CF396" t="s">
        <v>1443</v>
      </c>
    </row>
    <row r="397" spans="83:84">
      <c r="CE397" t="s">
        <v>475</v>
      </c>
      <c r="CF397" t="s">
        <v>1444</v>
      </c>
    </row>
    <row r="398" spans="83:84">
      <c r="CE398" t="s">
        <v>476</v>
      </c>
      <c r="CF398" t="s">
        <v>1445</v>
      </c>
    </row>
    <row r="399" spans="83:84">
      <c r="CE399" t="s">
        <v>477</v>
      </c>
      <c r="CF399" t="s">
        <v>1446</v>
      </c>
    </row>
    <row r="400" spans="83:84">
      <c r="CE400" t="s">
        <v>478</v>
      </c>
      <c r="CF400" t="s">
        <v>1447</v>
      </c>
    </row>
    <row r="401" spans="83:84">
      <c r="CE401" t="s">
        <v>479</v>
      </c>
      <c r="CF401" t="s">
        <v>1448</v>
      </c>
    </row>
    <row r="402" spans="83:84">
      <c r="CE402" t="s">
        <v>480</v>
      </c>
      <c r="CF402" t="s">
        <v>1449</v>
      </c>
    </row>
    <row r="403" spans="83:84">
      <c r="CE403" t="s">
        <v>481</v>
      </c>
      <c r="CF403" t="s">
        <v>1450</v>
      </c>
    </row>
    <row r="404" spans="83:84">
      <c r="CE404" t="s">
        <v>482</v>
      </c>
      <c r="CF404" t="s">
        <v>1451</v>
      </c>
    </row>
    <row r="405" spans="83:84">
      <c r="CE405" t="s">
        <v>483</v>
      </c>
      <c r="CF405" t="s">
        <v>1452</v>
      </c>
    </row>
    <row r="406" spans="83:84">
      <c r="CE406" t="s">
        <v>484</v>
      </c>
      <c r="CF406" t="s">
        <v>1453</v>
      </c>
    </row>
    <row r="407" spans="83:84">
      <c r="CE407" t="s">
        <v>485</v>
      </c>
      <c r="CF407" t="s">
        <v>1454</v>
      </c>
    </row>
    <row r="408" spans="83:84">
      <c r="CE408" t="s">
        <v>486</v>
      </c>
      <c r="CF408" t="s">
        <v>1455</v>
      </c>
    </row>
    <row r="409" spans="83:84">
      <c r="CE409" t="s">
        <v>487</v>
      </c>
      <c r="CF409" t="s">
        <v>1456</v>
      </c>
    </row>
    <row r="410" spans="83:84">
      <c r="CE410" t="s">
        <v>488</v>
      </c>
      <c r="CF410" t="s">
        <v>1457</v>
      </c>
    </row>
    <row r="411" spans="83:84">
      <c r="CE411" t="s">
        <v>489</v>
      </c>
      <c r="CF411" t="s">
        <v>1458</v>
      </c>
    </row>
    <row r="412" spans="83:84">
      <c r="CE412" t="s">
        <v>490</v>
      </c>
      <c r="CF412" t="s">
        <v>1459</v>
      </c>
    </row>
    <row r="413" spans="83:84">
      <c r="CE413" t="s">
        <v>491</v>
      </c>
      <c r="CF413" t="s">
        <v>1460</v>
      </c>
    </row>
    <row r="414" spans="83:84">
      <c r="CE414" t="s">
        <v>492</v>
      </c>
      <c r="CF414" t="s">
        <v>1461</v>
      </c>
    </row>
    <row r="415" spans="83:84">
      <c r="CE415" t="s">
        <v>493</v>
      </c>
      <c r="CF415" t="s">
        <v>1462</v>
      </c>
    </row>
    <row r="416" spans="83:84">
      <c r="CE416" t="s">
        <v>494</v>
      </c>
      <c r="CF416" t="s">
        <v>1463</v>
      </c>
    </row>
    <row r="417" spans="83:84">
      <c r="CE417" t="s">
        <v>495</v>
      </c>
      <c r="CF417" t="s">
        <v>1464</v>
      </c>
    </row>
    <row r="418" spans="83:84">
      <c r="CE418" t="s">
        <v>496</v>
      </c>
      <c r="CF418" t="s">
        <v>1465</v>
      </c>
    </row>
    <row r="419" spans="83:84">
      <c r="CE419" t="s">
        <v>497</v>
      </c>
      <c r="CF419" t="s">
        <v>1466</v>
      </c>
    </row>
    <row r="420" spans="83:84">
      <c r="CE420" t="s">
        <v>498</v>
      </c>
      <c r="CF420" t="s">
        <v>1467</v>
      </c>
    </row>
    <row r="421" spans="83:84">
      <c r="CE421" t="s">
        <v>499</v>
      </c>
      <c r="CF421" t="s">
        <v>1468</v>
      </c>
    </row>
    <row r="422" spans="83:84">
      <c r="CE422" t="s">
        <v>500</v>
      </c>
      <c r="CF422" t="s">
        <v>1469</v>
      </c>
    </row>
    <row r="423" spans="83:84">
      <c r="CE423" t="s">
        <v>501</v>
      </c>
      <c r="CF423" t="s">
        <v>1470</v>
      </c>
    </row>
    <row r="424" spans="83:84">
      <c r="CE424" t="s">
        <v>502</v>
      </c>
      <c r="CF424" t="s">
        <v>1471</v>
      </c>
    </row>
    <row r="425" spans="83:84">
      <c r="CE425" t="s">
        <v>503</v>
      </c>
      <c r="CF425" t="s">
        <v>1472</v>
      </c>
    </row>
    <row r="426" spans="83:84">
      <c r="CE426" t="s">
        <v>504</v>
      </c>
      <c r="CF426" t="s">
        <v>1473</v>
      </c>
    </row>
    <row r="427" spans="83:84">
      <c r="CE427" t="s">
        <v>505</v>
      </c>
      <c r="CF427" t="s">
        <v>1474</v>
      </c>
    </row>
    <row r="428" spans="83:84">
      <c r="CE428" t="s">
        <v>506</v>
      </c>
      <c r="CF428" t="s">
        <v>1475</v>
      </c>
    </row>
    <row r="429" spans="83:84">
      <c r="CE429" t="s">
        <v>507</v>
      </c>
      <c r="CF429" t="s">
        <v>1476</v>
      </c>
    </row>
    <row r="430" spans="83:84">
      <c r="CE430" t="s">
        <v>508</v>
      </c>
      <c r="CF430" t="s">
        <v>1477</v>
      </c>
    </row>
    <row r="431" spans="83:84">
      <c r="CE431" t="s">
        <v>509</v>
      </c>
      <c r="CF431" t="s">
        <v>1478</v>
      </c>
    </row>
    <row r="432" spans="83:84">
      <c r="CE432" t="s">
        <v>510</v>
      </c>
      <c r="CF432" t="s">
        <v>1479</v>
      </c>
    </row>
    <row r="433" spans="83:84">
      <c r="CE433" t="s">
        <v>511</v>
      </c>
      <c r="CF433" t="s">
        <v>63</v>
      </c>
    </row>
    <row r="434" spans="83:84">
      <c r="CE434" t="s">
        <v>512</v>
      </c>
      <c r="CF434" t="s">
        <v>1480</v>
      </c>
    </row>
    <row r="435" spans="83:84">
      <c r="CE435" t="s">
        <v>513</v>
      </c>
      <c r="CF435" t="s">
        <v>1481</v>
      </c>
    </row>
    <row r="436" spans="83:84">
      <c r="CE436" t="s">
        <v>514</v>
      </c>
      <c r="CF436" t="s">
        <v>1482</v>
      </c>
    </row>
    <row r="437" spans="83:84">
      <c r="CE437" t="s">
        <v>515</v>
      </c>
      <c r="CF437" t="s">
        <v>1483</v>
      </c>
    </row>
    <row r="438" spans="83:84">
      <c r="CE438" t="s">
        <v>516</v>
      </c>
      <c r="CF438" t="s">
        <v>1484</v>
      </c>
    </row>
    <row r="439" spans="83:84">
      <c r="CE439" t="s">
        <v>517</v>
      </c>
      <c r="CF439" t="s">
        <v>1485</v>
      </c>
    </row>
    <row r="440" spans="83:84">
      <c r="CE440" t="s">
        <v>518</v>
      </c>
      <c r="CF440" t="s">
        <v>1486</v>
      </c>
    </row>
    <row r="441" spans="83:84">
      <c r="CE441" t="s">
        <v>519</v>
      </c>
      <c r="CF441" t="s">
        <v>1487</v>
      </c>
    </row>
    <row r="442" spans="83:84">
      <c r="CE442" t="s">
        <v>520</v>
      </c>
      <c r="CF442" t="s">
        <v>1488</v>
      </c>
    </row>
    <row r="443" spans="83:84">
      <c r="CE443" t="s">
        <v>521</v>
      </c>
      <c r="CF443" t="s">
        <v>1489</v>
      </c>
    </row>
    <row r="444" spans="83:84">
      <c r="CE444" t="s">
        <v>522</v>
      </c>
      <c r="CF444" t="s">
        <v>1490</v>
      </c>
    </row>
    <row r="445" spans="83:84">
      <c r="CE445" t="s">
        <v>523</v>
      </c>
      <c r="CF445" t="s">
        <v>1491</v>
      </c>
    </row>
    <row r="446" spans="83:84">
      <c r="CE446" t="s">
        <v>524</v>
      </c>
      <c r="CF446" t="s">
        <v>1492</v>
      </c>
    </row>
    <row r="447" spans="83:84">
      <c r="CE447" t="s">
        <v>525</v>
      </c>
      <c r="CF447" t="s">
        <v>1493</v>
      </c>
    </row>
    <row r="448" spans="83:84">
      <c r="CE448" t="s">
        <v>526</v>
      </c>
      <c r="CF448" t="s">
        <v>1494</v>
      </c>
    </row>
    <row r="449" spans="83:84">
      <c r="CE449" t="s">
        <v>527</v>
      </c>
      <c r="CF449" t="s">
        <v>1495</v>
      </c>
    </row>
    <row r="450" spans="83:84">
      <c r="CE450" t="s">
        <v>528</v>
      </c>
      <c r="CF450" t="s">
        <v>1496</v>
      </c>
    </row>
    <row r="451" spans="83:84">
      <c r="CE451" t="s">
        <v>529</v>
      </c>
      <c r="CF451" t="s">
        <v>1497</v>
      </c>
    </row>
    <row r="452" spans="83:84">
      <c r="CE452" t="s">
        <v>530</v>
      </c>
      <c r="CF452" t="s">
        <v>1498</v>
      </c>
    </row>
    <row r="453" spans="83:84">
      <c r="CE453" t="s">
        <v>531</v>
      </c>
      <c r="CF453" t="s">
        <v>1499</v>
      </c>
    </row>
    <row r="454" spans="83:84">
      <c r="CE454" t="s">
        <v>532</v>
      </c>
      <c r="CF454" t="s">
        <v>1500</v>
      </c>
    </row>
    <row r="455" spans="83:84">
      <c r="CE455" t="s">
        <v>533</v>
      </c>
      <c r="CF455" t="s">
        <v>1501</v>
      </c>
    </row>
    <row r="456" spans="83:84">
      <c r="CE456" t="s">
        <v>534</v>
      </c>
      <c r="CF456" t="s">
        <v>1502</v>
      </c>
    </row>
    <row r="457" spans="83:84">
      <c r="CE457" t="s">
        <v>535</v>
      </c>
      <c r="CF457" t="s">
        <v>1503</v>
      </c>
    </row>
    <row r="458" spans="83:84">
      <c r="CE458" t="s">
        <v>536</v>
      </c>
      <c r="CF458" t="s">
        <v>1504</v>
      </c>
    </row>
    <row r="459" spans="83:84">
      <c r="CE459" t="s">
        <v>537</v>
      </c>
      <c r="CF459" t="s">
        <v>1505</v>
      </c>
    </row>
    <row r="460" spans="83:84">
      <c r="CE460" t="s">
        <v>538</v>
      </c>
      <c r="CF460" t="s">
        <v>1506</v>
      </c>
    </row>
    <row r="461" spans="83:84">
      <c r="CE461" t="s">
        <v>539</v>
      </c>
      <c r="CF461" t="s">
        <v>1507</v>
      </c>
    </row>
    <row r="462" spans="83:84">
      <c r="CE462" t="s">
        <v>540</v>
      </c>
      <c r="CF462" t="s">
        <v>1508</v>
      </c>
    </row>
    <row r="463" spans="83:84">
      <c r="CE463" t="s">
        <v>541</v>
      </c>
      <c r="CF463" t="s">
        <v>1509</v>
      </c>
    </row>
    <row r="464" spans="83:84">
      <c r="CE464" t="s">
        <v>542</v>
      </c>
      <c r="CF464" t="s">
        <v>1510</v>
      </c>
    </row>
    <row r="465" spans="83:84">
      <c r="CE465" t="s">
        <v>543</v>
      </c>
      <c r="CF465" t="s">
        <v>1511</v>
      </c>
    </row>
    <row r="466" spans="83:84">
      <c r="CE466" t="s">
        <v>544</v>
      </c>
      <c r="CF466" t="s">
        <v>1512</v>
      </c>
    </row>
    <row r="467" spans="83:84">
      <c r="CE467" t="s">
        <v>545</v>
      </c>
      <c r="CF467" t="s">
        <v>1513</v>
      </c>
    </row>
    <row r="468" spans="83:84">
      <c r="CE468" t="s">
        <v>546</v>
      </c>
      <c r="CF468" t="s">
        <v>1514</v>
      </c>
    </row>
    <row r="469" spans="83:84">
      <c r="CE469" t="s">
        <v>547</v>
      </c>
      <c r="CF469" t="s">
        <v>1515</v>
      </c>
    </row>
    <row r="470" spans="83:84">
      <c r="CE470" t="s">
        <v>548</v>
      </c>
      <c r="CF470" t="s">
        <v>1516</v>
      </c>
    </row>
    <row r="471" spans="83:84">
      <c r="CE471" t="s">
        <v>549</v>
      </c>
      <c r="CF471" t="s">
        <v>1517</v>
      </c>
    </row>
    <row r="472" spans="83:84">
      <c r="CE472" t="s">
        <v>550</v>
      </c>
      <c r="CF472" t="s">
        <v>1518</v>
      </c>
    </row>
    <row r="473" spans="83:84">
      <c r="CE473" t="s">
        <v>551</v>
      </c>
      <c r="CF473" t="s">
        <v>1519</v>
      </c>
    </row>
    <row r="474" spans="83:84">
      <c r="CE474" t="s">
        <v>552</v>
      </c>
      <c r="CF474" t="s">
        <v>1520</v>
      </c>
    </row>
    <row r="475" spans="83:84">
      <c r="CE475" t="s">
        <v>553</v>
      </c>
      <c r="CF475" t="s">
        <v>1521</v>
      </c>
    </row>
    <row r="476" spans="83:84">
      <c r="CE476" t="s">
        <v>554</v>
      </c>
      <c r="CF476" t="s">
        <v>1522</v>
      </c>
    </row>
    <row r="477" spans="83:84">
      <c r="CE477" t="s">
        <v>555</v>
      </c>
      <c r="CF477" t="s">
        <v>1523</v>
      </c>
    </row>
    <row r="478" spans="83:84">
      <c r="CE478" t="s">
        <v>556</v>
      </c>
      <c r="CF478" t="s">
        <v>1524</v>
      </c>
    </row>
    <row r="479" spans="83:84">
      <c r="CE479" t="s">
        <v>557</v>
      </c>
      <c r="CF479" t="s">
        <v>1525</v>
      </c>
    </row>
    <row r="480" spans="83:84">
      <c r="CE480" t="s">
        <v>558</v>
      </c>
      <c r="CF480" t="s">
        <v>1526</v>
      </c>
    </row>
    <row r="481" spans="83:84">
      <c r="CE481" t="s">
        <v>559</v>
      </c>
      <c r="CF481" t="s">
        <v>1527</v>
      </c>
    </row>
    <row r="482" spans="83:84">
      <c r="CE482" t="s">
        <v>560</v>
      </c>
      <c r="CF482" t="s">
        <v>1528</v>
      </c>
    </row>
    <row r="483" spans="83:84">
      <c r="CE483" t="s">
        <v>561</v>
      </c>
      <c r="CF483" t="s">
        <v>1529</v>
      </c>
    </row>
    <row r="484" spans="83:84">
      <c r="CE484" t="s">
        <v>562</v>
      </c>
      <c r="CF484" t="s">
        <v>1530</v>
      </c>
    </row>
    <row r="485" spans="83:84">
      <c r="CE485" t="s">
        <v>563</v>
      </c>
      <c r="CF485" t="s">
        <v>1531</v>
      </c>
    </row>
    <row r="486" spans="83:84">
      <c r="CE486" t="s">
        <v>564</v>
      </c>
      <c r="CF486" t="s">
        <v>1532</v>
      </c>
    </row>
    <row r="487" spans="83:84">
      <c r="CE487" t="s">
        <v>565</v>
      </c>
      <c r="CF487" t="s">
        <v>1533</v>
      </c>
    </row>
    <row r="488" spans="83:84">
      <c r="CE488" t="s">
        <v>566</v>
      </c>
      <c r="CF488" t="s">
        <v>1534</v>
      </c>
    </row>
    <row r="489" spans="83:84">
      <c r="CE489" t="s">
        <v>567</v>
      </c>
      <c r="CF489" t="s">
        <v>66</v>
      </c>
    </row>
    <row r="490" spans="83:84">
      <c r="CE490" t="s">
        <v>568</v>
      </c>
      <c r="CF490" t="s">
        <v>1535</v>
      </c>
    </row>
    <row r="491" spans="83:84">
      <c r="CE491" t="s">
        <v>569</v>
      </c>
      <c r="CF491" t="s">
        <v>1536</v>
      </c>
    </row>
    <row r="492" spans="83:84">
      <c r="CE492" t="s">
        <v>570</v>
      </c>
      <c r="CF492" t="s">
        <v>1537</v>
      </c>
    </row>
    <row r="493" spans="83:84">
      <c r="CE493" t="s">
        <v>571</v>
      </c>
      <c r="CF493" t="s">
        <v>1538</v>
      </c>
    </row>
    <row r="494" spans="83:84">
      <c r="CE494" t="s">
        <v>572</v>
      </c>
      <c r="CF494" t="s">
        <v>1539</v>
      </c>
    </row>
    <row r="495" spans="83:84">
      <c r="CE495" t="s">
        <v>573</v>
      </c>
      <c r="CF495" t="s">
        <v>1540</v>
      </c>
    </row>
    <row r="496" spans="83:84">
      <c r="CE496" t="s">
        <v>574</v>
      </c>
      <c r="CF496" t="s">
        <v>1541</v>
      </c>
    </row>
    <row r="497" spans="83:84">
      <c r="CE497" t="s">
        <v>575</v>
      </c>
      <c r="CF497" t="s">
        <v>1542</v>
      </c>
    </row>
    <row r="498" spans="83:84">
      <c r="CE498" t="s">
        <v>576</v>
      </c>
      <c r="CF498" t="s">
        <v>1543</v>
      </c>
    </row>
    <row r="499" spans="83:84">
      <c r="CE499" t="s">
        <v>577</v>
      </c>
      <c r="CF499" t="s">
        <v>1544</v>
      </c>
    </row>
    <row r="500" spans="83:84">
      <c r="CE500" t="s">
        <v>578</v>
      </c>
      <c r="CF500" t="s">
        <v>1545</v>
      </c>
    </row>
    <row r="501" spans="83:84">
      <c r="CE501" t="s">
        <v>579</v>
      </c>
      <c r="CF501" t="s">
        <v>1546</v>
      </c>
    </row>
    <row r="502" spans="83:84">
      <c r="CE502" t="s">
        <v>580</v>
      </c>
      <c r="CF502" t="s">
        <v>1547</v>
      </c>
    </row>
    <row r="503" spans="83:84">
      <c r="CE503" t="s">
        <v>581</v>
      </c>
      <c r="CF503" t="s">
        <v>1548</v>
      </c>
    </row>
    <row r="504" spans="83:84">
      <c r="CE504" t="s">
        <v>582</v>
      </c>
      <c r="CF504" t="s">
        <v>1549</v>
      </c>
    </row>
    <row r="505" spans="83:84">
      <c r="CE505" t="s">
        <v>583</v>
      </c>
      <c r="CF505" t="s">
        <v>1550</v>
      </c>
    </row>
    <row r="506" spans="83:84">
      <c r="CE506" t="s">
        <v>584</v>
      </c>
      <c r="CF506" t="s">
        <v>1551</v>
      </c>
    </row>
    <row r="507" spans="83:84">
      <c r="CE507" t="s">
        <v>585</v>
      </c>
      <c r="CF507" t="s">
        <v>1552</v>
      </c>
    </row>
    <row r="508" spans="83:84">
      <c r="CE508" t="s">
        <v>586</v>
      </c>
      <c r="CF508" t="s">
        <v>1553</v>
      </c>
    </row>
    <row r="509" spans="83:84">
      <c r="CE509" t="s">
        <v>587</v>
      </c>
      <c r="CF509" t="s">
        <v>1554</v>
      </c>
    </row>
    <row r="510" spans="83:84">
      <c r="CE510" t="s">
        <v>588</v>
      </c>
      <c r="CF510" t="s">
        <v>1555</v>
      </c>
    </row>
    <row r="511" spans="83:84">
      <c r="CE511" t="s">
        <v>589</v>
      </c>
      <c r="CF511" t="s">
        <v>1556</v>
      </c>
    </row>
    <row r="512" spans="83:84">
      <c r="CE512" t="s">
        <v>590</v>
      </c>
      <c r="CF512" t="s">
        <v>1557</v>
      </c>
    </row>
    <row r="513" spans="83:84">
      <c r="CE513" t="s">
        <v>591</v>
      </c>
      <c r="CF513" t="s">
        <v>1558</v>
      </c>
    </row>
    <row r="514" spans="83:84">
      <c r="CE514" t="s">
        <v>592</v>
      </c>
      <c r="CF514" t="s">
        <v>1559</v>
      </c>
    </row>
    <row r="515" spans="83:84">
      <c r="CE515" t="s">
        <v>593</v>
      </c>
      <c r="CF515" t="s">
        <v>1560</v>
      </c>
    </row>
    <row r="516" spans="83:84">
      <c r="CE516" t="s">
        <v>594</v>
      </c>
      <c r="CF516" t="s">
        <v>1561</v>
      </c>
    </row>
    <row r="517" spans="83:84">
      <c r="CE517" t="s">
        <v>595</v>
      </c>
      <c r="CF517" t="s">
        <v>1562</v>
      </c>
    </row>
    <row r="518" spans="83:84">
      <c r="CE518" t="s">
        <v>596</v>
      </c>
      <c r="CF518" t="s">
        <v>1563</v>
      </c>
    </row>
    <row r="519" spans="83:84">
      <c r="CE519" t="s">
        <v>597</v>
      </c>
      <c r="CF519" t="s">
        <v>1564</v>
      </c>
    </row>
    <row r="520" spans="83:84">
      <c r="CE520" t="s">
        <v>598</v>
      </c>
      <c r="CF520" t="s">
        <v>1565</v>
      </c>
    </row>
    <row r="521" spans="83:84">
      <c r="CE521" t="s">
        <v>599</v>
      </c>
      <c r="CF521" t="s">
        <v>1566</v>
      </c>
    </row>
    <row r="522" spans="83:84">
      <c r="CE522" t="s">
        <v>600</v>
      </c>
      <c r="CF522" t="s">
        <v>1567</v>
      </c>
    </row>
    <row r="523" spans="83:84">
      <c r="CE523" t="s">
        <v>601</v>
      </c>
      <c r="CF523" t="s">
        <v>1568</v>
      </c>
    </row>
    <row r="524" spans="83:84">
      <c r="CE524" t="s">
        <v>602</v>
      </c>
      <c r="CF524" t="s">
        <v>1569</v>
      </c>
    </row>
    <row r="525" spans="83:84">
      <c r="CE525" t="s">
        <v>603</v>
      </c>
      <c r="CF525" t="s">
        <v>1570</v>
      </c>
    </row>
    <row r="526" spans="83:84">
      <c r="CE526" t="s">
        <v>604</v>
      </c>
      <c r="CF526" t="s">
        <v>1571</v>
      </c>
    </row>
    <row r="527" spans="83:84">
      <c r="CE527" t="s">
        <v>605</v>
      </c>
      <c r="CF527" t="s">
        <v>1572</v>
      </c>
    </row>
    <row r="528" spans="83:84">
      <c r="CE528" t="s">
        <v>606</v>
      </c>
      <c r="CF528" t="s">
        <v>1573</v>
      </c>
    </row>
    <row r="529" spans="83:84">
      <c r="CE529" t="s">
        <v>607</v>
      </c>
      <c r="CF529" t="s">
        <v>1574</v>
      </c>
    </row>
    <row r="530" spans="83:84">
      <c r="CE530" t="s">
        <v>608</v>
      </c>
      <c r="CF530" t="s">
        <v>1575</v>
      </c>
    </row>
    <row r="531" spans="83:84">
      <c r="CE531" t="s">
        <v>609</v>
      </c>
      <c r="CF531" t="s">
        <v>1576</v>
      </c>
    </row>
    <row r="532" spans="83:84">
      <c r="CE532" t="s">
        <v>610</v>
      </c>
      <c r="CF532" t="s">
        <v>69</v>
      </c>
    </row>
    <row r="533" spans="83:84">
      <c r="CE533" t="s">
        <v>611</v>
      </c>
      <c r="CF533" t="s">
        <v>1577</v>
      </c>
    </row>
    <row r="534" spans="83:84">
      <c r="CE534" t="s">
        <v>612</v>
      </c>
      <c r="CF534" t="s">
        <v>1578</v>
      </c>
    </row>
    <row r="535" spans="83:84">
      <c r="CE535" t="s">
        <v>613</v>
      </c>
      <c r="CF535" t="s">
        <v>1579</v>
      </c>
    </row>
    <row r="536" spans="83:84">
      <c r="CE536" t="s">
        <v>614</v>
      </c>
      <c r="CF536" t="s">
        <v>1580</v>
      </c>
    </row>
    <row r="537" spans="83:84">
      <c r="CE537" t="s">
        <v>615</v>
      </c>
      <c r="CF537" t="s">
        <v>1581</v>
      </c>
    </row>
    <row r="538" spans="83:84">
      <c r="CE538" t="s">
        <v>616</v>
      </c>
      <c r="CF538" t="s">
        <v>1582</v>
      </c>
    </row>
    <row r="539" spans="83:84">
      <c r="CE539" t="s">
        <v>617</v>
      </c>
      <c r="CF539" t="s">
        <v>1583</v>
      </c>
    </row>
    <row r="540" spans="83:84">
      <c r="CE540" t="s">
        <v>618</v>
      </c>
      <c r="CF540" t="s">
        <v>1584</v>
      </c>
    </row>
    <row r="541" spans="83:84">
      <c r="CE541" t="s">
        <v>619</v>
      </c>
      <c r="CF541" t="s">
        <v>1585</v>
      </c>
    </row>
    <row r="542" spans="83:84">
      <c r="CE542" t="s">
        <v>620</v>
      </c>
      <c r="CF542" t="s">
        <v>1586</v>
      </c>
    </row>
    <row r="543" spans="83:84">
      <c r="CE543" t="s">
        <v>621</v>
      </c>
      <c r="CF543" t="s">
        <v>1587</v>
      </c>
    </row>
    <row r="544" spans="83:84">
      <c r="CE544" t="s">
        <v>622</v>
      </c>
      <c r="CF544" t="s">
        <v>1588</v>
      </c>
    </row>
    <row r="545" spans="83:84">
      <c r="CE545" t="s">
        <v>623</v>
      </c>
      <c r="CF545" t="s">
        <v>1589</v>
      </c>
    </row>
    <row r="546" spans="83:84">
      <c r="CE546" t="s">
        <v>624</v>
      </c>
      <c r="CF546" t="s">
        <v>1590</v>
      </c>
    </row>
    <row r="547" spans="83:84">
      <c r="CE547" t="s">
        <v>625</v>
      </c>
      <c r="CF547" t="s">
        <v>1591</v>
      </c>
    </row>
    <row r="548" spans="83:84">
      <c r="CE548" t="s">
        <v>626</v>
      </c>
      <c r="CF548" t="s">
        <v>1592</v>
      </c>
    </row>
    <row r="549" spans="83:84">
      <c r="CE549" t="s">
        <v>627</v>
      </c>
      <c r="CF549" t="s">
        <v>1593</v>
      </c>
    </row>
    <row r="550" spans="83:84">
      <c r="CE550" t="s">
        <v>628</v>
      </c>
      <c r="CF550" t="s">
        <v>1594</v>
      </c>
    </row>
    <row r="551" spans="83:84">
      <c r="CE551" t="s">
        <v>629</v>
      </c>
      <c r="CF551" t="s">
        <v>1595</v>
      </c>
    </row>
    <row r="552" spans="83:84">
      <c r="CE552" t="s">
        <v>630</v>
      </c>
      <c r="CF552" t="s">
        <v>1596</v>
      </c>
    </row>
    <row r="553" spans="83:84">
      <c r="CE553" t="s">
        <v>631</v>
      </c>
      <c r="CF553" t="s">
        <v>1597</v>
      </c>
    </row>
    <row r="554" spans="83:84">
      <c r="CE554" t="s">
        <v>632</v>
      </c>
      <c r="CF554" t="s">
        <v>1598</v>
      </c>
    </row>
    <row r="555" spans="83:84">
      <c r="CE555" t="s">
        <v>633</v>
      </c>
      <c r="CF555" t="s">
        <v>1599</v>
      </c>
    </row>
    <row r="556" spans="83:84">
      <c r="CE556" t="s">
        <v>634</v>
      </c>
      <c r="CF556" t="s">
        <v>1600</v>
      </c>
    </row>
    <row r="557" spans="83:84">
      <c r="CE557" t="s">
        <v>635</v>
      </c>
      <c r="CF557" t="s">
        <v>1601</v>
      </c>
    </row>
    <row r="558" spans="83:84">
      <c r="CE558" t="s">
        <v>636</v>
      </c>
      <c r="CF558" t="s">
        <v>1602</v>
      </c>
    </row>
    <row r="559" spans="83:84">
      <c r="CE559" t="s">
        <v>637</v>
      </c>
      <c r="CF559" t="s">
        <v>1603</v>
      </c>
    </row>
    <row r="560" spans="83:84">
      <c r="CE560" t="s">
        <v>638</v>
      </c>
      <c r="CF560" t="s">
        <v>1604</v>
      </c>
    </row>
    <row r="561" spans="83:84">
      <c r="CE561" t="s">
        <v>639</v>
      </c>
      <c r="CF561" t="s">
        <v>1605</v>
      </c>
    </row>
    <row r="562" spans="83:84">
      <c r="CE562" t="s">
        <v>640</v>
      </c>
      <c r="CF562" t="s">
        <v>1606</v>
      </c>
    </row>
    <row r="563" spans="83:84">
      <c r="CE563" t="s">
        <v>641</v>
      </c>
      <c r="CF563" t="s">
        <v>1607</v>
      </c>
    </row>
    <row r="564" spans="83:84">
      <c r="CE564" t="s">
        <v>642</v>
      </c>
      <c r="CF564" t="s">
        <v>1608</v>
      </c>
    </row>
    <row r="565" spans="83:84">
      <c r="CE565" t="s">
        <v>643</v>
      </c>
      <c r="CF565" t="s">
        <v>72</v>
      </c>
    </row>
    <row r="566" spans="83:84">
      <c r="CE566" t="s">
        <v>644</v>
      </c>
      <c r="CF566" t="s">
        <v>1609</v>
      </c>
    </row>
    <row r="567" spans="83:84">
      <c r="CE567" t="s">
        <v>645</v>
      </c>
      <c r="CF567" t="s">
        <v>1610</v>
      </c>
    </row>
    <row r="568" spans="83:84">
      <c r="CE568" t="s">
        <v>646</v>
      </c>
      <c r="CF568" t="s">
        <v>1611</v>
      </c>
    </row>
    <row r="569" spans="83:84">
      <c r="CE569" t="s">
        <v>647</v>
      </c>
      <c r="CF569" t="s">
        <v>1612</v>
      </c>
    </row>
    <row r="570" spans="83:84">
      <c r="CE570" t="s">
        <v>648</v>
      </c>
      <c r="CF570" t="s">
        <v>1613</v>
      </c>
    </row>
    <row r="571" spans="83:84">
      <c r="CE571" t="s">
        <v>649</v>
      </c>
      <c r="CF571" t="s">
        <v>1614</v>
      </c>
    </row>
    <row r="572" spans="83:84">
      <c r="CE572" t="s">
        <v>650</v>
      </c>
      <c r="CF572" t="s">
        <v>1615</v>
      </c>
    </row>
    <row r="573" spans="83:84">
      <c r="CE573" t="s">
        <v>651</v>
      </c>
      <c r="CF573" t="s">
        <v>1616</v>
      </c>
    </row>
    <row r="574" spans="83:84">
      <c r="CE574" t="s">
        <v>652</v>
      </c>
      <c r="CF574" t="s">
        <v>1617</v>
      </c>
    </row>
    <row r="575" spans="83:84">
      <c r="CE575" t="s">
        <v>653</v>
      </c>
      <c r="CF575" t="s">
        <v>1618</v>
      </c>
    </row>
    <row r="576" spans="83:84">
      <c r="CE576" t="s">
        <v>654</v>
      </c>
      <c r="CF576" t="s">
        <v>1619</v>
      </c>
    </row>
    <row r="577" spans="83:84">
      <c r="CE577" t="s">
        <v>655</v>
      </c>
      <c r="CF577" t="s">
        <v>1620</v>
      </c>
    </row>
    <row r="578" spans="83:84">
      <c r="CE578" t="s">
        <v>656</v>
      </c>
      <c r="CF578" t="s">
        <v>1621</v>
      </c>
    </row>
    <row r="579" spans="83:84">
      <c r="CE579" t="s">
        <v>657</v>
      </c>
      <c r="CF579" t="s">
        <v>1622</v>
      </c>
    </row>
    <row r="580" spans="83:84">
      <c r="CE580" t="s">
        <v>658</v>
      </c>
      <c r="CF580" t="s">
        <v>1623</v>
      </c>
    </row>
    <row r="581" spans="83:84">
      <c r="CE581" t="s">
        <v>659</v>
      </c>
      <c r="CF581" t="s">
        <v>1624</v>
      </c>
    </row>
    <row r="582" spans="83:84">
      <c r="CE582" t="s">
        <v>660</v>
      </c>
      <c r="CF582" t="s">
        <v>1625</v>
      </c>
    </row>
    <row r="583" spans="83:84">
      <c r="CE583" t="s">
        <v>661</v>
      </c>
      <c r="CF583" t="s">
        <v>1626</v>
      </c>
    </row>
    <row r="584" spans="83:84">
      <c r="CE584" t="s">
        <v>662</v>
      </c>
      <c r="CF584" t="s">
        <v>1627</v>
      </c>
    </row>
    <row r="585" spans="83:84">
      <c r="CE585" t="s">
        <v>663</v>
      </c>
      <c r="CF585" t="s">
        <v>1628</v>
      </c>
    </row>
    <row r="586" spans="83:84">
      <c r="CE586" t="s">
        <v>664</v>
      </c>
      <c r="CF586" t="s">
        <v>1629</v>
      </c>
    </row>
    <row r="587" spans="83:84">
      <c r="CE587" t="s">
        <v>665</v>
      </c>
      <c r="CF587" t="s">
        <v>1630</v>
      </c>
    </row>
    <row r="588" spans="83:84">
      <c r="CE588" t="s">
        <v>666</v>
      </c>
      <c r="CF588" t="s">
        <v>1631</v>
      </c>
    </row>
    <row r="589" spans="83:84">
      <c r="CE589" t="s">
        <v>667</v>
      </c>
      <c r="CF589" t="s">
        <v>1632</v>
      </c>
    </row>
    <row r="590" spans="83:84">
      <c r="CE590" t="s">
        <v>668</v>
      </c>
      <c r="CF590" t="s">
        <v>1633</v>
      </c>
    </row>
    <row r="591" spans="83:84">
      <c r="CE591" t="s">
        <v>669</v>
      </c>
      <c r="CF591" t="s">
        <v>1634</v>
      </c>
    </row>
    <row r="592" spans="83:84">
      <c r="CE592" t="s">
        <v>670</v>
      </c>
      <c r="CF592" t="s">
        <v>1635</v>
      </c>
    </row>
    <row r="593" spans="83:84">
      <c r="CE593" t="s">
        <v>671</v>
      </c>
      <c r="CF593" t="s">
        <v>1636</v>
      </c>
    </row>
    <row r="594" spans="83:84">
      <c r="CE594" t="s">
        <v>672</v>
      </c>
      <c r="CF594" t="s">
        <v>1637</v>
      </c>
    </row>
    <row r="595" spans="83:84">
      <c r="CE595" t="s">
        <v>673</v>
      </c>
      <c r="CF595" t="s">
        <v>1638</v>
      </c>
    </row>
    <row r="596" spans="83:84">
      <c r="CE596" t="s">
        <v>674</v>
      </c>
      <c r="CF596" t="s">
        <v>1639</v>
      </c>
    </row>
    <row r="597" spans="83:84">
      <c r="CE597" t="s">
        <v>675</v>
      </c>
      <c r="CF597" t="s">
        <v>1640</v>
      </c>
    </row>
    <row r="598" spans="83:84">
      <c r="CE598" t="s">
        <v>676</v>
      </c>
      <c r="CF598" t="s">
        <v>1641</v>
      </c>
    </row>
    <row r="599" spans="83:84">
      <c r="CE599" t="s">
        <v>677</v>
      </c>
      <c r="CF599" t="s">
        <v>1642</v>
      </c>
    </row>
    <row r="600" spans="83:84">
      <c r="CE600" t="s">
        <v>678</v>
      </c>
      <c r="CF600" t="s">
        <v>1643</v>
      </c>
    </row>
    <row r="601" spans="83:84">
      <c r="CE601" t="s">
        <v>679</v>
      </c>
      <c r="CF601" t="s">
        <v>1644</v>
      </c>
    </row>
    <row r="602" spans="83:84">
      <c r="CE602" t="s">
        <v>680</v>
      </c>
      <c r="CF602" t="s">
        <v>1645</v>
      </c>
    </row>
    <row r="603" spans="83:84">
      <c r="CE603" t="s">
        <v>681</v>
      </c>
      <c r="CF603" t="s">
        <v>1646</v>
      </c>
    </row>
    <row r="604" spans="83:84">
      <c r="CE604" t="s">
        <v>682</v>
      </c>
      <c r="CF604" t="s">
        <v>1647</v>
      </c>
    </row>
    <row r="605" spans="83:84">
      <c r="CE605" t="s">
        <v>683</v>
      </c>
      <c r="CF605" t="s">
        <v>1648</v>
      </c>
    </row>
    <row r="606" spans="83:84">
      <c r="CE606" t="s">
        <v>684</v>
      </c>
      <c r="CF606" t="s">
        <v>1649</v>
      </c>
    </row>
    <row r="607" spans="83:84">
      <c r="CE607" t="s">
        <v>685</v>
      </c>
      <c r="CF607" t="s">
        <v>1650</v>
      </c>
    </row>
    <row r="608" spans="83:84">
      <c r="CE608" t="s">
        <v>686</v>
      </c>
      <c r="CF608" t="s">
        <v>1651</v>
      </c>
    </row>
    <row r="609" spans="83:84">
      <c r="CE609" t="s">
        <v>687</v>
      </c>
      <c r="CF609" t="s">
        <v>1652</v>
      </c>
    </row>
    <row r="610" spans="83:84">
      <c r="CE610" t="s">
        <v>688</v>
      </c>
      <c r="CF610" t="s">
        <v>75</v>
      </c>
    </row>
    <row r="611" spans="83:84">
      <c r="CE611" t="s">
        <v>689</v>
      </c>
      <c r="CF611" t="s">
        <v>1653</v>
      </c>
    </row>
    <row r="612" spans="83:84">
      <c r="CE612" t="s">
        <v>690</v>
      </c>
      <c r="CF612" t="s">
        <v>1654</v>
      </c>
    </row>
    <row r="613" spans="83:84">
      <c r="CE613" t="s">
        <v>691</v>
      </c>
      <c r="CF613" t="s">
        <v>1655</v>
      </c>
    </row>
    <row r="614" spans="83:84">
      <c r="CE614" t="s">
        <v>692</v>
      </c>
      <c r="CF614" t="s">
        <v>1656</v>
      </c>
    </row>
    <row r="615" spans="83:84">
      <c r="CE615" t="s">
        <v>693</v>
      </c>
      <c r="CF615" t="s">
        <v>1657</v>
      </c>
    </row>
    <row r="616" spans="83:84">
      <c r="CE616" t="s">
        <v>694</v>
      </c>
      <c r="CF616" t="s">
        <v>1658</v>
      </c>
    </row>
    <row r="617" spans="83:84">
      <c r="CE617" t="s">
        <v>695</v>
      </c>
      <c r="CF617" t="s">
        <v>1659</v>
      </c>
    </row>
    <row r="618" spans="83:84">
      <c r="CE618" t="s">
        <v>696</v>
      </c>
      <c r="CF618" t="s">
        <v>1660</v>
      </c>
    </row>
    <row r="619" spans="83:84">
      <c r="CE619" t="s">
        <v>697</v>
      </c>
      <c r="CF619" t="s">
        <v>1661</v>
      </c>
    </row>
    <row r="620" spans="83:84">
      <c r="CE620" t="s">
        <v>698</v>
      </c>
      <c r="CF620" t="s">
        <v>1662</v>
      </c>
    </row>
    <row r="621" spans="83:84">
      <c r="CE621" t="s">
        <v>699</v>
      </c>
      <c r="CF621" t="s">
        <v>1663</v>
      </c>
    </row>
    <row r="622" spans="83:84">
      <c r="CE622" t="s">
        <v>700</v>
      </c>
      <c r="CF622" t="s">
        <v>1664</v>
      </c>
    </row>
    <row r="623" spans="83:84">
      <c r="CE623" t="s">
        <v>701</v>
      </c>
      <c r="CF623" t="s">
        <v>1665</v>
      </c>
    </row>
    <row r="624" spans="83:84">
      <c r="CE624" t="s">
        <v>702</v>
      </c>
      <c r="CF624" t="s">
        <v>1666</v>
      </c>
    </row>
    <row r="625" spans="83:84">
      <c r="CE625" t="s">
        <v>703</v>
      </c>
      <c r="CF625" t="s">
        <v>1667</v>
      </c>
    </row>
    <row r="626" spans="83:84">
      <c r="CE626" t="s">
        <v>704</v>
      </c>
      <c r="CF626" t="s">
        <v>1668</v>
      </c>
    </row>
    <row r="627" spans="83:84">
      <c r="CE627" t="s">
        <v>705</v>
      </c>
      <c r="CF627" t="s">
        <v>1669</v>
      </c>
    </row>
    <row r="628" spans="83:84">
      <c r="CE628" t="s">
        <v>706</v>
      </c>
      <c r="CF628" t="s">
        <v>1670</v>
      </c>
    </row>
    <row r="629" spans="83:84">
      <c r="CE629" t="s">
        <v>707</v>
      </c>
      <c r="CF629" t="s">
        <v>1671</v>
      </c>
    </row>
    <row r="630" spans="83:84">
      <c r="CE630" t="s">
        <v>708</v>
      </c>
      <c r="CF630" t="s">
        <v>1672</v>
      </c>
    </row>
    <row r="631" spans="83:84">
      <c r="CE631" t="s">
        <v>709</v>
      </c>
      <c r="CF631" t="s">
        <v>1673</v>
      </c>
    </row>
    <row r="632" spans="83:84">
      <c r="CE632" t="s">
        <v>710</v>
      </c>
      <c r="CF632" t="s">
        <v>1674</v>
      </c>
    </row>
    <row r="633" spans="83:84">
      <c r="CE633" t="s">
        <v>711</v>
      </c>
      <c r="CF633" t="s">
        <v>1675</v>
      </c>
    </row>
    <row r="634" spans="83:84">
      <c r="CE634" t="s">
        <v>712</v>
      </c>
      <c r="CF634" t="s">
        <v>1676</v>
      </c>
    </row>
    <row r="635" spans="83:84">
      <c r="CE635" t="s">
        <v>713</v>
      </c>
      <c r="CF635" t="s">
        <v>1677</v>
      </c>
    </row>
    <row r="636" spans="83:84">
      <c r="CE636" t="s">
        <v>714</v>
      </c>
      <c r="CF636" t="s">
        <v>1678</v>
      </c>
    </row>
    <row r="637" spans="83:84">
      <c r="CE637" t="s">
        <v>715</v>
      </c>
      <c r="CF637" t="s">
        <v>1679</v>
      </c>
    </row>
    <row r="638" spans="83:84">
      <c r="CE638" t="s">
        <v>716</v>
      </c>
      <c r="CF638" t="s">
        <v>1680</v>
      </c>
    </row>
    <row r="639" spans="83:84">
      <c r="CE639" t="s">
        <v>717</v>
      </c>
      <c r="CF639" t="s">
        <v>1681</v>
      </c>
    </row>
    <row r="640" spans="83:84">
      <c r="CE640" t="s">
        <v>718</v>
      </c>
      <c r="CF640" t="s">
        <v>1682</v>
      </c>
    </row>
    <row r="641" spans="83:84">
      <c r="CE641" t="s">
        <v>719</v>
      </c>
      <c r="CF641" t="s">
        <v>1683</v>
      </c>
    </row>
    <row r="642" spans="83:84">
      <c r="CE642" t="s">
        <v>720</v>
      </c>
      <c r="CF642" t="s">
        <v>1684</v>
      </c>
    </row>
    <row r="643" spans="83:84">
      <c r="CE643" t="s">
        <v>721</v>
      </c>
      <c r="CF643" t="s">
        <v>1685</v>
      </c>
    </row>
    <row r="644" spans="83:84">
      <c r="CE644" t="s">
        <v>722</v>
      </c>
      <c r="CF644" t="s">
        <v>1686</v>
      </c>
    </row>
    <row r="645" spans="83:84">
      <c r="CE645" t="s">
        <v>723</v>
      </c>
      <c r="CF645" t="s">
        <v>78</v>
      </c>
    </row>
    <row r="646" spans="83:84">
      <c r="CE646" t="s">
        <v>724</v>
      </c>
      <c r="CF646" t="s">
        <v>1687</v>
      </c>
    </row>
    <row r="647" spans="83:84">
      <c r="CE647" t="s">
        <v>725</v>
      </c>
      <c r="CF647" t="s">
        <v>1688</v>
      </c>
    </row>
    <row r="648" spans="83:84">
      <c r="CE648" t="s">
        <v>726</v>
      </c>
      <c r="CF648" t="s">
        <v>1689</v>
      </c>
    </row>
    <row r="649" spans="83:84">
      <c r="CE649" t="s">
        <v>727</v>
      </c>
      <c r="CF649" t="s">
        <v>1690</v>
      </c>
    </row>
    <row r="650" spans="83:84">
      <c r="CE650" t="s">
        <v>728</v>
      </c>
      <c r="CF650" t="s">
        <v>1691</v>
      </c>
    </row>
    <row r="651" spans="83:84">
      <c r="CE651" t="s">
        <v>729</v>
      </c>
      <c r="CF651" t="s">
        <v>1692</v>
      </c>
    </row>
    <row r="652" spans="83:84">
      <c r="CE652" t="s">
        <v>730</v>
      </c>
      <c r="CF652" t="s">
        <v>1693</v>
      </c>
    </row>
    <row r="653" spans="83:84">
      <c r="CE653" t="s">
        <v>731</v>
      </c>
      <c r="CF653" t="s">
        <v>1694</v>
      </c>
    </row>
    <row r="654" spans="83:84">
      <c r="CE654" t="s">
        <v>732</v>
      </c>
      <c r="CF654" t="s">
        <v>1695</v>
      </c>
    </row>
    <row r="655" spans="83:84">
      <c r="CE655" t="s">
        <v>733</v>
      </c>
      <c r="CF655" t="s">
        <v>1696</v>
      </c>
    </row>
    <row r="656" spans="83:84">
      <c r="CE656" t="s">
        <v>734</v>
      </c>
      <c r="CF656" t="s">
        <v>1697</v>
      </c>
    </row>
    <row r="657" spans="83:84">
      <c r="CE657" t="s">
        <v>735</v>
      </c>
      <c r="CF657" t="s">
        <v>1698</v>
      </c>
    </row>
    <row r="658" spans="83:84">
      <c r="CE658" t="s">
        <v>736</v>
      </c>
      <c r="CF658" t="s">
        <v>1699</v>
      </c>
    </row>
    <row r="659" spans="83:84">
      <c r="CE659" t="s">
        <v>737</v>
      </c>
      <c r="CF659" t="s">
        <v>1700</v>
      </c>
    </row>
    <row r="660" spans="83:84">
      <c r="CE660" t="s">
        <v>738</v>
      </c>
      <c r="CF660" t="s">
        <v>1701</v>
      </c>
    </row>
    <row r="661" spans="83:84">
      <c r="CE661" t="s">
        <v>739</v>
      </c>
      <c r="CF661" t="s">
        <v>1702</v>
      </c>
    </row>
    <row r="662" spans="83:84">
      <c r="CE662" t="s">
        <v>740</v>
      </c>
      <c r="CF662" t="s">
        <v>1703</v>
      </c>
    </row>
    <row r="663" spans="83:84">
      <c r="CE663" t="s">
        <v>741</v>
      </c>
      <c r="CF663" t="s">
        <v>1704</v>
      </c>
    </row>
    <row r="664" spans="83:84">
      <c r="CE664" t="s">
        <v>742</v>
      </c>
      <c r="CF664" t="s">
        <v>1705</v>
      </c>
    </row>
    <row r="665" spans="83:84">
      <c r="CE665" t="s">
        <v>743</v>
      </c>
      <c r="CF665" t="s">
        <v>1706</v>
      </c>
    </row>
    <row r="666" spans="83:84">
      <c r="CE666" t="s">
        <v>744</v>
      </c>
      <c r="CF666" t="s">
        <v>1707</v>
      </c>
    </row>
    <row r="667" spans="83:84">
      <c r="CE667" t="s">
        <v>745</v>
      </c>
      <c r="CF667" t="s">
        <v>1708</v>
      </c>
    </row>
    <row r="668" spans="83:84">
      <c r="CE668" t="s">
        <v>746</v>
      </c>
      <c r="CF668" t="s">
        <v>1709</v>
      </c>
    </row>
    <row r="669" spans="83:84">
      <c r="CE669" t="s">
        <v>747</v>
      </c>
      <c r="CF669" t="s">
        <v>1710</v>
      </c>
    </row>
    <row r="670" spans="83:84">
      <c r="CE670" t="s">
        <v>748</v>
      </c>
      <c r="CF670" t="s">
        <v>1711</v>
      </c>
    </row>
    <row r="671" spans="83:84">
      <c r="CE671" t="s">
        <v>749</v>
      </c>
      <c r="CF671" t="s">
        <v>1712</v>
      </c>
    </row>
    <row r="672" spans="83:84">
      <c r="CE672" t="s">
        <v>750</v>
      </c>
      <c r="CF672" t="s">
        <v>1713</v>
      </c>
    </row>
    <row r="673" spans="83:84">
      <c r="CE673" t="s">
        <v>751</v>
      </c>
      <c r="CF673" t="s">
        <v>80</v>
      </c>
    </row>
    <row r="674" spans="83:84">
      <c r="CE674" t="s">
        <v>752</v>
      </c>
      <c r="CF674" t="s">
        <v>1714</v>
      </c>
    </row>
    <row r="675" spans="83:84">
      <c r="CE675" t="s">
        <v>753</v>
      </c>
      <c r="CF675" t="s">
        <v>1715</v>
      </c>
    </row>
    <row r="676" spans="83:84">
      <c r="CE676" t="s">
        <v>754</v>
      </c>
      <c r="CF676" t="s">
        <v>1716</v>
      </c>
    </row>
    <row r="677" spans="83:84">
      <c r="CE677" t="s">
        <v>755</v>
      </c>
      <c r="CF677" t="s">
        <v>1717</v>
      </c>
    </row>
    <row r="678" spans="83:84">
      <c r="CE678" t="s">
        <v>756</v>
      </c>
      <c r="CF678" t="s">
        <v>1718</v>
      </c>
    </row>
    <row r="679" spans="83:84">
      <c r="CE679" t="s">
        <v>757</v>
      </c>
      <c r="CF679" t="s">
        <v>1719</v>
      </c>
    </row>
    <row r="680" spans="83:84">
      <c r="CE680" t="s">
        <v>758</v>
      </c>
      <c r="CF680" t="s">
        <v>1720</v>
      </c>
    </row>
    <row r="681" spans="83:84">
      <c r="CE681" t="s">
        <v>759</v>
      </c>
      <c r="CF681" t="s">
        <v>1721</v>
      </c>
    </row>
    <row r="682" spans="83:84">
      <c r="CE682" t="s">
        <v>760</v>
      </c>
      <c r="CF682" t="s">
        <v>1722</v>
      </c>
    </row>
    <row r="683" spans="83:84">
      <c r="CE683" t="s">
        <v>761</v>
      </c>
      <c r="CF683" t="s">
        <v>1723</v>
      </c>
    </row>
    <row r="684" spans="83:84">
      <c r="CE684" t="s">
        <v>762</v>
      </c>
      <c r="CF684" t="s">
        <v>1724</v>
      </c>
    </row>
    <row r="685" spans="83:84">
      <c r="CE685" t="s">
        <v>763</v>
      </c>
      <c r="CF685" t="s">
        <v>1725</v>
      </c>
    </row>
    <row r="686" spans="83:84">
      <c r="CE686" t="s">
        <v>764</v>
      </c>
      <c r="CF686" t="s">
        <v>1726</v>
      </c>
    </row>
    <row r="687" spans="83:84">
      <c r="CE687" t="s">
        <v>765</v>
      </c>
      <c r="CF687" t="s">
        <v>1727</v>
      </c>
    </row>
    <row r="688" spans="83:84">
      <c r="CE688" t="s">
        <v>766</v>
      </c>
      <c r="CF688" t="s">
        <v>1728</v>
      </c>
    </row>
    <row r="689" spans="83:84">
      <c r="CE689" t="s">
        <v>767</v>
      </c>
      <c r="CF689" t="s">
        <v>1729</v>
      </c>
    </row>
    <row r="690" spans="83:84">
      <c r="CE690" t="s">
        <v>768</v>
      </c>
      <c r="CF690" t="s">
        <v>1730</v>
      </c>
    </row>
    <row r="691" spans="83:84">
      <c r="CE691" t="s">
        <v>769</v>
      </c>
      <c r="CF691" t="s">
        <v>1731</v>
      </c>
    </row>
    <row r="692" spans="83:84">
      <c r="CE692" t="s">
        <v>770</v>
      </c>
      <c r="CF692" t="s">
        <v>1732</v>
      </c>
    </row>
    <row r="693" spans="83:84">
      <c r="CE693" t="s">
        <v>771</v>
      </c>
      <c r="CF693" t="s">
        <v>1733</v>
      </c>
    </row>
    <row r="694" spans="83:84">
      <c r="CE694" t="s">
        <v>772</v>
      </c>
      <c r="CF694" t="s">
        <v>82</v>
      </c>
    </row>
    <row r="695" spans="83:84">
      <c r="CE695" t="s">
        <v>773</v>
      </c>
      <c r="CF695" t="s">
        <v>1734</v>
      </c>
    </row>
    <row r="696" spans="83:84">
      <c r="CE696" t="s">
        <v>774</v>
      </c>
      <c r="CF696" t="s">
        <v>1735</v>
      </c>
    </row>
    <row r="697" spans="83:84">
      <c r="CE697" t="s">
        <v>775</v>
      </c>
      <c r="CF697" t="s">
        <v>1736</v>
      </c>
    </row>
    <row r="698" spans="83:84">
      <c r="CE698" t="s">
        <v>776</v>
      </c>
      <c r="CF698" t="s">
        <v>1737</v>
      </c>
    </row>
    <row r="699" spans="83:84">
      <c r="CE699" t="s">
        <v>777</v>
      </c>
      <c r="CF699" t="s">
        <v>1738</v>
      </c>
    </row>
    <row r="700" spans="83:84">
      <c r="CE700" t="s">
        <v>778</v>
      </c>
      <c r="CF700" t="s">
        <v>1739</v>
      </c>
    </row>
    <row r="701" spans="83:84">
      <c r="CE701" t="s">
        <v>779</v>
      </c>
      <c r="CF701" t="s">
        <v>1740</v>
      </c>
    </row>
    <row r="702" spans="83:84">
      <c r="CE702" t="s">
        <v>780</v>
      </c>
      <c r="CF702" t="s">
        <v>1741</v>
      </c>
    </row>
    <row r="703" spans="83:84">
      <c r="CE703" t="s">
        <v>781</v>
      </c>
      <c r="CF703" t="s">
        <v>1742</v>
      </c>
    </row>
    <row r="704" spans="83:84">
      <c r="CE704" t="s">
        <v>782</v>
      </c>
      <c r="CF704" t="s">
        <v>1743</v>
      </c>
    </row>
    <row r="705" spans="83:84">
      <c r="CE705" t="s">
        <v>783</v>
      </c>
      <c r="CF705" t="s">
        <v>1744</v>
      </c>
    </row>
    <row r="706" spans="83:84">
      <c r="CE706" t="s">
        <v>784</v>
      </c>
      <c r="CF706" t="s">
        <v>1745</v>
      </c>
    </row>
    <row r="707" spans="83:84">
      <c r="CE707" t="s">
        <v>785</v>
      </c>
      <c r="CF707" t="s">
        <v>1746</v>
      </c>
    </row>
    <row r="708" spans="83:84">
      <c r="CE708" t="s">
        <v>786</v>
      </c>
      <c r="CF708" t="s">
        <v>1747</v>
      </c>
    </row>
    <row r="709" spans="83:84">
      <c r="CE709" t="s">
        <v>787</v>
      </c>
      <c r="CF709" t="s">
        <v>1748</v>
      </c>
    </row>
    <row r="710" spans="83:84">
      <c r="CE710" t="s">
        <v>788</v>
      </c>
      <c r="CF710" t="s">
        <v>1749</v>
      </c>
    </row>
    <row r="711" spans="83:84">
      <c r="CE711" t="s">
        <v>789</v>
      </c>
      <c r="CF711" t="s">
        <v>1750</v>
      </c>
    </row>
    <row r="712" spans="83:84">
      <c r="CE712" t="s">
        <v>790</v>
      </c>
      <c r="CF712" t="s">
        <v>1751</v>
      </c>
    </row>
    <row r="713" spans="83:84">
      <c r="CE713" t="s">
        <v>791</v>
      </c>
      <c r="CF713" t="s">
        <v>1752</v>
      </c>
    </row>
    <row r="714" spans="83:84">
      <c r="CE714" t="s">
        <v>792</v>
      </c>
      <c r="CF714" t="s">
        <v>1753</v>
      </c>
    </row>
    <row r="715" spans="83:84">
      <c r="CE715" t="s">
        <v>793</v>
      </c>
      <c r="CF715" t="s">
        <v>1754</v>
      </c>
    </row>
    <row r="716" spans="83:84">
      <c r="CE716" t="s">
        <v>794</v>
      </c>
      <c r="CF716" t="s">
        <v>1755</v>
      </c>
    </row>
    <row r="717" spans="83:84">
      <c r="CE717" t="s">
        <v>795</v>
      </c>
      <c r="CF717" t="s">
        <v>1756</v>
      </c>
    </row>
    <row r="718" spans="83:84">
      <c r="CE718" t="s">
        <v>796</v>
      </c>
      <c r="CF718" t="s">
        <v>1757</v>
      </c>
    </row>
    <row r="719" spans="83:84">
      <c r="CE719" t="s">
        <v>797</v>
      </c>
      <c r="CF719" t="s">
        <v>1758</v>
      </c>
    </row>
    <row r="720" spans="83:84">
      <c r="CE720" t="s">
        <v>798</v>
      </c>
      <c r="CF720" t="s">
        <v>1759</v>
      </c>
    </row>
    <row r="721" spans="83:84">
      <c r="CE721" t="s">
        <v>799</v>
      </c>
      <c r="CF721" t="s">
        <v>1760</v>
      </c>
    </row>
    <row r="722" spans="83:84">
      <c r="CE722" t="s">
        <v>800</v>
      </c>
      <c r="CF722" t="s">
        <v>1761</v>
      </c>
    </row>
    <row r="723" spans="83:84">
      <c r="CE723" t="s">
        <v>801</v>
      </c>
      <c r="CF723" t="s">
        <v>1762</v>
      </c>
    </row>
    <row r="724" spans="83:84">
      <c r="CE724" t="s">
        <v>802</v>
      </c>
      <c r="CF724" t="s">
        <v>1763</v>
      </c>
    </row>
    <row r="725" spans="83:84">
      <c r="CE725" t="s">
        <v>803</v>
      </c>
      <c r="CF725" t="s">
        <v>1764</v>
      </c>
    </row>
    <row r="726" spans="83:84">
      <c r="CE726" t="s">
        <v>804</v>
      </c>
      <c r="CF726" t="s">
        <v>1765</v>
      </c>
    </row>
    <row r="727" spans="83:84">
      <c r="CE727" t="s">
        <v>805</v>
      </c>
      <c r="CF727" t="s">
        <v>1766</v>
      </c>
    </row>
    <row r="728" spans="83:84">
      <c r="CE728" t="s">
        <v>806</v>
      </c>
      <c r="CF728" t="s">
        <v>1767</v>
      </c>
    </row>
    <row r="729" spans="83:84">
      <c r="CE729" t="s">
        <v>807</v>
      </c>
      <c r="CF729" t="s">
        <v>1768</v>
      </c>
    </row>
    <row r="730" spans="83:84">
      <c r="CE730" t="s">
        <v>808</v>
      </c>
      <c r="CF730" t="s">
        <v>1769</v>
      </c>
    </row>
    <row r="731" spans="83:84">
      <c r="CE731" t="s">
        <v>809</v>
      </c>
      <c r="CF731" t="s">
        <v>1770</v>
      </c>
    </row>
    <row r="732" spans="83:84">
      <c r="CE732" t="s">
        <v>810</v>
      </c>
      <c r="CF732" t="s">
        <v>1771</v>
      </c>
    </row>
    <row r="733" spans="83:84">
      <c r="CE733" t="s">
        <v>811</v>
      </c>
      <c r="CF733" t="s">
        <v>1772</v>
      </c>
    </row>
    <row r="734" spans="83:84">
      <c r="CE734" t="s">
        <v>812</v>
      </c>
      <c r="CF734" t="s">
        <v>1773</v>
      </c>
    </row>
    <row r="735" spans="83:84">
      <c r="CE735" t="s">
        <v>813</v>
      </c>
      <c r="CF735" t="s">
        <v>1774</v>
      </c>
    </row>
    <row r="736" spans="83:84">
      <c r="CE736" t="s">
        <v>814</v>
      </c>
      <c r="CF736" t="s">
        <v>1775</v>
      </c>
    </row>
    <row r="737" spans="83:84">
      <c r="CE737" t="s">
        <v>815</v>
      </c>
      <c r="CF737" t="s">
        <v>1776</v>
      </c>
    </row>
    <row r="738" spans="83:84">
      <c r="CE738" t="s">
        <v>816</v>
      </c>
      <c r="CF738" t="s">
        <v>1777</v>
      </c>
    </row>
    <row r="739" spans="83:84">
      <c r="CE739" t="s">
        <v>817</v>
      </c>
      <c r="CF739" t="s">
        <v>85</v>
      </c>
    </row>
    <row r="740" spans="83:84">
      <c r="CE740" t="s">
        <v>818</v>
      </c>
      <c r="CF740" t="s">
        <v>1778</v>
      </c>
    </row>
    <row r="741" spans="83:84">
      <c r="CE741" t="s">
        <v>819</v>
      </c>
      <c r="CF741" t="s">
        <v>1779</v>
      </c>
    </row>
    <row r="742" spans="83:84">
      <c r="CE742" t="s">
        <v>820</v>
      </c>
      <c r="CF742" t="s">
        <v>1780</v>
      </c>
    </row>
    <row r="743" spans="83:84">
      <c r="CE743" t="s">
        <v>821</v>
      </c>
      <c r="CF743" t="s">
        <v>1781</v>
      </c>
    </row>
    <row r="744" spans="83:84">
      <c r="CE744" t="s">
        <v>822</v>
      </c>
      <c r="CF744" t="s">
        <v>1782</v>
      </c>
    </row>
    <row r="745" spans="83:84">
      <c r="CE745" t="s">
        <v>823</v>
      </c>
      <c r="CF745" t="s">
        <v>1783</v>
      </c>
    </row>
    <row r="746" spans="83:84">
      <c r="CE746" t="s">
        <v>824</v>
      </c>
      <c r="CF746" t="s">
        <v>1784</v>
      </c>
    </row>
    <row r="747" spans="83:84">
      <c r="CE747" t="s">
        <v>825</v>
      </c>
      <c r="CF747" t="s">
        <v>1785</v>
      </c>
    </row>
    <row r="748" spans="83:84">
      <c r="CE748" t="s">
        <v>826</v>
      </c>
      <c r="CF748" t="s">
        <v>1786</v>
      </c>
    </row>
    <row r="749" spans="83:84">
      <c r="CE749" t="s">
        <v>827</v>
      </c>
      <c r="CF749" t="s">
        <v>1787</v>
      </c>
    </row>
    <row r="750" spans="83:84">
      <c r="CE750" t="s">
        <v>828</v>
      </c>
      <c r="CF750" t="s">
        <v>1788</v>
      </c>
    </row>
    <row r="751" spans="83:84">
      <c r="CE751" t="s">
        <v>829</v>
      </c>
      <c r="CF751" t="s">
        <v>1789</v>
      </c>
    </row>
    <row r="752" spans="83:84">
      <c r="CE752" t="s">
        <v>830</v>
      </c>
      <c r="CF752" t="s">
        <v>1790</v>
      </c>
    </row>
    <row r="753" spans="83:84">
      <c r="CE753" t="s">
        <v>831</v>
      </c>
      <c r="CF753" t="s">
        <v>1791</v>
      </c>
    </row>
    <row r="754" spans="83:84">
      <c r="CE754" t="s">
        <v>832</v>
      </c>
      <c r="CF754" t="s">
        <v>1792</v>
      </c>
    </row>
    <row r="755" spans="83:84">
      <c r="CE755" t="s">
        <v>833</v>
      </c>
      <c r="CF755" t="s">
        <v>1793</v>
      </c>
    </row>
    <row r="756" spans="83:84">
      <c r="CE756" t="s">
        <v>834</v>
      </c>
      <c r="CF756" t="s">
        <v>1794</v>
      </c>
    </row>
    <row r="757" spans="83:84">
      <c r="CE757" t="s">
        <v>835</v>
      </c>
      <c r="CF757" t="s">
        <v>1795</v>
      </c>
    </row>
    <row r="758" spans="83:84">
      <c r="CE758" t="s">
        <v>836</v>
      </c>
      <c r="CF758" t="s">
        <v>1796</v>
      </c>
    </row>
    <row r="759" spans="83:84">
      <c r="CE759" t="s">
        <v>837</v>
      </c>
      <c r="CF759" t="s">
        <v>1797</v>
      </c>
    </row>
    <row r="760" spans="83:84">
      <c r="CE760" t="s">
        <v>838</v>
      </c>
      <c r="CF760" t="s">
        <v>1798</v>
      </c>
    </row>
    <row r="761" spans="83:84">
      <c r="CE761" t="s">
        <v>839</v>
      </c>
      <c r="CF761" t="s">
        <v>1799</v>
      </c>
    </row>
    <row r="762" spans="83:84">
      <c r="CE762" t="s">
        <v>840</v>
      </c>
      <c r="CF762" t="s">
        <v>1800</v>
      </c>
    </row>
    <row r="763" spans="83:84">
      <c r="CE763" t="s">
        <v>841</v>
      </c>
      <c r="CF763" t="s">
        <v>88</v>
      </c>
    </row>
    <row r="764" spans="83:84">
      <c r="CE764" t="s">
        <v>842</v>
      </c>
      <c r="CF764" t="s">
        <v>1801</v>
      </c>
    </row>
    <row r="765" spans="83:84">
      <c r="CE765" t="s">
        <v>843</v>
      </c>
      <c r="CF765" t="s">
        <v>1802</v>
      </c>
    </row>
    <row r="766" spans="83:84">
      <c r="CE766" t="s">
        <v>844</v>
      </c>
      <c r="CF766" t="s">
        <v>1803</v>
      </c>
    </row>
    <row r="767" spans="83:84">
      <c r="CE767" t="s">
        <v>845</v>
      </c>
      <c r="CF767" t="s">
        <v>1804</v>
      </c>
    </row>
    <row r="768" spans="83:84">
      <c r="CE768" t="s">
        <v>846</v>
      </c>
      <c r="CF768" t="s">
        <v>1805</v>
      </c>
    </row>
    <row r="769" spans="83:84">
      <c r="CE769" t="s">
        <v>847</v>
      </c>
      <c r="CF769" t="s">
        <v>1806</v>
      </c>
    </row>
    <row r="770" spans="83:84">
      <c r="CE770" t="s">
        <v>848</v>
      </c>
      <c r="CF770" t="s">
        <v>1807</v>
      </c>
    </row>
    <row r="771" spans="83:84">
      <c r="CE771" t="s">
        <v>849</v>
      </c>
      <c r="CF771" t="s">
        <v>1808</v>
      </c>
    </row>
    <row r="772" spans="83:84">
      <c r="CE772" t="s">
        <v>850</v>
      </c>
      <c r="CF772" t="s">
        <v>1809</v>
      </c>
    </row>
    <row r="773" spans="83:84">
      <c r="CE773" t="s">
        <v>851</v>
      </c>
      <c r="CF773" t="s">
        <v>1810</v>
      </c>
    </row>
    <row r="774" spans="83:84">
      <c r="CE774" t="s">
        <v>852</v>
      </c>
      <c r="CF774" t="s">
        <v>1811</v>
      </c>
    </row>
    <row r="775" spans="83:84">
      <c r="CE775" t="s">
        <v>853</v>
      </c>
      <c r="CF775" t="s">
        <v>1812</v>
      </c>
    </row>
    <row r="776" spans="83:84">
      <c r="CE776" t="s">
        <v>854</v>
      </c>
      <c r="CF776" t="s">
        <v>1813</v>
      </c>
    </row>
    <row r="777" spans="83:84">
      <c r="CE777" t="s">
        <v>855</v>
      </c>
      <c r="CF777" t="s">
        <v>1814</v>
      </c>
    </row>
    <row r="778" spans="83:84">
      <c r="CE778" t="s">
        <v>856</v>
      </c>
      <c r="CF778" t="s">
        <v>1815</v>
      </c>
    </row>
    <row r="779" spans="83:84">
      <c r="CE779" t="s">
        <v>857</v>
      </c>
      <c r="CF779" t="s">
        <v>1816</v>
      </c>
    </row>
    <row r="780" spans="83:84">
      <c r="CE780" t="s">
        <v>858</v>
      </c>
      <c r="CF780" t="s">
        <v>1817</v>
      </c>
    </row>
    <row r="781" spans="83:84">
      <c r="CE781" t="s">
        <v>859</v>
      </c>
      <c r="CF781" t="s">
        <v>1818</v>
      </c>
    </row>
    <row r="782" spans="83:84">
      <c r="CE782" t="s">
        <v>860</v>
      </c>
      <c r="CF782" t="s">
        <v>1819</v>
      </c>
    </row>
    <row r="783" spans="83:84">
      <c r="CE783" t="s">
        <v>861</v>
      </c>
      <c r="CF783" t="s">
        <v>1820</v>
      </c>
    </row>
    <row r="784" spans="83:84">
      <c r="CE784" t="s">
        <v>862</v>
      </c>
      <c r="CF784" t="s">
        <v>1821</v>
      </c>
    </row>
    <row r="785" spans="83:84">
      <c r="CE785" t="s">
        <v>863</v>
      </c>
      <c r="CF785" t="s">
        <v>1822</v>
      </c>
    </row>
    <row r="786" spans="83:84">
      <c r="CE786" t="s">
        <v>864</v>
      </c>
      <c r="CF786" t="s">
        <v>1823</v>
      </c>
    </row>
    <row r="787" spans="83:84">
      <c r="CE787" t="s">
        <v>865</v>
      </c>
      <c r="CF787" t="s">
        <v>1824</v>
      </c>
    </row>
    <row r="788" spans="83:84">
      <c r="CE788" t="s">
        <v>866</v>
      </c>
      <c r="CF788" t="s">
        <v>1825</v>
      </c>
    </row>
    <row r="789" spans="83:84">
      <c r="CE789" t="s">
        <v>867</v>
      </c>
      <c r="CF789" t="s">
        <v>90</v>
      </c>
    </row>
    <row r="790" spans="83:84">
      <c r="CE790" t="s">
        <v>868</v>
      </c>
      <c r="CF790" t="s">
        <v>1826</v>
      </c>
    </row>
    <row r="791" spans="83:84">
      <c r="CE791" t="s">
        <v>869</v>
      </c>
      <c r="CF791" t="s">
        <v>1827</v>
      </c>
    </row>
    <row r="792" spans="83:84">
      <c r="CE792" t="s">
        <v>870</v>
      </c>
      <c r="CF792" t="s">
        <v>1828</v>
      </c>
    </row>
    <row r="793" spans="83:84">
      <c r="CE793" t="s">
        <v>871</v>
      </c>
      <c r="CF793" t="s">
        <v>1829</v>
      </c>
    </row>
    <row r="794" spans="83:84">
      <c r="CE794" t="s">
        <v>872</v>
      </c>
      <c r="CF794" t="s">
        <v>1830</v>
      </c>
    </row>
    <row r="795" spans="83:84">
      <c r="CE795" t="s">
        <v>873</v>
      </c>
      <c r="CF795" t="s">
        <v>1831</v>
      </c>
    </row>
    <row r="796" spans="83:84">
      <c r="CE796" t="s">
        <v>874</v>
      </c>
      <c r="CF796" t="s">
        <v>1832</v>
      </c>
    </row>
    <row r="797" spans="83:84">
      <c r="CE797" t="s">
        <v>875</v>
      </c>
      <c r="CF797" t="s">
        <v>1833</v>
      </c>
    </row>
    <row r="798" spans="83:84">
      <c r="CE798" t="s">
        <v>876</v>
      </c>
      <c r="CF798" t="s">
        <v>1834</v>
      </c>
    </row>
    <row r="799" spans="83:84">
      <c r="CE799" t="s">
        <v>877</v>
      </c>
      <c r="CF799" t="s">
        <v>1835</v>
      </c>
    </row>
    <row r="800" spans="83:84">
      <c r="CE800" t="s">
        <v>878</v>
      </c>
      <c r="CF800" t="s">
        <v>1836</v>
      </c>
    </row>
    <row r="801" spans="83:84">
      <c r="CE801" t="s">
        <v>879</v>
      </c>
      <c r="CF801" t="s">
        <v>1837</v>
      </c>
    </row>
    <row r="802" spans="83:84">
      <c r="CE802" t="s">
        <v>880</v>
      </c>
      <c r="CF802" t="s">
        <v>1838</v>
      </c>
    </row>
    <row r="803" spans="83:84">
      <c r="CE803" t="s">
        <v>881</v>
      </c>
      <c r="CF803" t="s">
        <v>1839</v>
      </c>
    </row>
    <row r="804" spans="83:84">
      <c r="CE804" t="s">
        <v>882</v>
      </c>
      <c r="CF804" t="s">
        <v>1840</v>
      </c>
    </row>
    <row r="805" spans="83:84">
      <c r="CE805" t="s">
        <v>883</v>
      </c>
      <c r="CF805" t="s">
        <v>1841</v>
      </c>
    </row>
    <row r="806" spans="83:84">
      <c r="CE806" t="s">
        <v>884</v>
      </c>
      <c r="CF806" t="s">
        <v>1842</v>
      </c>
    </row>
    <row r="807" spans="83:84">
      <c r="CE807" t="s">
        <v>885</v>
      </c>
      <c r="CF807" t="s">
        <v>1843</v>
      </c>
    </row>
    <row r="808" spans="83:84">
      <c r="CE808" t="s">
        <v>886</v>
      </c>
      <c r="CF808" t="s">
        <v>1844</v>
      </c>
    </row>
    <row r="809" spans="83:84">
      <c r="CE809" t="s">
        <v>887</v>
      </c>
      <c r="CF809" t="s">
        <v>1845</v>
      </c>
    </row>
    <row r="810" spans="83:84">
      <c r="CE810" t="s">
        <v>888</v>
      </c>
      <c r="CF810" t="s">
        <v>1846</v>
      </c>
    </row>
    <row r="811" spans="83:84">
      <c r="CE811" t="s">
        <v>889</v>
      </c>
      <c r="CF811" t="s">
        <v>1847</v>
      </c>
    </row>
    <row r="812" spans="83:84">
      <c r="CE812" t="s">
        <v>890</v>
      </c>
      <c r="CF812" t="s">
        <v>1848</v>
      </c>
    </row>
    <row r="813" spans="83:84">
      <c r="CE813" t="s">
        <v>891</v>
      </c>
      <c r="CF813" t="s">
        <v>1849</v>
      </c>
    </row>
    <row r="814" spans="83:84">
      <c r="CE814" t="s">
        <v>892</v>
      </c>
      <c r="CF814" t="s">
        <v>1850</v>
      </c>
    </row>
    <row r="815" spans="83:84">
      <c r="CE815" t="s">
        <v>893</v>
      </c>
      <c r="CF815" t="s">
        <v>1851</v>
      </c>
    </row>
    <row r="816" spans="83:84">
      <c r="CE816" t="s">
        <v>894</v>
      </c>
      <c r="CF816" t="s">
        <v>1852</v>
      </c>
    </row>
    <row r="817" spans="83:84">
      <c r="CE817" t="s">
        <v>895</v>
      </c>
      <c r="CF817" t="s">
        <v>1853</v>
      </c>
    </row>
    <row r="818" spans="83:84">
      <c r="CE818" t="s">
        <v>896</v>
      </c>
      <c r="CF818" t="s">
        <v>1854</v>
      </c>
    </row>
    <row r="819" spans="83:84">
      <c r="CE819" t="s">
        <v>897</v>
      </c>
      <c r="CF819" t="s">
        <v>1855</v>
      </c>
    </row>
    <row r="820" spans="83:84">
      <c r="CE820" t="s">
        <v>898</v>
      </c>
      <c r="CF820" t="s">
        <v>1856</v>
      </c>
    </row>
    <row r="821" spans="83:84">
      <c r="CE821" t="s">
        <v>899</v>
      </c>
      <c r="CF821" t="s">
        <v>1857</v>
      </c>
    </row>
    <row r="822" spans="83:84">
      <c r="CE822" t="s">
        <v>900</v>
      </c>
      <c r="CF822" t="s">
        <v>92</v>
      </c>
    </row>
    <row r="823" spans="83:84">
      <c r="CE823" t="s">
        <v>901</v>
      </c>
      <c r="CF823" t="s">
        <v>1858</v>
      </c>
    </row>
    <row r="824" spans="83:84">
      <c r="CE824" t="s">
        <v>902</v>
      </c>
      <c r="CF824" t="s">
        <v>1859</v>
      </c>
    </row>
    <row r="825" spans="83:84">
      <c r="CE825" t="s">
        <v>903</v>
      </c>
      <c r="CF825" t="s">
        <v>1860</v>
      </c>
    </row>
    <row r="826" spans="83:84">
      <c r="CE826" t="s">
        <v>904</v>
      </c>
      <c r="CF826" t="s">
        <v>1861</v>
      </c>
    </row>
    <row r="827" spans="83:84">
      <c r="CE827" t="s">
        <v>905</v>
      </c>
      <c r="CF827" t="s">
        <v>1862</v>
      </c>
    </row>
    <row r="828" spans="83:84">
      <c r="CE828" t="s">
        <v>906</v>
      </c>
      <c r="CF828" t="s">
        <v>1863</v>
      </c>
    </row>
    <row r="829" spans="83:84">
      <c r="CE829" t="s">
        <v>907</v>
      </c>
      <c r="CF829" t="s">
        <v>1864</v>
      </c>
    </row>
    <row r="830" spans="83:84">
      <c r="CE830" t="s">
        <v>908</v>
      </c>
      <c r="CF830" t="s">
        <v>1865</v>
      </c>
    </row>
    <row r="831" spans="83:84">
      <c r="CE831" t="s">
        <v>909</v>
      </c>
      <c r="CF831" t="s">
        <v>1866</v>
      </c>
    </row>
    <row r="832" spans="83:84">
      <c r="CE832" t="s">
        <v>910</v>
      </c>
      <c r="CF832" t="s">
        <v>1867</v>
      </c>
    </row>
    <row r="833" spans="83:84">
      <c r="CE833" t="s">
        <v>911</v>
      </c>
      <c r="CF833" t="s">
        <v>1868</v>
      </c>
    </row>
    <row r="834" spans="83:84">
      <c r="CE834" t="s">
        <v>912</v>
      </c>
      <c r="CF834" t="s">
        <v>1869</v>
      </c>
    </row>
    <row r="835" spans="83:84">
      <c r="CE835" t="s">
        <v>913</v>
      </c>
      <c r="CF835" t="s">
        <v>1870</v>
      </c>
    </row>
    <row r="836" spans="83:84">
      <c r="CE836" t="s">
        <v>914</v>
      </c>
      <c r="CF836" t="s">
        <v>1871</v>
      </c>
    </row>
    <row r="837" spans="83:84">
      <c r="CE837" t="s">
        <v>915</v>
      </c>
      <c r="CF837" t="s">
        <v>1872</v>
      </c>
    </row>
    <row r="838" spans="83:84">
      <c r="CE838" t="s">
        <v>916</v>
      </c>
      <c r="CF838" t="s">
        <v>1873</v>
      </c>
    </row>
    <row r="839" spans="83:84">
      <c r="CE839" t="s">
        <v>917</v>
      </c>
      <c r="CF839" t="s">
        <v>1874</v>
      </c>
    </row>
    <row r="840" spans="83:84">
      <c r="CE840" t="s">
        <v>918</v>
      </c>
      <c r="CF840" t="s">
        <v>1875</v>
      </c>
    </row>
    <row r="841" spans="83:84">
      <c r="CE841" t="s">
        <v>919</v>
      </c>
      <c r="CF841" t="s">
        <v>1876</v>
      </c>
    </row>
    <row r="842" spans="83:84">
      <c r="CE842" t="s">
        <v>920</v>
      </c>
      <c r="CF842" t="s">
        <v>1877</v>
      </c>
    </row>
    <row r="843" spans="83:84">
      <c r="CE843" t="s">
        <v>921</v>
      </c>
      <c r="CF843" t="s">
        <v>1878</v>
      </c>
    </row>
    <row r="844" spans="83:84">
      <c r="CE844" t="s">
        <v>922</v>
      </c>
      <c r="CF844" t="s">
        <v>94</v>
      </c>
    </row>
    <row r="845" spans="83:84">
      <c r="CE845" t="s">
        <v>923</v>
      </c>
      <c r="CF845" t="s">
        <v>1879</v>
      </c>
    </row>
    <row r="846" spans="83:84">
      <c r="CE846" t="s">
        <v>924</v>
      </c>
      <c r="CF846" t="s">
        <v>1880</v>
      </c>
    </row>
    <row r="847" spans="83:84">
      <c r="CE847" t="s">
        <v>925</v>
      </c>
      <c r="CF847" t="s">
        <v>1881</v>
      </c>
    </row>
    <row r="848" spans="83:84">
      <c r="CE848" t="s">
        <v>926</v>
      </c>
      <c r="CF848" t="s">
        <v>1882</v>
      </c>
    </row>
    <row r="849" spans="83:84">
      <c r="CE849" t="s">
        <v>927</v>
      </c>
      <c r="CF849" t="s">
        <v>1883</v>
      </c>
    </row>
    <row r="850" spans="83:84">
      <c r="CE850" t="s">
        <v>928</v>
      </c>
      <c r="CF850" t="s">
        <v>1884</v>
      </c>
    </row>
    <row r="851" spans="83:84">
      <c r="CE851" t="s">
        <v>929</v>
      </c>
      <c r="CF851" t="s">
        <v>1885</v>
      </c>
    </row>
    <row r="852" spans="83:84">
      <c r="CE852" t="s">
        <v>930</v>
      </c>
      <c r="CF852" t="s">
        <v>1886</v>
      </c>
    </row>
    <row r="853" spans="83:84">
      <c r="CE853" t="s">
        <v>931</v>
      </c>
      <c r="CF853" t="s">
        <v>1887</v>
      </c>
    </row>
    <row r="854" spans="83:84">
      <c r="CE854" t="s">
        <v>932</v>
      </c>
      <c r="CF854" t="s">
        <v>1888</v>
      </c>
    </row>
    <row r="855" spans="83:84">
      <c r="CE855" t="s">
        <v>933</v>
      </c>
      <c r="CF855" t="s">
        <v>1889</v>
      </c>
    </row>
    <row r="856" spans="83:84">
      <c r="CE856" t="s">
        <v>934</v>
      </c>
      <c r="CF856" t="s">
        <v>1890</v>
      </c>
    </row>
    <row r="857" spans="83:84">
      <c r="CE857" t="s">
        <v>935</v>
      </c>
      <c r="CF857" t="s">
        <v>1891</v>
      </c>
    </row>
    <row r="858" spans="83:84">
      <c r="CE858" t="s">
        <v>936</v>
      </c>
      <c r="CF858" t="s">
        <v>1892</v>
      </c>
    </row>
    <row r="859" spans="83:84">
      <c r="CE859" t="s">
        <v>937</v>
      </c>
      <c r="CF859" t="s">
        <v>1893</v>
      </c>
    </row>
    <row r="860" spans="83:84">
      <c r="CE860" t="s">
        <v>938</v>
      </c>
      <c r="CF860" t="s">
        <v>1894</v>
      </c>
    </row>
    <row r="861" spans="83:84">
      <c r="CE861" t="s">
        <v>939</v>
      </c>
      <c r="CF861" t="s">
        <v>1895</v>
      </c>
    </row>
    <row r="862" spans="83:84">
      <c r="CE862" t="s">
        <v>940</v>
      </c>
      <c r="CF862" t="s">
        <v>1896</v>
      </c>
    </row>
    <row r="863" spans="83:84">
      <c r="CE863" t="s">
        <v>941</v>
      </c>
      <c r="CF863" t="s">
        <v>1897</v>
      </c>
    </row>
    <row r="864" spans="83:84">
      <c r="CE864" t="s">
        <v>942</v>
      </c>
      <c r="CF864" t="s">
        <v>1898</v>
      </c>
    </row>
    <row r="865" spans="83:84">
      <c r="CE865" t="s">
        <v>943</v>
      </c>
      <c r="CF865" t="s">
        <v>1899</v>
      </c>
    </row>
    <row r="866" spans="83:84">
      <c r="CE866" t="s">
        <v>944</v>
      </c>
      <c r="CF866" t="s">
        <v>1900</v>
      </c>
    </row>
    <row r="867" spans="83:84">
      <c r="CE867" t="s">
        <v>945</v>
      </c>
      <c r="CF867" t="s">
        <v>1901</v>
      </c>
    </row>
    <row r="868" spans="83:84">
      <c r="CE868" t="s">
        <v>946</v>
      </c>
      <c r="CF868" t="s">
        <v>1902</v>
      </c>
    </row>
    <row r="869" spans="83:84">
      <c r="CE869" t="s">
        <v>947</v>
      </c>
      <c r="CF869" t="s">
        <v>1903</v>
      </c>
    </row>
    <row r="870" spans="83:84">
      <c r="CE870" t="s">
        <v>948</v>
      </c>
      <c r="CF870" t="s">
        <v>1904</v>
      </c>
    </row>
    <row r="871" spans="83:84">
      <c r="CE871" t="s">
        <v>949</v>
      </c>
      <c r="CF871" t="s">
        <v>1905</v>
      </c>
    </row>
    <row r="872" spans="83:84">
      <c r="CE872" t="s">
        <v>950</v>
      </c>
      <c r="CF872" t="s">
        <v>1906</v>
      </c>
    </row>
    <row r="873" spans="83:84">
      <c r="CE873" t="s">
        <v>951</v>
      </c>
      <c r="CF873" t="s">
        <v>1907</v>
      </c>
    </row>
    <row r="874" spans="83:84">
      <c r="CE874" t="s">
        <v>952</v>
      </c>
      <c r="CF874" t="s">
        <v>1908</v>
      </c>
    </row>
    <row r="875" spans="83:84">
      <c r="CE875" t="s">
        <v>953</v>
      </c>
      <c r="CF875" t="s">
        <v>1909</v>
      </c>
    </row>
    <row r="876" spans="83:84">
      <c r="CE876" t="s">
        <v>954</v>
      </c>
      <c r="CF876" t="s">
        <v>1910</v>
      </c>
    </row>
    <row r="877" spans="83:84">
      <c r="CE877" t="s">
        <v>955</v>
      </c>
      <c r="CF877" t="s">
        <v>1911</v>
      </c>
    </row>
    <row r="878" spans="83:84">
      <c r="CE878" t="s">
        <v>956</v>
      </c>
      <c r="CF878" t="s">
        <v>1912</v>
      </c>
    </row>
    <row r="879" spans="83:84">
      <c r="CE879" t="s">
        <v>957</v>
      </c>
      <c r="CF879" t="s">
        <v>1913</v>
      </c>
    </row>
    <row r="880" spans="83:84">
      <c r="CE880" t="s">
        <v>958</v>
      </c>
      <c r="CF880" t="s">
        <v>1914</v>
      </c>
    </row>
    <row r="881" spans="83:84">
      <c r="CE881" t="s">
        <v>959</v>
      </c>
      <c r="CF881" t="s">
        <v>1915</v>
      </c>
    </row>
    <row r="882" spans="83:84">
      <c r="CE882" t="s">
        <v>960</v>
      </c>
      <c r="CF882" t="s">
        <v>1916</v>
      </c>
    </row>
    <row r="883" spans="83:84">
      <c r="CE883" t="s">
        <v>961</v>
      </c>
      <c r="CF883" t="s">
        <v>1917</v>
      </c>
    </row>
    <row r="884" spans="83:84">
      <c r="CE884" t="s">
        <v>962</v>
      </c>
      <c r="CF884" t="s">
        <v>1918</v>
      </c>
    </row>
    <row r="885" spans="83:84">
      <c r="CE885" t="s">
        <v>963</v>
      </c>
      <c r="CF885" t="s">
        <v>1919</v>
      </c>
    </row>
    <row r="886" spans="83:84">
      <c r="CE886" t="s">
        <v>964</v>
      </c>
      <c r="CF886" t="s">
        <v>1920</v>
      </c>
    </row>
    <row r="887" spans="83:84">
      <c r="CE887" t="s">
        <v>965</v>
      </c>
      <c r="CF887" t="s">
        <v>1921</v>
      </c>
    </row>
    <row r="888" spans="83:84">
      <c r="CE888" t="s">
        <v>966</v>
      </c>
      <c r="CF888" t="s">
        <v>1922</v>
      </c>
    </row>
    <row r="889" spans="83:84">
      <c r="CE889" t="s">
        <v>967</v>
      </c>
      <c r="CF889" t="s">
        <v>1923</v>
      </c>
    </row>
    <row r="890" spans="83:84">
      <c r="CE890" t="s">
        <v>968</v>
      </c>
      <c r="CF890" t="s">
        <v>96</v>
      </c>
    </row>
    <row r="891" spans="83:84">
      <c r="CE891" t="s">
        <v>969</v>
      </c>
      <c r="CF891" t="s">
        <v>1924</v>
      </c>
    </row>
    <row r="892" spans="83:84">
      <c r="CE892" t="s">
        <v>970</v>
      </c>
      <c r="CF892" t="s">
        <v>1925</v>
      </c>
    </row>
    <row r="893" spans="83:84">
      <c r="CE893" t="s">
        <v>971</v>
      </c>
      <c r="CF893" t="s">
        <v>1926</v>
      </c>
    </row>
    <row r="894" spans="83:84">
      <c r="CE894" t="s">
        <v>972</v>
      </c>
      <c r="CF894" t="s">
        <v>1927</v>
      </c>
    </row>
    <row r="895" spans="83:84">
      <c r="CE895" t="s">
        <v>973</v>
      </c>
      <c r="CF895" t="s">
        <v>1928</v>
      </c>
    </row>
    <row r="896" spans="83:84">
      <c r="CE896" t="s">
        <v>974</v>
      </c>
      <c r="CF896" t="s">
        <v>1929</v>
      </c>
    </row>
    <row r="897" spans="83:84">
      <c r="CE897" t="s">
        <v>975</v>
      </c>
      <c r="CF897" t="s">
        <v>1930</v>
      </c>
    </row>
    <row r="898" spans="83:84">
      <c r="CE898" t="s">
        <v>976</v>
      </c>
      <c r="CF898" t="s">
        <v>1931</v>
      </c>
    </row>
    <row r="899" spans="83:84">
      <c r="CE899" t="s">
        <v>977</v>
      </c>
      <c r="CF899" t="s">
        <v>1932</v>
      </c>
    </row>
    <row r="900" spans="83:84">
      <c r="CE900" t="s">
        <v>978</v>
      </c>
      <c r="CF900" t="s">
        <v>1933</v>
      </c>
    </row>
    <row r="901" spans="83:84">
      <c r="CE901" t="s">
        <v>979</v>
      </c>
      <c r="CF901" t="s">
        <v>1934</v>
      </c>
    </row>
    <row r="902" spans="83:84">
      <c r="CE902" t="s">
        <v>980</v>
      </c>
      <c r="CF902" t="s">
        <v>1935</v>
      </c>
    </row>
    <row r="903" spans="83:84">
      <c r="CE903" t="s">
        <v>981</v>
      </c>
      <c r="CF903" t="s">
        <v>1936</v>
      </c>
    </row>
    <row r="904" spans="83:84">
      <c r="CE904" t="s">
        <v>982</v>
      </c>
      <c r="CF904" t="s">
        <v>1937</v>
      </c>
    </row>
    <row r="905" spans="83:84">
      <c r="CE905" t="s">
        <v>983</v>
      </c>
      <c r="CF905" t="s">
        <v>1938</v>
      </c>
    </row>
    <row r="906" spans="83:84">
      <c r="CE906" t="s">
        <v>984</v>
      </c>
      <c r="CF906" t="s">
        <v>1939</v>
      </c>
    </row>
    <row r="907" spans="83:84">
      <c r="CE907" t="s">
        <v>985</v>
      </c>
      <c r="CF907" t="s">
        <v>1940</v>
      </c>
    </row>
    <row r="908" spans="83:84">
      <c r="CE908" t="s">
        <v>986</v>
      </c>
      <c r="CF908" t="s">
        <v>1941</v>
      </c>
    </row>
    <row r="909" spans="83:84">
      <c r="CE909" t="s">
        <v>987</v>
      </c>
      <c r="CF909" t="s">
        <v>1942</v>
      </c>
    </row>
    <row r="910" spans="83:84">
      <c r="CE910" t="s">
        <v>988</v>
      </c>
      <c r="CF910" t="s">
        <v>1943</v>
      </c>
    </row>
    <row r="911" spans="83:84">
      <c r="CE911" t="s">
        <v>989</v>
      </c>
      <c r="CF911" t="s">
        <v>1944</v>
      </c>
    </row>
    <row r="912" spans="83:84">
      <c r="CE912" t="s">
        <v>990</v>
      </c>
      <c r="CF912" t="s">
        <v>1945</v>
      </c>
    </row>
    <row r="913" spans="83:84">
      <c r="CE913" t="s">
        <v>991</v>
      </c>
      <c r="CF913" t="s">
        <v>1946</v>
      </c>
    </row>
    <row r="914" spans="83:84">
      <c r="CE914" t="s">
        <v>992</v>
      </c>
      <c r="CF914" t="s">
        <v>1947</v>
      </c>
    </row>
    <row r="915" spans="83:84">
      <c r="CE915" t="s">
        <v>993</v>
      </c>
      <c r="CF915" t="s">
        <v>1948</v>
      </c>
    </row>
    <row r="916" spans="83:84">
      <c r="CE916" t="s">
        <v>994</v>
      </c>
      <c r="CF916" t="s">
        <v>1949</v>
      </c>
    </row>
    <row r="917" spans="83:84">
      <c r="CE917" t="s">
        <v>995</v>
      </c>
      <c r="CF917" t="s">
        <v>1950</v>
      </c>
    </row>
    <row r="918" spans="83:84">
      <c r="CE918" t="s">
        <v>996</v>
      </c>
      <c r="CF918" t="s">
        <v>1951</v>
      </c>
    </row>
    <row r="919" spans="83:84">
      <c r="CE919" t="s">
        <v>997</v>
      </c>
      <c r="CF919" t="s">
        <v>1952</v>
      </c>
    </row>
    <row r="920" spans="83:84">
      <c r="CE920" t="s">
        <v>998</v>
      </c>
      <c r="CF920" t="s">
        <v>1953</v>
      </c>
    </row>
    <row r="921" spans="83:84">
      <c r="CE921" t="s">
        <v>999</v>
      </c>
      <c r="CF921" t="s">
        <v>1954</v>
      </c>
    </row>
    <row r="922" spans="83:84">
      <c r="CE922" t="s">
        <v>1000</v>
      </c>
      <c r="CF922" t="s">
        <v>1955</v>
      </c>
    </row>
    <row r="923" spans="83:84">
      <c r="CE923" t="s">
        <v>1001</v>
      </c>
      <c r="CF923" t="s">
        <v>1956</v>
      </c>
    </row>
    <row r="924" spans="83:84">
      <c r="CE924" t="s">
        <v>1002</v>
      </c>
      <c r="CF924" t="s">
        <v>1957</v>
      </c>
    </row>
    <row r="925" spans="83:84">
      <c r="CE925" t="s">
        <v>1003</v>
      </c>
      <c r="CF925" t="s">
        <v>1958</v>
      </c>
    </row>
    <row r="926" spans="83:84">
      <c r="CE926" t="s">
        <v>1004</v>
      </c>
      <c r="CF926" t="s">
        <v>1959</v>
      </c>
    </row>
    <row r="927" spans="83:84">
      <c r="CE927" t="s">
        <v>1005</v>
      </c>
      <c r="CF927" t="s">
        <v>1960</v>
      </c>
    </row>
    <row r="928" spans="83:84">
      <c r="CE928" t="s">
        <v>1006</v>
      </c>
      <c r="CF928" t="s">
        <v>1961</v>
      </c>
    </row>
    <row r="929" spans="83:84">
      <c r="CE929" t="s">
        <v>1007</v>
      </c>
      <c r="CF929" t="s">
        <v>1962</v>
      </c>
    </row>
    <row r="930" spans="83:84">
      <c r="CE930" t="s">
        <v>1008</v>
      </c>
      <c r="CF930" t="s">
        <v>1963</v>
      </c>
    </row>
    <row r="931" spans="83:84">
      <c r="CE931" t="s">
        <v>1009</v>
      </c>
      <c r="CF931" t="s">
        <v>1964</v>
      </c>
    </row>
    <row r="932" spans="83:84">
      <c r="CE932" t="s">
        <v>1010</v>
      </c>
      <c r="CF932" t="s">
        <v>1965</v>
      </c>
    </row>
    <row r="933" spans="83:84">
      <c r="CE933" t="s">
        <v>1011</v>
      </c>
      <c r="CF933" t="s">
        <v>1966</v>
      </c>
    </row>
    <row r="934" spans="83:84">
      <c r="CE934" t="s">
        <v>1012</v>
      </c>
      <c r="CF934" t="s">
        <v>1967</v>
      </c>
    </row>
    <row r="935" spans="83:84">
      <c r="CE935" t="s">
        <v>1013</v>
      </c>
      <c r="CF935" t="s">
        <v>1968</v>
      </c>
    </row>
    <row r="936" spans="83:84">
      <c r="CE936" t="s">
        <v>1014</v>
      </c>
      <c r="CF936" t="s">
        <v>1969</v>
      </c>
    </row>
  </sheetData>
  <mergeCells count="530">
    <mergeCell ref="AZ366:BA367"/>
    <mergeCell ref="A360:G361"/>
    <mergeCell ref="H360:AK361"/>
    <mergeCell ref="A362:G363"/>
    <mergeCell ref="H362:AK363"/>
    <mergeCell ref="AV366:AW367"/>
    <mergeCell ref="AX366:AY367"/>
    <mergeCell ref="A348:Q349"/>
    <mergeCell ref="A350:AU352"/>
    <mergeCell ref="A354:P355"/>
    <mergeCell ref="A356:G357"/>
    <mergeCell ref="H356:AK357"/>
    <mergeCell ref="A358:G359"/>
    <mergeCell ref="H358:AK359"/>
    <mergeCell ref="AI342:AP343"/>
    <mergeCell ref="AQ342:AT343"/>
    <mergeCell ref="A344:I345"/>
    <mergeCell ref="J344:Q345"/>
    <mergeCell ref="R344:V345"/>
    <mergeCell ref="Y344:AH345"/>
    <mergeCell ref="AI344:AP345"/>
    <mergeCell ref="AQ344:AT345"/>
    <mergeCell ref="A342:I343"/>
    <mergeCell ref="J342:K343"/>
    <mergeCell ref="L342:O343"/>
    <mergeCell ref="P342:Q343"/>
    <mergeCell ref="R342:V343"/>
    <mergeCell ref="Y342:AH343"/>
    <mergeCell ref="J339:Q339"/>
    <mergeCell ref="R339:V339"/>
    <mergeCell ref="A340:I341"/>
    <mergeCell ref="J340:K341"/>
    <mergeCell ref="L340:O341"/>
    <mergeCell ref="P340:Q341"/>
    <mergeCell ref="R340:V341"/>
    <mergeCell ref="A333:AV334"/>
    <mergeCell ref="A336:I337"/>
    <mergeCell ref="J336:M337"/>
    <mergeCell ref="N336:N337"/>
    <mergeCell ref="O336:Q337"/>
    <mergeCell ref="R336:R337"/>
    <mergeCell ref="S336:U337"/>
    <mergeCell ref="Y336:AA337"/>
    <mergeCell ref="AB336:AC337"/>
    <mergeCell ref="AI327:AP328"/>
    <mergeCell ref="AQ327:AT328"/>
    <mergeCell ref="A329:I330"/>
    <mergeCell ref="J329:Q330"/>
    <mergeCell ref="R329:V330"/>
    <mergeCell ref="Y329:AH330"/>
    <mergeCell ref="AI329:AP330"/>
    <mergeCell ref="AQ329:AT330"/>
    <mergeCell ref="A327:I328"/>
    <mergeCell ref="J327:K328"/>
    <mergeCell ref="L327:O328"/>
    <mergeCell ref="P327:Q328"/>
    <mergeCell ref="R327:V328"/>
    <mergeCell ref="Y327:AH328"/>
    <mergeCell ref="J324:Q324"/>
    <mergeCell ref="R324:V324"/>
    <mergeCell ref="A325:I326"/>
    <mergeCell ref="J325:K326"/>
    <mergeCell ref="L325:O326"/>
    <mergeCell ref="P325:Q326"/>
    <mergeCell ref="R325:V326"/>
    <mergeCell ref="A318:AV319"/>
    <mergeCell ref="A321:I322"/>
    <mergeCell ref="J321:M322"/>
    <mergeCell ref="N321:N322"/>
    <mergeCell ref="O321:Q322"/>
    <mergeCell ref="R321:R322"/>
    <mergeCell ref="S321:U322"/>
    <mergeCell ref="Y321:AA322"/>
    <mergeCell ref="AB321:AC322"/>
    <mergeCell ref="Y313:AH314"/>
    <mergeCell ref="AI313:AQ314"/>
    <mergeCell ref="AR313:AT314"/>
    <mergeCell ref="Y315:AH316"/>
    <mergeCell ref="AI315:AQ316"/>
    <mergeCell ref="AR315:AT316"/>
    <mergeCell ref="J312:Q312"/>
    <mergeCell ref="R312:V312"/>
    <mergeCell ref="A313:I314"/>
    <mergeCell ref="J313:K314"/>
    <mergeCell ref="L313:O314"/>
    <mergeCell ref="P313:Q314"/>
    <mergeCell ref="R313:V314"/>
    <mergeCell ref="A300:N301"/>
    <mergeCell ref="O300:AN301"/>
    <mergeCell ref="A304:Q305"/>
    <mergeCell ref="A306:G307"/>
    <mergeCell ref="H306:AJ307"/>
    <mergeCell ref="A308:G309"/>
    <mergeCell ref="H308:AJ309"/>
    <mergeCell ref="A290:L291"/>
    <mergeCell ref="M290:AU291"/>
    <mergeCell ref="A294:Q295"/>
    <mergeCell ref="A296:N297"/>
    <mergeCell ref="O296:AN297"/>
    <mergeCell ref="A298:N299"/>
    <mergeCell ref="O298:AN299"/>
    <mergeCell ref="A281:E282"/>
    <mergeCell ref="A284:Q285"/>
    <mergeCell ref="A286:L287"/>
    <mergeCell ref="M286:AU287"/>
    <mergeCell ref="A288:L289"/>
    <mergeCell ref="M288:AU289"/>
    <mergeCell ref="AP279:AR280"/>
    <mergeCell ref="AS279:AT280"/>
    <mergeCell ref="AU279:AU280"/>
    <mergeCell ref="AZ277:BA278"/>
    <mergeCell ref="A279:N280"/>
    <mergeCell ref="O279:Q280"/>
    <mergeCell ref="R279:S280"/>
    <mergeCell ref="T279:X280"/>
    <mergeCell ref="Y279:Y280"/>
    <mergeCell ref="Z279:AA280"/>
    <mergeCell ref="AB279:AC280"/>
    <mergeCell ref="AD279:AK280"/>
    <mergeCell ref="AL279:AO280"/>
    <mergeCell ref="BA279:BA280"/>
    <mergeCell ref="AV279:AW280"/>
    <mergeCell ref="AX279:AX280"/>
    <mergeCell ref="AY279:AZ280"/>
    <mergeCell ref="A271:G272"/>
    <mergeCell ref="H271:AK272"/>
    <mergeCell ref="A273:G274"/>
    <mergeCell ref="H273:AK274"/>
    <mergeCell ref="AV277:AW278"/>
    <mergeCell ref="AX277:AY278"/>
    <mergeCell ref="A259:Q260"/>
    <mergeCell ref="A261:AU263"/>
    <mergeCell ref="A265:P266"/>
    <mergeCell ref="A267:G268"/>
    <mergeCell ref="H267:AK268"/>
    <mergeCell ref="A269:G270"/>
    <mergeCell ref="H269:AK270"/>
    <mergeCell ref="AI253:AP254"/>
    <mergeCell ref="AQ253:AT254"/>
    <mergeCell ref="A255:I256"/>
    <mergeCell ref="J255:Q256"/>
    <mergeCell ref="R255:V256"/>
    <mergeCell ref="Y255:AH256"/>
    <mergeCell ref="AI255:AP256"/>
    <mergeCell ref="AQ255:AT256"/>
    <mergeCell ref="A253:I254"/>
    <mergeCell ref="J253:K254"/>
    <mergeCell ref="L253:O254"/>
    <mergeCell ref="P253:Q254"/>
    <mergeCell ref="R253:V254"/>
    <mergeCell ref="Y253:AH254"/>
    <mergeCell ref="J250:Q250"/>
    <mergeCell ref="R250:V250"/>
    <mergeCell ref="A251:I252"/>
    <mergeCell ref="J251:K252"/>
    <mergeCell ref="L251:O252"/>
    <mergeCell ref="P251:Q252"/>
    <mergeCell ref="R251:V252"/>
    <mergeCell ref="A244:AV245"/>
    <mergeCell ref="A247:I248"/>
    <mergeCell ref="J247:M248"/>
    <mergeCell ref="N247:N248"/>
    <mergeCell ref="O247:Q248"/>
    <mergeCell ref="R247:R248"/>
    <mergeCell ref="S247:U248"/>
    <mergeCell ref="Y247:AA248"/>
    <mergeCell ref="AB247:AC248"/>
    <mergeCell ref="AI238:AP239"/>
    <mergeCell ref="AQ238:AT239"/>
    <mergeCell ref="A240:I241"/>
    <mergeCell ref="J240:Q241"/>
    <mergeCell ref="R240:V241"/>
    <mergeCell ref="Y240:AH241"/>
    <mergeCell ref="AI240:AP241"/>
    <mergeCell ref="AQ240:AT241"/>
    <mergeCell ref="A238:I239"/>
    <mergeCell ref="J238:K239"/>
    <mergeCell ref="L238:O239"/>
    <mergeCell ref="P238:Q239"/>
    <mergeCell ref="R238:V239"/>
    <mergeCell ref="Y238:AH239"/>
    <mergeCell ref="J235:Q235"/>
    <mergeCell ref="R235:V235"/>
    <mergeCell ref="A236:I237"/>
    <mergeCell ref="J236:K237"/>
    <mergeCell ref="L236:O237"/>
    <mergeCell ref="P236:Q237"/>
    <mergeCell ref="R236:V237"/>
    <mergeCell ref="A229:AV230"/>
    <mergeCell ref="A232:I233"/>
    <mergeCell ref="J232:M233"/>
    <mergeCell ref="N232:N233"/>
    <mergeCell ref="O232:Q233"/>
    <mergeCell ref="R232:R233"/>
    <mergeCell ref="S232:U233"/>
    <mergeCell ref="Y232:AA233"/>
    <mergeCell ref="AB232:AC233"/>
    <mergeCell ref="Y224:AH225"/>
    <mergeCell ref="AI224:AQ225"/>
    <mergeCell ref="AR224:AT225"/>
    <mergeCell ref="Y226:AH227"/>
    <mergeCell ref="AI226:AQ227"/>
    <mergeCell ref="AR226:AT227"/>
    <mergeCell ref="J223:Q223"/>
    <mergeCell ref="R223:V223"/>
    <mergeCell ref="A224:I225"/>
    <mergeCell ref="J224:K225"/>
    <mergeCell ref="L224:O225"/>
    <mergeCell ref="P224:Q225"/>
    <mergeCell ref="R224:V225"/>
    <mergeCell ref="A211:N212"/>
    <mergeCell ref="O211:AN212"/>
    <mergeCell ref="A215:Q216"/>
    <mergeCell ref="A217:G218"/>
    <mergeCell ref="H217:AJ218"/>
    <mergeCell ref="A219:G220"/>
    <mergeCell ref="H219:AJ220"/>
    <mergeCell ref="A201:L202"/>
    <mergeCell ref="M201:AU202"/>
    <mergeCell ref="A205:Q206"/>
    <mergeCell ref="A207:N208"/>
    <mergeCell ref="O207:AN208"/>
    <mergeCell ref="A209:N210"/>
    <mergeCell ref="O209:AN210"/>
    <mergeCell ref="A192:E193"/>
    <mergeCell ref="A195:Q196"/>
    <mergeCell ref="A197:L198"/>
    <mergeCell ref="M197:AU198"/>
    <mergeCell ref="A199:L200"/>
    <mergeCell ref="M199:AU200"/>
    <mergeCell ref="AP190:AR191"/>
    <mergeCell ref="AS190:AT191"/>
    <mergeCell ref="AU190:AU191"/>
    <mergeCell ref="AZ188:BA189"/>
    <mergeCell ref="A190:N191"/>
    <mergeCell ref="O190:Q191"/>
    <mergeCell ref="R190:S191"/>
    <mergeCell ref="T190:X191"/>
    <mergeCell ref="Y190:Y191"/>
    <mergeCell ref="Z190:AA191"/>
    <mergeCell ref="AB190:AC191"/>
    <mergeCell ref="AD190:AK191"/>
    <mergeCell ref="AL190:AO191"/>
    <mergeCell ref="BA190:BA191"/>
    <mergeCell ref="AV190:AW191"/>
    <mergeCell ref="AX190:AX191"/>
    <mergeCell ref="AY190:AZ191"/>
    <mergeCell ref="A182:G183"/>
    <mergeCell ref="H182:AK183"/>
    <mergeCell ref="A184:G185"/>
    <mergeCell ref="H184:AK185"/>
    <mergeCell ref="AV188:AW189"/>
    <mergeCell ref="AX188:AY189"/>
    <mergeCell ref="A170:Q171"/>
    <mergeCell ref="A172:AU174"/>
    <mergeCell ref="A176:P177"/>
    <mergeCell ref="A178:G179"/>
    <mergeCell ref="H178:AK179"/>
    <mergeCell ref="A180:G181"/>
    <mergeCell ref="H180:AK181"/>
    <mergeCell ref="AI164:AP165"/>
    <mergeCell ref="AQ164:AT165"/>
    <mergeCell ref="A166:I167"/>
    <mergeCell ref="J166:Q167"/>
    <mergeCell ref="R166:V167"/>
    <mergeCell ref="Y166:AH167"/>
    <mergeCell ref="AI166:AP167"/>
    <mergeCell ref="AQ166:AT167"/>
    <mergeCell ref="A164:I165"/>
    <mergeCell ref="J164:K165"/>
    <mergeCell ref="L164:O165"/>
    <mergeCell ref="P164:Q165"/>
    <mergeCell ref="R164:V165"/>
    <mergeCell ref="Y164:AH165"/>
    <mergeCell ref="J161:Q161"/>
    <mergeCell ref="R161:V161"/>
    <mergeCell ref="A162:I163"/>
    <mergeCell ref="J162:K163"/>
    <mergeCell ref="L162:O163"/>
    <mergeCell ref="P162:Q163"/>
    <mergeCell ref="R162:V163"/>
    <mergeCell ref="A155:AV156"/>
    <mergeCell ref="A158:I159"/>
    <mergeCell ref="J158:M159"/>
    <mergeCell ref="N158:N159"/>
    <mergeCell ref="O158:Q159"/>
    <mergeCell ref="R158:R159"/>
    <mergeCell ref="S158:U159"/>
    <mergeCell ref="Y158:AA159"/>
    <mergeCell ref="AB158:AC159"/>
    <mergeCell ref="AI149:AP150"/>
    <mergeCell ref="AQ149:AT150"/>
    <mergeCell ref="A151:I152"/>
    <mergeCell ref="J151:Q152"/>
    <mergeCell ref="R151:V152"/>
    <mergeCell ref="Y151:AH152"/>
    <mergeCell ref="AI151:AP152"/>
    <mergeCell ref="AQ151:AT152"/>
    <mergeCell ref="A149:I150"/>
    <mergeCell ref="J149:K150"/>
    <mergeCell ref="L149:O150"/>
    <mergeCell ref="P149:Q150"/>
    <mergeCell ref="R149:V150"/>
    <mergeCell ref="Y149:AH150"/>
    <mergeCell ref="Y143:AA144"/>
    <mergeCell ref="AB143:AC144"/>
    <mergeCell ref="J146:Q146"/>
    <mergeCell ref="R146:V146"/>
    <mergeCell ref="A147:I148"/>
    <mergeCell ref="J147:K148"/>
    <mergeCell ref="L147:O148"/>
    <mergeCell ref="P147:Q148"/>
    <mergeCell ref="R147:V148"/>
    <mergeCell ref="A143:I144"/>
    <mergeCell ref="J143:M144"/>
    <mergeCell ref="N143:N144"/>
    <mergeCell ref="O143:Q144"/>
    <mergeCell ref="R143:R144"/>
    <mergeCell ref="S143:U144"/>
    <mergeCell ref="AI135:AQ136"/>
    <mergeCell ref="AR135:AT136"/>
    <mergeCell ref="Y137:AH138"/>
    <mergeCell ref="AI137:AQ138"/>
    <mergeCell ref="AR137:AT138"/>
    <mergeCell ref="A140:AV141"/>
    <mergeCell ref="A135:I136"/>
    <mergeCell ref="J135:K136"/>
    <mergeCell ref="L135:O136"/>
    <mergeCell ref="P135:Q136"/>
    <mergeCell ref="R135:V136"/>
    <mergeCell ref="Y135:AH136"/>
    <mergeCell ref="A126:Q127"/>
    <mergeCell ref="A128:G129"/>
    <mergeCell ref="H128:AJ129"/>
    <mergeCell ref="A130:G131"/>
    <mergeCell ref="H130:AJ131"/>
    <mergeCell ref="J134:Q134"/>
    <mergeCell ref="R134:V134"/>
    <mergeCell ref="A116:Q117"/>
    <mergeCell ref="A118:N119"/>
    <mergeCell ref="O118:AN119"/>
    <mergeCell ref="A120:N121"/>
    <mergeCell ref="O120:AN121"/>
    <mergeCell ref="A122:N123"/>
    <mergeCell ref="O122:AN123"/>
    <mergeCell ref="A108:L109"/>
    <mergeCell ref="M108:AU109"/>
    <mergeCell ref="A110:L111"/>
    <mergeCell ref="M110:AU111"/>
    <mergeCell ref="A112:L113"/>
    <mergeCell ref="M112:AU113"/>
    <mergeCell ref="AV101:AW102"/>
    <mergeCell ref="AX101:AX102"/>
    <mergeCell ref="AY101:AZ102"/>
    <mergeCell ref="BA101:BA102"/>
    <mergeCell ref="A103:E104"/>
    <mergeCell ref="A106:Q107"/>
    <mergeCell ref="AB101:AC102"/>
    <mergeCell ref="AD101:AK102"/>
    <mergeCell ref="AL101:AO102"/>
    <mergeCell ref="AP101:AR102"/>
    <mergeCell ref="AS101:AT102"/>
    <mergeCell ref="AU101:AU102"/>
    <mergeCell ref="A101:N102"/>
    <mergeCell ref="O101:Q102"/>
    <mergeCell ref="R101:S102"/>
    <mergeCell ref="T101:X102"/>
    <mergeCell ref="Y101:Y102"/>
    <mergeCell ref="Z101:AA102"/>
    <mergeCell ref="H91:L91"/>
    <mergeCell ref="M91:Q91"/>
    <mergeCell ref="R91:X91"/>
    <mergeCell ref="Y91:AC91"/>
    <mergeCell ref="AL91:AS91"/>
    <mergeCell ref="B94:AB99"/>
    <mergeCell ref="AL88:AS89"/>
    <mergeCell ref="R89:X89"/>
    <mergeCell ref="B90:G90"/>
    <mergeCell ref="H90:L90"/>
    <mergeCell ref="M90:Q90"/>
    <mergeCell ref="R90:X90"/>
    <mergeCell ref="Y90:AC90"/>
    <mergeCell ref="AD90:AK91"/>
    <mergeCell ref="AL90:AS90"/>
    <mergeCell ref="B91:G91"/>
    <mergeCell ref="B88:G89"/>
    <mergeCell ref="H88:L89"/>
    <mergeCell ref="M88:Q89"/>
    <mergeCell ref="R88:X88"/>
    <mergeCell ref="Y88:AC89"/>
    <mergeCell ref="AD88:AK89"/>
    <mergeCell ref="B84:G84"/>
    <mergeCell ref="H84:J84"/>
    <mergeCell ref="L84:M84"/>
    <mergeCell ref="O84:P84"/>
    <mergeCell ref="R84:Y85"/>
    <mergeCell ref="Z84:AL85"/>
    <mergeCell ref="B85:G85"/>
    <mergeCell ref="H85:J85"/>
    <mergeCell ref="L85:M85"/>
    <mergeCell ref="O85:P85"/>
    <mergeCell ref="B78:V78"/>
    <mergeCell ref="B79:V79"/>
    <mergeCell ref="B82:G83"/>
    <mergeCell ref="H82:Q82"/>
    <mergeCell ref="R82:Y83"/>
    <mergeCell ref="Z82:AL83"/>
    <mergeCell ref="H83:Q83"/>
    <mergeCell ref="H66:L66"/>
    <mergeCell ref="M66:Q66"/>
    <mergeCell ref="R66:X66"/>
    <mergeCell ref="Y66:AC66"/>
    <mergeCell ref="AL66:AS66"/>
    <mergeCell ref="B69:AB74"/>
    <mergeCell ref="AL63:AS64"/>
    <mergeCell ref="R64:X64"/>
    <mergeCell ref="B65:G65"/>
    <mergeCell ref="H65:L65"/>
    <mergeCell ref="M65:Q65"/>
    <mergeCell ref="R65:X65"/>
    <mergeCell ref="Y65:AC65"/>
    <mergeCell ref="AD65:AK66"/>
    <mergeCell ref="AL65:AS65"/>
    <mergeCell ref="B66:G66"/>
    <mergeCell ref="B63:G64"/>
    <mergeCell ref="H63:L64"/>
    <mergeCell ref="M63:Q64"/>
    <mergeCell ref="R63:X63"/>
    <mergeCell ref="Y63:AC64"/>
    <mergeCell ref="AD63:AK64"/>
    <mergeCell ref="B59:G59"/>
    <mergeCell ref="H59:J59"/>
    <mergeCell ref="L59:M59"/>
    <mergeCell ref="O59:P59"/>
    <mergeCell ref="R59:Y60"/>
    <mergeCell ref="Z59:AL60"/>
    <mergeCell ref="B60:G60"/>
    <mergeCell ref="H60:J60"/>
    <mergeCell ref="L60:M60"/>
    <mergeCell ref="O60:P60"/>
    <mergeCell ref="B44:AB49"/>
    <mergeCell ref="B53:V53"/>
    <mergeCell ref="B54:V54"/>
    <mergeCell ref="B57:G58"/>
    <mergeCell ref="H57:Q57"/>
    <mergeCell ref="R57:Y58"/>
    <mergeCell ref="Z57:AL58"/>
    <mergeCell ref="H58:Q58"/>
    <mergeCell ref="B41:G41"/>
    <mergeCell ref="H41:L41"/>
    <mergeCell ref="M41:Q41"/>
    <mergeCell ref="R41:X41"/>
    <mergeCell ref="Y41:AC41"/>
    <mergeCell ref="AL41:AS41"/>
    <mergeCell ref="B38:G39"/>
    <mergeCell ref="H38:L39"/>
    <mergeCell ref="M38:Q39"/>
    <mergeCell ref="R38:X38"/>
    <mergeCell ref="Y38:AC39"/>
    <mergeCell ref="AD38:AK39"/>
    <mergeCell ref="AL38:AS39"/>
    <mergeCell ref="R39:X39"/>
    <mergeCell ref="B40:G40"/>
    <mergeCell ref="H40:L40"/>
    <mergeCell ref="M40:Q40"/>
    <mergeCell ref="R40:X40"/>
    <mergeCell ref="Y40:AC40"/>
    <mergeCell ref="AD40:AK41"/>
    <mergeCell ref="AL40:AS40"/>
    <mergeCell ref="B32:G33"/>
    <mergeCell ref="H32:Q32"/>
    <mergeCell ref="R32:Y33"/>
    <mergeCell ref="Z32:AL33"/>
    <mergeCell ref="H33:Q33"/>
    <mergeCell ref="B34:G34"/>
    <mergeCell ref="H34:J34"/>
    <mergeCell ref="L34:M34"/>
    <mergeCell ref="O34:P34"/>
    <mergeCell ref="R34:Y35"/>
    <mergeCell ref="Z34:AL35"/>
    <mergeCell ref="B35:G35"/>
    <mergeCell ref="H35:J35"/>
    <mergeCell ref="L35:M35"/>
    <mergeCell ref="O35:P35"/>
    <mergeCell ref="B25:H25"/>
    <mergeCell ref="I25:J25"/>
    <mergeCell ref="K25:L25"/>
    <mergeCell ref="B28:V28"/>
    <mergeCell ref="W28:AN28"/>
    <mergeCell ref="B29:V29"/>
    <mergeCell ref="W29:AN29"/>
    <mergeCell ref="B22:U22"/>
    <mergeCell ref="V22:AN22"/>
    <mergeCell ref="AO22:AW22"/>
    <mergeCell ref="B23:U23"/>
    <mergeCell ref="V23:AN23"/>
    <mergeCell ref="AO23:AW23"/>
    <mergeCell ref="B17:H17"/>
    <mergeCell ref="I17:AJ17"/>
    <mergeCell ref="B18:H18"/>
    <mergeCell ref="I18:AJ18"/>
    <mergeCell ref="B19:H19"/>
    <mergeCell ref="I19:AJ19"/>
    <mergeCell ref="B15:H15"/>
    <mergeCell ref="I15:K15"/>
    <mergeCell ref="M15:O15"/>
    <mergeCell ref="P15:AJ15"/>
    <mergeCell ref="B16:H16"/>
    <mergeCell ref="I16:AJ16"/>
    <mergeCell ref="B12:F12"/>
    <mergeCell ref="G12:AA12"/>
    <mergeCell ref="BI12:BJ12"/>
    <mergeCell ref="BG13:BH13"/>
    <mergeCell ref="BI13:BJ13"/>
    <mergeCell ref="BK13:BL13"/>
    <mergeCell ref="B9:F9"/>
    <mergeCell ref="G9:AA9"/>
    <mergeCell ref="B10:F10"/>
    <mergeCell ref="G10:AA10"/>
    <mergeCell ref="B11:F11"/>
    <mergeCell ref="G11:AA11"/>
    <mergeCell ref="B2:F3"/>
    <mergeCell ref="G2:X3"/>
    <mergeCell ref="Z2:AD3"/>
    <mergeCell ref="AE2:BA3"/>
    <mergeCell ref="B5:F6"/>
    <mergeCell ref="G5:P6"/>
    <mergeCell ref="Q5:U6"/>
    <mergeCell ref="V5:AP6"/>
    <mergeCell ref="BK12:BL12"/>
  </mergeCells>
  <phoneticPr fontId="1"/>
  <conditionalFormatting sqref="B29">
    <cfRule type="expression" dxfId="147" priority="51">
      <formula>$B$29=""</formula>
    </cfRule>
  </conditionalFormatting>
  <conditionalFormatting sqref="B23:U23">
    <cfRule type="expression" dxfId="146" priority="68">
      <formula>$B$23="選択してください"</formula>
    </cfRule>
  </conditionalFormatting>
  <conditionalFormatting sqref="B54:V54 H59:J60 L59:M60 O59:P60 R59:AL60 AD65 H65:AC66 AL65:AS66 B69:AB74">
    <cfRule type="expression" dxfId="145" priority="4">
      <formula>$I$25&lt;2</formula>
    </cfRule>
  </conditionalFormatting>
  <conditionalFormatting sqref="B54:V54">
    <cfRule type="expression" dxfId="144" priority="33">
      <formula>$B$29=""</formula>
    </cfRule>
  </conditionalFormatting>
  <conditionalFormatting sqref="B79:V79 H84:J85 L84:M85 O84:P85 R84:AL85 H90:AS91 B94:AB99">
    <cfRule type="expression" dxfId="143" priority="6">
      <formula>$I$25&lt;3</formula>
    </cfRule>
  </conditionalFormatting>
  <conditionalFormatting sqref="B79:V79">
    <cfRule type="expression" dxfId="142" priority="16">
      <formula>$B$29=""</formula>
    </cfRule>
  </conditionalFormatting>
  <conditionalFormatting sqref="B44:AB49">
    <cfRule type="expression" dxfId="141" priority="12">
      <formula>$I$25=""</formula>
    </cfRule>
    <cfRule type="expression" dxfId="140" priority="52" stopIfTrue="1">
      <formula>$B$44=""</formula>
    </cfRule>
  </conditionalFormatting>
  <conditionalFormatting sqref="B69:AB74">
    <cfRule type="expression" dxfId="139" priority="34" stopIfTrue="1">
      <formula>$B$69=""</formula>
    </cfRule>
  </conditionalFormatting>
  <conditionalFormatting sqref="B94:AB99">
    <cfRule type="expression" dxfId="138" priority="17" stopIfTrue="1">
      <formula>$B$94=""</formula>
    </cfRule>
  </conditionalFormatting>
  <conditionalFormatting sqref="B29:AN29 H34:J35 L34:M35 O34:P35 R34:AL35 H40:AC41 AL40:AL41 B44">
    <cfRule type="expression" dxfId="137" priority="2">
      <formula>$I$25&lt;1</formula>
    </cfRule>
  </conditionalFormatting>
  <conditionalFormatting sqref="G9:AA12">
    <cfRule type="colorScale" priority="74">
      <colorScale>
        <cfvo type="min"/>
        <cfvo type="max"/>
        <color rgb="FFFF7128"/>
        <color rgb="FFFFEF9C"/>
      </colorScale>
    </cfRule>
    <cfRule type="expression" dxfId="136" priority="73">
      <formula>$G9=""</formula>
    </cfRule>
  </conditionalFormatting>
  <conditionalFormatting sqref="H84:J85 H59:J60 H34:J35">
    <cfRule type="expression" dxfId="135" priority="66">
      <formula>$H34=""</formula>
    </cfRule>
  </conditionalFormatting>
  <conditionalFormatting sqref="H40:L40">
    <cfRule type="expression" dxfId="134" priority="53">
      <formula>$H$40=""</formula>
    </cfRule>
  </conditionalFormatting>
  <conditionalFormatting sqref="H41:L41">
    <cfRule type="expression" dxfId="133" priority="60">
      <formula>$H$41=""</formula>
    </cfRule>
  </conditionalFormatting>
  <conditionalFormatting sqref="H65:L65">
    <cfRule type="expression" dxfId="132" priority="35">
      <formula>$H$65=""</formula>
    </cfRule>
  </conditionalFormatting>
  <conditionalFormatting sqref="H66:L66">
    <cfRule type="expression" dxfId="131" priority="41">
      <formula>$H$66=""</formula>
    </cfRule>
  </conditionalFormatting>
  <conditionalFormatting sqref="H90:L90">
    <cfRule type="expression" dxfId="130" priority="18">
      <formula>$H$90=""</formula>
    </cfRule>
  </conditionalFormatting>
  <conditionalFormatting sqref="H91:L91">
    <cfRule type="expression" dxfId="129" priority="24">
      <formula>$H$91=""</formula>
    </cfRule>
  </conditionalFormatting>
  <conditionalFormatting sqref="H40:Q40">
    <cfRule type="expression" dxfId="128" priority="76">
      <formula>$BF$35&lt;=0</formula>
    </cfRule>
  </conditionalFormatting>
  <conditionalFormatting sqref="H41:Q41">
    <cfRule type="expression" dxfId="127" priority="75">
      <formula>$BF$36&lt;=0</formula>
    </cfRule>
  </conditionalFormatting>
  <conditionalFormatting sqref="H65:Q65">
    <cfRule type="expression" dxfId="126" priority="48">
      <formula>$BF$73&lt;=0</formula>
    </cfRule>
  </conditionalFormatting>
  <conditionalFormatting sqref="H66:Q66">
    <cfRule type="expression" dxfId="125" priority="47">
      <formula>$BF$74&lt;=0</formula>
    </cfRule>
  </conditionalFormatting>
  <conditionalFormatting sqref="H90:Q90">
    <cfRule type="expression" dxfId="124" priority="31">
      <formula>$BF$112&lt;=0</formula>
    </cfRule>
  </conditionalFormatting>
  <conditionalFormatting sqref="H91:Q91">
    <cfRule type="expression" dxfId="123" priority="30">
      <formula>$BF$113&lt;=0</formula>
    </cfRule>
  </conditionalFormatting>
  <conditionalFormatting sqref="I25:J25">
    <cfRule type="expression" dxfId="122" priority="49">
      <formula>$I$25=""</formula>
    </cfRule>
  </conditionalFormatting>
  <conditionalFormatting sqref="I15:K15">
    <cfRule type="expression" dxfId="121" priority="72">
      <formula>$I$15=""</formula>
    </cfRule>
  </conditionalFormatting>
  <conditionalFormatting sqref="I16:AJ16">
    <cfRule type="expression" dxfId="120" priority="56">
      <formula>$I$16="郵便番号を入力後、区町名を確認してください"</formula>
    </cfRule>
    <cfRule type="expression" dxfId="119" priority="69">
      <formula>$I$16="郵便番号の入力を確認してください"</formula>
    </cfRule>
  </conditionalFormatting>
  <conditionalFormatting sqref="I17:AJ19">
    <cfRule type="expression" dxfId="118" priority="70">
      <formula>I17=""</formula>
    </cfRule>
  </conditionalFormatting>
  <conditionalFormatting sqref="L84:M85 L59:M60 L34:M35">
    <cfRule type="expression" dxfId="117" priority="65">
      <formula>$L34=""</formula>
    </cfRule>
  </conditionalFormatting>
  <conditionalFormatting sqref="M15:O15">
    <cfRule type="expression" dxfId="116" priority="71">
      <formula>$M$15=""</formula>
    </cfRule>
  </conditionalFormatting>
  <conditionalFormatting sqref="M40:Q40">
    <cfRule type="expression" dxfId="115" priority="63">
      <formula>$M$40=""</formula>
    </cfRule>
  </conditionalFormatting>
  <conditionalFormatting sqref="M41:Q41">
    <cfRule type="expression" dxfId="114" priority="59">
      <formula>$M$41=""</formula>
    </cfRule>
  </conditionalFormatting>
  <conditionalFormatting sqref="M65:Q65">
    <cfRule type="expression" dxfId="113" priority="44">
      <formula>$M$65=""</formula>
    </cfRule>
  </conditionalFormatting>
  <conditionalFormatting sqref="M66:Q66">
    <cfRule type="expression" dxfId="112" priority="40">
      <formula>$M$66=""</formula>
    </cfRule>
  </conditionalFormatting>
  <conditionalFormatting sqref="M90:Q90">
    <cfRule type="expression" dxfId="111" priority="27">
      <formula>$M$90=""</formula>
    </cfRule>
  </conditionalFormatting>
  <conditionalFormatting sqref="M91:Q91">
    <cfRule type="expression" dxfId="110" priority="23">
      <formula>$M$91=""</formula>
    </cfRule>
  </conditionalFormatting>
  <conditionalFormatting sqref="O34:P34">
    <cfRule type="expression" dxfId="109" priority="55">
      <formula>$O$34=""</formula>
    </cfRule>
  </conditionalFormatting>
  <conditionalFormatting sqref="O35:P35">
    <cfRule type="expression" dxfId="108" priority="54">
      <formula>$O$35=""</formula>
    </cfRule>
  </conditionalFormatting>
  <conditionalFormatting sqref="O59:P59">
    <cfRule type="expression" dxfId="107" priority="37">
      <formula>$O$59=""</formula>
    </cfRule>
  </conditionalFormatting>
  <conditionalFormatting sqref="O60:P60">
    <cfRule type="expression" dxfId="106" priority="36">
      <formula>$O$60=""</formula>
    </cfRule>
  </conditionalFormatting>
  <conditionalFormatting sqref="O84:P84">
    <cfRule type="expression" dxfId="105" priority="20">
      <formula>$O$84=""</formula>
    </cfRule>
  </conditionalFormatting>
  <conditionalFormatting sqref="O85:P85">
    <cfRule type="expression" dxfId="104" priority="19">
      <formula>$O$85=""</formula>
    </cfRule>
  </conditionalFormatting>
  <conditionalFormatting sqref="R34">
    <cfRule type="expression" dxfId="103" priority="64">
      <formula>$R$34=""</formula>
    </cfRule>
  </conditionalFormatting>
  <conditionalFormatting sqref="R59">
    <cfRule type="expression" dxfId="102" priority="46">
      <formula>$R$59=""</formula>
    </cfRule>
  </conditionalFormatting>
  <conditionalFormatting sqref="R84">
    <cfRule type="expression" dxfId="101" priority="29">
      <formula>$R$84=""</formula>
    </cfRule>
  </conditionalFormatting>
  <conditionalFormatting sqref="R40:X40">
    <cfRule type="expression" dxfId="100" priority="62">
      <formula>$R$40=""</formula>
    </cfRule>
  </conditionalFormatting>
  <conditionalFormatting sqref="R41:X41">
    <cfRule type="expression" dxfId="99" priority="58">
      <formula>$R$41=""</formula>
    </cfRule>
  </conditionalFormatting>
  <conditionalFormatting sqref="R65:X65">
    <cfRule type="expression" dxfId="98" priority="43">
      <formula>$R$65=""</formula>
    </cfRule>
  </conditionalFormatting>
  <conditionalFormatting sqref="R66:X66">
    <cfRule type="expression" dxfId="97" priority="39">
      <formula>$R$66=""</formula>
    </cfRule>
  </conditionalFormatting>
  <conditionalFormatting sqref="R90:X90">
    <cfRule type="expression" dxfId="96" priority="26">
      <formula>$R$90=""</formula>
    </cfRule>
  </conditionalFormatting>
  <conditionalFormatting sqref="R91:X91">
    <cfRule type="expression" dxfId="95" priority="22">
      <formula>$R$91=""</formula>
    </cfRule>
  </conditionalFormatting>
  <conditionalFormatting sqref="V23:AN23">
    <cfRule type="expression" dxfId="94" priority="7">
      <formula>$V$23=""</formula>
    </cfRule>
  </conditionalFormatting>
  <conditionalFormatting sqref="W29">
    <cfRule type="expression" dxfId="93" priority="14">
      <formula>$W$29=""</formula>
    </cfRule>
  </conditionalFormatting>
  <conditionalFormatting sqref="Y40:AC40">
    <cfRule type="expression" dxfId="92" priority="61">
      <formula>$Y$40=""</formula>
    </cfRule>
  </conditionalFormatting>
  <conditionalFormatting sqref="Y41:AC41">
    <cfRule type="expression" dxfId="91" priority="57">
      <formula>$Y$41=""</formula>
    </cfRule>
  </conditionalFormatting>
  <conditionalFormatting sqref="Y65:AC65">
    <cfRule type="expression" dxfId="90" priority="42">
      <formula>$Y$65=""</formula>
    </cfRule>
  </conditionalFormatting>
  <conditionalFormatting sqref="Y66:AC66">
    <cfRule type="expression" dxfId="89" priority="38">
      <formula>$Y$66=""</formula>
    </cfRule>
  </conditionalFormatting>
  <conditionalFormatting sqref="Y90:AC90">
    <cfRule type="expression" dxfId="88" priority="25">
      <formula>$Y$90=""</formula>
    </cfRule>
  </conditionalFormatting>
  <conditionalFormatting sqref="Y91:AC91">
    <cfRule type="expression" dxfId="87" priority="21">
      <formula>$Y$91=""</formula>
    </cfRule>
  </conditionalFormatting>
  <conditionalFormatting sqref="Z34:AL35">
    <cfRule type="expression" dxfId="86" priority="50">
      <formula>$Z$34=""</formula>
    </cfRule>
  </conditionalFormatting>
  <conditionalFormatting sqref="Z59:AL60">
    <cfRule type="expression" dxfId="85" priority="32">
      <formula>$Z$59=""</formula>
    </cfRule>
  </conditionalFormatting>
  <conditionalFormatting sqref="Z84:AL85">
    <cfRule type="expression" dxfId="84" priority="15">
      <formula>$Z$84=""</formula>
    </cfRule>
  </conditionalFormatting>
  <conditionalFormatting sqref="AD40:AK41">
    <cfRule type="expression" dxfId="83" priority="9">
      <formula>OR($B$23="選択してください",$I$25="")</formula>
    </cfRule>
  </conditionalFormatting>
  <conditionalFormatting sqref="AD65:AK66">
    <cfRule type="expression" dxfId="82" priority="45">
      <formula>OR($B$23="選択してください",$I$25="")</formula>
    </cfRule>
  </conditionalFormatting>
  <conditionalFormatting sqref="AD90:AK91">
    <cfRule type="expression" dxfId="81" priority="28">
      <formula>OR($B$23="選択してください",$I$25="")</formula>
    </cfRule>
  </conditionalFormatting>
  <conditionalFormatting sqref="AL40">
    <cfRule type="expression" dxfId="80" priority="8">
      <formula>$AL$40="選択してください"</formula>
    </cfRule>
  </conditionalFormatting>
  <conditionalFormatting sqref="AL41">
    <cfRule type="expression" dxfId="79" priority="3">
      <formula>$AL$41="選択してください"</formula>
    </cfRule>
  </conditionalFormatting>
  <conditionalFormatting sqref="AL65">
    <cfRule type="expression" dxfId="78" priority="5">
      <formula>$AL$65="選択してください"</formula>
    </cfRule>
  </conditionalFormatting>
  <conditionalFormatting sqref="AL66">
    <cfRule type="expression" dxfId="77" priority="13">
      <formula>$AL$66="選択してください"</formula>
    </cfRule>
  </conditionalFormatting>
  <conditionalFormatting sqref="AL90">
    <cfRule type="expression" dxfId="76" priority="11">
      <formula>$AL$90="選択してください"</formula>
    </cfRule>
  </conditionalFormatting>
  <conditionalFormatting sqref="AL91">
    <cfRule type="expression" dxfId="75" priority="67">
      <formula>$AL$91="選択してください"</formula>
    </cfRule>
  </conditionalFormatting>
  <conditionalFormatting sqref="AO23">
    <cfRule type="expression" dxfId="74" priority="10">
      <formula>$AO$23="選択してください"</formula>
    </cfRule>
  </conditionalFormatting>
  <dataValidations count="7">
    <dataValidation type="list" allowBlank="1" showInputMessage="1" showErrorMessage="1" sqref="O34:P35 O84:P85 O59:P60" xr:uid="{40775110-A65B-4840-A699-0463F47AD5FA}">
      <formula1>$CC$2:$CC$33</formula1>
    </dataValidation>
    <dataValidation type="list" allowBlank="1" showInputMessage="1" showErrorMessage="1" sqref="AO23:AW23" xr:uid="{4C3084D1-52AA-4091-9243-3B65E44B74EC}">
      <formula1>$BX$2:$BX$5</formula1>
    </dataValidation>
    <dataValidation type="list" allowBlank="1" showInputMessage="1" showErrorMessage="1" sqref="B23:U23" xr:uid="{F0E90062-1426-401F-9481-196795CF1DB6}">
      <formula1>$BU$2:$BU$21</formula1>
    </dataValidation>
    <dataValidation type="list" allowBlank="1" showInputMessage="1" showErrorMessage="1" sqref="L34:M35 L84:M85 L59:M60" xr:uid="{D3352784-1D8F-4647-9517-90641D28C710}">
      <formula1>$CB$2:$CB$14</formula1>
    </dataValidation>
    <dataValidation type="list" allowBlank="1" showInputMessage="1" showErrorMessage="1" sqref="H34:J35 H84:J85 H59:J60" xr:uid="{B28F056A-A3BD-4492-A810-E7CD4CCEBF09}">
      <formula1>$CA$2:$CA$4</formula1>
    </dataValidation>
    <dataValidation type="list" allowBlank="1" showInputMessage="1" showErrorMessage="1" sqref="I25:J25" xr:uid="{C28569F8-147B-46D6-8CC2-F17256C3EF20}">
      <formula1>$CH$1:$CH$5</formula1>
    </dataValidation>
    <dataValidation type="list" allowBlank="1" showInputMessage="1" showErrorMessage="1" sqref="AL40:AW41 AL65:AS66 AL90:AS91" xr:uid="{BA3BD04B-D4BE-42BF-9F94-643EDC9DD0C5}">
      <formula1>$BY$14:$BY$16</formula1>
    </dataValidation>
  </dataValidations>
  <pageMargins left="0.49" right="0" top="0.54" bottom="0.31" header="0.31496062992125984" footer="0.31496062992125984"/>
  <pageSetup paperSize="9" scale="66" orientation="portrait" r:id="rId1"/>
  <rowBreaks count="2" manualBreakCount="2">
    <brk id="189" max="52" man="1"/>
    <brk id="278" max="5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3A8C-A06B-4764-B641-062647537833}">
  <dimension ref="A1:CH936"/>
  <sheetViews>
    <sheetView zoomScale="85" zoomScaleNormal="85" zoomScaleSheetLayoutView="70" zoomScalePageLayoutView="55" workbookViewId="0">
      <selection activeCell="AO8" sqref="AO8"/>
    </sheetView>
  </sheetViews>
  <sheetFormatPr defaultRowHeight="13.5"/>
  <cols>
    <col min="1" max="34" width="2.375" customWidth="1"/>
    <col min="35" max="35" width="2.25" customWidth="1"/>
    <col min="36" max="53" width="2.375" customWidth="1"/>
    <col min="54" max="54" width="9" hidden="1" customWidth="1"/>
    <col min="55" max="55" width="17.25" hidden="1" customWidth="1"/>
    <col min="56" max="56" width="11.625" hidden="1" customWidth="1"/>
    <col min="57" max="57" width="13.125" hidden="1" customWidth="1"/>
    <col min="58" max="58" width="14.875" hidden="1" customWidth="1"/>
    <col min="59" max="59" width="17.5" hidden="1" customWidth="1"/>
    <col min="60" max="60" width="20.625" hidden="1" customWidth="1"/>
    <col min="61" max="61" width="24.25" hidden="1" customWidth="1"/>
    <col min="62" max="62" width="14.75" hidden="1" customWidth="1"/>
    <col min="63" max="63" width="13" hidden="1" customWidth="1"/>
    <col min="64" max="64" width="12.375" hidden="1" customWidth="1"/>
    <col min="65" max="65" width="9" hidden="1" customWidth="1"/>
    <col min="66" max="78" width="12.375" hidden="1" customWidth="1"/>
    <col min="79" max="79" width="8.125" hidden="1" customWidth="1"/>
    <col min="80" max="81" width="3.5" hidden="1" customWidth="1"/>
    <col min="82" max="83" width="12.375" hidden="1" customWidth="1"/>
    <col min="84" max="84" width="47.875" hidden="1" customWidth="1"/>
    <col min="85" max="85" width="9" hidden="1" customWidth="1"/>
    <col min="86" max="86" width="2.625" customWidth="1"/>
    <col min="87" max="91" width="9" customWidth="1"/>
    <col min="98" max="102" width="4.25" customWidth="1"/>
  </cols>
  <sheetData>
    <row r="1" spans="2:86">
      <c r="BC1" s="83" t="s">
        <v>1990</v>
      </c>
      <c r="BD1" s="2"/>
      <c r="BE1" s="2"/>
      <c r="BF1" s="2" t="s">
        <v>5</v>
      </c>
      <c r="BG1" s="2" t="s">
        <v>7</v>
      </c>
      <c r="BH1" s="2" t="s">
        <v>25</v>
      </c>
      <c r="BI1" s="2"/>
      <c r="BJ1" s="2"/>
      <c r="BK1" s="2" t="s">
        <v>13</v>
      </c>
      <c r="BL1" s="2"/>
      <c r="BM1" s="2"/>
      <c r="BN1" s="2" t="s">
        <v>8</v>
      </c>
      <c r="BO1" s="2" t="s">
        <v>1047</v>
      </c>
      <c r="BP1" s="2"/>
      <c r="BQ1" s="2"/>
      <c r="BR1" s="2" t="s">
        <v>12</v>
      </c>
      <c r="BS1" s="2"/>
      <c r="BU1" t="s">
        <v>31</v>
      </c>
      <c r="BV1" t="s">
        <v>1977</v>
      </c>
      <c r="BW1" t="s">
        <v>1978</v>
      </c>
      <c r="BX1" t="s">
        <v>2013</v>
      </c>
      <c r="BY1" t="s">
        <v>2021</v>
      </c>
      <c r="CA1" t="s">
        <v>1048</v>
      </c>
      <c r="CB1" t="s">
        <v>1049</v>
      </c>
      <c r="CC1" t="s">
        <v>1050</v>
      </c>
      <c r="CE1" t="s">
        <v>53</v>
      </c>
      <c r="CF1" t="s">
        <v>54</v>
      </c>
    </row>
    <row r="2" spans="2:86" ht="13.5" customHeight="1">
      <c r="B2" s="365"/>
      <c r="C2" s="365"/>
      <c r="D2" s="365"/>
      <c r="E2" s="365"/>
      <c r="F2" s="365"/>
      <c r="G2" s="180" t="s">
        <v>1051</v>
      </c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22"/>
      <c r="Z2" s="366"/>
      <c r="AA2" s="366"/>
      <c r="AB2" s="366"/>
      <c r="AC2" s="366"/>
      <c r="AD2" s="366"/>
      <c r="AE2" s="180" t="s">
        <v>1979</v>
      </c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C2" s="2"/>
      <c r="BD2" s="2" t="s">
        <v>3</v>
      </c>
      <c r="BE2" s="2" t="s">
        <v>4</v>
      </c>
      <c r="BF2" s="2" t="s">
        <v>6</v>
      </c>
      <c r="BG2" s="2" t="s">
        <v>15</v>
      </c>
      <c r="BH2" s="2" t="s">
        <v>19</v>
      </c>
      <c r="BI2" s="2" t="s">
        <v>20</v>
      </c>
      <c r="BJ2" s="2" t="s">
        <v>21</v>
      </c>
      <c r="BK2" s="2"/>
      <c r="BL2" s="2" t="s">
        <v>28</v>
      </c>
      <c r="BM2" s="2" t="s">
        <v>27</v>
      </c>
      <c r="BN2" s="2" t="s">
        <v>6</v>
      </c>
      <c r="BO2" s="2" t="s">
        <v>19</v>
      </c>
      <c r="BP2" s="2" t="s">
        <v>20</v>
      </c>
      <c r="BQ2" s="2" t="s">
        <v>21</v>
      </c>
      <c r="BR2" s="2"/>
      <c r="BS2" s="2" t="s">
        <v>28</v>
      </c>
      <c r="BU2" t="s">
        <v>1055</v>
      </c>
      <c r="BX2" t="s">
        <v>1055</v>
      </c>
      <c r="BY2" t="s">
        <v>1055</v>
      </c>
      <c r="CE2" t="s">
        <v>55</v>
      </c>
      <c r="CF2" t="s">
        <v>56</v>
      </c>
      <c r="CH2">
        <v>0</v>
      </c>
    </row>
    <row r="3" spans="2:86" ht="13.5" customHeight="1">
      <c r="B3" s="365"/>
      <c r="C3" s="365"/>
      <c r="D3" s="365"/>
      <c r="E3" s="365"/>
      <c r="F3" s="365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22"/>
      <c r="Z3" s="366"/>
      <c r="AA3" s="366"/>
      <c r="AB3" s="366"/>
      <c r="AC3" s="366"/>
      <c r="AD3" s="366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C3" s="2" t="s">
        <v>0</v>
      </c>
      <c r="BD3" s="2" t="str">
        <f>IF(H40="","",H40)</f>
        <v/>
      </c>
      <c r="BE3" s="2" t="str">
        <f>IF(M40="","",M40)</f>
        <v/>
      </c>
      <c r="BF3" s="2" t="str">
        <f>IF(R40="","",R40)</f>
        <v/>
      </c>
      <c r="BG3" s="2" t="str">
        <f>IF(BF3="","",IF(BF3&lt;BD3,BD3,""))</f>
        <v/>
      </c>
      <c r="BH3" s="2" t="str">
        <f>IF($BF3="","",IF(AND($BD3&lt;=$BF3,$BF3&lt;$BE3),MID(TEXT(ROUNDDOWN($BF3,1-INT(LOG10($BF3))),"0.0E+00"),1,3)*10^(INT(LOG10($BF3))),""))</f>
        <v/>
      </c>
      <c r="BI3" s="2" t="str">
        <f>IF($BF$3="","",IF(AND($BD3&lt;=$BF3,$BF3&lt;$BE3),ROUNDDOWN($BF3,$BD15),""))</f>
        <v/>
      </c>
      <c r="BJ3" s="2" t="str">
        <f>IF($BF$3="","",IF(BH3&lt;BI3,BH3,BI3))</f>
        <v/>
      </c>
      <c r="BK3" s="2" t="str">
        <f>IF(BF3="","",IF($BE3&lt;=$BF3,ROUNDDOWN($BF3,1-INT(LOG10($BF3))),""))</f>
        <v/>
      </c>
      <c r="BL3" s="8" t="str">
        <f>IF(BF3="","",IF(BF3&lt;BD3,"&lt;"&amp;BG3,IF(AND(BD3&lt;=BF3,BF3&lt;BE3),BJ3&amp;BG15,IF(BE3&lt;=BF3,BK3&amp;BI15&amp;BJ15,""))))</f>
        <v/>
      </c>
      <c r="BM3" s="8" t="str">
        <f>IF(BE8=FALSE,BL3,"("&amp;BL3&amp;")")</f>
        <v/>
      </c>
      <c r="BN3" s="2" t="str">
        <f>IF(OR(BF3="",$BD$27="",$BE$27="「水銀排出施設の種類」を選択してください",$B$23=""),"",IF(BD8=TRUE,"不要",BF3*(21-$BE$27)/(21-$BD$27)))</f>
        <v/>
      </c>
      <c r="BO3" s="2" t="str">
        <f>IF(OR($BF3="",$BN3=""),"",IF(AND($BD3&lt;=$BF3,$BF3&lt;$BE3),MID(TEXT(ROUNDDOWN($BN3,1-INT(LOG10($BN3))),"0.0E+00"),1,3)*10^(INT(LOG10($BN3))),""))</f>
        <v/>
      </c>
      <c r="BP3" s="2" t="str">
        <f>IF(OR($BF$3="",$BN3=""),"",IF(AND($BD3&lt;=$BF3,$BF3&lt;$BE3),ROUNDDOWN($BN3,$BD15),""))</f>
        <v/>
      </c>
      <c r="BQ3" s="2" t="str">
        <f>IF($BF$3="","",IF(BO3&lt;BP3,BO3,BP3))</f>
        <v/>
      </c>
      <c r="BR3" s="2" t="str">
        <f>IF(BN3="","",IF($BE3&lt;=$BF3,ROUNDDOWN($BN3,1-INT(LOG10($BN3))),""))</f>
        <v/>
      </c>
      <c r="BS3" s="2" t="str">
        <f>IF(OR(BN3="",$BD$27="",$BE$27=""),"",IF(BF3&lt;BD3,"&lt;"&amp;BG3,IF(AND(BD3&lt;=BF3,BF3&lt;BE3),BQ3&amp;BH15,IF(BE3&lt;=BF3,BR3&amp;BK15&amp;BL15,""))))</f>
        <v/>
      </c>
      <c r="BT3" s="7"/>
      <c r="BU3" t="s">
        <v>32</v>
      </c>
      <c r="BV3">
        <v>6</v>
      </c>
      <c r="BW3">
        <v>6</v>
      </c>
      <c r="BX3" t="s">
        <v>2014</v>
      </c>
      <c r="BY3" t="s">
        <v>2022</v>
      </c>
      <c r="CA3">
        <f>IF(AS101="","",IF(AS101="元",2018,2017+AS101))</f>
        <v>2025</v>
      </c>
      <c r="CB3" s="1" t="s">
        <v>1040</v>
      </c>
      <c r="CC3" s="1" t="s">
        <v>1037</v>
      </c>
      <c r="CE3" t="s">
        <v>57</v>
      </c>
      <c r="CF3" t="s">
        <v>1056</v>
      </c>
      <c r="CH3">
        <v>1</v>
      </c>
    </row>
    <row r="4" spans="2:86" ht="13.5" customHeight="1">
      <c r="B4" s="7"/>
      <c r="C4" s="7"/>
      <c r="D4" s="7"/>
      <c r="E4" s="7"/>
      <c r="F4" s="7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22"/>
      <c r="Z4" s="7"/>
      <c r="AA4" s="7"/>
      <c r="AB4" s="7"/>
      <c r="AC4" s="7"/>
      <c r="AD4" s="7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C4" s="2" t="s">
        <v>1</v>
      </c>
      <c r="BD4" s="2" t="str">
        <f>IF(H41="","",H41)</f>
        <v/>
      </c>
      <c r="BE4" s="2" t="str">
        <f>IF(M41="","",M41)</f>
        <v/>
      </c>
      <c r="BF4" s="2" t="str">
        <f>IF(R41="","",R41)</f>
        <v/>
      </c>
      <c r="BG4" s="2" t="str">
        <f>IF(BF4="","",IF(BF4&lt;BD4,BD4,""))</f>
        <v/>
      </c>
      <c r="BH4" s="2" t="str">
        <f>IF($BF4="","",IF(AND($BD4&lt;=$BF4,$BF4&lt;$BE4),MID(TEXT(ROUNDDOWN($BF4,1-INT(LOG10($BF4))),"0.0E+00"),1,3)*10^(INT(LOG10($BF4))),""))</f>
        <v/>
      </c>
      <c r="BI4" s="2" t="str">
        <f>IF(BF4="","",IF(AND(BD4&lt;=BF4,BF4&lt;BE4),ROUNDDOWN($BF4,$BD16),""))</f>
        <v/>
      </c>
      <c r="BJ4" s="2" t="str">
        <f>IF($BF$3="","",IF(BH4&lt;BI4,BH4,BI4))</f>
        <v/>
      </c>
      <c r="BK4" s="2" t="str">
        <f>IF(BF4="","",IF($BE4&lt;=$BF4,ROUNDDOWN($BF4,1-INT(LOG10($BF4))),""))</f>
        <v/>
      </c>
      <c r="BL4" s="8" t="str">
        <f>IF(BF4="","",IF(BF4&lt;BD4,"&lt;"&amp;BG4,IF(AND(BD4&lt;=BF4,BF4&lt;BE4),BJ4&amp;BG16,IF(BE4&lt;=BF4,BK4&amp;BI16&amp;BJ16,""))))</f>
        <v/>
      </c>
      <c r="BM4" s="8" t="str">
        <f>IF(BE9=FALSE,BL4,"("&amp;BL4&amp;")")</f>
        <v/>
      </c>
      <c r="BN4" s="2" t="str">
        <f>IF(OR(BF4="",$BD$28="",$BE$28="",$B$23=""),"",IF(BD9=TRUE,"不要",BF4*(21-$BE$28)/(21-$BD$28)))</f>
        <v/>
      </c>
      <c r="BO4" s="2" t="str">
        <f>IF(OR($BF4="",BN4=""),"",IF(AND($BD4&lt;=$BF4,$BF4&lt;$BE4),MID(TEXT(ROUNDDOWN($BN4,1-INT(LOG10($BN4))),"0.0E+00"),1,3)*10^(INT(LOG10($BN4))),""))</f>
        <v/>
      </c>
      <c r="BP4" s="2" t="str">
        <f>IF($BF$4="","",IF(AND($BD4&lt;=$BF4,$BF4&lt;$BE4),ROUNDDOWN($BN4,$BD16),""))</f>
        <v/>
      </c>
      <c r="BQ4" s="2" t="str">
        <f>IF($BF$3="","",IF(BO4&lt;BP4,BO4,BP4))</f>
        <v/>
      </c>
      <c r="BR4" s="2" t="str">
        <f>IF(BN4="","",IF($BE4&lt;=$BF4,ROUNDDOWN($BN4,1-INT(LOG10($BN4))),""))</f>
        <v/>
      </c>
      <c r="BS4" s="2" t="str">
        <f>IF(OR(BN4="",$BD$27="",$BE$27=""),"",IF(BF4&lt;BD4,"&lt;"&amp;BG4,IF(AND(BD4&lt;=BF4,BF4&lt;BE4),BQ4&amp;BH16,IF(BE4&lt;=BF4,BR4&amp;BK16&amp;BL16,""))))</f>
        <v/>
      </c>
      <c r="BT4" s="7"/>
      <c r="BU4" t="s">
        <v>33</v>
      </c>
      <c r="BV4">
        <v>6</v>
      </c>
      <c r="BW4">
        <v>6</v>
      </c>
      <c r="BX4" t="s">
        <v>2015</v>
      </c>
      <c r="BY4" t="s">
        <v>2023</v>
      </c>
      <c r="CA4">
        <f>CA3+1</f>
        <v>2026</v>
      </c>
      <c r="CB4" s="1" t="s">
        <v>1041</v>
      </c>
      <c r="CC4" s="1" t="s">
        <v>1038</v>
      </c>
      <c r="CE4" t="s">
        <v>59</v>
      </c>
      <c r="CF4" t="s">
        <v>1057</v>
      </c>
      <c r="CH4">
        <v>2</v>
      </c>
    </row>
    <row r="5" spans="2:86" ht="13.5" customHeight="1">
      <c r="B5" s="367"/>
      <c r="C5" s="367"/>
      <c r="D5" s="367"/>
      <c r="E5" s="367"/>
      <c r="F5" s="367"/>
      <c r="G5" s="368" t="s">
        <v>2027</v>
      </c>
      <c r="H5" s="368"/>
      <c r="I5" s="368"/>
      <c r="J5" s="368"/>
      <c r="K5" s="368"/>
      <c r="L5" s="368"/>
      <c r="M5" s="368"/>
      <c r="N5" s="368"/>
      <c r="O5" s="368"/>
      <c r="P5" s="368"/>
      <c r="Q5" s="365"/>
      <c r="R5" s="365"/>
      <c r="S5" s="365"/>
      <c r="T5" s="365"/>
      <c r="U5" s="365"/>
      <c r="V5" s="368" t="s">
        <v>2028</v>
      </c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0"/>
      <c r="AR5" s="30"/>
      <c r="AS5" s="30"/>
      <c r="AT5" s="40"/>
      <c r="AU5" s="40"/>
      <c r="AV5" s="40"/>
      <c r="AW5" s="40"/>
      <c r="AX5" s="40"/>
      <c r="AY5" s="40"/>
      <c r="AZ5" s="40"/>
      <c r="BA5" s="40"/>
      <c r="BC5" s="2" t="s">
        <v>2</v>
      </c>
      <c r="BD5" s="2" t="str">
        <f>IF(OR(BD3="",BD4=""),"",ROUNDDOWN(SUM(BD3:BD4),1-INT(LOG10(SUM(BD3:BD4)))))</f>
        <v/>
      </c>
      <c r="BE5" s="2" t="str">
        <f>IF(OR(BE3="",BE4=""),"",ROUNDDOWN(SUM(BE3:BE4),1-INT(LOG10(SUM(BE3:BE4)))))</f>
        <v/>
      </c>
      <c r="BF5" s="6" t="str">
        <f>IF(OR(BF3="",BF4=""),"",IF(AND(BD3&gt;BF3,BD4&gt;BF4),"不要",IF(AND(BD3&gt;BF3,BD4&lt;BF4),BF4,IF(AND(BD3&lt;BF3,BD4&gt;BF4),BF3,SUM(BF3:BF4)))))</f>
        <v/>
      </c>
      <c r="BG5" s="2" t="str">
        <f>IF(BF5="","",IF(AND(BD3&gt;BF3,BD4&gt;BF4),BD5,""))</f>
        <v/>
      </c>
      <c r="BH5" s="2" t="str">
        <f>IF(OR($BF$5="",$BF$5="不要"),"",MID(TEXT(ROUNDDOWN($BF5,1-INT(LOG10($BF5))),"0.0E+00"),1,3)*10^(INT(LOG10($BF5))))</f>
        <v/>
      </c>
      <c r="BI5" s="2" t="str">
        <f>IF(OR($BF$5="",$BF$5="不要"),"",ROUNDDOWN($BF5,$BD17))</f>
        <v/>
      </c>
      <c r="BJ5" s="2" t="str">
        <f>IF($BF$3="","",IF(BH5&lt;BI5,BH5,BI5))</f>
        <v/>
      </c>
      <c r="BK5" s="2" t="str">
        <f>IF(OR(BF5="",BF5="不要"),"",ROUNDDOWN($BF5,1-INT(LOG10($BF5))))</f>
        <v/>
      </c>
      <c r="BL5" s="8" t="str">
        <f>IF(BF5="","",IF(AND($BD$8=TRUE,$BD$9=TRUE),"&lt;"&amp;BG5,IF(AND($BD$8=FALSE,$BD$9=TRUE),BL3,IF(AND($BD$8=TRUE,$BD$9=FALSE),BL4,BJ5))))</f>
        <v/>
      </c>
      <c r="BM5" s="8"/>
      <c r="BN5" s="2" t="str">
        <f>IF(OR(BF3="",BF4="",$BD$27="",$BE$27="",BN3="",BN4=""),"",IF(AND(BD3&gt;BF3,BD4&gt;BF4),"不要",IF(AND(BD3&gt;BF3,BD4&lt;BF4),BN4,IF(AND(BD3&lt;BF3,BD4&gt;BF4),BN3,SUM(BN3:BN4)))))</f>
        <v/>
      </c>
      <c r="BO5" s="2" t="str">
        <f>IF(OR($BF$5="",$BF$5="不要",BN5&gt;1),"",MID(TEXT(ROUNDDOWN($BN5,1-INT(LOG10($BN5))),"0.0E+00"),1,3)*10^(INT(LOG10($BN5))))</f>
        <v/>
      </c>
      <c r="BP5" s="2" t="str">
        <f>IF(OR($BF$5="",$BF$5="不要",BN5&gt;1),"",ROUNDDOWN($BN5,$BD17))</f>
        <v/>
      </c>
      <c r="BQ5" s="2" t="str">
        <f>IF($BF$3="","",IF(BO5&lt;BP5,BO5,BP5))</f>
        <v/>
      </c>
      <c r="BR5" s="2" t="str">
        <f>IF(BN5="","",IF(1&lt;=$BN5,ROUNDDOWN($BN5,1-INT(LOG10($BN5))),""))</f>
        <v/>
      </c>
      <c r="BS5" s="2" t="str">
        <f>IF(BN5="","",IF(AND($BD$8=TRUE,$BD$9=TRUE),"&lt;"&amp;BG5,IF(AND($BD$8=FALSE,$BD$9=TRUE),BS3,IF(AND($BD$8=TRUE,$BD$9=FALSE),BS4,IF(BN5&lt;1,BQ5&amp;BH17,BR5&amp;BL17)))))</f>
        <v/>
      </c>
      <c r="BU5" t="s">
        <v>34</v>
      </c>
      <c r="BV5">
        <v>6</v>
      </c>
      <c r="BW5">
        <v>6</v>
      </c>
      <c r="BX5" t="s">
        <v>2016</v>
      </c>
      <c r="CB5" s="1" t="s">
        <v>1042</v>
      </c>
      <c r="CC5" s="1" t="s">
        <v>1039</v>
      </c>
      <c r="CE5" t="s">
        <v>61</v>
      </c>
      <c r="CF5" t="s">
        <v>1058</v>
      </c>
      <c r="CH5">
        <v>3</v>
      </c>
    </row>
    <row r="6" spans="2:86" ht="13.5" customHeight="1">
      <c r="B6" s="367"/>
      <c r="C6" s="367"/>
      <c r="D6" s="367"/>
      <c r="E6" s="367"/>
      <c r="F6" s="367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5"/>
      <c r="R6" s="365"/>
      <c r="S6" s="365"/>
      <c r="T6" s="365"/>
      <c r="U6" s="365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0"/>
      <c r="AR6" s="30"/>
      <c r="AS6" s="30"/>
      <c r="AT6" s="40"/>
      <c r="AU6" s="40"/>
      <c r="AV6" s="40"/>
      <c r="AW6" s="40"/>
      <c r="AX6" s="40"/>
      <c r="AY6" s="40"/>
      <c r="AZ6" s="40"/>
      <c r="BA6" s="40"/>
      <c r="BF6" s="4"/>
      <c r="BL6" s="7"/>
      <c r="BM6" s="7"/>
      <c r="BU6" t="s">
        <v>35</v>
      </c>
      <c r="BV6">
        <v>6</v>
      </c>
      <c r="BW6">
        <v>6</v>
      </c>
      <c r="CB6" s="1" t="s">
        <v>1043</v>
      </c>
      <c r="CC6" s="1" t="s">
        <v>1040</v>
      </c>
      <c r="CE6" t="s">
        <v>62</v>
      </c>
      <c r="CF6" t="s">
        <v>1059</v>
      </c>
    </row>
    <row r="7" spans="2:86">
      <c r="BC7" s="2" t="s">
        <v>22</v>
      </c>
      <c r="BD7" s="2" t="s">
        <v>23</v>
      </c>
      <c r="BE7" s="2" t="s">
        <v>24</v>
      </c>
      <c r="BF7" s="2" t="s">
        <v>26</v>
      </c>
      <c r="BL7" s="7"/>
      <c r="BM7" s="7"/>
      <c r="BU7" t="s">
        <v>36</v>
      </c>
      <c r="BV7">
        <v>6</v>
      </c>
      <c r="BW7">
        <v>6</v>
      </c>
      <c r="CB7" s="1" t="s">
        <v>1044</v>
      </c>
      <c r="CC7" s="1" t="s">
        <v>1041</v>
      </c>
      <c r="CE7" t="s">
        <v>65</v>
      </c>
      <c r="CF7" t="s">
        <v>1060</v>
      </c>
    </row>
    <row r="8" spans="2:86" ht="14.25" thickBot="1">
      <c r="B8" s="47" t="s">
        <v>64</v>
      </c>
      <c r="C8" s="48"/>
      <c r="D8" s="48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48"/>
      <c r="S8" s="48"/>
      <c r="T8" s="48"/>
      <c r="U8" s="48"/>
      <c r="V8" s="48"/>
      <c r="W8" s="48"/>
      <c r="X8" s="48"/>
      <c r="Y8" s="48"/>
      <c r="Z8" s="48"/>
      <c r="AA8" s="48"/>
      <c r="BC8" s="2" t="s">
        <v>0</v>
      </c>
      <c r="BD8" s="2" t="b">
        <f>IF(BG3="",FALSE,TRUE)</f>
        <v>0</v>
      </c>
      <c r="BE8" s="2" t="b">
        <f>IF(BJ3="",FALSE,TRUE)</f>
        <v>0</v>
      </c>
      <c r="BF8" s="2" t="b">
        <f>IF(BK3="",FALSE,TRUE)</f>
        <v>0</v>
      </c>
      <c r="BL8" s="7"/>
      <c r="BM8" s="7"/>
      <c r="BU8" t="s">
        <v>37</v>
      </c>
      <c r="BV8">
        <v>6</v>
      </c>
      <c r="BW8">
        <v>6</v>
      </c>
      <c r="CB8" s="1" t="s">
        <v>1045</v>
      </c>
      <c r="CC8" s="1" t="s">
        <v>1042</v>
      </c>
      <c r="CE8" t="s">
        <v>68</v>
      </c>
      <c r="CF8" t="s">
        <v>1061</v>
      </c>
    </row>
    <row r="9" spans="2:86">
      <c r="B9" s="337" t="s">
        <v>67</v>
      </c>
      <c r="C9" s="338"/>
      <c r="D9" s="338"/>
      <c r="E9" s="338"/>
      <c r="F9" s="339"/>
      <c r="G9" s="359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1"/>
      <c r="AB9" s="16"/>
      <c r="AC9" s="16"/>
      <c r="AD9" s="16"/>
      <c r="AE9" s="16"/>
      <c r="AF9" s="16"/>
      <c r="AH9" s="20"/>
      <c r="AJ9" s="20"/>
      <c r="AL9" s="21"/>
      <c r="AM9" s="7"/>
      <c r="AN9" s="20"/>
      <c r="AP9" s="21"/>
      <c r="AQ9" s="7"/>
      <c r="AR9" s="20"/>
      <c r="AS9" s="7"/>
      <c r="AT9" s="7"/>
      <c r="AU9" s="7"/>
      <c r="AV9" s="7"/>
      <c r="AW9" s="7"/>
      <c r="AX9" s="7"/>
      <c r="AY9" s="7"/>
      <c r="AZ9" s="7"/>
      <c r="BC9" s="2" t="s">
        <v>1</v>
      </c>
      <c r="BD9" s="2" t="b">
        <f>IF(BG4="",FALSE,TRUE)</f>
        <v>0</v>
      </c>
      <c r="BE9" s="2" t="b">
        <f>IF(BJ4="",FALSE,TRUE)</f>
        <v>0</v>
      </c>
      <c r="BF9" s="2" t="b">
        <f>IF(BK4="",FALSE,TRUE)</f>
        <v>0</v>
      </c>
      <c r="BL9" s="7"/>
      <c r="BM9" s="7"/>
      <c r="BU9" t="s">
        <v>38</v>
      </c>
      <c r="CB9" s="1" t="s">
        <v>1046</v>
      </c>
      <c r="CC9" s="1" t="s">
        <v>1043</v>
      </c>
      <c r="CE9" t="s">
        <v>71</v>
      </c>
      <c r="CF9" t="s">
        <v>1062</v>
      </c>
    </row>
    <row r="10" spans="2:86">
      <c r="B10" s="322" t="s">
        <v>70</v>
      </c>
      <c r="C10" s="323"/>
      <c r="D10" s="323"/>
      <c r="E10" s="323"/>
      <c r="F10" s="324"/>
      <c r="G10" s="362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4"/>
      <c r="AB10" s="16"/>
      <c r="AC10" s="16"/>
      <c r="AD10" s="16"/>
      <c r="AE10" s="16"/>
      <c r="AF10" s="16"/>
      <c r="AH10" s="20"/>
      <c r="AJ10" s="20"/>
      <c r="AL10" s="21"/>
      <c r="AM10" s="7"/>
      <c r="AN10" s="20"/>
      <c r="AP10" s="21"/>
      <c r="AQ10" s="7"/>
      <c r="AR10" s="20"/>
      <c r="AS10" s="7"/>
      <c r="AT10" s="7"/>
      <c r="AU10" s="7"/>
      <c r="AV10" s="7"/>
      <c r="AW10" s="7"/>
      <c r="AX10" s="7"/>
      <c r="AY10" s="7"/>
      <c r="AZ10" s="7"/>
      <c r="BC10" s="2" t="s">
        <v>2</v>
      </c>
      <c r="BD10" s="2" t="b">
        <f>IF(AND(BD8=TRUE,BD9=TRUE),TRUE,FALSE)</f>
        <v>0</v>
      </c>
      <c r="BE10" s="2" t="b">
        <f>IF(AND(BF8=TRUE,BF9=TRUE),FALSE,IF(AND(BD8=TRUE,BD9=TRUE),FALSE,IF(AND(BE8=TRUE,BE9=TRUE),TRUE,IF(AND(BF3&gt;BF4,BF8=TRUE,BE9=TRUE),FALSE,IF(AND(BF3&gt;BF4,BE8=TRUE,BF9=TRUE),TRUE,IF(AND(BF3&lt;BF4,BF8=TRUE,BE9=TRUE),FALSE,IF(AND(BF3&lt;BF4,BE8=TRUE,BF9=TRUE),FALSE,IF(AND(BD8=TRUE,BE9=TRUE),TRUE,IF(AND(BD8=TRUE,BF9=TRUE),FALSE,IF(AND(BD9=TRUE,BE8=TRUE),TRUE,IF(AND(BD9=TRUE,BF8=TRUE),FALSE,FALSE)))))))))))</f>
        <v>0</v>
      </c>
      <c r="BF10" s="2"/>
      <c r="BL10" s="7"/>
      <c r="BM10" s="7"/>
      <c r="BU10" t="s">
        <v>39</v>
      </c>
      <c r="CB10" s="1">
        <v>11</v>
      </c>
      <c r="CC10" s="1" t="s">
        <v>1044</v>
      </c>
      <c r="CE10" t="s">
        <v>74</v>
      </c>
      <c r="CF10" t="s">
        <v>1063</v>
      </c>
    </row>
    <row r="11" spans="2:86">
      <c r="B11" s="322" t="s">
        <v>73</v>
      </c>
      <c r="C11" s="323"/>
      <c r="D11" s="323"/>
      <c r="E11" s="323"/>
      <c r="F11" s="324"/>
      <c r="G11" s="362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4"/>
      <c r="AB11" s="16"/>
      <c r="AC11" s="16"/>
      <c r="AD11" s="16"/>
      <c r="AE11" s="16"/>
      <c r="AF11" s="16"/>
      <c r="AH11" s="20"/>
      <c r="AJ11" s="20"/>
      <c r="AL11" s="21"/>
      <c r="AM11" s="7"/>
      <c r="AN11" s="20"/>
      <c r="AP11" s="21"/>
      <c r="AQ11" s="7"/>
      <c r="AR11" s="20"/>
      <c r="AS11" s="7"/>
      <c r="AT11" s="7"/>
      <c r="AU11" s="7"/>
      <c r="AV11" s="7"/>
      <c r="AW11" s="7"/>
      <c r="AX11" s="7"/>
      <c r="AY11" s="7"/>
      <c r="AZ11" s="7"/>
      <c r="BF11" s="4"/>
      <c r="BL11" s="7"/>
      <c r="BM11" s="7"/>
      <c r="BU11" t="s">
        <v>40</v>
      </c>
      <c r="CB11" s="1">
        <v>12</v>
      </c>
      <c r="CC11" s="1" t="s">
        <v>1045</v>
      </c>
      <c r="CE11" t="s">
        <v>77</v>
      </c>
      <c r="CF11" t="s">
        <v>1064</v>
      </c>
    </row>
    <row r="12" spans="2:86" ht="14.25" thickBot="1">
      <c r="B12" s="349" t="s">
        <v>76</v>
      </c>
      <c r="C12" s="350"/>
      <c r="D12" s="350"/>
      <c r="E12" s="350"/>
      <c r="F12" s="351"/>
      <c r="G12" s="352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4"/>
      <c r="AB12" s="16"/>
      <c r="AC12" s="16"/>
      <c r="AD12" s="16"/>
      <c r="AE12" s="16"/>
      <c r="AF12" s="16"/>
      <c r="AH12" s="20"/>
      <c r="AJ12" s="20"/>
      <c r="AL12" s="21"/>
      <c r="AM12" s="7"/>
      <c r="AN12" s="20"/>
      <c r="AP12" s="21"/>
      <c r="AQ12" s="7"/>
      <c r="AR12" s="20"/>
      <c r="AS12" s="7"/>
      <c r="AT12" s="7"/>
      <c r="AU12" s="7"/>
      <c r="AV12" s="7"/>
      <c r="AW12" s="7"/>
      <c r="AX12" s="7"/>
      <c r="AY12" s="7"/>
      <c r="AZ12" s="7"/>
      <c r="BI12" s="355" t="s">
        <v>16</v>
      </c>
      <c r="BJ12" s="355"/>
      <c r="BK12" s="355" t="s">
        <v>16</v>
      </c>
      <c r="BL12" s="355"/>
      <c r="BM12" s="7"/>
      <c r="BU12" t="s">
        <v>41</v>
      </c>
      <c r="CB12" s="1" t="s">
        <v>1037</v>
      </c>
      <c r="CC12" s="1">
        <v>10</v>
      </c>
      <c r="CE12" t="s">
        <v>79</v>
      </c>
      <c r="CF12" t="s">
        <v>1065</v>
      </c>
    </row>
    <row r="13" spans="2:86">
      <c r="D13" s="7"/>
      <c r="E13" s="7"/>
      <c r="F13" s="7"/>
      <c r="G13" s="7"/>
      <c r="H13" s="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5"/>
      <c r="X13" s="15"/>
      <c r="Y13" s="15"/>
      <c r="Z13" s="16"/>
      <c r="AA13" s="16"/>
      <c r="AB13" s="16"/>
      <c r="AC13" s="16"/>
      <c r="AD13" s="16"/>
      <c r="AE13" s="16"/>
      <c r="AF13" s="16"/>
      <c r="AH13" s="20"/>
      <c r="AJ13" s="20"/>
      <c r="AL13" s="21"/>
      <c r="AM13" s="7"/>
      <c r="AN13" s="20"/>
      <c r="AP13" s="21"/>
      <c r="AQ13" s="7"/>
      <c r="AR13" s="20"/>
      <c r="AS13" s="7"/>
      <c r="AT13" s="7"/>
      <c r="AU13" s="7"/>
      <c r="AV13" s="7"/>
      <c r="AW13" s="7"/>
      <c r="AX13" s="7"/>
      <c r="AY13" s="7"/>
      <c r="AZ13" s="7"/>
      <c r="BG13" s="356" t="s">
        <v>17</v>
      </c>
      <c r="BH13" s="356"/>
      <c r="BI13" s="357" t="s">
        <v>5</v>
      </c>
      <c r="BJ13" s="358"/>
      <c r="BK13" s="357" t="s">
        <v>8</v>
      </c>
      <c r="BL13" s="358"/>
      <c r="BM13" s="7"/>
      <c r="BU13" t="s">
        <v>42</v>
      </c>
      <c r="BY13" t="s">
        <v>2018</v>
      </c>
      <c r="CB13" s="1" t="s">
        <v>1038</v>
      </c>
      <c r="CC13" s="1">
        <v>11</v>
      </c>
      <c r="CE13" t="s">
        <v>81</v>
      </c>
      <c r="CF13" t="s">
        <v>1066</v>
      </c>
    </row>
    <row r="14" spans="2:86" ht="14.25" thickBot="1">
      <c r="B14" s="47" t="s">
        <v>1052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L14" s="21"/>
      <c r="AM14" s="7"/>
      <c r="AN14" s="20"/>
      <c r="AP14" s="21"/>
      <c r="AQ14" s="7"/>
      <c r="AR14" s="20"/>
      <c r="AS14" s="7"/>
      <c r="AT14" s="7"/>
      <c r="AU14" s="7"/>
      <c r="AV14" s="7"/>
      <c r="AW14" s="7"/>
      <c r="AX14" s="7"/>
      <c r="AY14" s="7"/>
      <c r="AZ14" s="7"/>
      <c r="BC14" s="2" t="s">
        <v>9</v>
      </c>
      <c r="BD14" s="2" t="s">
        <v>3</v>
      </c>
      <c r="BE14" s="2" t="s">
        <v>4</v>
      </c>
      <c r="BF14" s="5" t="s">
        <v>5</v>
      </c>
      <c r="BG14" s="8" t="s">
        <v>5</v>
      </c>
      <c r="BH14" s="8" t="s">
        <v>8</v>
      </c>
      <c r="BI14" s="3" t="s">
        <v>11</v>
      </c>
      <c r="BJ14" s="2" t="s">
        <v>12</v>
      </c>
      <c r="BK14" s="2" t="s">
        <v>11</v>
      </c>
      <c r="BL14" s="2" t="s">
        <v>12</v>
      </c>
      <c r="BM14" s="7"/>
      <c r="BU14" t="s">
        <v>43</v>
      </c>
      <c r="BY14" t="s">
        <v>1055</v>
      </c>
      <c r="CB14" s="1" t="s">
        <v>1039</v>
      </c>
      <c r="CC14" s="1">
        <v>12</v>
      </c>
      <c r="CE14" t="s">
        <v>84</v>
      </c>
      <c r="CF14" t="s">
        <v>1067</v>
      </c>
    </row>
    <row r="15" spans="2:86">
      <c r="B15" s="337" t="s">
        <v>53</v>
      </c>
      <c r="C15" s="338"/>
      <c r="D15" s="338"/>
      <c r="E15" s="338"/>
      <c r="F15" s="338"/>
      <c r="G15" s="338"/>
      <c r="H15" s="339"/>
      <c r="I15" s="340"/>
      <c r="J15" s="341"/>
      <c r="K15" s="341"/>
      <c r="L15" s="11" t="s">
        <v>83</v>
      </c>
      <c r="M15" s="341"/>
      <c r="N15" s="341"/>
      <c r="O15" s="342"/>
      <c r="P15" s="343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5"/>
      <c r="AL15" s="21"/>
      <c r="AM15" s="7"/>
      <c r="AN15" s="20"/>
      <c r="AP15" s="21"/>
      <c r="AQ15" s="7"/>
      <c r="AR15" s="20"/>
      <c r="AS15" s="7"/>
      <c r="AT15" s="7"/>
      <c r="AU15" s="7"/>
      <c r="AV15" s="7"/>
      <c r="AW15" s="7"/>
      <c r="AX15" s="7"/>
      <c r="AY15" s="7"/>
      <c r="AZ15" s="7"/>
      <c r="BC15" s="2" t="s">
        <v>0</v>
      </c>
      <c r="BD15" s="2" t="str">
        <f>IF(BD3="","",IF(ISERROR(LEN(BD3)-FIND(".",BD3))=TRUE,0,LEN(BD3)-FIND(".",BD3)))</f>
        <v/>
      </c>
      <c r="BE15" s="2" t="str">
        <f>IF(BE3="","",IF(ISERROR(LEN(BE3)-FIND(".",BE3))=TRUE,0,LEN(BE3)-FIND(".",BE3)))</f>
        <v/>
      </c>
      <c r="BF15" s="5" t="str">
        <f>IF(BF3="","",IF(ISERROR(LEN(BF3)-FIND(".",BF3))=TRUE,0,LEN(BF3)-FIND(".",BF3)))</f>
        <v/>
      </c>
      <c r="BG15" s="2" t="str">
        <f>IF(OR(BF3="",BF3=0),"",IF(BD21=BF21,"",IF(AND(BD21&lt;BF21,BH3=ROUNDDOWN($BF3,-INT(LOG10($BF3)))),"0","")))</f>
        <v/>
      </c>
      <c r="BH15" s="2" t="str">
        <f>IF(OR(BN3="",BF3=0),"",IF(BD21=BG21,"",IF(AND(BD21&lt;BG21,BO3=ROUNDDOWN($BN3,-INT(LOG10($BN3)))),"0","")))</f>
        <v/>
      </c>
      <c r="BI15" s="3" t="str">
        <f>IF(AND(BK3&lt;1,LEFT(RIGHT(BK3,2),1)="0"),0,IF(AND(BK3&lt;1,LEFT(RIGHT(BK3,2),1)="."),0,""))</f>
        <v/>
      </c>
      <c r="BJ15" s="2" t="str">
        <f>IF(BK3&lt;1,"",BK21)</f>
        <v/>
      </c>
      <c r="BK15" s="2" t="str">
        <f>IF(AND(BR3&lt;1,LEFT(RIGHT(BR3,2),1)="0"),0,IF(AND(BR3&lt;1,LEFT(RIGHT(BR3,2),1)="."),0,""))</f>
        <v/>
      </c>
      <c r="BL15" s="6" t="str">
        <f>IF(BR3&lt;1,"",BM21)</f>
        <v/>
      </c>
      <c r="BM15" s="7"/>
      <c r="BU15" t="s">
        <v>44</v>
      </c>
      <c r="BY15" t="s">
        <v>2019</v>
      </c>
      <c r="CC15" s="1">
        <v>13</v>
      </c>
      <c r="CE15" t="s">
        <v>87</v>
      </c>
      <c r="CF15" t="s">
        <v>1068</v>
      </c>
    </row>
    <row r="16" spans="2:86">
      <c r="B16" s="322" t="s">
        <v>86</v>
      </c>
      <c r="C16" s="323"/>
      <c r="D16" s="323"/>
      <c r="E16" s="323"/>
      <c r="F16" s="323"/>
      <c r="G16" s="323"/>
      <c r="H16" s="324"/>
      <c r="I16" s="346" t="str">
        <f>IF(OR(I15="",M15=""),"郵便番号を入力後、区町名を確認してください",IFERROR(VLOOKUP(I15&amp;"-"&amp;M15,$CE$2:$CF$936,2,0),"郵便番号の入力を確認してください"))</f>
        <v>郵便番号を入力後、区町名を確認してください</v>
      </c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8"/>
      <c r="AL16" s="21"/>
      <c r="AM16" s="7"/>
      <c r="AN16" s="20"/>
      <c r="AP16" s="21"/>
      <c r="AQ16" s="7"/>
      <c r="AR16" s="20"/>
      <c r="AS16" s="7"/>
      <c r="AT16" s="7"/>
      <c r="AU16" s="7"/>
      <c r="AV16" s="7"/>
      <c r="AW16" s="7"/>
      <c r="AX16" s="7"/>
      <c r="AY16" s="7"/>
      <c r="AZ16" s="7"/>
      <c r="BC16" s="2" t="s">
        <v>1</v>
      </c>
      <c r="BD16" s="2" t="str">
        <f t="shared" ref="BD16:BF16" si="0">IF(BD4="","",IF(ISERROR(LEN(BD4)-FIND(".",BD4))=TRUE,0,LEN(BD4)-FIND(".",BD4)))</f>
        <v/>
      </c>
      <c r="BE16" s="2" t="str">
        <f t="shared" si="0"/>
        <v/>
      </c>
      <c r="BF16" s="5" t="str">
        <f t="shared" si="0"/>
        <v/>
      </c>
      <c r="BG16" s="2" t="str">
        <f>IF(OR(BF4="",BF4=0),"",IF(BD22=BF22,"",IF(AND(BD22&lt;BF22,BH4=ROUNDDOWN($BF4,-INT(LOG10($BF4)))),"0","")))</f>
        <v/>
      </c>
      <c r="BH16" s="2" t="str">
        <f>IF(OR(BN4="",BF4=0),"",IF(BD22=BG22,"",IF(AND(BD22&lt;BG22,BO4=ROUNDDOWN($BN4,-INT(LOG10($BN4)))),"0","")))</f>
        <v/>
      </c>
      <c r="BI16" s="3" t="str">
        <f>IF(AND(BK4&lt;1,LEFT(RIGHT(BK4,2),1)="0"),0,IF(AND(BK4&lt;1,LEFT(RIGHT(BK4,2),1)="."),0,""))</f>
        <v/>
      </c>
      <c r="BJ16" s="2" t="str">
        <f>IF(BK4&lt;1,"",BK22)</f>
        <v/>
      </c>
      <c r="BK16" s="2" t="str">
        <f>IF(AND(BR4&lt;1,LEFT(RIGHT(BR4,2),1)="0"),0,IF(AND(BR4&lt;1,LEFT(RIGHT(BR4,2),1)="."),0,""))</f>
        <v/>
      </c>
      <c r="BL16" s="6" t="str">
        <f>IF(BR4&lt;1,"",BM22)</f>
        <v/>
      </c>
      <c r="BM16" s="7"/>
      <c r="BU16" t="s">
        <v>45</v>
      </c>
      <c r="BY16" t="s">
        <v>2020</v>
      </c>
      <c r="CC16" s="1">
        <v>14</v>
      </c>
      <c r="CE16" t="s">
        <v>89</v>
      </c>
      <c r="CF16" t="s">
        <v>1069</v>
      </c>
    </row>
    <row r="17" spans="1:84">
      <c r="B17" s="322" t="s">
        <v>2000</v>
      </c>
      <c r="C17" s="323"/>
      <c r="D17" s="323"/>
      <c r="E17" s="323"/>
      <c r="F17" s="323"/>
      <c r="G17" s="323"/>
      <c r="H17" s="324"/>
      <c r="I17" s="325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7"/>
      <c r="AL17" s="21"/>
      <c r="AM17" s="7"/>
      <c r="AN17" s="20"/>
      <c r="AP17" s="21"/>
      <c r="AQ17" s="7"/>
      <c r="AR17" s="20"/>
      <c r="AS17" s="7"/>
      <c r="AT17" s="7"/>
      <c r="AU17" s="7"/>
      <c r="AV17" s="7"/>
      <c r="AW17" s="7"/>
      <c r="AX17" s="7"/>
      <c r="AY17" s="7"/>
      <c r="AZ17" s="7"/>
      <c r="BC17" s="2" t="s">
        <v>2</v>
      </c>
      <c r="BD17" s="2" t="str">
        <f>IF(OR(BD15="",BD16=""),"",MIN(BD15:BD16))</f>
        <v/>
      </c>
      <c r="BE17" s="2" t="str">
        <f>IF(OR(BE15="",BE16=""),"",MIN(BE15:BE16))</f>
        <v/>
      </c>
      <c r="BF17" s="5" t="str">
        <f>IF(BF5="","",IF(ISERROR(LEN(BF5)-FIND(".",BF5))=TRUE,0,LEN(BF5)-FIND(".",BF5)))</f>
        <v/>
      </c>
      <c r="BG17" s="2" t="str">
        <f>IF(OR(BF5="",BF5=0),"",IF(BD23=BF23,"",IF(AND(BD23&lt;BF23,BH5=ROUNDDOWN($BF5,-INT(LOG10($BF5)))),"0","")))</f>
        <v/>
      </c>
      <c r="BH17" s="2" t="str">
        <f>IF(OR(BN5="",BF5=0),"",IF(BD23=BG23,"",IF(AND(BD23&lt;BG23,BO5=ROUNDDOWN($BN5,-INT(LOG10($BN5)))),"0","")))</f>
        <v/>
      </c>
      <c r="BI17" s="3" t="str">
        <f>IF(AND(BK5&lt;1,LEFT(RIGHT(BK5,2),1)="0"),0,IF(AND(BK5&lt;1,LEFT(RIGHT(BK5,2),1)="."),0,""))</f>
        <v/>
      </c>
      <c r="BJ17" s="2" t="str">
        <f>IF(BK5&lt;1,"",BK23)</f>
        <v/>
      </c>
      <c r="BK17" s="2" t="str">
        <f>IF(AND(BR5&lt;1,LEFT(RIGHT(BR5,2),1)="0"),0,IF(AND(BR5&lt;1,LEFT(RIGHT(BR5,2),1)="."),0,""))</f>
        <v/>
      </c>
      <c r="BL17" s="6" t="str">
        <f>IF(BR5&lt;1,"",BM23)</f>
        <v/>
      </c>
      <c r="BM17" s="7"/>
      <c r="BU17" t="s">
        <v>46</v>
      </c>
      <c r="BV17">
        <v>10</v>
      </c>
      <c r="BW17">
        <v>10</v>
      </c>
      <c r="CC17" s="1">
        <v>15</v>
      </c>
      <c r="CE17" t="s">
        <v>91</v>
      </c>
      <c r="CF17" t="s">
        <v>1070</v>
      </c>
    </row>
    <row r="18" spans="1:84">
      <c r="B18" s="328" t="s">
        <v>1976</v>
      </c>
      <c r="C18" s="329"/>
      <c r="D18" s="329"/>
      <c r="E18" s="329"/>
      <c r="F18" s="329"/>
      <c r="G18" s="329"/>
      <c r="H18" s="330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7"/>
      <c r="AL18" s="21"/>
      <c r="AM18" s="7"/>
      <c r="AN18" s="20"/>
      <c r="AP18" s="21"/>
      <c r="AQ18" s="7"/>
      <c r="AR18" s="20"/>
      <c r="AS18" s="7"/>
      <c r="AT18" s="7"/>
      <c r="AU18" s="7"/>
      <c r="AV18" s="7"/>
      <c r="AW18" s="7"/>
      <c r="AX18" s="7"/>
      <c r="AY18" s="7"/>
      <c r="AZ18" s="7"/>
      <c r="BF18" s="4"/>
      <c r="BL18" s="7"/>
      <c r="BM18" s="7"/>
      <c r="BU18" t="s">
        <v>47</v>
      </c>
      <c r="BV18">
        <v>12</v>
      </c>
      <c r="BW18">
        <v>12</v>
      </c>
      <c r="CC18" s="1">
        <v>16</v>
      </c>
      <c r="CE18" t="s">
        <v>93</v>
      </c>
      <c r="CF18" t="s">
        <v>1071</v>
      </c>
    </row>
    <row r="19" spans="1:84" ht="14.25" thickBot="1">
      <c r="B19" s="331" t="s">
        <v>1053</v>
      </c>
      <c r="C19" s="332"/>
      <c r="D19" s="332"/>
      <c r="E19" s="332"/>
      <c r="F19" s="332"/>
      <c r="G19" s="332"/>
      <c r="H19" s="333"/>
      <c r="I19" s="334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6"/>
      <c r="AL19" s="21"/>
      <c r="AM19" s="7"/>
      <c r="AN19" s="20"/>
      <c r="AP19" s="21"/>
      <c r="AQ19" s="7"/>
      <c r="AR19" s="20"/>
      <c r="AS19" s="7"/>
      <c r="AT19" s="7"/>
      <c r="AU19" s="7"/>
      <c r="AV19" s="7"/>
      <c r="AW19" s="7"/>
      <c r="AX19" s="7"/>
      <c r="AY19" s="7"/>
      <c r="AZ19" s="7"/>
      <c r="BI19" t="s">
        <v>18</v>
      </c>
      <c r="BK19" s="4"/>
      <c r="BU19" t="s">
        <v>48</v>
      </c>
      <c r="BV19">
        <v>12</v>
      </c>
      <c r="BW19">
        <v>12</v>
      </c>
      <c r="CC19" s="1">
        <v>17</v>
      </c>
      <c r="CE19" t="s">
        <v>95</v>
      </c>
      <c r="CF19" t="s">
        <v>1072</v>
      </c>
    </row>
    <row r="20" spans="1:84">
      <c r="AL20" s="21"/>
      <c r="AM20" s="7"/>
      <c r="AN20" s="20"/>
      <c r="AP20" s="21"/>
      <c r="AQ20" s="7"/>
      <c r="AR20" s="20"/>
      <c r="AS20" s="7"/>
      <c r="AT20" s="7"/>
      <c r="AU20" s="7"/>
      <c r="AV20" s="7"/>
      <c r="AW20" s="7"/>
      <c r="AX20" s="7"/>
      <c r="AY20" s="7"/>
      <c r="AZ20" s="7"/>
      <c r="BC20" s="2" t="s">
        <v>14</v>
      </c>
      <c r="BD20" s="2" t="s">
        <v>3</v>
      </c>
      <c r="BE20" s="2" t="s">
        <v>4</v>
      </c>
      <c r="BF20" s="2" t="s">
        <v>5</v>
      </c>
      <c r="BG20" s="5" t="s">
        <v>8</v>
      </c>
      <c r="BH20" s="2"/>
      <c r="BI20" s="2"/>
      <c r="BJ20" s="5" t="s">
        <v>5</v>
      </c>
      <c r="BK20" s="3"/>
      <c r="BL20" s="5" t="s">
        <v>8</v>
      </c>
      <c r="BM20" s="3"/>
      <c r="BU20" t="s">
        <v>49</v>
      </c>
      <c r="BV20">
        <v>12</v>
      </c>
      <c r="BW20">
        <v>12</v>
      </c>
      <c r="CC20" s="1">
        <v>18</v>
      </c>
      <c r="CE20" t="s">
        <v>97</v>
      </c>
      <c r="CF20" t="s">
        <v>1073</v>
      </c>
    </row>
    <row r="21" spans="1:84" ht="14.25" thickBot="1">
      <c r="B21" s="47" t="s">
        <v>100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7"/>
      <c r="AV21" s="7"/>
      <c r="AW21" s="7"/>
      <c r="AX21" s="7"/>
      <c r="AY21" s="7"/>
      <c r="AZ21" s="7"/>
      <c r="BC21" s="2" t="s">
        <v>0</v>
      </c>
      <c r="BD21" s="2" t="str">
        <f>IF(OR(BD3="",BD3=0),"",INT(LOG10((BD3))))</f>
        <v/>
      </c>
      <c r="BE21" s="2" t="str">
        <f>IF(OR(BE3="",BE3=0),"",INT(LOG10((BE3))))</f>
        <v/>
      </c>
      <c r="BF21" s="2" t="str">
        <f>IF(OR(BF3="",BF3=0),"",INT(LOG10((BF3))))</f>
        <v/>
      </c>
      <c r="BG21" s="2" t="str">
        <f>IF(OR(BF3="",BF3=0,BN3=""),"",INT(LOG10((BN3))))</f>
        <v/>
      </c>
      <c r="BH21" s="2" t="s">
        <v>0</v>
      </c>
      <c r="BI21" s="2">
        <v>1</v>
      </c>
      <c r="BJ21" s="2" t="str">
        <f>IF($BF3="","",INT($BF3/$BI21))</f>
        <v/>
      </c>
      <c r="BK21" s="2" t="str">
        <f>IF($BF3="","",IF(OR(AND($BF3=BI21*BJ21,$BJ21&gt;=10),($BF3-BI21*BJ21)&gt;0),"","."&amp;$BF3-BI21*BJ21))</f>
        <v/>
      </c>
      <c r="BL21" s="2" t="str">
        <f>IF($BN3="","",INT($BN3/$BI21))</f>
        <v/>
      </c>
      <c r="BM21" s="2" t="str">
        <f>IF(OR($BF3="",$BN3=""),"",IF(OR(AND($BN3=BI21*BL21,$BL21&gt;=10),($BN3-BI21*BL21)&gt;0),"","."&amp;$BN3-BI21*BL21))</f>
        <v/>
      </c>
      <c r="BU21" t="s">
        <v>50</v>
      </c>
      <c r="BV21">
        <v>12</v>
      </c>
      <c r="BW21">
        <v>12</v>
      </c>
      <c r="CC21" s="1">
        <v>19</v>
      </c>
      <c r="CE21" t="s">
        <v>98</v>
      </c>
      <c r="CF21" t="s">
        <v>1074</v>
      </c>
    </row>
    <row r="22" spans="1:84" ht="14.25" thickBot="1">
      <c r="B22" s="310" t="s">
        <v>1054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2"/>
      <c r="V22" s="313" t="s">
        <v>2005</v>
      </c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4"/>
      <c r="AO22" s="295" t="s">
        <v>2013</v>
      </c>
      <c r="AP22" s="296"/>
      <c r="AQ22" s="296"/>
      <c r="AR22" s="296"/>
      <c r="AS22" s="296"/>
      <c r="AT22" s="296"/>
      <c r="AU22" s="296"/>
      <c r="AV22" s="296"/>
      <c r="AW22" s="297"/>
      <c r="BC22" s="2" t="s">
        <v>1</v>
      </c>
      <c r="BD22" s="2" t="str">
        <f t="shared" ref="BD22:BF23" si="1">IF(OR(BD4="",BD4=0),"",INT(LOG10((BD4))))</f>
        <v/>
      </c>
      <c r="BE22" s="2" t="str">
        <f t="shared" si="1"/>
        <v/>
      </c>
      <c r="BF22" s="2" t="str">
        <f t="shared" si="1"/>
        <v/>
      </c>
      <c r="BG22" s="2" t="str">
        <f>IF(OR(BF4="",BF4=0,BN4=""),"",INT(LOG10((BN4))))</f>
        <v/>
      </c>
      <c r="BH22" s="2" t="s">
        <v>1</v>
      </c>
      <c r="BI22" s="2">
        <v>1</v>
      </c>
      <c r="BJ22" s="2" t="str">
        <f>IF($BF4="","",INT($BF4/$BI22))</f>
        <v/>
      </c>
      <c r="BK22" s="2" t="str">
        <f>IF($BF4="","",IF(OR(AND($BF4=BI22*BJ22,$BJ22&gt;=10),($BF4-BI22*BJ22)&gt;0),"","."&amp;$BF4-BI22*BJ22))</f>
        <v/>
      </c>
      <c r="BL22" s="2" t="str">
        <f>IF($BN4="","",INT($BN4/$BI22))</f>
        <v/>
      </c>
      <c r="BM22" s="2" t="str">
        <f>IF(OR($BF4="",BN4=""),"",IF(OR(AND($BN4=BI22*BL22,$BL22&gt;=10),($BN4-BI22*BL22)&gt;0),"","."&amp;$BN4-BI22*BL22))</f>
        <v/>
      </c>
      <c r="CB22" s="1"/>
      <c r="CC22" s="1">
        <v>20</v>
      </c>
      <c r="CE22" t="s">
        <v>99</v>
      </c>
      <c r="CF22" t="s">
        <v>1075</v>
      </c>
    </row>
    <row r="23" spans="1:84" ht="15" thickTop="1" thickBot="1">
      <c r="B23" s="315" t="s">
        <v>1055</v>
      </c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7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9" t="s">
        <v>1055</v>
      </c>
      <c r="AP23" s="320"/>
      <c r="AQ23" s="320"/>
      <c r="AR23" s="320"/>
      <c r="AS23" s="320"/>
      <c r="AT23" s="320"/>
      <c r="AU23" s="320"/>
      <c r="AV23" s="320"/>
      <c r="AW23" s="321"/>
      <c r="BC23" s="2" t="s">
        <v>2</v>
      </c>
      <c r="BD23" s="2" t="str">
        <f t="shared" si="1"/>
        <v/>
      </c>
      <c r="BE23" s="2" t="str">
        <f t="shared" si="1"/>
        <v/>
      </c>
      <c r="BF23" s="2" t="str">
        <f t="shared" si="1"/>
        <v/>
      </c>
      <c r="BH23" s="2" t="s">
        <v>2</v>
      </c>
      <c r="BI23" s="2">
        <v>1</v>
      </c>
      <c r="BJ23" s="2" t="str">
        <f>IF(OR($BF5="",$BF5="不要"),"",INT($BF5/$BI23))</f>
        <v/>
      </c>
      <c r="BK23" s="2" t="str">
        <f>IF(OR($BF5="",$BF5="不要"),"",IF(OR(AND($BF5=BI23*BJ23,$BJ23&gt;=10),($BF5-BI23*BJ23)&gt;0),"","."&amp;$BF5-BI23*BJ23))</f>
        <v/>
      </c>
      <c r="BL23" s="2" t="str">
        <f>IF(OR($BF5="",$BF5="不要",BN5=""),"",INT($BN5/$BI23))</f>
        <v/>
      </c>
      <c r="BM23" s="2" t="str">
        <f>IF(OR($BF5="",$BF5="不要",BR5=""),"",IF(OR(AND($BR5=BI23*BL23,$BL23&gt;=10),($BR5-BI23*BL23)&gt;0),"","."&amp;$BR5-BI23*BL23))</f>
        <v/>
      </c>
      <c r="CC23" s="1">
        <v>21</v>
      </c>
      <c r="CE23" t="s">
        <v>101</v>
      </c>
      <c r="CF23" t="s">
        <v>1076</v>
      </c>
    </row>
    <row r="24" spans="1:84">
      <c r="AZ24" s="7"/>
      <c r="BF24" s="4"/>
      <c r="BL24" s="7"/>
      <c r="BM24" s="7"/>
      <c r="CC24" s="1">
        <v>22</v>
      </c>
      <c r="CE24" t="s">
        <v>102</v>
      </c>
      <c r="CF24" t="s">
        <v>1077</v>
      </c>
    </row>
    <row r="25" spans="1:84" ht="21" customHeight="1">
      <c r="B25" s="308" t="s">
        <v>1984</v>
      </c>
      <c r="C25" s="308"/>
      <c r="D25" s="308"/>
      <c r="E25" s="308"/>
      <c r="F25" s="308"/>
      <c r="G25" s="308"/>
      <c r="H25" s="308"/>
      <c r="I25" s="309"/>
      <c r="J25" s="309"/>
      <c r="K25" s="309" t="s">
        <v>1985</v>
      </c>
      <c r="L25" s="309"/>
      <c r="AZ25" s="7"/>
      <c r="BF25" s="4"/>
      <c r="BL25" s="7"/>
      <c r="BM25" s="7"/>
      <c r="CC25" s="1">
        <v>23</v>
      </c>
      <c r="CE25" t="s">
        <v>103</v>
      </c>
      <c r="CF25" t="s">
        <v>1078</v>
      </c>
    </row>
    <row r="26" spans="1:84">
      <c r="A26" s="88"/>
      <c r="B26" s="90"/>
      <c r="C26" s="90"/>
      <c r="D26" s="90"/>
      <c r="E26" s="90"/>
      <c r="F26" s="90"/>
      <c r="G26" s="90"/>
      <c r="H26" s="90"/>
      <c r="I26" s="89"/>
      <c r="J26" s="89"/>
      <c r="K26" s="89"/>
      <c r="L26" s="89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9"/>
      <c r="BA26" s="88"/>
      <c r="BC26" s="2"/>
      <c r="BD26" s="2" t="s">
        <v>29</v>
      </c>
      <c r="BE26" s="2" t="s">
        <v>10</v>
      </c>
      <c r="BF26" s="4"/>
      <c r="BL26" s="7"/>
      <c r="BM26" s="7"/>
      <c r="CC26" s="1">
        <v>24</v>
      </c>
      <c r="CE26" t="s">
        <v>104</v>
      </c>
      <c r="CF26" t="s">
        <v>1079</v>
      </c>
    </row>
    <row r="27" spans="1:84" ht="14.25" thickBot="1">
      <c r="B27" s="29" t="s">
        <v>1988</v>
      </c>
      <c r="C27" s="29"/>
      <c r="D27" s="29"/>
      <c r="E27" s="29"/>
      <c r="F27" s="29"/>
      <c r="G27" s="29"/>
      <c r="H27" s="29"/>
      <c r="I27" s="7"/>
      <c r="J27" s="7"/>
      <c r="K27" s="7"/>
      <c r="L27" s="7"/>
      <c r="W27" s="23" t="s">
        <v>2009</v>
      </c>
      <c r="AZ27" s="7"/>
      <c r="BC27" s="2" t="s">
        <v>0</v>
      </c>
      <c r="BD27" s="2" t="str">
        <f>IF(Y40="","",IF(Y40&lt;=20,Y40,20))</f>
        <v/>
      </c>
      <c r="BE27" s="2" t="str">
        <f>IF($B$23="選択してください","",IF(VLOOKUP($B$23,$BU$3:$BW$21,3,0)="",BD28,VLOOKUP($B$23,$BU$3:$BW$21,3,0)))</f>
        <v/>
      </c>
      <c r="BL27" t="str">
        <f>IF(BF5="","",IF(AND($BD$8=TRUE,$BD$9=TRUE),"&lt;"&amp;BG5,IF(AND($BF$8=TRUE,$BF$9=TRUE),BK5,IF(AND($BE$8=TRUE,$BE$9=TRUE),BJ5,IF(AND($BD$8=FALSE,$BD$9=TRUE),BL3,IF(AND($BD$8=TRUE,$BD$9=FALSE),BL4,""))))))</f>
        <v/>
      </c>
      <c r="CC27" s="1">
        <v>25</v>
      </c>
      <c r="CE27" t="s">
        <v>105</v>
      </c>
      <c r="CF27" t="s">
        <v>1080</v>
      </c>
    </row>
    <row r="28" spans="1:84" ht="14.25" thickBot="1">
      <c r="B28" s="295" t="s">
        <v>2037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7"/>
      <c r="W28" s="295" t="s">
        <v>2011</v>
      </c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7"/>
      <c r="AZ28" s="7"/>
      <c r="BC28" s="2" t="s">
        <v>1</v>
      </c>
      <c r="BD28" s="2" t="str">
        <f>IF(Y41="","",IF(Y41&lt;=20,Y41,20))</f>
        <v/>
      </c>
      <c r="BE28" s="2" t="str">
        <f>IF($B$23="選択してください","",IF(VLOOKUP($B$23,$BU$3:$BW$21,3,0)="",BD28,VLOOKUP($B$23,$BU$3:$BW$21,3,0)))</f>
        <v/>
      </c>
      <c r="BG28">
        <f>IF(BD3&lt;BF3,"",1)</f>
        <v>1</v>
      </c>
      <c r="CC28" s="1">
        <v>26</v>
      </c>
      <c r="CE28" t="s">
        <v>106</v>
      </c>
      <c r="CF28" t="s">
        <v>1081</v>
      </c>
    </row>
    <row r="29" spans="1:84" ht="15" thickTop="1" thickBot="1">
      <c r="B29" s="298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94"/>
      <c r="W29" s="298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94"/>
      <c r="AZ29" s="7"/>
      <c r="BR29" s="1">
        <v>27</v>
      </c>
      <c r="CC29" s="1">
        <v>26</v>
      </c>
      <c r="CE29" t="s">
        <v>107</v>
      </c>
      <c r="CF29" t="s">
        <v>1082</v>
      </c>
    </row>
    <row r="30" spans="1:84">
      <c r="AZ30" s="7"/>
      <c r="BR30" s="1">
        <v>28</v>
      </c>
      <c r="CC30" s="1">
        <v>27</v>
      </c>
      <c r="CE30" t="s">
        <v>108</v>
      </c>
      <c r="CF30" t="s">
        <v>1083</v>
      </c>
    </row>
    <row r="31" spans="1:84" ht="14.25" thickBot="1">
      <c r="B31" s="23" t="s">
        <v>1981</v>
      </c>
      <c r="AZ31" s="7"/>
      <c r="BR31" s="1">
        <v>29</v>
      </c>
      <c r="CC31" s="1">
        <v>28</v>
      </c>
      <c r="CE31" t="s">
        <v>109</v>
      </c>
      <c r="CF31" t="s">
        <v>1084</v>
      </c>
    </row>
    <row r="32" spans="1:84">
      <c r="A32" s="24"/>
      <c r="B32" s="122" t="s">
        <v>1970</v>
      </c>
      <c r="C32" s="123"/>
      <c r="D32" s="123"/>
      <c r="E32" s="123"/>
      <c r="F32" s="123"/>
      <c r="G32" s="277"/>
      <c r="H32" s="299" t="s">
        <v>2025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2" t="s">
        <v>1986</v>
      </c>
      <c r="S32" s="123"/>
      <c r="T32" s="123"/>
      <c r="U32" s="123"/>
      <c r="V32" s="123"/>
      <c r="W32" s="123"/>
      <c r="X32" s="123"/>
      <c r="Y32" s="123"/>
      <c r="Z32" s="287" t="s">
        <v>1987</v>
      </c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4"/>
      <c r="AO32" s="7"/>
      <c r="BR32" s="1">
        <v>30</v>
      </c>
      <c r="CC32" s="1">
        <v>29</v>
      </c>
      <c r="CE32" t="s">
        <v>110</v>
      </c>
      <c r="CF32" t="s">
        <v>1085</v>
      </c>
    </row>
    <row r="33" spans="1:84" ht="14.25" thickBot="1">
      <c r="A33" s="24"/>
      <c r="B33" s="278"/>
      <c r="C33" s="279"/>
      <c r="D33" s="279"/>
      <c r="E33" s="279"/>
      <c r="F33" s="279"/>
      <c r="G33" s="280"/>
      <c r="H33" s="305" t="s">
        <v>1980</v>
      </c>
      <c r="I33" s="306"/>
      <c r="J33" s="306"/>
      <c r="K33" s="306"/>
      <c r="L33" s="306"/>
      <c r="M33" s="306"/>
      <c r="N33" s="306"/>
      <c r="O33" s="306"/>
      <c r="P33" s="306"/>
      <c r="Q33" s="307"/>
      <c r="R33" s="303"/>
      <c r="S33" s="279"/>
      <c r="T33" s="279"/>
      <c r="U33" s="279"/>
      <c r="V33" s="279"/>
      <c r="W33" s="279"/>
      <c r="X33" s="279"/>
      <c r="Y33" s="279"/>
      <c r="Z33" s="303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304"/>
      <c r="AO33" s="7"/>
      <c r="CC33" s="1">
        <v>31</v>
      </c>
      <c r="CE33" t="s">
        <v>111</v>
      </c>
      <c r="CF33" t="s">
        <v>1086</v>
      </c>
    </row>
    <row r="34" spans="1:84" ht="14.25" thickTop="1">
      <c r="A34" s="24"/>
      <c r="B34" s="259" t="s">
        <v>0</v>
      </c>
      <c r="C34" s="260"/>
      <c r="D34" s="260"/>
      <c r="E34" s="260"/>
      <c r="F34" s="260"/>
      <c r="G34" s="261"/>
      <c r="H34" s="262"/>
      <c r="I34" s="263"/>
      <c r="J34" s="263"/>
      <c r="K34" s="26" t="s">
        <v>1048</v>
      </c>
      <c r="L34" s="263"/>
      <c r="M34" s="263"/>
      <c r="N34" s="26" t="s">
        <v>1049</v>
      </c>
      <c r="O34" s="263"/>
      <c r="P34" s="263"/>
      <c r="Q34" s="27" t="s">
        <v>1050</v>
      </c>
      <c r="R34" s="289"/>
      <c r="S34" s="158"/>
      <c r="T34" s="158"/>
      <c r="U34" s="158"/>
      <c r="V34" s="158"/>
      <c r="W34" s="158"/>
      <c r="X34" s="158"/>
      <c r="Y34" s="158"/>
      <c r="Z34" s="291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3"/>
      <c r="AO34" s="7"/>
      <c r="AS34" s="28"/>
      <c r="AU34" s="28" t="str">
        <f>IF(OR(AS34="",AT34=""),"",IF((AT34-AS34)&lt;0,"-",AT34-AS34))</f>
        <v/>
      </c>
      <c r="BC34" s="2"/>
      <c r="BD34" s="2" t="s">
        <v>3</v>
      </c>
      <c r="BE34" s="2" t="s">
        <v>4</v>
      </c>
      <c r="CC34" s="1"/>
      <c r="CE34" t="s">
        <v>112</v>
      </c>
      <c r="CF34" t="s">
        <v>1087</v>
      </c>
    </row>
    <row r="35" spans="1:84" ht="14.25" thickBot="1">
      <c r="A35" s="24"/>
      <c r="B35" s="125" t="s">
        <v>1</v>
      </c>
      <c r="C35" s="126"/>
      <c r="D35" s="126"/>
      <c r="E35" s="126"/>
      <c r="F35" s="126"/>
      <c r="G35" s="276"/>
      <c r="H35" s="234"/>
      <c r="I35" s="235"/>
      <c r="J35" s="235"/>
      <c r="K35" s="14" t="s">
        <v>1048</v>
      </c>
      <c r="L35" s="235"/>
      <c r="M35" s="235"/>
      <c r="N35" s="14" t="s">
        <v>1049</v>
      </c>
      <c r="O35" s="235"/>
      <c r="P35" s="235"/>
      <c r="Q35" s="25" t="s">
        <v>1050</v>
      </c>
      <c r="R35" s="290"/>
      <c r="S35" s="126"/>
      <c r="T35" s="126"/>
      <c r="U35" s="126"/>
      <c r="V35" s="126"/>
      <c r="W35" s="126"/>
      <c r="X35" s="126"/>
      <c r="Y35" s="126"/>
      <c r="Z35" s="234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94"/>
      <c r="AO35" s="7"/>
      <c r="AS35" s="28"/>
      <c r="AU35" s="28" t="str">
        <f>IF(OR(AS35="",AT35=""),"",IF((AT35-AS35)&lt;0,"-",AT35-AS35))</f>
        <v/>
      </c>
      <c r="BC35" s="2" t="s">
        <v>0</v>
      </c>
      <c r="BD35" s="2" t="str">
        <f>IF(H40="","",H40)</f>
        <v/>
      </c>
      <c r="BE35" s="2" t="str">
        <f>IF(M40="","",M40)</f>
        <v/>
      </c>
      <c r="BF35" t="str">
        <f>IF(OR(BD35="",BE35=""),"",BE35-BD35)</f>
        <v/>
      </c>
      <c r="CC35" s="1"/>
      <c r="CE35" t="s">
        <v>113</v>
      </c>
      <c r="CF35" t="s">
        <v>1088</v>
      </c>
    </row>
    <row r="36" spans="1:84">
      <c r="AR36" s="7"/>
      <c r="AS36" s="7"/>
      <c r="AT36" s="7"/>
      <c r="AU36" s="7"/>
      <c r="AV36" s="7"/>
      <c r="AW36" s="7"/>
      <c r="AX36" s="7"/>
      <c r="AY36" s="7"/>
      <c r="AZ36" s="7"/>
      <c r="BC36" s="2" t="s">
        <v>1</v>
      </c>
      <c r="BD36" s="2" t="str">
        <f>IF(H41="","",H41)</f>
        <v/>
      </c>
      <c r="BE36" s="2" t="str">
        <f>IF(M41="","",M41)</f>
        <v/>
      </c>
      <c r="BF36" t="str">
        <f>IF(OR(BD36="",BE36=""),"",BE36-BD36)</f>
        <v/>
      </c>
      <c r="CC36" s="1"/>
      <c r="CE36" t="s">
        <v>114</v>
      </c>
      <c r="CF36" t="s">
        <v>1089</v>
      </c>
    </row>
    <row r="37" spans="1:84" ht="14.25" thickBot="1">
      <c r="B37" s="23" t="s">
        <v>1982</v>
      </c>
      <c r="AR37" s="7"/>
      <c r="AS37" s="7"/>
      <c r="AT37" s="7"/>
      <c r="AU37" s="7"/>
      <c r="AV37" s="7"/>
      <c r="AW37" s="7"/>
      <c r="AX37" s="7"/>
      <c r="AY37" s="7"/>
      <c r="CE37" t="s">
        <v>115</v>
      </c>
      <c r="CF37" t="s">
        <v>1090</v>
      </c>
    </row>
    <row r="38" spans="1:84">
      <c r="B38" s="122" t="s">
        <v>1970</v>
      </c>
      <c r="C38" s="123"/>
      <c r="D38" s="123"/>
      <c r="E38" s="123"/>
      <c r="F38" s="123"/>
      <c r="G38" s="277"/>
      <c r="H38" s="281" t="s">
        <v>1971</v>
      </c>
      <c r="I38" s="282"/>
      <c r="J38" s="282"/>
      <c r="K38" s="282"/>
      <c r="L38" s="283"/>
      <c r="M38" s="281" t="s">
        <v>1972</v>
      </c>
      <c r="N38" s="282"/>
      <c r="O38" s="282"/>
      <c r="P38" s="282"/>
      <c r="Q38" s="283"/>
      <c r="R38" s="287" t="s">
        <v>1998</v>
      </c>
      <c r="S38" s="123"/>
      <c r="T38" s="123"/>
      <c r="U38" s="123"/>
      <c r="V38" s="123"/>
      <c r="W38" s="123"/>
      <c r="X38" s="277"/>
      <c r="Y38" s="253" t="s">
        <v>1975</v>
      </c>
      <c r="Z38" s="253"/>
      <c r="AA38" s="253"/>
      <c r="AB38" s="253"/>
      <c r="AC38" s="288"/>
      <c r="AD38" s="252" t="s">
        <v>1974</v>
      </c>
      <c r="AE38" s="253"/>
      <c r="AF38" s="253"/>
      <c r="AG38" s="253"/>
      <c r="AH38" s="253"/>
      <c r="AI38" s="253"/>
      <c r="AJ38" s="253"/>
      <c r="AK38" s="253"/>
      <c r="AL38" s="252" t="s">
        <v>2018</v>
      </c>
      <c r="AM38" s="253"/>
      <c r="AN38" s="253"/>
      <c r="AO38" s="253"/>
      <c r="AP38" s="253"/>
      <c r="AQ38" s="253"/>
      <c r="AR38" s="253"/>
      <c r="AS38" s="254"/>
      <c r="AT38" s="16"/>
      <c r="AU38" s="16"/>
      <c r="AV38" s="16"/>
      <c r="AW38" s="16"/>
      <c r="BC38" s="83" t="s">
        <v>1991</v>
      </c>
      <c r="BD38" s="2"/>
      <c r="BE38" s="2"/>
      <c r="BF38" s="2" t="s">
        <v>5</v>
      </c>
      <c r="BG38" s="2" t="s">
        <v>7</v>
      </c>
      <c r="BH38" s="2" t="s">
        <v>25</v>
      </c>
      <c r="BI38" s="2"/>
      <c r="BJ38" s="2"/>
      <c r="BK38" s="2" t="s">
        <v>13</v>
      </c>
      <c r="BL38" s="2"/>
      <c r="BM38" s="2"/>
      <c r="BN38" s="2" t="s">
        <v>8</v>
      </c>
      <c r="BO38" s="2" t="s">
        <v>1047</v>
      </c>
      <c r="BP38" s="2"/>
      <c r="BQ38" s="2"/>
      <c r="BR38" s="2" t="s">
        <v>12</v>
      </c>
      <c r="BS38" s="2"/>
      <c r="CC38" s="1"/>
      <c r="CE38" t="s">
        <v>116</v>
      </c>
      <c r="CF38" t="s">
        <v>1091</v>
      </c>
    </row>
    <row r="39" spans="1:84" ht="14.25" customHeight="1" thickBot="1">
      <c r="B39" s="278"/>
      <c r="C39" s="279"/>
      <c r="D39" s="279"/>
      <c r="E39" s="279"/>
      <c r="F39" s="279"/>
      <c r="G39" s="280"/>
      <c r="H39" s="284"/>
      <c r="I39" s="285"/>
      <c r="J39" s="285"/>
      <c r="K39" s="285"/>
      <c r="L39" s="286"/>
      <c r="M39" s="284"/>
      <c r="N39" s="285"/>
      <c r="O39" s="285"/>
      <c r="P39" s="285"/>
      <c r="Q39" s="286"/>
      <c r="R39" s="255" t="s">
        <v>1973</v>
      </c>
      <c r="S39" s="256"/>
      <c r="T39" s="256"/>
      <c r="U39" s="256"/>
      <c r="V39" s="256"/>
      <c r="W39" s="256"/>
      <c r="X39" s="258"/>
      <c r="Y39" s="256"/>
      <c r="Z39" s="256"/>
      <c r="AA39" s="256"/>
      <c r="AB39" s="256"/>
      <c r="AC39" s="258"/>
      <c r="AD39" s="255"/>
      <c r="AE39" s="256"/>
      <c r="AF39" s="256"/>
      <c r="AG39" s="256"/>
      <c r="AH39" s="256"/>
      <c r="AI39" s="256"/>
      <c r="AJ39" s="256"/>
      <c r="AK39" s="256"/>
      <c r="AL39" s="255"/>
      <c r="AM39" s="256"/>
      <c r="AN39" s="256"/>
      <c r="AO39" s="256"/>
      <c r="AP39" s="256"/>
      <c r="AQ39" s="256"/>
      <c r="AR39" s="256"/>
      <c r="AS39" s="257"/>
      <c r="AT39" s="16"/>
      <c r="AU39" s="16"/>
      <c r="AV39" s="16"/>
      <c r="AW39" s="16"/>
      <c r="BC39" s="2"/>
      <c r="BD39" s="2" t="s">
        <v>3</v>
      </c>
      <c r="BE39" s="2" t="s">
        <v>4</v>
      </c>
      <c r="BF39" s="2" t="s">
        <v>6</v>
      </c>
      <c r="BG39" s="2" t="s">
        <v>15</v>
      </c>
      <c r="BH39" s="2" t="s">
        <v>19</v>
      </c>
      <c r="BI39" s="2" t="s">
        <v>20</v>
      </c>
      <c r="BJ39" s="2" t="s">
        <v>21</v>
      </c>
      <c r="BK39" s="2"/>
      <c r="BL39" s="2" t="s">
        <v>28</v>
      </c>
      <c r="BM39" s="2" t="s">
        <v>27</v>
      </c>
      <c r="BN39" s="2" t="s">
        <v>6</v>
      </c>
      <c r="BO39" s="2" t="s">
        <v>19</v>
      </c>
      <c r="BP39" s="2" t="s">
        <v>20</v>
      </c>
      <c r="BQ39" s="2" t="s">
        <v>21</v>
      </c>
      <c r="BR39" s="2"/>
      <c r="BS39" s="2" t="s">
        <v>28</v>
      </c>
      <c r="CC39" s="1"/>
      <c r="CE39" t="s">
        <v>117</v>
      </c>
      <c r="CF39" t="s">
        <v>1092</v>
      </c>
    </row>
    <row r="40" spans="1:84" ht="14.25" customHeight="1" thickTop="1">
      <c r="B40" s="259" t="s">
        <v>0</v>
      </c>
      <c r="C40" s="260"/>
      <c r="D40" s="260"/>
      <c r="E40" s="260"/>
      <c r="F40" s="260"/>
      <c r="G40" s="261"/>
      <c r="H40" s="262"/>
      <c r="I40" s="263"/>
      <c r="J40" s="263"/>
      <c r="K40" s="263"/>
      <c r="L40" s="264"/>
      <c r="M40" s="262"/>
      <c r="N40" s="263"/>
      <c r="O40" s="263"/>
      <c r="P40" s="263"/>
      <c r="Q40" s="264"/>
      <c r="R40" s="262"/>
      <c r="S40" s="263"/>
      <c r="T40" s="263"/>
      <c r="U40" s="263"/>
      <c r="V40" s="263"/>
      <c r="W40" s="263"/>
      <c r="X40" s="264"/>
      <c r="Y40" s="265"/>
      <c r="Z40" s="265"/>
      <c r="AA40" s="265"/>
      <c r="AB40" s="265"/>
      <c r="AC40" s="266"/>
      <c r="AD40" s="267" t="str">
        <f>BE28</f>
        <v/>
      </c>
      <c r="AE40" s="268"/>
      <c r="AF40" s="268"/>
      <c r="AG40" s="268"/>
      <c r="AH40" s="268"/>
      <c r="AI40" s="268"/>
      <c r="AJ40" s="268"/>
      <c r="AK40" s="268"/>
      <c r="AL40" s="273" t="s">
        <v>1055</v>
      </c>
      <c r="AM40" s="274"/>
      <c r="AN40" s="274"/>
      <c r="AO40" s="274"/>
      <c r="AP40" s="274"/>
      <c r="AQ40" s="274"/>
      <c r="AR40" s="274"/>
      <c r="AS40" s="275"/>
      <c r="AT40" s="51"/>
      <c r="AU40" s="51"/>
      <c r="AV40" s="51"/>
      <c r="AW40" s="51"/>
      <c r="BC40" s="2" t="s">
        <v>0</v>
      </c>
      <c r="BD40" s="2" t="str">
        <f>IF(H65="","",H65)</f>
        <v/>
      </c>
      <c r="BE40" s="2" t="str">
        <f>IF(M65="","",M65)</f>
        <v/>
      </c>
      <c r="BF40" s="2" t="str">
        <f>IF(R65="","",R65)</f>
        <v/>
      </c>
      <c r="BG40" s="2" t="str">
        <f>IF(BF40="","",IF(BF40&lt;BD40,BD40,""))</f>
        <v/>
      </c>
      <c r="BH40" s="2" t="str">
        <f>IF($BF40="","",IF(AND($BD40&lt;=$BF40,$BF40&lt;$BE40),MID(TEXT(ROUNDDOWN($BF40,1-INT(LOG10($BF40))),"0.0E+00"),1,3)*10^(INT(LOG10($BF40))),""))</f>
        <v/>
      </c>
      <c r="BI40" s="2" t="str">
        <f>IF($BF$40="","",IF(AND($BD40&lt;=$BF40,$BF40&lt;$BE40),ROUNDDOWN($BF40,$BD53),""))</f>
        <v/>
      </c>
      <c r="BJ40" s="2" t="str">
        <f>IF($BF$40="","",IF(BH40&lt;BI40,BH40,BI40))</f>
        <v/>
      </c>
      <c r="BK40" s="2" t="str">
        <f>IF(BF40="","",IF($BE40&lt;=$BF40,ROUNDDOWN($BF40,1-INT(LOG10($BF40))),""))</f>
        <v/>
      </c>
      <c r="BL40" s="8" t="str">
        <f>IF(BF40="","",IF(BF40&lt;BD40,"&lt;"&amp;BG40,IF(AND(BD40&lt;=BF40,BF40&lt;BE40),BJ40&amp;BG53,IF(BE40&lt;=BF40,BK40&amp;BI53&amp;BJ53,""))))</f>
        <v/>
      </c>
      <c r="BM40" s="8" t="str">
        <f>IF(BE45=FALSE,BL40,"("&amp;BL40&amp;")")</f>
        <v/>
      </c>
      <c r="BN40" s="2" t="str">
        <f>IF(OR(BF40="",$BD$65="",$BE$65="「水銀排出施設の種類」を選択してください",$B$23=""),"",IF(BD45=TRUE,"不要",BF40*(21-$BE$65)/(21-$BD$65)))</f>
        <v/>
      </c>
      <c r="BO40" s="2" t="str">
        <f>IF(OR($BF40="",$BN40=""),"",IF(AND($BD40&lt;=$BF40,$BF40&lt;$BE40),MID(TEXT(ROUNDDOWN($BN40,1-INT(LOG10($BN40))),"0.0E+00"),1,3)*10^(INT(LOG10($BN40))),""))</f>
        <v/>
      </c>
      <c r="BP40" s="2" t="str">
        <f>IF(OR($BF$40="",$BN40=""),"",IF(AND($BD40&lt;=$BF40,$BF40&lt;$BE40),ROUNDDOWN($BN40,$BD53),""))</f>
        <v/>
      </c>
      <c r="BQ40" s="2" t="str">
        <f>IF($BF$40="","",IF(BO40&lt;BP40,BO40,BP40))</f>
        <v/>
      </c>
      <c r="BR40" s="2" t="str">
        <f>IF(BN40="","",IF($BE40&lt;=$BF40,ROUNDDOWN($BN40,1-INT(LOG10($BN40))),""))</f>
        <v/>
      </c>
      <c r="BS40" s="2" t="str">
        <f>IF(OR(BN40="",$BD$65="",$BE$65=""),"",IF(BF40&lt;BD40,"&lt;"&amp;BG40,IF(AND(BD40&lt;=BF40,BF40&lt;BE40),BQ40&amp;BH53,IF(BE40&lt;=BF40,BR40&amp;BK53&amp;BL53,""))))</f>
        <v/>
      </c>
      <c r="CC40" s="1"/>
      <c r="CE40" t="s">
        <v>118</v>
      </c>
      <c r="CF40" t="s">
        <v>1093</v>
      </c>
    </row>
    <row r="41" spans="1:84" ht="14.25" thickBot="1">
      <c r="B41" s="125" t="s">
        <v>1</v>
      </c>
      <c r="C41" s="126"/>
      <c r="D41" s="126"/>
      <c r="E41" s="126"/>
      <c r="F41" s="126"/>
      <c r="G41" s="276"/>
      <c r="H41" s="234"/>
      <c r="I41" s="235"/>
      <c r="J41" s="235"/>
      <c r="K41" s="235"/>
      <c r="L41" s="236"/>
      <c r="M41" s="234"/>
      <c r="N41" s="235"/>
      <c r="O41" s="235"/>
      <c r="P41" s="235"/>
      <c r="Q41" s="236"/>
      <c r="R41" s="234"/>
      <c r="S41" s="235"/>
      <c r="T41" s="235"/>
      <c r="U41" s="235"/>
      <c r="V41" s="235"/>
      <c r="W41" s="235"/>
      <c r="X41" s="236"/>
      <c r="Y41" s="237"/>
      <c r="Z41" s="238"/>
      <c r="AA41" s="238"/>
      <c r="AB41" s="238"/>
      <c r="AC41" s="239"/>
      <c r="AD41" s="270"/>
      <c r="AE41" s="271"/>
      <c r="AF41" s="271"/>
      <c r="AG41" s="271"/>
      <c r="AH41" s="271"/>
      <c r="AI41" s="271"/>
      <c r="AJ41" s="271"/>
      <c r="AK41" s="271"/>
      <c r="AL41" s="240" t="s">
        <v>1055</v>
      </c>
      <c r="AM41" s="241"/>
      <c r="AN41" s="241"/>
      <c r="AO41" s="241"/>
      <c r="AP41" s="241"/>
      <c r="AQ41" s="241"/>
      <c r="AR41" s="241"/>
      <c r="AS41" s="242"/>
      <c r="AT41" s="51"/>
      <c r="AU41" s="51"/>
      <c r="AV41" s="51"/>
      <c r="AW41" s="51"/>
      <c r="BC41" s="2" t="s">
        <v>1</v>
      </c>
      <c r="BD41" s="2" t="str">
        <f>IF(H66="","",H66)</f>
        <v/>
      </c>
      <c r="BE41" s="2" t="str">
        <f>IF(M66="","",M66)</f>
        <v/>
      </c>
      <c r="BF41" s="2" t="str">
        <f>IF(R66="","",R66)</f>
        <v/>
      </c>
      <c r="BG41" s="2" t="str">
        <f>IF(BF41="","",IF(BF41&lt;BD41,BD41,""))</f>
        <v/>
      </c>
      <c r="BH41" s="2" t="str">
        <f>IF($BF41="","",IF(AND($BD41&lt;=$BF41,$BF41&lt;$BE41),MID(TEXT(ROUNDDOWN($BF41,1-INT(LOG10($BF41))),"0.0E+00"),1,3)*10^(INT(LOG10($BF41))),""))</f>
        <v/>
      </c>
      <c r="BI41" s="2" t="str">
        <f>IF(BF41="","",IF(AND(BD41&lt;=BF41,BF41&lt;BE41),ROUNDDOWN($BF41,$BD54),""))</f>
        <v/>
      </c>
      <c r="BJ41" s="2" t="str">
        <f>IF($BF$41="","",IF(BH41&lt;BI41,BH41,BI41))</f>
        <v/>
      </c>
      <c r="BK41" s="2" t="str">
        <f>IF(BF41="","",IF($BE41&lt;=$BF41,ROUNDDOWN($BF41,1-INT(LOG10($BF41))),""))</f>
        <v/>
      </c>
      <c r="BL41" s="8" t="str">
        <f>IF(BF41="","",IF(BF41&lt;BD41,"&lt;"&amp;BG41,IF(AND(BD41&lt;=BF41,BF41&lt;BE41),BJ41&amp;BG54,IF(BE41&lt;=BF41,BK41&amp;BI54&amp;BJ54,""))))</f>
        <v/>
      </c>
      <c r="BM41" s="8" t="str">
        <f>IF(BE46=FALSE,BL41,"("&amp;BL41&amp;")")</f>
        <v/>
      </c>
      <c r="BN41" s="2" t="str">
        <f>IF(OR(BF41="",$BD$66="",$BE$66="",$B$23=""),"",IF(BD46=TRUE,"不要",BF41*(21-$BE$66)/(21-$BD$66)))</f>
        <v/>
      </c>
      <c r="BO41" s="2" t="str">
        <f>IF(OR($BF41="",BN41=""),"",IF(AND($BD41&lt;=$BF41,$BF41&lt;$BE41),MID(TEXT(ROUNDDOWN($BN41,1-INT(LOG10($BN41))),"0.0E+00"),1,3)*10^(INT(LOG10($BN41))),""))</f>
        <v/>
      </c>
      <c r="BP41" s="2" t="str">
        <f>IF($BF$41="","",IF(AND($BD41&lt;=$BF41,$BF41&lt;$BE41),ROUNDDOWN($BN41,$BD54),""))</f>
        <v/>
      </c>
      <c r="BQ41" s="2" t="str">
        <f>IF($BF$41="","",IF(BO41&lt;BP41,BO41,BP41))</f>
        <v/>
      </c>
      <c r="BR41" s="2" t="str">
        <f>IF(BN41="","",IF($BE41&lt;=$BF41,ROUNDDOWN($BN41,1-INT(LOG10($BN41))),""))</f>
        <v/>
      </c>
      <c r="BS41" s="2" t="str">
        <f>IF(OR(BN41="",$BD$65="",$BE$65=""),"",IF(BF41&lt;BD41,"&lt;"&amp;BG41,IF(AND(BD41&lt;=BF41,BF41&lt;BE41),BQ41&amp;BH54,IF(BE41&lt;=BF41,BR41&amp;BK54&amp;BL54,""))))</f>
        <v/>
      </c>
      <c r="CC41" s="1"/>
      <c r="CE41" t="s">
        <v>119</v>
      </c>
      <c r="CF41" t="s">
        <v>1094</v>
      </c>
    </row>
    <row r="42" spans="1:84">
      <c r="D42" s="7"/>
      <c r="E42" s="7"/>
      <c r="F42" s="7"/>
      <c r="G42" s="7"/>
      <c r="BC42" s="2" t="s">
        <v>2</v>
      </c>
      <c r="BD42" s="2" t="str">
        <f>IF(OR(BD40="",BD41=""),"",ROUNDDOWN(SUM(BD40:BD41),1-INT(LOG10(SUM(BD40:BD41)))))</f>
        <v/>
      </c>
      <c r="BE42" s="2" t="str">
        <f>IF(OR(BE40="",BE41=""),"",ROUNDDOWN(SUM(BE40:BE41),1-INT(LOG10(SUM(BE40:BE41)))))</f>
        <v/>
      </c>
      <c r="BF42" s="6" t="str">
        <f>IF(OR(BF40="",BF41=""),"",IF(AND(BD40&gt;BF40,BD41&gt;BF41),"不要",IF(AND(BD40&gt;BF40,BD41&lt;BF41),BF41,IF(AND(BD40&lt;BF40,BD41&gt;BF41),BF40,SUM(BF40:BF41)))))</f>
        <v/>
      </c>
      <c r="BG42" s="2" t="str">
        <f>IF(BF42="","",IF(AND(BD40&gt;BF40,BD41&gt;BF41),BD42,""))</f>
        <v/>
      </c>
      <c r="BH42" s="2" t="str">
        <f>IF(OR($BF$42="",$BF$42="不要"),"",MID(TEXT(ROUNDDOWN($BF42,1-INT(LOG10($BF42))),"0.0E+00"),1,3)*10^(INT(LOG10($BF42))))</f>
        <v/>
      </c>
      <c r="BI42" s="2" t="str">
        <f>IF(OR($BF$42="",$BF$42="不要"),"",ROUNDDOWN($BF42,$BD55))</f>
        <v/>
      </c>
      <c r="BJ42" s="2" t="str">
        <f>IF($BF$42="","",IF(BH42&lt;BI42,BH42,BI42))</f>
        <v/>
      </c>
      <c r="BK42" s="2" t="str">
        <f>IF(OR(BF42="",BF42="不要"),"",ROUNDDOWN($BF42,1-INT(LOG10($BF42))))</f>
        <v/>
      </c>
      <c r="BL42" s="8" t="str">
        <f>IF(BF42="","",IF(AND($BD$45=TRUE,$BD$46=TRUE),"&lt;"&amp;BG42,IF(AND($BD$45=FALSE,$BD$46=TRUE),BL40,IF(AND($BD$45=TRUE,$BD$46=FALSE),BL41,BJ42))))</f>
        <v/>
      </c>
      <c r="BM42" s="8"/>
      <c r="BN42" s="2" t="str">
        <f>IF(OR(BF40="",BF41="",$BD$65="",$BE$65="",BN40="",BN41=""),"",IF(AND(BD40&gt;BF40,BD41&gt;BF41),"不要",IF(AND(BD40&gt;BF40,BD41&lt;BF41),BN41,IF(AND(BD40&lt;BF40,BD41&gt;BF41),BN40,SUM(BN40:BN41)))))</f>
        <v/>
      </c>
      <c r="BO42" s="2" t="str">
        <f>IF(OR($BF$42="",$BF$42="不要",BN42&gt;1),"",MID(TEXT(ROUNDDOWN($BN42,1-INT(LOG10($BN42))),"0.0E+00"),1,3)*10^(INT(LOG10($BN42))))</f>
        <v/>
      </c>
      <c r="BP42" s="2" t="str">
        <f>IF(OR($BF$42="",$BF$42="不要",BN42&gt;1),"",ROUNDDOWN($BN42,$BD55))</f>
        <v/>
      </c>
      <c r="BQ42" s="2" t="str">
        <f>IF($BF$42="","",IF(BO42&lt;BP42,BO42,BP42))</f>
        <v/>
      </c>
      <c r="BR42" s="2" t="str">
        <f>IF(BN42="","",IF(1&lt;=$BN42,ROUNDDOWN($BN42,1-INT(LOG10($BN42))),""))</f>
        <v/>
      </c>
      <c r="BS42" s="2" t="str">
        <f>IF(BN42="","",IF(AND($BD$45=TRUE,$BD$46=TRUE),"&lt;"&amp;BG42,IF(AND($BD$45=FALSE,$BD$46=TRUE),BS40,IF(AND($BD$45=TRUE,$BD$46=FALSE),BS41,IF(BN42&lt;1,BQ42&amp;BH55,BR42&amp;BL55)))))</f>
        <v/>
      </c>
      <c r="CC42" s="1"/>
      <c r="CE42" t="s">
        <v>120</v>
      </c>
      <c r="CF42" t="s">
        <v>1095</v>
      </c>
    </row>
    <row r="43" spans="1:84" ht="14.25" thickBot="1">
      <c r="B43" s="47" t="s">
        <v>1983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BF43" s="4"/>
      <c r="BL43" s="7"/>
      <c r="BM43" s="7"/>
      <c r="CE43" t="s">
        <v>121</v>
      </c>
      <c r="CF43" t="s">
        <v>1096</v>
      </c>
    </row>
    <row r="44" spans="1:84">
      <c r="B44" s="243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5"/>
      <c r="BC44" s="2" t="s">
        <v>22</v>
      </c>
      <c r="BD44" s="2" t="s">
        <v>23</v>
      </c>
      <c r="BE44" s="2" t="s">
        <v>24</v>
      </c>
      <c r="BF44" s="2" t="s">
        <v>26</v>
      </c>
      <c r="BL44" s="7"/>
      <c r="BM44" s="7"/>
      <c r="CE44" t="s">
        <v>122</v>
      </c>
      <c r="CF44" t="s">
        <v>1097</v>
      </c>
    </row>
    <row r="45" spans="1:84">
      <c r="B45" s="246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8"/>
      <c r="BC45" s="2" t="s">
        <v>0</v>
      </c>
      <c r="BD45" s="2" t="b">
        <f>IF(BG40="",FALSE,TRUE)</f>
        <v>0</v>
      </c>
      <c r="BE45" s="2" t="b">
        <f>IF(BJ40="",FALSE,TRUE)</f>
        <v>0</v>
      </c>
      <c r="BF45" s="2" t="b">
        <f>IF(BK40="",FALSE,TRUE)</f>
        <v>0</v>
      </c>
      <c r="BL45" s="7"/>
      <c r="BM45" s="7"/>
      <c r="CE45" t="s">
        <v>123</v>
      </c>
      <c r="CF45" t="s">
        <v>1098</v>
      </c>
    </row>
    <row r="46" spans="1:84">
      <c r="B46" s="246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8"/>
      <c r="BC46" s="2" t="s">
        <v>1</v>
      </c>
      <c r="BD46" s="2" t="b">
        <f>IF(BG41="",FALSE,TRUE)</f>
        <v>0</v>
      </c>
      <c r="BE46" s="2" t="b">
        <f>IF(BJ41="",FALSE,TRUE)</f>
        <v>0</v>
      </c>
      <c r="BF46" s="2" t="b">
        <f>IF(BK41="",FALSE,TRUE)</f>
        <v>0</v>
      </c>
      <c r="BL46" s="7"/>
      <c r="BM46" s="7"/>
      <c r="CE46" t="s">
        <v>124</v>
      </c>
      <c r="CF46" t="s">
        <v>1099</v>
      </c>
    </row>
    <row r="47" spans="1:84">
      <c r="B47" s="246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8"/>
      <c r="BC47" s="2" t="s">
        <v>2</v>
      </c>
      <c r="BD47" s="2" t="b">
        <f>IF(AND(BD45=TRUE,BD46=TRUE),TRUE,FALSE)</f>
        <v>0</v>
      </c>
      <c r="BE47" s="2" t="b">
        <f>IF(AND(BF45=TRUE,BF46=TRUE),FALSE,IF(AND(BD45=TRUE,BD46=TRUE),FALSE,IF(AND(BE45=TRUE,BE46=TRUE),TRUE,IF(AND(BF40&gt;BF41,BF45=TRUE,BE46=TRUE),FALSE,IF(AND(BF40&gt;BF41,BE45=TRUE,BF46=TRUE),TRUE,IF(AND(BF40&lt;BF41,BF45=TRUE,BE46=TRUE),FALSE,IF(AND(BF40&lt;BF41,BE45=TRUE,BF46=TRUE),FALSE,IF(AND(BD45=TRUE,BE46=TRUE),TRUE,IF(AND(BD45=TRUE,BF46=TRUE),FALSE,IF(AND(BD46=TRUE,BE45=TRUE),TRUE,IF(AND(BD46=TRUE,BF45=TRUE),FALSE,FALSE)))))))))))</f>
        <v>0</v>
      </c>
      <c r="BF47" s="2"/>
      <c r="BL47" s="7"/>
      <c r="BM47" s="7"/>
      <c r="CE47" t="s">
        <v>125</v>
      </c>
      <c r="CF47" t="s">
        <v>1100</v>
      </c>
    </row>
    <row r="48" spans="1:84">
      <c r="B48" s="246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8"/>
      <c r="BL48" s="7"/>
      <c r="BM48" s="7"/>
      <c r="CE48" t="s">
        <v>126</v>
      </c>
      <c r="CF48" t="s">
        <v>1101</v>
      </c>
    </row>
    <row r="49" spans="1:84" ht="14.25" thickBot="1">
      <c r="B49" s="249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1"/>
      <c r="BF49" s="4"/>
      <c r="BL49" s="7"/>
      <c r="BM49" s="7"/>
      <c r="CE49" t="s">
        <v>127</v>
      </c>
      <c r="CF49" t="s">
        <v>1102</v>
      </c>
    </row>
    <row r="50" spans="1:84">
      <c r="D50" s="7"/>
      <c r="E50" s="7"/>
      <c r="F50" s="7"/>
      <c r="G50" s="7"/>
      <c r="BI50" s="8" t="s">
        <v>16</v>
      </c>
      <c r="BJ50" s="8"/>
      <c r="BK50" s="8" t="s">
        <v>16</v>
      </c>
      <c r="BL50" s="8"/>
      <c r="BM50" s="7"/>
      <c r="CE50" t="s">
        <v>128</v>
      </c>
      <c r="CF50" t="s">
        <v>1103</v>
      </c>
    </row>
    <row r="51" spans="1:84">
      <c r="A51" s="88"/>
      <c r="B51" s="88"/>
      <c r="C51" s="88"/>
      <c r="D51" s="89"/>
      <c r="E51" s="89"/>
      <c r="F51" s="89"/>
      <c r="G51" s="89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G51" s="17" t="s">
        <v>17</v>
      </c>
      <c r="BH51" s="17"/>
      <c r="BI51" s="18" t="s">
        <v>5</v>
      </c>
      <c r="BJ51" s="19"/>
      <c r="BK51" s="18" t="s">
        <v>8</v>
      </c>
      <c r="BL51" s="19"/>
      <c r="BM51" s="7"/>
      <c r="CE51" t="s">
        <v>129</v>
      </c>
      <c r="CF51" t="s">
        <v>1104</v>
      </c>
    </row>
    <row r="52" spans="1:84" ht="14.25" thickBot="1">
      <c r="B52" s="29" t="s">
        <v>1989</v>
      </c>
      <c r="C52" s="29"/>
      <c r="D52" s="29"/>
      <c r="E52" s="29"/>
      <c r="F52" s="29"/>
      <c r="G52" s="29"/>
      <c r="H52" s="29"/>
      <c r="I52" s="7"/>
      <c r="J52" s="7"/>
      <c r="K52" s="7"/>
      <c r="L52" s="7"/>
      <c r="BC52" s="2" t="s">
        <v>9</v>
      </c>
      <c r="BD52" s="2" t="s">
        <v>3</v>
      </c>
      <c r="BE52" s="2" t="s">
        <v>4</v>
      </c>
      <c r="BF52" s="5" t="s">
        <v>5</v>
      </c>
      <c r="BG52" s="8" t="s">
        <v>5</v>
      </c>
      <c r="BH52" s="8" t="s">
        <v>8</v>
      </c>
      <c r="BI52" s="3" t="s">
        <v>11</v>
      </c>
      <c r="BJ52" s="2" t="s">
        <v>12</v>
      </c>
      <c r="BK52" s="2" t="s">
        <v>11</v>
      </c>
      <c r="BL52" s="2" t="s">
        <v>12</v>
      </c>
      <c r="BM52" s="7"/>
      <c r="BT52" s="7"/>
      <c r="CE52" t="s">
        <v>130</v>
      </c>
      <c r="CF52" t="s">
        <v>1105</v>
      </c>
    </row>
    <row r="53" spans="1:84" ht="14.25" thickBot="1">
      <c r="B53" s="295" t="s">
        <v>2037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7"/>
      <c r="BC53" s="2" t="s">
        <v>0</v>
      </c>
      <c r="BD53" s="2" t="str">
        <f t="shared" ref="BD53:BF54" si="2">IF(BD40="","",IF(ISERROR(LEN(BD40)-FIND(".",BD40))=TRUE,0,LEN(BD40)-FIND(".",BD40)))</f>
        <v/>
      </c>
      <c r="BE53" s="2" t="str">
        <f t="shared" si="2"/>
        <v/>
      </c>
      <c r="BF53" s="5" t="str">
        <f t="shared" si="2"/>
        <v/>
      </c>
      <c r="BG53" s="2" t="str">
        <f>IF(OR(BF40="",BF40=0),"",IF(BD59=BF59,"",IF(AND(BD59&lt;BF59,BH40=ROUNDDOWN($BF40,-INT(LOG10($BF40)))),"0","")))</f>
        <v/>
      </c>
      <c r="BH53" s="2" t="str">
        <f>IF(OR(BN40="",BF40=0),"",IF(BD59=BG59,"",IF(AND(BD59&lt;BG59,BO40=ROUNDDOWN($BN40,-INT(LOG10($BN40)))),"0","")))</f>
        <v/>
      </c>
      <c r="BI53" s="3" t="str">
        <f>IF(AND(BK40&lt;1,LEFT(RIGHT(BK40,2),1)="0"),0,IF(AND(BK40&lt;1,LEFT(RIGHT(BK40,2),1)="."),0,""))</f>
        <v/>
      </c>
      <c r="BJ53" s="2" t="str">
        <f>IF(BK40&lt;1,"",BK59)</f>
        <v/>
      </c>
      <c r="BK53" s="2" t="str">
        <f>IF(AND(BR40&lt;1,LEFT(RIGHT(BR40,2),1)="0"),0,IF(AND(BR40&lt;1,LEFT(RIGHT(BR40,2),1)="."),0,""))</f>
        <v/>
      </c>
      <c r="BL53" s="6" t="str">
        <f>IF(BR40&lt;1,"",BM59)</f>
        <v/>
      </c>
      <c r="BM53" s="7"/>
      <c r="BT53" s="7"/>
      <c r="CE53" t="s">
        <v>131</v>
      </c>
      <c r="CF53" t="s">
        <v>1106</v>
      </c>
    </row>
    <row r="54" spans="1:84" ht="13.5" customHeight="1" thickTop="1" thickBot="1">
      <c r="B54" s="298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94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X54" s="30"/>
      <c r="AY54" s="30"/>
      <c r="AZ54" s="30"/>
      <c r="BA54" s="30"/>
      <c r="BC54" s="2" t="s">
        <v>1</v>
      </c>
      <c r="BD54" s="2" t="str">
        <f t="shared" si="2"/>
        <v/>
      </c>
      <c r="BE54" s="2" t="str">
        <f t="shared" si="2"/>
        <v/>
      </c>
      <c r="BF54" s="5" t="str">
        <f t="shared" si="2"/>
        <v/>
      </c>
      <c r="BG54" s="2" t="str">
        <f>IF(OR(BF41="",BF41=0),"",IF(BD60=BF60,"",IF(AND(BD60&lt;BF60,BH41=ROUNDDOWN($BF41,-INT(LOG10($BF41)))),"0","")))</f>
        <v/>
      </c>
      <c r="BH54" s="2" t="str">
        <f>IF(OR(BN41="",BF41=0),"",IF(BD60=BG60,"",IF(AND(BD60&lt;BG60,BO41=ROUNDDOWN($BN41,-INT(LOG10($BN41)))),"0","")))</f>
        <v/>
      </c>
      <c r="BI54" s="3" t="str">
        <f>IF(AND(BK41&lt;1,LEFT(RIGHT(BK41,2),1)="0"),0,IF(AND(BK41&lt;1,LEFT(RIGHT(BK41,2),1)="."),0,""))</f>
        <v/>
      </c>
      <c r="BJ54" s="2" t="str">
        <f>IF(BK41&lt;1,"",BK60)</f>
        <v/>
      </c>
      <c r="BK54" s="2" t="str">
        <f>IF(AND(BR41&lt;1,LEFT(RIGHT(BR41,2),1)="0"),0,IF(AND(BR41&lt;1,LEFT(RIGHT(BR41,2),1)="."),0,""))</f>
        <v/>
      </c>
      <c r="BL54" s="6" t="str">
        <f>IF(BR41&lt;1,"",BM60)</f>
        <v/>
      </c>
      <c r="BM54" s="7"/>
      <c r="CE54" t="s">
        <v>132</v>
      </c>
      <c r="CF54" t="s">
        <v>58</v>
      </c>
    </row>
    <row r="55" spans="1:84" ht="13.5" customHeight="1">
      <c r="AX55" s="30"/>
      <c r="AY55" s="30"/>
      <c r="AZ55" s="30"/>
      <c r="BA55" s="30"/>
      <c r="BC55" s="2" t="s">
        <v>2</v>
      </c>
      <c r="BD55" s="2" t="str">
        <f>IF(OR(BD53="",BD54=""),"",MIN(BD53:BD53))</f>
        <v/>
      </c>
      <c r="BE55" s="2" t="str">
        <f>IF(OR(BE53="",BE54=""),"",MIN(BE53:BE53))</f>
        <v/>
      </c>
      <c r="BF55" s="5" t="str">
        <f>IF(BF42="","",IF(ISERROR(LEN(BF42)-FIND(".",BF42))=TRUE,0,LEN(BF42)-FIND(".",BF42)))</f>
        <v/>
      </c>
      <c r="BG55" s="2" t="str">
        <f>IF(OR(BF42="",BF42=0),"",IF(BD61=BF61,"",IF(AND(BD61&lt;BF61,BH42=ROUNDDOWN($BF42,-INT(LOG10($BF42)))),"0","")))</f>
        <v/>
      </c>
      <c r="BH55" s="2" t="str">
        <f>IF(OR(BN42="",BF42=0),"",IF(BD61=BG61,"",IF(AND(BD61&lt;BG61,BO42=ROUNDDOWN($BN42,-INT(LOG10($BN42)))),"0","")))</f>
        <v/>
      </c>
      <c r="BI55" s="3" t="str">
        <f>IF(AND(BK42&lt;1,LEFT(RIGHT(BK42,2),1)="0"),0,IF(AND(BK42&lt;1,LEFT(RIGHT(BK42,2),1)="."),0,""))</f>
        <v/>
      </c>
      <c r="BJ55" s="2" t="str">
        <f>IF(BK42&lt;1,"",BK61)</f>
        <v/>
      </c>
      <c r="BK55" s="2" t="str">
        <f>IF(AND(BR42&lt;1,LEFT(RIGHT(BR42,2),1)="0"),0,IF(AND(BR42&lt;1,LEFT(RIGHT(BR42,2),1)="."),0,""))</f>
        <v/>
      </c>
      <c r="BL55" s="6" t="str">
        <f>IF(BR42&lt;1,"",BM61)</f>
        <v/>
      </c>
      <c r="BM55" s="7"/>
      <c r="CE55" t="s">
        <v>133</v>
      </c>
      <c r="CF55" t="s">
        <v>1107</v>
      </c>
    </row>
    <row r="56" spans="1:84" ht="14.25" thickBot="1">
      <c r="B56" s="23" t="s">
        <v>1992</v>
      </c>
      <c r="BF56" s="4"/>
      <c r="BL56" s="7"/>
      <c r="BM56" s="7"/>
      <c r="CE56" t="s">
        <v>134</v>
      </c>
      <c r="CF56" t="s">
        <v>1108</v>
      </c>
    </row>
    <row r="57" spans="1:84">
      <c r="B57" s="122" t="s">
        <v>1970</v>
      </c>
      <c r="C57" s="123"/>
      <c r="D57" s="123"/>
      <c r="E57" s="123"/>
      <c r="F57" s="123"/>
      <c r="G57" s="277"/>
      <c r="H57" s="299" t="s">
        <v>2025</v>
      </c>
      <c r="I57" s="300"/>
      <c r="J57" s="300"/>
      <c r="K57" s="300"/>
      <c r="L57" s="300"/>
      <c r="M57" s="300"/>
      <c r="N57" s="300"/>
      <c r="O57" s="300"/>
      <c r="P57" s="300"/>
      <c r="Q57" s="301"/>
      <c r="R57" s="302" t="s">
        <v>1986</v>
      </c>
      <c r="S57" s="123"/>
      <c r="T57" s="123"/>
      <c r="U57" s="123"/>
      <c r="V57" s="123"/>
      <c r="W57" s="123"/>
      <c r="X57" s="123"/>
      <c r="Y57" s="123"/>
      <c r="Z57" s="287" t="s">
        <v>1987</v>
      </c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4"/>
      <c r="BI57" t="s">
        <v>18</v>
      </c>
      <c r="BK57" s="4"/>
      <c r="CE57" t="s">
        <v>135</v>
      </c>
      <c r="CF57" t="s">
        <v>1109</v>
      </c>
    </row>
    <row r="58" spans="1:84" ht="14.25" thickBot="1">
      <c r="B58" s="278"/>
      <c r="C58" s="279"/>
      <c r="D58" s="279"/>
      <c r="E58" s="279"/>
      <c r="F58" s="279"/>
      <c r="G58" s="280"/>
      <c r="H58" s="305" t="s">
        <v>1980</v>
      </c>
      <c r="I58" s="306"/>
      <c r="J58" s="306"/>
      <c r="K58" s="306"/>
      <c r="L58" s="306"/>
      <c r="M58" s="306"/>
      <c r="N58" s="306"/>
      <c r="O58" s="306"/>
      <c r="P58" s="306"/>
      <c r="Q58" s="307"/>
      <c r="R58" s="303"/>
      <c r="S58" s="279"/>
      <c r="T58" s="279"/>
      <c r="U58" s="279"/>
      <c r="V58" s="279"/>
      <c r="W58" s="279"/>
      <c r="X58" s="279"/>
      <c r="Y58" s="279"/>
      <c r="Z58" s="303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304"/>
      <c r="AM58" s="7"/>
      <c r="AN58" s="7"/>
      <c r="AO58" s="7"/>
      <c r="BC58" s="2" t="s">
        <v>14</v>
      </c>
      <c r="BD58" s="2" t="s">
        <v>3</v>
      </c>
      <c r="BE58" s="2" t="s">
        <v>4</v>
      </c>
      <c r="BF58" s="2" t="s">
        <v>5</v>
      </c>
      <c r="BG58" s="5" t="s">
        <v>8</v>
      </c>
      <c r="BH58" s="2"/>
      <c r="BI58" s="2"/>
      <c r="BJ58" s="5" t="s">
        <v>5</v>
      </c>
      <c r="BK58" s="3"/>
      <c r="BL58" s="5" t="s">
        <v>8</v>
      </c>
      <c r="BM58" s="3"/>
      <c r="CE58" t="s">
        <v>136</v>
      </c>
      <c r="CF58" t="s">
        <v>1110</v>
      </c>
    </row>
    <row r="59" spans="1:84" ht="14.25" thickTop="1">
      <c r="B59" s="259" t="s">
        <v>0</v>
      </c>
      <c r="C59" s="260"/>
      <c r="D59" s="260"/>
      <c r="E59" s="260"/>
      <c r="F59" s="260"/>
      <c r="G59" s="261"/>
      <c r="H59" s="262"/>
      <c r="I59" s="263"/>
      <c r="J59" s="263"/>
      <c r="K59" s="26" t="s">
        <v>1048</v>
      </c>
      <c r="L59" s="263"/>
      <c r="M59" s="263"/>
      <c r="N59" s="26" t="s">
        <v>1049</v>
      </c>
      <c r="O59" s="263"/>
      <c r="P59" s="263"/>
      <c r="Q59" s="27" t="s">
        <v>1050</v>
      </c>
      <c r="R59" s="289"/>
      <c r="S59" s="158"/>
      <c r="T59" s="158"/>
      <c r="U59" s="158"/>
      <c r="V59" s="158"/>
      <c r="W59" s="158"/>
      <c r="X59" s="158"/>
      <c r="Y59" s="158"/>
      <c r="Z59" s="291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3"/>
      <c r="AM59" s="7"/>
      <c r="AN59" s="7"/>
      <c r="AO59" s="7"/>
      <c r="BC59" s="2" t="s">
        <v>0</v>
      </c>
      <c r="BD59" s="2" t="str">
        <f t="shared" ref="BD59:BF61" si="3">IF(OR(BD40="",BD40=0),"",INT(LOG10((BD40))))</f>
        <v/>
      </c>
      <c r="BE59" s="2" t="str">
        <f t="shared" si="3"/>
        <v/>
      </c>
      <c r="BF59" s="2" t="str">
        <f t="shared" si="3"/>
        <v/>
      </c>
      <c r="BG59" s="2" t="str">
        <f>IF(OR(BF40="",BF40=0,BN40=""),"",INT(LOG10((BN40))))</f>
        <v/>
      </c>
      <c r="BH59" s="2" t="s">
        <v>0</v>
      </c>
      <c r="BI59" s="2">
        <v>1</v>
      </c>
      <c r="BJ59" s="2" t="str">
        <f>IF($BF40="","",INT($BF40/$BI59))</f>
        <v/>
      </c>
      <c r="BK59" s="2" t="str">
        <f>IF($BF40="","",IF(OR(AND($BF40=BI59*BJ59,$BJ59&gt;=10),($BF40-BI59*BJ59)&gt;0),"","."&amp;$BF40-BI59*BJ59))</f>
        <v/>
      </c>
      <c r="BL59" s="2" t="str">
        <f>IF($BN40="","",INT($BN40/$BI59))</f>
        <v/>
      </c>
      <c r="BM59" s="2" t="str">
        <f>IF(OR($BF40="",$BN40=""),"",IF(OR(AND($BN40=BI59*BL59,$BL59&gt;=10),($BN40-BI59*BL59)&gt;0),"","."&amp;$BN40-BI59*BL59))</f>
        <v/>
      </c>
      <c r="CE59" t="s">
        <v>137</v>
      </c>
      <c r="CF59" t="s">
        <v>1111</v>
      </c>
    </row>
    <row r="60" spans="1:84" ht="14.25" thickBot="1">
      <c r="B60" s="125" t="s">
        <v>1</v>
      </c>
      <c r="C60" s="126"/>
      <c r="D60" s="126"/>
      <c r="E60" s="126"/>
      <c r="F60" s="126"/>
      <c r="G60" s="276"/>
      <c r="H60" s="234"/>
      <c r="I60" s="235"/>
      <c r="J60" s="235"/>
      <c r="K60" s="14" t="s">
        <v>1048</v>
      </c>
      <c r="L60" s="235"/>
      <c r="M60" s="235"/>
      <c r="N60" s="14" t="s">
        <v>1049</v>
      </c>
      <c r="O60" s="235"/>
      <c r="P60" s="235"/>
      <c r="Q60" s="25" t="s">
        <v>1050</v>
      </c>
      <c r="R60" s="290"/>
      <c r="S60" s="126"/>
      <c r="T60" s="126"/>
      <c r="U60" s="126"/>
      <c r="V60" s="126"/>
      <c r="W60" s="126"/>
      <c r="X60" s="126"/>
      <c r="Y60" s="126"/>
      <c r="Z60" s="234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94"/>
      <c r="AM60" s="7"/>
      <c r="AN60" s="7"/>
      <c r="AO60" s="7"/>
      <c r="BC60" s="2" t="s">
        <v>1</v>
      </c>
      <c r="BD60" s="2" t="str">
        <f t="shared" si="3"/>
        <v/>
      </c>
      <c r="BE60" s="2" t="str">
        <f t="shared" si="3"/>
        <v/>
      </c>
      <c r="BF60" s="2" t="str">
        <f t="shared" si="3"/>
        <v/>
      </c>
      <c r="BG60" s="2" t="str">
        <f>IF(OR(BF41="",BF41=0,BN41=""),"",INT(LOG10((BN41))))</f>
        <v/>
      </c>
      <c r="BH60" s="2" t="s">
        <v>1</v>
      </c>
      <c r="BI60" s="2">
        <v>1</v>
      </c>
      <c r="BJ60" s="2" t="str">
        <f>IF($BF41="","",INT($BF41/$BI60))</f>
        <v/>
      </c>
      <c r="BK60" s="2" t="str">
        <f>IF($BF41="","",IF(OR(AND($BF41=BI60*BJ60,$BJ60&gt;=10),($BF41-BI60*BJ60)&gt;0),"","."&amp;$BF41-BI60*BJ60))</f>
        <v/>
      </c>
      <c r="BL60" s="2" t="str">
        <f>IF($BN41="","",INT($BN41/$BI60))</f>
        <v/>
      </c>
      <c r="BM60" s="2" t="str">
        <f>IF(OR($BF41="",BN41=""),"",IF(OR(AND($BN41=BI60*BL60,$BL60&gt;=10),($BN41-BI60*BL60)&gt;0),"","."&amp;$BN41-BI60*BL60))</f>
        <v/>
      </c>
      <c r="CE60" t="s">
        <v>138</v>
      </c>
      <c r="CF60" t="s">
        <v>1112</v>
      </c>
    </row>
    <row r="61" spans="1:84">
      <c r="AR61" s="7"/>
      <c r="AS61" s="7"/>
      <c r="AT61" s="7"/>
      <c r="AU61" s="7"/>
      <c r="AV61" s="7"/>
      <c r="AW61" s="7"/>
      <c r="AX61" s="7"/>
      <c r="AY61" s="7"/>
      <c r="AZ61" s="7"/>
      <c r="BC61" s="2" t="s">
        <v>2</v>
      </c>
      <c r="BD61" s="2" t="str">
        <f t="shared" si="3"/>
        <v/>
      </c>
      <c r="BE61" s="2" t="str">
        <f t="shared" si="3"/>
        <v/>
      </c>
      <c r="BF61" s="2" t="str">
        <f t="shared" si="3"/>
        <v/>
      </c>
      <c r="BH61" s="2" t="s">
        <v>2</v>
      </c>
      <c r="BI61" s="2">
        <v>1</v>
      </c>
      <c r="BJ61" s="2" t="str">
        <f>IF(OR($BF42="",$BF42="不要"),"",INT($BF42/$BI61))</f>
        <v/>
      </c>
      <c r="BK61" s="2" t="str">
        <f>IF(OR($BF42="",$BF42="不要"),"",IF(OR(AND($BF42=BI61*BJ61,$BJ61&gt;=10),($BF42-BI61*BJ61)&gt;0),"","."&amp;$BF42-BI61*BJ61))</f>
        <v/>
      </c>
      <c r="BL61" s="2" t="str">
        <f>IF(OR($BF42="",$BF42="不要",BN42=""),"",INT($BN42/$BI61))</f>
        <v/>
      </c>
      <c r="BM61" s="2" t="str">
        <f>IF(OR($BF42="",$BF42="不要",BR42=""),"",IF(OR(AND($BR42=BI61*BL61,$BL61&gt;=10),($BR42-BI61*BL61)&gt;0),"","."&amp;$BR42-BI61*BL61))</f>
        <v/>
      </c>
      <c r="CE61" t="s">
        <v>139</v>
      </c>
      <c r="CF61" t="s">
        <v>1113</v>
      </c>
    </row>
    <row r="62" spans="1:84" ht="14.25" thickBot="1">
      <c r="B62" s="23" t="s">
        <v>2003</v>
      </c>
      <c r="AR62" s="7"/>
      <c r="AS62" s="7"/>
      <c r="AT62" s="7"/>
      <c r="AU62" s="7"/>
      <c r="AV62" s="7"/>
      <c r="AW62" s="7"/>
      <c r="AX62" s="7"/>
      <c r="AY62" s="7"/>
      <c r="AZ62" s="7"/>
      <c r="BF62" s="4"/>
      <c r="BL62" s="7"/>
      <c r="BM62" s="7"/>
      <c r="CE62" t="s">
        <v>140</v>
      </c>
      <c r="CF62" t="s">
        <v>1114</v>
      </c>
    </row>
    <row r="63" spans="1:84">
      <c r="B63" s="122" t="s">
        <v>1970</v>
      </c>
      <c r="C63" s="123"/>
      <c r="D63" s="123"/>
      <c r="E63" s="123"/>
      <c r="F63" s="123"/>
      <c r="G63" s="277"/>
      <c r="H63" s="281" t="s">
        <v>1971</v>
      </c>
      <c r="I63" s="282"/>
      <c r="J63" s="282"/>
      <c r="K63" s="282"/>
      <c r="L63" s="283"/>
      <c r="M63" s="281" t="s">
        <v>1972</v>
      </c>
      <c r="N63" s="282"/>
      <c r="O63" s="282"/>
      <c r="P63" s="282"/>
      <c r="Q63" s="283"/>
      <c r="R63" s="287" t="s">
        <v>1998</v>
      </c>
      <c r="S63" s="123"/>
      <c r="T63" s="123"/>
      <c r="U63" s="123"/>
      <c r="V63" s="123"/>
      <c r="W63" s="123"/>
      <c r="X63" s="277"/>
      <c r="Y63" s="253" t="s">
        <v>1975</v>
      </c>
      <c r="Z63" s="253"/>
      <c r="AA63" s="253"/>
      <c r="AB63" s="253"/>
      <c r="AC63" s="288"/>
      <c r="AD63" s="252" t="s">
        <v>1974</v>
      </c>
      <c r="AE63" s="253"/>
      <c r="AF63" s="253"/>
      <c r="AG63" s="253"/>
      <c r="AH63" s="253"/>
      <c r="AI63" s="253"/>
      <c r="AJ63" s="253"/>
      <c r="AK63" s="254"/>
      <c r="AL63" s="252" t="s">
        <v>2018</v>
      </c>
      <c r="AM63" s="253"/>
      <c r="AN63" s="253"/>
      <c r="AO63" s="253"/>
      <c r="AP63" s="253"/>
      <c r="AQ63" s="253"/>
      <c r="AR63" s="253"/>
      <c r="AS63" s="254"/>
      <c r="AX63" s="7"/>
      <c r="AY63" s="7"/>
      <c r="AZ63" s="7"/>
      <c r="BF63" s="4"/>
      <c r="BL63" s="7"/>
      <c r="BM63" s="7"/>
      <c r="CE63" t="s">
        <v>141</v>
      </c>
      <c r="CF63" t="s">
        <v>1115</v>
      </c>
    </row>
    <row r="64" spans="1:84" ht="14.25" thickBot="1">
      <c r="B64" s="278"/>
      <c r="C64" s="279"/>
      <c r="D64" s="279"/>
      <c r="E64" s="279"/>
      <c r="F64" s="279"/>
      <c r="G64" s="280"/>
      <c r="H64" s="284"/>
      <c r="I64" s="285"/>
      <c r="J64" s="285"/>
      <c r="K64" s="285"/>
      <c r="L64" s="286"/>
      <c r="M64" s="284"/>
      <c r="N64" s="285"/>
      <c r="O64" s="285"/>
      <c r="P64" s="285"/>
      <c r="Q64" s="286"/>
      <c r="R64" s="255" t="s">
        <v>1973</v>
      </c>
      <c r="S64" s="256"/>
      <c r="T64" s="256"/>
      <c r="U64" s="256"/>
      <c r="V64" s="256"/>
      <c r="W64" s="256"/>
      <c r="X64" s="258"/>
      <c r="Y64" s="256"/>
      <c r="Z64" s="256"/>
      <c r="AA64" s="256"/>
      <c r="AB64" s="256"/>
      <c r="AC64" s="258"/>
      <c r="AD64" s="255"/>
      <c r="AE64" s="256"/>
      <c r="AF64" s="256"/>
      <c r="AG64" s="256"/>
      <c r="AH64" s="256"/>
      <c r="AI64" s="256"/>
      <c r="AJ64" s="256"/>
      <c r="AK64" s="257"/>
      <c r="AL64" s="255"/>
      <c r="AM64" s="256"/>
      <c r="AN64" s="256"/>
      <c r="AO64" s="256"/>
      <c r="AP64" s="256"/>
      <c r="AQ64" s="256"/>
      <c r="AR64" s="256"/>
      <c r="AS64" s="257"/>
      <c r="AX64" s="7"/>
      <c r="AY64" s="7"/>
      <c r="AZ64" s="7"/>
      <c r="BC64" s="2"/>
      <c r="BD64" s="2" t="s">
        <v>29</v>
      </c>
      <c r="BE64" s="2" t="s">
        <v>10</v>
      </c>
      <c r="BF64" s="4"/>
      <c r="BL64" s="7"/>
      <c r="BM64" s="7"/>
      <c r="CE64" t="s">
        <v>142</v>
      </c>
      <c r="CF64" t="s">
        <v>1116</v>
      </c>
    </row>
    <row r="65" spans="1:84" ht="14.25" thickTop="1">
      <c r="B65" s="259" t="s">
        <v>0</v>
      </c>
      <c r="C65" s="260"/>
      <c r="D65" s="260"/>
      <c r="E65" s="260"/>
      <c r="F65" s="260"/>
      <c r="G65" s="261"/>
      <c r="H65" s="262"/>
      <c r="I65" s="263"/>
      <c r="J65" s="263"/>
      <c r="K65" s="263"/>
      <c r="L65" s="264"/>
      <c r="M65" s="262"/>
      <c r="N65" s="263"/>
      <c r="O65" s="263"/>
      <c r="P65" s="263"/>
      <c r="Q65" s="264"/>
      <c r="R65" s="262"/>
      <c r="S65" s="263"/>
      <c r="T65" s="263"/>
      <c r="U65" s="263"/>
      <c r="V65" s="263"/>
      <c r="W65" s="263"/>
      <c r="X65" s="264"/>
      <c r="Y65" s="265"/>
      <c r="Z65" s="265"/>
      <c r="AA65" s="265"/>
      <c r="AB65" s="265"/>
      <c r="AC65" s="266"/>
      <c r="AD65" s="267" t="str">
        <f>BE66</f>
        <v/>
      </c>
      <c r="AE65" s="268"/>
      <c r="AF65" s="268"/>
      <c r="AG65" s="268"/>
      <c r="AH65" s="268"/>
      <c r="AI65" s="268"/>
      <c r="AJ65" s="268"/>
      <c r="AK65" s="269"/>
      <c r="AL65" s="273" t="s">
        <v>1055</v>
      </c>
      <c r="AM65" s="274"/>
      <c r="AN65" s="274"/>
      <c r="AO65" s="274"/>
      <c r="AP65" s="274"/>
      <c r="AQ65" s="274"/>
      <c r="AR65" s="274"/>
      <c r="AS65" s="275"/>
      <c r="AX65" s="7"/>
      <c r="AY65" s="7"/>
      <c r="AZ65" s="7"/>
      <c r="BC65" s="2" t="s">
        <v>0</v>
      </c>
      <c r="BD65" s="2" t="str">
        <f>IF(Y65="","",IF(Y65&lt;=20,Y65,20))</f>
        <v/>
      </c>
      <c r="BE65" s="2" t="str">
        <f>IF($B$23="選択してください","",IF(VLOOKUP($B$23,$BU$3:$BW$21,3,0)="",BD66,VLOOKUP($B$23,$BU$3:$BW$21,3,0)))</f>
        <v/>
      </c>
      <c r="BL65" t="str">
        <f>IF(BF42="","",IF(AND($BD$8=TRUE,$BD$9=TRUE),"&lt;"&amp;BG42,IF(AND($BF$8=TRUE,$BF$9=TRUE),BK42,IF(AND($BE$8=TRUE,$BE$9=TRUE),BJ42,IF(AND($BD$8=FALSE,$BD$9=TRUE),BL40,IF(AND($BD$8=TRUE,$BD$9=FALSE),BL41,""))))))</f>
        <v/>
      </c>
      <c r="CE65" t="s">
        <v>143</v>
      </c>
      <c r="CF65" t="s">
        <v>1117</v>
      </c>
    </row>
    <row r="66" spans="1:84" ht="14.25" thickBot="1">
      <c r="B66" s="125" t="s">
        <v>1</v>
      </c>
      <c r="C66" s="126"/>
      <c r="D66" s="126"/>
      <c r="E66" s="126"/>
      <c r="F66" s="126"/>
      <c r="G66" s="276"/>
      <c r="H66" s="234"/>
      <c r="I66" s="235"/>
      <c r="J66" s="235"/>
      <c r="K66" s="235"/>
      <c r="L66" s="236"/>
      <c r="M66" s="234"/>
      <c r="N66" s="235"/>
      <c r="O66" s="235"/>
      <c r="P66" s="235"/>
      <c r="Q66" s="236"/>
      <c r="R66" s="234"/>
      <c r="S66" s="235"/>
      <c r="T66" s="235"/>
      <c r="U66" s="235"/>
      <c r="V66" s="235"/>
      <c r="W66" s="235"/>
      <c r="X66" s="236"/>
      <c r="Y66" s="237"/>
      <c r="Z66" s="238"/>
      <c r="AA66" s="238"/>
      <c r="AB66" s="238"/>
      <c r="AC66" s="239"/>
      <c r="AD66" s="270"/>
      <c r="AE66" s="271"/>
      <c r="AF66" s="271"/>
      <c r="AG66" s="271"/>
      <c r="AH66" s="271"/>
      <c r="AI66" s="271"/>
      <c r="AJ66" s="271"/>
      <c r="AK66" s="272"/>
      <c r="AL66" s="240" t="s">
        <v>1055</v>
      </c>
      <c r="AM66" s="241"/>
      <c r="AN66" s="241"/>
      <c r="AO66" s="241"/>
      <c r="AP66" s="241"/>
      <c r="AQ66" s="241"/>
      <c r="AR66" s="241"/>
      <c r="AS66" s="242"/>
      <c r="AX66" s="7"/>
      <c r="AY66" s="7"/>
      <c r="AZ66" s="7"/>
      <c r="BC66" s="2" t="s">
        <v>1</v>
      </c>
      <c r="BD66" s="2" t="str">
        <f>IF(Y66="","",IF(Y66&lt;=20,Y66,20))</f>
        <v/>
      </c>
      <c r="BE66" s="2" t="str">
        <f>IF($B$23="選択してください","",IF(VLOOKUP($B$23,$BU$3:$BW$21,3,0)="",BD66,VLOOKUP($B$23,$BU$3:$BW$21,3,0)))</f>
        <v/>
      </c>
      <c r="BG66">
        <f>IF(BD40&lt;BF40,"",1)</f>
        <v>1</v>
      </c>
      <c r="CE66" t="s">
        <v>144</v>
      </c>
      <c r="CF66" t="s">
        <v>1118</v>
      </c>
    </row>
    <row r="67" spans="1:84">
      <c r="D67" s="7"/>
      <c r="E67" s="7"/>
      <c r="F67" s="7"/>
      <c r="G67" s="7"/>
      <c r="AX67" s="7"/>
      <c r="AY67" s="7"/>
      <c r="AZ67" s="7"/>
      <c r="CE67" t="s">
        <v>145</v>
      </c>
      <c r="CF67" t="s">
        <v>1119</v>
      </c>
    </row>
    <row r="68" spans="1:84" ht="14.25" thickBot="1">
      <c r="B68" s="47" t="s">
        <v>1993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X68" s="7"/>
      <c r="AY68" s="7"/>
      <c r="AZ68" s="7"/>
      <c r="CE68" t="s">
        <v>146</v>
      </c>
      <c r="CF68" t="s">
        <v>1120</v>
      </c>
    </row>
    <row r="69" spans="1:84">
      <c r="B69" s="243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5"/>
      <c r="AX69" s="7"/>
      <c r="AY69" s="7"/>
      <c r="AZ69" s="7"/>
      <c r="BD69" s="28"/>
      <c r="BF69" s="28" t="str">
        <f>IF(OR(BD69="",BE69=""),"",IF((BE69-BD69)&lt;0,"-",BE69-BD69))</f>
        <v/>
      </c>
      <c r="CE69" t="s">
        <v>147</v>
      </c>
      <c r="CF69" t="s">
        <v>1121</v>
      </c>
    </row>
    <row r="70" spans="1:84">
      <c r="B70" s="246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8"/>
      <c r="AX70" s="7"/>
      <c r="AY70" s="7"/>
      <c r="AZ70" s="7"/>
      <c r="BD70" s="28"/>
      <c r="BF70" s="28" t="str">
        <f>IF(OR(BD70="",BE70=""),"",IF((BE70-BD70)&lt;0,"-",BE70-BD70))</f>
        <v/>
      </c>
      <c r="CE70" t="s">
        <v>148</v>
      </c>
      <c r="CF70" t="s">
        <v>1122</v>
      </c>
    </row>
    <row r="71" spans="1:84">
      <c r="B71" s="246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8"/>
      <c r="AX71" s="7"/>
      <c r="AY71" s="7"/>
      <c r="AZ71" s="7"/>
      <c r="CE71" t="s">
        <v>149</v>
      </c>
      <c r="CF71" t="s">
        <v>1123</v>
      </c>
    </row>
    <row r="72" spans="1:84">
      <c r="B72" s="246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8"/>
      <c r="AX72" s="7"/>
      <c r="AY72" s="7"/>
      <c r="AZ72" s="7"/>
      <c r="BC72" s="2"/>
      <c r="BD72" s="2" t="s">
        <v>3</v>
      </c>
      <c r="BE72" s="2" t="s">
        <v>4</v>
      </c>
      <c r="CE72" t="s">
        <v>150</v>
      </c>
      <c r="CF72" t="s">
        <v>1124</v>
      </c>
    </row>
    <row r="73" spans="1:84">
      <c r="B73" s="246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8"/>
      <c r="AZ73" s="7"/>
      <c r="BC73" s="2" t="s">
        <v>0</v>
      </c>
      <c r="BD73" s="2" t="str">
        <f>IF(H65="","",H65)</f>
        <v/>
      </c>
      <c r="BE73" s="2" t="str">
        <f>IF(M65="","",M65)</f>
        <v/>
      </c>
      <c r="BF73" t="str">
        <f>IF(OR(BD73="",BE73=""),"",BE73-BD73)</f>
        <v/>
      </c>
      <c r="CE73" t="s">
        <v>151</v>
      </c>
      <c r="CF73" t="s">
        <v>1125</v>
      </c>
    </row>
    <row r="74" spans="1:84" ht="14.25" thickBot="1">
      <c r="B74" s="249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1"/>
      <c r="AZ74" s="7"/>
      <c r="BC74" s="2" t="s">
        <v>1</v>
      </c>
      <c r="BD74" s="2" t="str">
        <f>IF(H66="","",H66)</f>
        <v/>
      </c>
      <c r="BE74" s="2" t="str">
        <f>IF(M66="","",M66)</f>
        <v/>
      </c>
      <c r="BF74" t="str">
        <f>IF(OR(BD74="",BE74=""),"",BE74-BD74)</f>
        <v/>
      </c>
      <c r="CE74" t="s">
        <v>156</v>
      </c>
      <c r="CF74" t="s">
        <v>1126</v>
      </c>
    </row>
    <row r="75" spans="1:84">
      <c r="B75" s="29"/>
      <c r="C75" s="29"/>
      <c r="D75" s="29"/>
      <c r="E75" s="29"/>
      <c r="F75" s="29"/>
      <c r="G75" s="29"/>
      <c r="H75" s="29"/>
      <c r="I75" s="7"/>
      <c r="J75" s="7"/>
      <c r="K75" s="7"/>
      <c r="L75" s="7"/>
      <c r="AZ75" s="7"/>
      <c r="CE75" t="s">
        <v>157</v>
      </c>
      <c r="CF75" t="s">
        <v>1127</v>
      </c>
    </row>
    <row r="76" spans="1:84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9"/>
      <c r="BA76" s="88"/>
      <c r="BC76" s="83" t="s">
        <v>2038</v>
      </c>
      <c r="BD76" s="2"/>
      <c r="BE76" s="2"/>
      <c r="BF76" s="2" t="s">
        <v>5</v>
      </c>
      <c r="BG76" s="2" t="s">
        <v>7</v>
      </c>
      <c r="BH76" s="2" t="s">
        <v>25</v>
      </c>
      <c r="BI76" s="2"/>
      <c r="BJ76" s="2"/>
      <c r="BK76" s="2" t="s">
        <v>13</v>
      </c>
      <c r="BL76" s="2"/>
      <c r="BM76" s="2"/>
      <c r="BN76" s="2" t="s">
        <v>8</v>
      </c>
      <c r="BO76" s="2" t="s">
        <v>1047</v>
      </c>
      <c r="BP76" s="2"/>
      <c r="BQ76" s="2"/>
      <c r="BR76" s="2" t="s">
        <v>12</v>
      </c>
      <c r="BS76" s="2"/>
      <c r="CE76" t="s">
        <v>158</v>
      </c>
      <c r="CF76" t="s">
        <v>1128</v>
      </c>
    </row>
    <row r="77" spans="1:84" ht="14.25" thickBot="1">
      <c r="B77" s="29" t="s">
        <v>1994</v>
      </c>
      <c r="C77" s="29"/>
      <c r="D77" s="29"/>
      <c r="E77" s="29"/>
      <c r="F77" s="29"/>
      <c r="G77" s="29"/>
      <c r="H77" s="29"/>
      <c r="I77" s="7"/>
      <c r="J77" s="7"/>
      <c r="K77" s="7"/>
      <c r="L77" s="7"/>
      <c r="AZ77" s="7"/>
      <c r="BC77" s="2"/>
      <c r="BD77" s="2" t="s">
        <v>3</v>
      </c>
      <c r="BE77" s="2" t="s">
        <v>4</v>
      </c>
      <c r="BF77" s="2" t="s">
        <v>6</v>
      </c>
      <c r="BG77" s="2" t="s">
        <v>15</v>
      </c>
      <c r="BH77" s="2" t="s">
        <v>19</v>
      </c>
      <c r="BI77" s="2" t="s">
        <v>20</v>
      </c>
      <c r="BJ77" s="2" t="s">
        <v>21</v>
      </c>
      <c r="BK77" s="2"/>
      <c r="BL77" s="2" t="s">
        <v>28</v>
      </c>
      <c r="BM77" s="2" t="s">
        <v>27</v>
      </c>
      <c r="BN77" s="2" t="s">
        <v>6</v>
      </c>
      <c r="BO77" s="2" t="s">
        <v>19</v>
      </c>
      <c r="BP77" s="2" t="s">
        <v>20</v>
      </c>
      <c r="BQ77" s="2" t="s">
        <v>21</v>
      </c>
      <c r="BR77" s="2"/>
      <c r="BS77" s="2" t="s">
        <v>28</v>
      </c>
      <c r="CE77" t="s">
        <v>159</v>
      </c>
      <c r="CF77" t="s">
        <v>1129</v>
      </c>
    </row>
    <row r="78" spans="1:84" ht="14.25" thickBot="1">
      <c r="B78" s="295" t="s">
        <v>2037</v>
      </c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7"/>
      <c r="AZ78" s="7"/>
      <c r="BC78" s="2" t="s">
        <v>0</v>
      </c>
      <c r="BD78" s="2" t="str">
        <f>IF(H90="","",H90)</f>
        <v/>
      </c>
      <c r="BE78" s="2" t="str">
        <f>IF(M90="","",M90)</f>
        <v/>
      </c>
      <c r="BF78" s="2" t="str">
        <f>IF(R90="","",R90)</f>
        <v/>
      </c>
      <c r="BG78" s="2" t="str">
        <f>IF(BF78="","",IF(BF78&lt;BD78,BD78,""))</f>
        <v/>
      </c>
      <c r="BH78" s="2" t="str">
        <f>IF($BF78="","",IF(AND($BD78&lt;=$BF78,$BF78&lt;$BE78),MID(TEXT(ROUNDDOWN($BF78,1-INT(LOG10($BF78))),"0.0E+00"),1,3)*10^(INT(LOG10($BF78))),""))</f>
        <v/>
      </c>
      <c r="BI78" s="2" t="str">
        <f>IF($BF$78="","",IF(AND($BD78&lt;=$BF78,$BF78&lt;$BE78),ROUNDDOWN($BF78,$BD90),""))</f>
        <v/>
      </c>
      <c r="BJ78" s="2" t="str">
        <f>IF($BF$78="","",IF(BH78&lt;BI78,BH78,BI78))</f>
        <v/>
      </c>
      <c r="BK78" s="2" t="str">
        <f>IF(BF78="","",IF($BE78&lt;=$BF78,ROUNDDOWN($BF78,1-INT(LOG10($BF78))),""))</f>
        <v/>
      </c>
      <c r="BL78" s="8" t="str">
        <f>IF(BF78="","",IF(BF78&lt;BD78,"&lt;"&amp;BG78,IF(AND(BD78&lt;=BF78,BF78&lt;BE78),BJ78&amp;BG90,IF(BE78&lt;=BF78,BK78&amp;BI90&amp;BJ90,""))))</f>
        <v/>
      </c>
      <c r="BM78" s="8" t="str">
        <f>IF(BE83=FALSE,BL78,"("&amp;BL78&amp;")")</f>
        <v/>
      </c>
      <c r="BN78" s="2" t="str">
        <f>IF(OR(BF78="",$BD$104="",$BE$104="「水銀排出施設の種類」を選択してください",$B$23=""),"",IF(BD83=TRUE,"不要",BF78*(21-$BE$104)/(21-$BD$104)))</f>
        <v/>
      </c>
      <c r="BO78" s="2" t="str">
        <f>IF(OR($BF78="",$BN78=""),"",IF(AND($BD78&lt;=$BF78,$BF78&lt;$BE78),MID(TEXT(ROUNDDOWN($BN78,1-INT(LOG10($BN78))),"0.0E+00"),1,3)*10^(INT(LOG10($BN78))),""))</f>
        <v/>
      </c>
      <c r="BP78" s="2" t="str">
        <f>IF(OR($BF$78="",$BN78=""),"",IF(AND($BD78&lt;=$BF78,$BF78&lt;$BE78),ROUNDDOWN($BN78,$BD90),""))</f>
        <v/>
      </c>
      <c r="BQ78" s="2" t="str">
        <f>IF($BF$78="","",IF(BO78&lt;BP78,BO78,BP78))</f>
        <v/>
      </c>
      <c r="BR78" s="2" t="str">
        <f>IF(BN78="","",IF($BE78&lt;=$BF78,ROUNDDOWN($BN78,1-INT(LOG10($BN78))),""))</f>
        <v/>
      </c>
      <c r="BS78" s="2" t="str">
        <f>IF(OR(BN78="",$BD$104="",$BE$104=""),"",IF(BF78&lt;BD78,"&lt;"&amp;BG78,IF(AND(BD78&lt;=BF78,BF78&lt;BE78),BQ78&amp;BH90,IF(BE78&lt;=BF78,BR78&amp;BK90&amp;BL90,""))))</f>
        <v/>
      </c>
      <c r="CE78" t="s">
        <v>160</v>
      </c>
      <c r="CF78" t="s">
        <v>1130</v>
      </c>
    </row>
    <row r="79" spans="1:84" ht="15" thickTop="1" thickBot="1">
      <c r="B79" s="298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94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Z79" s="7"/>
      <c r="BC79" s="2" t="s">
        <v>1</v>
      </c>
      <c r="BD79" s="2" t="str">
        <f>IF(H91="","",H91)</f>
        <v/>
      </c>
      <c r="BE79" s="2" t="str">
        <f>IF(M91="","",M91)</f>
        <v/>
      </c>
      <c r="BF79" s="2" t="str">
        <f>IF(R91="","",R91)</f>
        <v/>
      </c>
      <c r="BG79" s="2" t="str">
        <f>IF(BF79="","",IF(BF79&lt;BD79,BD79,""))</f>
        <v/>
      </c>
      <c r="BH79" s="2" t="str">
        <f>IF($BF79="","",IF(AND($BD79&lt;=$BF79,$BF79&lt;$BE79),MID(TEXT(ROUNDDOWN($BF79,1-INT(LOG10($BF79))),"0.0E+00"),1,3)*10^(INT(LOG10($BF79))),""))</f>
        <v/>
      </c>
      <c r="BI79" s="2" t="str">
        <f>IF(BF79="","",IF(AND(BD79&lt;=BF79,BF79&lt;BE79),ROUNDDOWN($BF79,$BD91),""))</f>
        <v/>
      </c>
      <c r="BJ79" s="2" t="str">
        <f>IF($BF$79="","",IF(BH79&lt;BI79,BH79,BI79))</f>
        <v/>
      </c>
      <c r="BK79" s="2" t="str">
        <f>IF(BF79="","",IF($BE79&lt;=$BF79,ROUNDDOWN($BF79,1-INT(LOG10($BF79))),""))</f>
        <v/>
      </c>
      <c r="BL79" s="8" t="str">
        <f>IF(BF79="","",IF(BF79&lt;BD79,"&lt;"&amp;BG79,IF(AND(BD79&lt;=BF79,BF79&lt;BE79),BJ79&amp;BG91,IF(BE79&lt;=BF79,BK79&amp;BI91&amp;BJ91,""))))</f>
        <v/>
      </c>
      <c r="BM79" s="8" t="str">
        <f>IF(BE84=FALSE,BL79,"("&amp;BL79&amp;")")</f>
        <v/>
      </c>
      <c r="BN79" s="2" t="str">
        <f>IF(OR(BF79="",$BD$105="",$BE$105="",$B$23=""),"",IF(BD84=TRUE,"不要",BF79*(21-$BE$105)/(21-$BD$105)))</f>
        <v/>
      </c>
      <c r="BO79" s="2" t="str">
        <f>IF(OR($BF79="",BN79=""),"",IF(AND($BD79&lt;=$BF79,$BF79&lt;$BE79),MID(TEXT(ROUNDDOWN($BN79,1-INT(LOG10($BN79))),"0.0E+00"),1,3)*10^(INT(LOG10($BN79))),""))</f>
        <v/>
      </c>
      <c r="BP79" s="2" t="str">
        <f>IF($BF$79="","",IF(AND($BD79&lt;=$BF79,$BF79&lt;$BE79),ROUNDDOWN($BN79,$BD91),""))</f>
        <v/>
      </c>
      <c r="BQ79" s="2" t="str">
        <f>IF($BF$79="","",IF(BO79&lt;BP79,BO79,BP79))</f>
        <v/>
      </c>
      <c r="BR79" s="2" t="str">
        <f>IF(BN79="","",IF($BE79&lt;=$BF79,ROUNDDOWN($BN79,1-INT(LOG10($BN79))),""))</f>
        <v/>
      </c>
      <c r="BS79" s="2" t="str">
        <f>IF(OR(BN79="",$BD$104="",$BE$104=""),"",IF(BF79&lt;BD79,"&lt;"&amp;BG79,IF(AND(BD79&lt;=BF79,BF79&lt;BE79),BQ79&amp;BH91,IF(BE79&lt;=BF79,BR79&amp;BK91&amp;BL91,""))))</f>
        <v/>
      </c>
      <c r="CE79" t="s">
        <v>161</v>
      </c>
      <c r="CF79" t="s">
        <v>1131</v>
      </c>
    </row>
    <row r="80" spans="1:84">
      <c r="AZ80" s="7"/>
      <c r="BC80" s="2" t="s">
        <v>2</v>
      </c>
      <c r="BD80" s="2" t="str">
        <f>IF(OR(BD78="",BD79=""),"",ROUNDDOWN(SUM(BD78:BD79),1-INT(LOG10(SUM(BD78:BD79)))))</f>
        <v/>
      </c>
      <c r="BE80" s="2" t="str">
        <f>IF(OR(BE78="",BE79=""),"",ROUNDDOWN(SUM(BE78:BE79),1-INT(LOG10(SUM(BE78:BE79)))))</f>
        <v/>
      </c>
      <c r="BF80" s="6" t="str">
        <f>IF(OR(BF78="",BF79=""),"",IF(AND(BD78&gt;BF78,BD79&gt;BF79),"不要",IF(AND(BD78&gt;BF78,BD79&lt;BF79),BF79,IF(AND(BD78&lt;BF78,BD79&gt;BF79),BF78,SUM(BF78:BF79)))))</f>
        <v/>
      </c>
      <c r="BG80" s="2" t="str">
        <f>IF(BF80="","",IF(AND(BD78&gt;BF78,BD79&gt;BF79),BD80,""))</f>
        <v/>
      </c>
      <c r="BH80" s="2" t="str">
        <f>IF(OR($BF$80="",$BF$80="不要"),"",MID(TEXT(ROUNDDOWN($BF80,1-INT(LOG10($BF80))),"0.0E+00"),1,3)*10^(INT(LOG10($BF80))))</f>
        <v/>
      </c>
      <c r="BI80" s="2" t="str">
        <f>IF(OR($BF$80="",$BF$80="不要"),"",ROUNDDOWN($BF80,$BD92))</f>
        <v/>
      </c>
      <c r="BJ80" s="2" t="str">
        <f>IF($BF$80="","",IF(BH80&lt;BI80,BH80,BI80))</f>
        <v/>
      </c>
      <c r="BK80" s="2" t="str">
        <f>IF(OR(BF80="",BF80="不要"),"",ROUNDDOWN($BF80,1-INT(LOG10($BF80))))</f>
        <v/>
      </c>
      <c r="BL80" s="8" t="str">
        <f>IF(BF80="","",IF(AND($BD$83=TRUE,$BD$84=TRUE),"&lt;"&amp;BG80,IF(AND($BD$83=FALSE,$BD$84=TRUE),BL78,IF(AND($BD$83=TRUE,$BD$84=FALSE),BL79,BJ80))))</f>
        <v/>
      </c>
      <c r="BM80" s="8"/>
      <c r="BN80" s="2" t="str">
        <f>IF(OR(BF78="",BF79="",$BD$104="",$BE$104="",BN78="",BN79=""),"",IF(AND(BD78&gt;BF78,BD79&gt;BF79),"不要",IF(AND(BD78&gt;BF78,BD79&lt;BF79),BN79,IF(AND(BD78&lt;BF78,BD79&gt;BF79),BN78,SUM(BN78:BN78)))))</f>
        <v/>
      </c>
      <c r="BO80" s="2" t="str">
        <f>IF(OR($BF$80="",$BF$80="不要",BN80&gt;1),"",MID(TEXT(ROUNDDOWN($BN80,1-INT(LOG10($BN80))),"0.0E+00"),1,3)*10^(INT(LOG10($BN80))))</f>
        <v/>
      </c>
      <c r="BP80" s="2" t="str">
        <f>IF(OR($BF$80="",$BF$80="不要",BN80&gt;1),"",ROUNDDOWN($BN80,$BD92))</f>
        <v/>
      </c>
      <c r="BQ80" s="2" t="str">
        <f>IF($BF$80="","",IF(BO80&lt;BP80,BO80,BP80))</f>
        <v/>
      </c>
      <c r="BR80" s="2" t="str">
        <f>IF(BN80="","",IF(1&lt;=$BN80,ROUNDDOWN($BN80,1-INT(LOG10($BN80))),""))</f>
        <v/>
      </c>
      <c r="BS80" s="2" t="str">
        <f>IF(BN80="","",IF(AND($BD$83=TRUE,$BD$84=TRUE),"&lt;"&amp;BG80,IF(AND($BD$83=FALSE,$BD$84=TRUE),BS78,IF(AND($BD$83=TRUE,$BD$84=FALSE),BS79,IF(BN80&lt;1,BQ80&amp;BH92,BR80&amp;BL92)))))</f>
        <v/>
      </c>
      <c r="CE80" t="s">
        <v>162</v>
      </c>
      <c r="CF80" t="s">
        <v>1132</v>
      </c>
    </row>
    <row r="81" spans="2:84" ht="14.25" thickBot="1">
      <c r="B81" s="23" t="s">
        <v>1995</v>
      </c>
      <c r="AZ81" s="7"/>
      <c r="BF81" s="4"/>
      <c r="BL81" s="7"/>
      <c r="BM81" s="7"/>
      <c r="CE81" t="s">
        <v>163</v>
      </c>
      <c r="CF81" t="s">
        <v>1133</v>
      </c>
    </row>
    <row r="82" spans="2:84">
      <c r="B82" s="122" t="s">
        <v>1970</v>
      </c>
      <c r="C82" s="123"/>
      <c r="D82" s="123"/>
      <c r="E82" s="123"/>
      <c r="F82" s="123"/>
      <c r="G82" s="277"/>
      <c r="H82" s="299" t="s">
        <v>2025</v>
      </c>
      <c r="I82" s="300"/>
      <c r="J82" s="300"/>
      <c r="K82" s="300"/>
      <c r="L82" s="300"/>
      <c r="M82" s="300"/>
      <c r="N82" s="300"/>
      <c r="O82" s="300"/>
      <c r="P82" s="300"/>
      <c r="Q82" s="301"/>
      <c r="R82" s="302" t="s">
        <v>1986</v>
      </c>
      <c r="S82" s="123"/>
      <c r="T82" s="123"/>
      <c r="U82" s="123"/>
      <c r="V82" s="123"/>
      <c r="W82" s="123"/>
      <c r="X82" s="123"/>
      <c r="Y82" s="123"/>
      <c r="Z82" s="287" t="s">
        <v>1987</v>
      </c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4"/>
      <c r="AO82" s="7"/>
      <c r="BC82" s="2" t="s">
        <v>22</v>
      </c>
      <c r="BD82" s="2" t="s">
        <v>23</v>
      </c>
      <c r="BE82" s="2" t="s">
        <v>24</v>
      </c>
      <c r="BF82" s="2" t="s">
        <v>26</v>
      </c>
      <c r="BL82" s="7"/>
      <c r="BM82" s="7"/>
      <c r="CE82" t="s">
        <v>164</v>
      </c>
      <c r="CF82" t="s">
        <v>1134</v>
      </c>
    </row>
    <row r="83" spans="2:84" ht="14.25" thickBot="1">
      <c r="B83" s="278"/>
      <c r="C83" s="279"/>
      <c r="D83" s="279"/>
      <c r="E83" s="279"/>
      <c r="F83" s="279"/>
      <c r="G83" s="280"/>
      <c r="H83" s="305" t="s">
        <v>1980</v>
      </c>
      <c r="I83" s="306"/>
      <c r="J83" s="306"/>
      <c r="K83" s="306"/>
      <c r="L83" s="306"/>
      <c r="M83" s="306"/>
      <c r="N83" s="306"/>
      <c r="O83" s="306"/>
      <c r="P83" s="306"/>
      <c r="Q83" s="307"/>
      <c r="R83" s="303"/>
      <c r="S83" s="279"/>
      <c r="T83" s="279"/>
      <c r="U83" s="279"/>
      <c r="V83" s="279"/>
      <c r="W83" s="279"/>
      <c r="X83" s="279"/>
      <c r="Y83" s="279"/>
      <c r="Z83" s="303"/>
      <c r="AA83" s="279"/>
      <c r="AB83" s="279"/>
      <c r="AC83" s="279"/>
      <c r="AD83" s="279"/>
      <c r="AE83" s="279"/>
      <c r="AF83" s="279"/>
      <c r="AG83" s="279"/>
      <c r="AH83" s="279"/>
      <c r="AI83" s="279"/>
      <c r="AJ83" s="279"/>
      <c r="AK83" s="279"/>
      <c r="AL83" s="304"/>
      <c r="AO83" s="7"/>
      <c r="BC83" s="2" t="s">
        <v>0</v>
      </c>
      <c r="BD83" s="2" t="b">
        <f>IF(BG78="",FALSE,TRUE)</f>
        <v>0</v>
      </c>
      <c r="BE83" s="2" t="b">
        <f>IF(BJ78="",FALSE,TRUE)</f>
        <v>0</v>
      </c>
      <c r="BF83" s="2" t="b">
        <f>IF(BK78="",FALSE,TRUE)</f>
        <v>0</v>
      </c>
      <c r="BL83" s="7"/>
      <c r="BM83" s="7"/>
      <c r="CE83" t="s">
        <v>165</v>
      </c>
      <c r="CF83" t="s">
        <v>1135</v>
      </c>
    </row>
    <row r="84" spans="2:84" ht="14.25" thickTop="1">
      <c r="B84" s="259" t="s">
        <v>0</v>
      </c>
      <c r="C84" s="260"/>
      <c r="D84" s="260"/>
      <c r="E84" s="260"/>
      <c r="F84" s="260"/>
      <c r="G84" s="261"/>
      <c r="H84" s="262"/>
      <c r="I84" s="263"/>
      <c r="J84" s="263"/>
      <c r="K84" s="26" t="s">
        <v>1048</v>
      </c>
      <c r="L84" s="263"/>
      <c r="M84" s="263"/>
      <c r="N84" s="26" t="s">
        <v>1049</v>
      </c>
      <c r="O84" s="263"/>
      <c r="P84" s="263"/>
      <c r="Q84" s="27" t="s">
        <v>1050</v>
      </c>
      <c r="R84" s="289"/>
      <c r="S84" s="158"/>
      <c r="T84" s="158"/>
      <c r="U84" s="158"/>
      <c r="V84" s="158"/>
      <c r="W84" s="158"/>
      <c r="X84" s="158"/>
      <c r="Y84" s="158"/>
      <c r="Z84" s="291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3"/>
      <c r="AO84" s="7"/>
      <c r="BC84" s="2" t="s">
        <v>1</v>
      </c>
      <c r="BD84" s="2" t="b">
        <f>IF(BG79="",FALSE,TRUE)</f>
        <v>0</v>
      </c>
      <c r="BE84" s="2" t="b">
        <f>IF(BJ79="",FALSE,TRUE)</f>
        <v>0</v>
      </c>
      <c r="BF84" s="2" t="b">
        <f>IF(BK79="",FALSE,TRUE)</f>
        <v>0</v>
      </c>
      <c r="BL84" s="7"/>
      <c r="BM84" s="7"/>
      <c r="CE84" t="s">
        <v>166</v>
      </c>
      <c r="CF84" t="s">
        <v>1136</v>
      </c>
    </row>
    <row r="85" spans="2:84" ht="14.25" thickBot="1">
      <c r="B85" s="125" t="s">
        <v>1</v>
      </c>
      <c r="C85" s="126"/>
      <c r="D85" s="126"/>
      <c r="E85" s="126"/>
      <c r="F85" s="126"/>
      <c r="G85" s="276"/>
      <c r="H85" s="234"/>
      <c r="I85" s="235"/>
      <c r="J85" s="235"/>
      <c r="K85" s="14" t="s">
        <v>1048</v>
      </c>
      <c r="L85" s="235"/>
      <c r="M85" s="235"/>
      <c r="N85" s="14" t="s">
        <v>1049</v>
      </c>
      <c r="O85" s="235"/>
      <c r="P85" s="235"/>
      <c r="Q85" s="25" t="s">
        <v>1050</v>
      </c>
      <c r="R85" s="290"/>
      <c r="S85" s="126"/>
      <c r="T85" s="126"/>
      <c r="U85" s="126"/>
      <c r="V85" s="126"/>
      <c r="W85" s="126"/>
      <c r="X85" s="126"/>
      <c r="Y85" s="126"/>
      <c r="Z85" s="234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94"/>
      <c r="AM85" s="7"/>
      <c r="AN85" s="7"/>
      <c r="AO85" s="7"/>
      <c r="BC85" s="2" t="s">
        <v>2</v>
      </c>
      <c r="BD85" s="2" t="b">
        <f>IF(AND(BD83=TRUE,BD84=TRUE),TRUE,FALSE)</f>
        <v>0</v>
      </c>
      <c r="BE85" s="2" t="b">
        <f>IF(AND(BF83=TRUE,BF84=TRUE),FALSE,IF(AND(BD83=TRUE,BD84=TRUE),FALSE,IF(AND(BE83=TRUE,BE84=TRUE),TRUE,IF(AND(BF78&gt;BF79,BF83=TRUE,BE84=TRUE),FALSE,IF(AND(BF78&gt;BF79,BE83=TRUE,BF84=TRUE),TRUE,IF(AND(BF78&lt;BF79,BF83=TRUE,BE84=TRUE),FALSE,IF(AND(BF78&lt;BF79,BE83=TRUE,BF84=TRUE),FALSE,IF(AND(BD83=TRUE,BE84=TRUE),TRUE,IF(AND(BD83=TRUE,BF84=TRUE),FALSE,IF(AND(BD84=TRUE,BE83=TRUE),TRUE,IF(AND(BD84=TRUE,BF83=TRUE),FALSE,FALSE)))))))))))</f>
        <v>0</v>
      </c>
      <c r="BF85" s="2"/>
      <c r="BL85" s="7"/>
      <c r="BM85" s="7"/>
      <c r="CE85" t="s">
        <v>167</v>
      </c>
      <c r="CF85" t="s">
        <v>1137</v>
      </c>
    </row>
    <row r="86" spans="2:84">
      <c r="AR86" s="7"/>
      <c r="AS86" s="7"/>
      <c r="AT86" s="7"/>
      <c r="AU86" s="7"/>
      <c r="AV86" s="7"/>
      <c r="AW86" s="7"/>
      <c r="AX86" s="7"/>
      <c r="AY86" s="7"/>
      <c r="BF86" s="4"/>
      <c r="BL86" s="7"/>
      <c r="BM86" s="7"/>
      <c r="CE86" t="s">
        <v>168</v>
      </c>
      <c r="CF86" t="s">
        <v>1138</v>
      </c>
    </row>
    <row r="87" spans="2:84" ht="14.25" thickBot="1">
      <c r="B87" s="23" t="s">
        <v>1996</v>
      </c>
      <c r="AR87" s="7"/>
      <c r="AS87" s="7"/>
      <c r="AT87" s="7"/>
      <c r="AU87" s="7"/>
      <c r="AV87" s="7"/>
      <c r="AW87" s="7"/>
      <c r="BI87" s="8" t="s">
        <v>16</v>
      </c>
      <c r="BJ87" s="8"/>
      <c r="BK87" s="8" t="s">
        <v>16</v>
      </c>
      <c r="BL87" s="8"/>
      <c r="BM87" s="7"/>
      <c r="CE87" t="s">
        <v>169</v>
      </c>
      <c r="CF87" t="s">
        <v>1139</v>
      </c>
    </row>
    <row r="88" spans="2:84" ht="14.25" customHeight="1">
      <c r="B88" s="122" t="s">
        <v>1970</v>
      </c>
      <c r="C88" s="123"/>
      <c r="D88" s="123"/>
      <c r="E88" s="123"/>
      <c r="F88" s="123"/>
      <c r="G88" s="277"/>
      <c r="H88" s="281" t="s">
        <v>1971</v>
      </c>
      <c r="I88" s="282"/>
      <c r="J88" s="282"/>
      <c r="K88" s="282"/>
      <c r="L88" s="283"/>
      <c r="M88" s="281" t="s">
        <v>1972</v>
      </c>
      <c r="N88" s="282"/>
      <c r="O88" s="282"/>
      <c r="P88" s="282"/>
      <c r="Q88" s="283"/>
      <c r="R88" s="287" t="s">
        <v>1998</v>
      </c>
      <c r="S88" s="123"/>
      <c r="T88" s="123"/>
      <c r="U88" s="123"/>
      <c r="V88" s="123"/>
      <c r="W88" s="123"/>
      <c r="X88" s="277"/>
      <c r="Y88" s="253" t="s">
        <v>1975</v>
      </c>
      <c r="Z88" s="253"/>
      <c r="AA88" s="253"/>
      <c r="AB88" s="253"/>
      <c r="AC88" s="288"/>
      <c r="AD88" s="252" t="s">
        <v>1974</v>
      </c>
      <c r="AE88" s="253"/>
      <c r="AF88" s="253"/>
      <c r="AG88" s="253"/>
      <c r="AH88" s="253"/>
      <c r="AI88" s="253"/>
      <c r="AJ88" s="253"/>
      <c r="AK88" s="254"/>
      <c r="AL88" s="252" t="s">
        <v>2018</v>
      </c>
      <c r="AM88" s="253"/>
      <c r="AN88" s="253"/>
      <c r="AO88" s="253"/>
      <c r="AP88" s="253"/>
      <c r="AQ88" s="253"/>
      <c r="AR88" s="253"/>
      <c r="AS88" s="254"/>
      <c r="BG88" s="17" t="s">
        <v>17</v>
      </c>
      <c r="BH88" s="17"/>
      <c r="BI88" s="18" t="s">
        <v>5</v>
      </c>
      <c r="BJ88" s="19"/>
      <c r="BK88" s="18" t="s">
        <v>8</v>
      </c>
      <c r="BL88" s="19"/>
      <c r="BM88" s="7"/>
      <c r="CE88" t="s">
        <v>170</v>
      </c>
      <c r="CF88" t="s">
        <v>1140</v>
      </c>
    </row>
    <row r="89" spans="2:84" ht="14.25" customHeight="1" thickBot="1">
      <c r="B89" s="278"/>
      <c r="C89" s="279"/>
      <c r="D89" s="279"/>
      <c r="E89" s="279"/>
      <c r="F89" s="279"/>
      <c r="G89" s="280"/>
      <c r="H89" s="284"/>
      <c r="I89" s="285"/>
      <c r="J89" s="285"/>
      <c r="K89" s="285"/>
      <c r="L89" s="286"/>
      <c r="M89" s="284"/>
      <c r="N89" s="285"/>
      <c r="O89" s="285"/>
      <c r="P89" s="285"/>
      <c r="Q89" s="286"/>
      <c r="R89" s="255" t="s">
        <v>1973</v>
      </c>
      <c r="S89" s="256"/>
      <c r="T89" s="256"/>
      <c r="U89" s="256"/>
      <c r="V89" s="256"/>
      <c r="W89" s="256"/>
      <c r="X89" s="258"/>
      <c r="Y89" s="256"/>
      <c r="Z89" s="256"/>
      <c r="AA89" s="256"/>
      <c r="AB89" s="256"/>
      <c r="AC89" s="258"/>
      <c r="AD89" s="255"/>
      <c r="AE89" s="256"/>
      <c r="AF89" s="256"/>
      <c r="AG89" s="256"/>
      <c r="AH89" s="256"/>
      <c r="AI89" s="256"/>
      <c r="AJ89" s="256"/>
      <c r="AK89" s="257"/>
      <c r="AL89" s="255"/>
      <c r="AM89" s="256"/>
      <c r="AN89" s="256"/>
      <c r="AO89" s="256"/>
      <c r="AP89" s="256"/>
      <c r="AQ89" s="256"/>
      <c r="AR89" s="256"/>
      <c r="AS89" s="257"/>
      <c r="BC89" s="2" t="s">
        <v>9</v>
      </c>
      <c r="BD89" s="2" t="s">
        <v>3</v>
      </c>
      <c r="BE89" s="2" t="s">
        <v>4</v>
      </c>
      <c r="BF89" s="5" t="s">
        <v>5</v>
      </c>
      <c r="BG89" s="8" t="s">
        <v>5</v>
      </c>
      <c r="BH89" s="8" t="s">
        <v>8</v>
      </c>
      <c r="BI89" s="3" t="s">
        <v>11</v>
      </c>
      <c r="BJ89" s="2" t="s">
        <v>12</v>
      </c>
      <c r="BK89" s="2" t="s">
        <v>11</v>
      </c>
      <c r="BL89" s="2" t="s">
        <v>12</v>
      </c>
      <c r="BM89" s="7"/>
      <c r="CE89" t="s">
        <v>171</v>
      </c>
      <c r="CF89" t="s">
        <v>1141</v>
      </c>
    </row>
    <row r="90" spans="2:84" ht="14.25" thickTop="1">
      <c r="B90" s="259" t="s">
        <v>0</v>
      </c>
      <c r="C90" s="260"/>
      <c r="D90" s="260"/>
      <c r="E90" s="260"/>
      <c r="F90" s="260"/>
      <c r="G90" s="261"/>
      <c r="H90" s="262"/>
      <c r="I90" s="263"/>
      <c r="J90" s="263"/>
      <c r="K90" s="263"/>
      <c r="L90" s="264"/>
      <c r="M90" s="262"/>
      <c r="N90" s="263"/>
      <c r="O90" s="263"/>
      <c r="P90" s="263"/>
      <c r="Q90" s="264"/>
      <c r="R90" s="262"/>
      <c r="S90" s="263"/>
      <c r="T90" s="263"/>
      <c r="U90" s="263"/>
      <c r="V90" s="263"/>
      <c r="W90" s="263"/>
      <c r="X90" s="264"/>
      <c r="Y90" s="265"/>
      <c r="Z90" s="265"/>
      <c r="AA90" s="265"/>
      <c r="AB90" s="265"/>
      <c r="AC90" s="266"/>
      <c r="AD90" s="267" t="str">
        <f>BE105</f>
        <v/>
      </c>
      <c r="AE90" s="268"/>
      <c r="AF90" s="268"/>
      <c r="AG90" s="268"/>
      <c r="AH90" s="268"/>
      <c r="AI90" s="268"/>
      <c r="AJ90" s="268"/>
      <c r="AK90" s="269"/>
      <c r="AL90" s="273" t="s">
        <v>1055</v>
      </c>
      <c r="AM90" s="274"/>
      <c r="AN90" s="274"/>
      <c r="AO90" s="274"/>
      <c r="AP90" s="274"/>
      <c r="AQ90" s="274"/>
      <c r="AR90" s="274"/>
      <c r="AS90" s="275"/>
      <c r="BC90" s="2" t="s">
        <v>0</v>
      </c>
      <c r="BD90" s="2" t="str">
        <f t="shared" ref="BD90:BF90" si="4">IF(BD78="","",IF(ISERROR(LEN(BD78)-FIND(".",BD78))=TRUE,0,LEN(BD78)-FIND(".",BD78)))</f>
        <v/>
      </c>
      <c r="BE90" s="2" t="str">
        <f t="shared" si="4"/>
        <v/>
      </c>
      <c r="BF90" s="5" t="str">
        <f t="shared" si="4"/>
        <v/>
      </c>
      <c r="BG90" s="2" t="str">
        <f>IF(OR(BF78="",BF78=0),"",IF(BD96=BF96,"",IF(AND(BD96&lt;BF96,BH78=ROUNDDOWN($BF78,-INT(LOG10($BF78)))),"0","")))</f>
        <v/>
      </c>
      <c r="BH90" s="2" t="str">
        <f>IF(OR(BN78="",BF78=0),"",IF(BD96=BG96,"",IF(AND(BD96&lt;BG96,BO78=ROUNDDOWN($BN78,-INT(LOG10($BN78)))),"0","")))</f>
        <v/>
      </c>
      <c r="BI90" s="3" t="str">
        <f>IF(AND(BK78&lt;1,LEFT(RIGHT(BK78,2),1)="0"),0,IF(AND(BK78&lt;1,LEFT(RIGHT(BK78,2),1)="."),0,""))</f>
        <v/>
      </c>
      <c r="BJ90" s="2" t="str">
        <f>IF(BK78&lt;1,"",BK96)</f>
        <v/>
      </c>
      <c r="BK90" s="2" t="str">
        <f>IF(AND(BR78&lt;1,LEFT(RIGHT(BR78,2),1)="0"),0,IF(AND(BR78&lt;1,LEFT(RIGHT(BR78,2),1)="."),0,""))</f>
        <v/>
      </c>
      <c r="BL90" s="6" t="str">
        <f>IF(BR78&lt;1,"",BM96)</f>
        <v/>
      </c>
      <c r="BM90" s="7"/>
      <c r="CE90" t="s">
        <v>172</v>
      </c>
      <c r="CF90" t="s">
        <v>1142</v>
      </c>
    </row>
    <row r="91" spans="2:84" ht="14.25" thickBot="1">
      <c r="B91" s="125" t="s">
        <v>1</v>
      </c>
      <c r="C91" s="126"/>
      <c r="D91" s="126"/>
      <c r="E91" s="126"/>
      <c r="F91" s="126"/>
      <c r="G91" s="276"/>
      <c r="H91" s="234"/>
      <c r="I91" s="235"/>
      <c r="J91" s="235"/>
      <c r="K91" s="235"/>
      <c r="L91" s="236"/>
      <c r="M91" s="234"/>
      <c r="N91" s="235"/>
      <c r="O91" s="235"/>
      <c r="P91" s="235"/>
      <c r="Q91" s="236"/>
      <c r="R91" s="234"/>
      <c r="S91" s="235"/>
      <c r="T91" s="235"/>
      <c r="U91" s="235"/>
      <c r="V91" s="235"/>
      <c r="W91" s="235"/>
      <c r="X91" s="236"/>
      <c r="Y91" s="237"/>
      <c r="Z91" s="238"/>
      <c r="AA91" s="238"/>
      <c r="AB91" s="238"/>
      <c r="AC91" s="239"/>
      <c r="AD91" s="270"/>
      <c r="AE91" s="271"/>
      <c r="AF91" s="271"/>
      <c r="AG91" s="271"/>
      <c r="AH91" s="271"/>
      <c r="AI91" s="271"/>
      <c r="AJ91" s="271"/>
      <c r="AK91" s="272"/>
      <c r="AL91" s="240" t="s">
        <v>1055</v>
      </c>
      <c r="AM91" s="241"/>
      <c r="AN91" s="241"/>
      <c r="AO91" s="241"/>
      <c r="AP91" s="241"/>
      <c r="AQ91" s="241"/>
      <c r="AR91" s="241"/>
      <c r="AS91" s="242"/>
      <c r="BC91" s="2" t="s">
        <v>1</v>
      </c>
      <c r="BD91" s="2" t="str">
        <f>IF(BD79="","",IF(ISERROR(LEN(BD79)-FIND(".",BD79))=TRUE,0,LEN(BD79)-FIND(".",BD79)))</f>
        <v/>
      </c>
      <c r="BE91" s="2" t="str">
        <f>IF(BE79="","",IF(ISERROR(LEN(BE79)-FIND(".",BE79))=TRUE,0,LEN(BE79)-FIND(".",BE79)))</f>
        <v/>
      </c>
      <c r="BF91" s="5" t="str">
        <f>IF(BF79="","",IF(ISERROR(LEN(BF79)-FIND(".",BF79))=TRUE,0,LEN(BF79)-FIND(".",BF79)))</f>
        <v/>
      </c>
      <c r="BG91" s="2" t="str">
        <f>IF(OR(BF79="",BF79=0),"",IF(BD97=BF97,"",IF(AND(BD97&lt;BF97,BH79=ROUNDDOWN($BF79,-INT(LOG10($BF79)))),"0","")))</f>
        <v/>
      </c>
      <c r="BH91" s="2" t="str">
        <f>IF(OR(BN79="",BF79=0),"",IF(BD97=BG97,"",IF(AND(BD97&lt;BG97,BO79=ROUNDDOWN($BN79,-INT(LOG10($BN79)))),"0","")))</f>
        <v/>
      </c>
      <c r="BI91" s="3" t="str">
        <f>IF(AND(BK79&lt;1,LEFT(RIGHT(BK79,2),1)="0"),0,IF(AND(BK79&lt;1,LEFT(RIGHT(BK79,2),1)="."),0,""))</f>
        <v/>
      </c>
      <c r="BJ91" s="2" t="str">
        <f>IF(BK79&lt;1,"",BK97)</f>
        <v/>
      </c>
      <c r="BK91" s="2" t="str">
        <f>IF(AND(BR79&lt;1,LEFT(RIGHT(BR79,2),1)="0"),0,IF(AND(BR79&lt;1,LEFT(RIGHT(BR79,2),1)="."),0,""))</f>
        <v/>
      </c>
      <c r="BL91" s="6" t="str">
        <f>IF(BR79&lt;1,"",BM97)</f>
        <v/>
      </c>
      <c r="BM91" s="7"/>
      <c r="CE91" t="s">
        <v>173</v>
      </c>
      <c r="CF91" t="s">
        <v>1143</v>
      </c>
    </row>
    <row r="92" spans="2:84">
      <c r="D92" s="7"/>
      <c r="E92" s="7"/>
      <c r="F92" s="7"/>
      <c r="G92" s="7"/>
      <c r="BC92" s="2" t="s">
        <v>2</v>
      </c>
      <c r="BD92" s="2" t="str">
        <f>IF(OR(BD90="",BD91=""),"",MIN(BD90:BD91))</f>
        <v/>
      </c>
      <c r="BE92" s="2" t="str">
        <f>IF(OR(BE90="",BE91=""),"",MIN(BE90:BE91))</f>
        <v/>
      </c>
      <c r="BF92" s="5" t="str">
        <f>IF(BF80="","",IF(ISERROR(LEN(BF80)-FIND(".",BF80))=TRUE,0,LEN(BF80)-FIND(".",BF80)))</f>
        <v/>
      </c>
      <c r="BG92" s="2" t="str">
        <f>IF(OR(BF80="",BF80=0),"",IF(BD98=BF98,"",IF(AND(BD98&lt;BF98,BH80=ROUNDDOWN($BF80,-INT(LOG10($BF80)))),"0","")))</f>
        <v/>
      </c>
      <c r="BH92" s="2" t="str">
        <f>IF(OR(BN80="",BF80=0),"",IF(BD98=BG98,"",IF(AND(BD98&lt;BG98,BO80=ROUNDDOWN($BN80,-INT(LOG10($BN80)))),"0","")))</f>
        <v/>
      </c>
      <c r="BI92" s="3" t="str">
        <f>IF(AND(BK80&lt;1,LEFT(RIGHT(BK80,2),1)="0"),0,IF(AND(BK80&lt;1,LEFT(RIGHT(BK80,2),1)="."),0,""))</f>
        <v/>
      </c>
      <c r="BJ92" s="2" t="str">
        <f>IF(BK80&lt;1,"",BK98)</f>
        <v/>
      </c>
      <c r="BK92" s="2" t="str">
        <f>IF(AND(BR80&lt;1,LEFT(RIGHT(BR80,2),1)="0"),0,IF(AND(BR80&lt;1,LEFT(RIGHT(BR80,2),1)="."),0,""))</f>
        <v/>
      </c>
      <c r="BL92" s="6" t="str">
        <f>IF(BR80&lt;1,"",BM98)</f>
        <v/>
      </c>
      <c r="BM92" s="7"/>
      <c r="CE92" t="s">
        <v>174</v>
      </c>
      <c r="CF92" t="s">
        <v>1144</v>
      </c>
    </row>
    <row r="93" spans="2:84" ht="14.25" thickBot="1">
      <c r="B93" s="47" t="s">
        <v>1997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BF93" s="4"/>
      <c r="BL93" s="7"/>
      <c r="BM93" s="7"/>
      <c r="CE93" t="s">
        <v>175</v>
      </c>
      <c r="CF93" t="s">
        <v>1145</v>
      </c>
    </row>
    <row r="94" spans="2:84">
      <c r="B94" s="243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5"/>
      <c r="BI94" t="s">
        <v>18</v>
      </c>
      <c r="BK94" s="4"/>
      <c r="CE94" t="s">
        <v>176</v>
      </c>
      <c r="CF94" t="s">
        <v>1146</v>
      </c>
    </row>
    <row r="95" spans="2:84">
      <c r="B95" s="246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8"/>
      <c r="BC95" s="2" t="s">
        <v>14</v>
      </c>
      <c r="BD95" s="2" t="s">
        <v>3</v>
      </c>
      <c r="BE95" s="2" t="s">
        <v>4</v>
      </c>
      <c r="BF95" s="2" t="s">
        <v>5</v>
      </c>
      <c r="BG95" s="5" t="s">
        <v>8</v>
      </c>
      <c r="BH95" s="2"/>
      <c r="BI95" s="2"/>
      <c r="BJ95" s="5" t="s">
        <v>5</v>
      </c>
      <c r="BK95" s="3"/>
      <c r="BL95" s="5" t="s">
        <v>8</v>
      </c>
      <c r="BM95" s="3"/>
      <c r="CE95" t="s">
        <v>177</v>
      </c>
      <c r="CF95" t="s">
        <v>1147</v>
      </c>
    </row>
    <row r="96" spans="2:84">
      <c r="B96" s="246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8"/>
      <c r="BC96" s="2" t="s">
        <v>0</v>
      </c>
      <c r="BD96" s="2" t="str">
        <f t="shared" ref="BD96:BF98" si="5">IF(OR(BD78="",BD78=0),"",INT(LOG10((BD78))))</f>
        <v/>
      </c>
      <c r="BE96" s="2" t="str">
        <f t="shared" si="5"/>
        <v/>
      </c>
      <c r="BF96" s="2" t="str">
        <f t="shared" si="5"/>
        <v/>
      </c>
      <c r="BG96" s="2" t="str">
        <f>IF(OR(BF78="",BF78=0,BN78=""),"",INT(LOG10((BN78))))</f>
        <v/>
      </c>
      <c r="BH96" s="2" t="s">
        <v>0</v>
      </c>
      <c r="BI96" s="2">
        <v>1</v>
      </c>
      <c r="BJ96" s="2" t="str">
        <f>IF($BF78="","",INT($BF78/$BI96))</f>
        <v/>
      </c>
      <c r="BK96" s="2" t="str">
        <f>IF($BF78="","",IF(OR(AND($BF78=BI96*BJ96,$BJ96&gt;=10),($BF78-BI96*BJ96)&gt;0),"","."&amp;$BF78-BI96*BJ96))</f>
        <v/>
      </c>
      <c r="BL96" s="2" t="str">
        <f>IF($BN78="","",INT($BN78/$BI96))</f>
        <v/>
      </c>
      <c r="BM96" s="2" t="str">
        <f>IF(OR($BF78="",$BN78=""),"",IF(OR(AND($BN78=BI96*BL96,$BL96&gt;=10),($BN78-BI96*BL96)&gt;0),"","."&amp;$BN78-BI96*BL96))</f>
        <v/>
      </c>
      <c r="CE96" t="s">
        <v>178</v>
      </c>
      <c r="CF96" t="s">
        <v>1148</v>
      </c>
    </row>
    <row r="97" spans="1:84">
      <c r="B97" s="246"/>
      <c r="C97" s="247"/>
      <c r="D97" s="247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8"/>
      <c r="BC97" s="2" t="s">
        <v>1</v>
      </c>
      <c r="BD97" s="2" t="str">
        <f t="shared" si="5"/>
        <v/>
      </c>
      <c r="BE97" s="2" t="str">
        <f t="shared" si="5"/>
        <v/>
      </c>
      <c r="BF97" s="2" t="str">
        <f t="shared" si="5"/>
        <v/>
      </c>
      <c r="BG97" s="2" t="str">
        <f>IF(OR(BF79="",BF79=0,BN79=""),"",INT(LOG10((BN79))))</f>
        <v/>
      </c>
      <c r="BH97" s="2" t="s">
        <v>1</v>
      </c>
      <c r="BI97" s="2">
        <v>1</v>
      </c>
      <c r="BJ97" s="2" t="str">
        <f>IF($BF79="","",INT($BF79/$BI97))</f>
        <v/>
      </c>
      <c r="BK97" s="2" t="str">
        <f>IF($BF79="","",IF(OR(AND($BF79=BI97*BJ97,$BJ97&gt;=10),($BF79-BI97*BJ97)&gt;0),"","."&amp;$BF79-BI97*BJ97))</f>
        <v/>
      </c>
      <c r="BL97" s="2" t="str">
        <f>IF($BN79="","",INT($BN79/$BI97))</f>
        <v/>
      </c>
      <c r="BM97" s="2" t="str">
        <f>IF(OR($BF79="",BN79=""),"",IF(OR(AND($BN79=BI97*BL97,$BL97&gt;=10),($BN79-BI97*BL97)&gt;0),"","."&amp;$BN79-BI97*BL97))</f>
        <v/>
      </c>
      <c r="CE97" t="s">
        <v>179</v>
      </c>
      <c r="CF97" t="s">
        <v>1149</v>
      </c>
    </row>
    <row r="98" spans="1:84">
      <c r="B98" s="246"/>
      <c r="C98" s="247"/>
      <c r="D98" s="247"/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8"/>
      <c r="BC98" s="2" t="s">
        <v>2</v>
      </c>
      <c r="BD98" s="2" t="str">
        <f t="shared" si="5"/>
        <v/>
      </c>
      <c r="BE98" s="2" t="str">
        <f t="shared" si="5"/>
        <v/>
      </c>
      <c r="BF98" s="2" t="str">
        <f t="shared" si="5"/>
        <v/>
      </c>
      <c r="BH98" s="2" t="s">
        <v>2</v>
      </c>
      <c r="BI98" s="2">
        <v>1</v>
      </c>
      <c r="BJ98" s="2" t="str">
        <f>IF(OR($BF80="",$BF80="不要"),"",INT($BF80/$BI98))</f>
        <v/>
      </c>
      <c r="BK98" s="2" t="str">
        <f>IF(OR($BF80="",$BF80="不要"),"",IF(OR(AND($BF80=BI98*BJ98,$BJ98&gt;=10),($BF80-BI98*BJ98)&gt;0),"","."&amp;$BF80-BI98*BJ98))</f>
        <v/>
      </c>
      <c r="BL98" s="2" t="str">
        <f>IF(OR($BF80="",$BF80="不要",BN80=""),"",INT($BN80/$BI98))</f>
        <v/>
      </c>
      <c r="BM98" s="2" t="str">
        <f>IF(OR($BF80="",$BF80="不要",BR80=""),"",IF(OR(AND($BR80=BI98*BL98,$BL98&gt;=10),($BR80-BI98*BL98)&gt;0),"","."&amp;$BR80-BI98*BL98))</f>
        <v/>
      </c>
      <c r="CE98" t="s">
        <v>180</v>
      </c>
      <c r="CF98" t="s">
        <v>1150</v>
      </c>
    </row>
    <row r="99" spans="1:84" ht="14.25" thickBot="1">
      <c r="B99" s="249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1"/>
      <c r="BF99" s="4"/>
      <c r="BL99" s="7"/>
      <c r="BM99" s="7"/>
      <c r="CE99" t="s">
        <v>181</v>
      </c>
      <c r="CF99" t="s">
        <v>1151</v>
      </c>
    </row>
    <row r="100" spans="1:84">
      <c r="D100" s="7"/>
      <c r="E100" s="7"/>
      <c r="F100" s="7"/>
      <c r="G100" s="7"/>
      <c r="BF100" s="4"/>
      <c r="BL100" s="7"/>
      <c r="BM100" s="7"/>
      <c r="CE100" t="s">
        <v>182</v>
      </c>
      <c r="CF100" t="s">
        <v>1152</v>
      </c>
    </row>
    <row r="101" spans="1:84" ht="14.25" customHeight="1">
      <c r="A101" s="233" t="s">
        <v>2001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08" t="s">
        <v>2026</v>
      </c>
      <c r="P101" s="208"/>
      <c r="Q101" s="208"/>
      <c r="R101" s="209">
        <v>7</v>
      </c>
      <c r="S101" s="209"/>
      <c r="T101" s="210" t="s">
        <v>152</v>
      </c>
      <c r="U101" s="210"/>
      <c r="V101" s="210"/>
      <c r="W101" s="210"/>
      <c r="X101" s="210"/>
      <c r="Y101" s="211" t="s">
        <v>153</v>
      </c>
      <c r="Z101" s="212" t="s">
        <v>2007</v>
      </c>
      <c r="AA101" s="212"/>
      <c r="AB101" s="213">
        <v>8</v>
      </c>
      <c r="AC101" s="213"/>
      <c r="AD101" s="210" t="s">
        <v>1034</v>
      </c>
      <c r="AE101" s="210"/>
      <c r="AF101" s="210"/>
      <c r="AG101" s="210"/>
      <c r="AH101" s="210"/>
      <c r="AI101" s="210"/>
      <c r="AJ101" s="210"/>
      <c r="AK101" s="210"/>
      <c r="AL101" s="214" t="s">
        <v>154</v>
      </c>
      <c r="AM101" s="215"/>
      <c r="AN101" s="215"/>
      <c r="AO101" s="216"/>
      <c r="AP101" s="199" t="s">
        <v>155</v>
      </c>
      <c r="AQ101" s="200"/>
      <c r="AR101" s="200"/>
      <c r="AS101" s="203">
        <v>8</v>
      </c>
      <c r="AT101" s="203"/>
      <c r="AU101" s="200" t="s">
        <v>1015</v>
      </c>
      <c r="AV101" s="205" t="s">
        <v>2012</v>
      </c>
      <c r="AW101" s="205"/>
      <c r="AX101" s="200" t="s">
        <v>1016</v>
      </c>
      <c r="AY101" s="200" t="s">
        <v>2039</v>
      </c>
      <c r="AZ101" s="200"/>
      <c r="BA101" s="196" t="s">
        <v>1017</v>
      </c>
      <c r="BB101" s="7">
        <v>1</v>
      </c>
      <c r="BF101" s="4"/>
      <c r="BL101" s="7"/>
      <c r="BM101" s="7"/>
      <c r="CE101" t="s">
        <v>183</v>
      </c>
      <c r="CF101" t="s">
        <v>1153</v>
      </c>
    </row>
    <row r="102" spans="1:84" ht="14.25" customHeight="1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08"/>
      <c r="P102" s="208"/>
      <c r="Q102" s="208"/>
      <c r="R102" s="209"/>
      <c r="S102" s="209"/>
      <c r="T102" s="210"/>
      <c r="U102" s="210"/>
      <c r="V102" s="210"/>
      <c r="W102" s="210"/>
      <c r="X102" s="210"/>
      <c r="Y102" s="211"/>
      <c r="Z102" s="212"/>
      <c r="AA102" s="212"/>
      <c r="AB102" s="213"/>
      <c r="AC102" s="213"/>
      <c r="AD102" s="210"/>
      <c r="AE102" s="210"/>
      <c r="AF102" s="210"/>
      <c r="AG102" s="210"/>
      <c r="AH102" s="210"/>
      <c r="AI102" s="210"/>
      <c r="AJ102" s="210"/>
      <c r="AK102" s="210"/>
      <c r="AL102" s="217"/>
      <c r="AM102" s="218"/>
      <c r="AN102" s="218"/>
      <c r="AO102" s="219"/>
      <c r="AP102" s="201"/>
      <c r="AQ102" s="202"/>
      <c r="AR102" s="202"/>
      <c r="AS102" s="204"/>
      <c r="AT102" s="204"/>
      <c r="AU102" s="202"/>
      <c r="AV102" s="206"/>
      <c r="AW102" s="206"/>
      <c r="AX102" s="202"/>
      <c r="AY102" s="202"/>
      <c r="AZ102" s="202"/>
      <c r="BA102" s="197"/>
      <c r="BB102" s="7">
        <v>1</v>
      </c>
      <c r="BF102" s="4"/>
      <c r="BL102" s="7"/>
      <c r="BM102" s="7"/>
      <c r="CE102" t="s">
        <v>184</v>
      </c>
      <c r="CF102" t="s">
        <v>1154</v>
      </c>
    </row>
    <row r="103" spans="1:84" ht="14.25" customHeight="1">
      <c r="A103" s="198" t="s">
        <v>2034</v>
      </c>
      <c r="B103" s="198"/>
      <c r="C103" s="198"/>
      <c r="D103" s="198"/>
      <c r="E103" s="198"/>
      <c r="F103" s="87"/>
      <c r="G103" s="87"/>
      <c r="H103" s="87"/>
      <c r="I103" s="87"/>
      <c r="J103" s="87"/>
      <c r="K103" s="87"/>
      <c r="L103" s="87"/>
      <c r="M103" s="87"/>
      <c r="N103" s="87"/>
      <c r="O103" s="59"/>
      <c r="P103" s="59"/>
      <c r="Q103" s="59"/>
      <c r="R103" s="58"/>
      <c r="S103" s="58"/>
      <c r="T103" s="57"/>
      <c r="U103" s="57"/>
      <c r="V103" s="57"/>
      <c r="W103" s="57"/>
      <c r="X103" s="57"/>
      <c r="Y103" s="32"/>
      <c r="Z103" s="54"/>
      <c r="AA103" s="54"/>
      <c r="AB103" s="55"/>
      <c r="AC103" s="55"/>
      <c r="AD103" s="57"/>
      <c r="AE103" s="57"/>
      <c r="AF103" s="57"/>
      <c r="AG103" s="57"/>
      <c r="AH103" s="57"/>
      <c r="AI103" s="57"/>
      <c r="AJ103" s="57"/>
      <c r="AK103" s="57"/>
      <c r="AL103" s="39"/>
      <c r="AM103" s="39"/>
      <c r="AN103" s="39"/>
      <c r="AO103" s="39"/>
      <c r="AP103" s="61"/>
      <c r="AQ103" s="61"/>
      <c r="AR103" s="61"/>
      <c r="AS103" s="62"/>
      <c r="AT103" s="62"/>
      <c r="AU103" s="61"/>
      <c r="AV103" s="63"/>
      <c r="AW103" s="63"/>
      <c r="AX103" s="61"/>
      <c r="AY103" s="61"/>
      <c r="AZ103" s="61"/>
      <c r="BA103" s="61"/>
      <c r="BB103" s="7">
        <v>1</v>
      </c>
      <c r="BC103" s="2"/>
      <c r="BD103" s="2" t="s">
        <v>29</v>
      </c>
      <c r="BE103" s="2" t="s">
        <v>10</v>
      </c>
      <c r="BF103" s="4"/>
      <c r="BL103" s="7"/>
      <c r="BM103" s="7"/>
      <c r="CE103" t="s">
        <v>185</v>
      </c>
      <c r="CF103" t="s">
        <v>1155</v>
      </c>
    </row>
    <row r="104" spans="1:84" ht="14.25" customHeight="1">
      <c r="A104" s="198"/>
      <c r="B104" s="198"/>
      <c r="C104" s="198"/>
      <c r="D104" s="198"/>
      <c r="E104" s="198"/>
      <c r="F104" s="35"/>
      <c r="G104" s="35"/>
      <c r="H104" s="35"/>
      <c r="I104" s="35"/>
      <c r="J104" s="35"/>
      <c r="K104" s="35"/>
      <c r="L104" s="35"/>
      <c r="M104" s="35"/>
      <c r="N104" s="35"/>
      <c r="O104" s="59"/>
      <c r="P104" s="59"/>
      <c r="Q104" s="59"/>
      <c r="R104" s="58"/>
      <c r="S104" s="58"/>
      <c r="T104" s="57"/>
      <c r="U104" s="57"/>
      <c r="V104" s="57"/>
      <c r="W104" s="57"/>
      <c r="X104" s="57"/>
      <c r="Y104" s="32"/>
      <c r="Z104" s="54"/>
      <c r="AA104" s="54"/>
      <c r="AB104" s="55"/>
      <c r="AC104" s="55"/>
      <c r="AD104" s="57"/>
      <c r="AE104" s="57"/>
      <c r="AF104" s="57"/>
      <c r="AG104" s="57"/>
      <c r="AH104" s="57"/>
      <c r="AI104" s="57"/>
      <c r="AJ104" s="57"/>
      <c r="AK104" s="57"/>
      <c r="AL104" s="39"/>
      <c r="AM104" s="39"/>
      <c r="AN104" s="39"/>
      <c r="AO104" s="39"/>
      <c r="AP104" s="61"/>
      <c r="AQ104" s="61"/>
      <c r="AR104" s="61"/>
      <c r="AS104" s="62"/>
      <c r="AT104" s="62"/>
      <c r="AU104" s="61"/>
      <c r="AV104" s="63"/>
      <c r="AW104" s="63"/>
      <c r="AX104" s="61"/>
      <c r="AY104" s="61"/>
      <c r="AZ104" s="61"/>
      <c r="BA104" s="61"/>
      <c r="BB104" s="7">
        <v>1</v>
      </c>
      <c r="BC104" s="2" t="s">
        <v>0</v>
      </c>
      <c r="BD104" s="2" t="str">
        <f>IF(Y90="","",IF(Y90&lt;=20,Y90,20))</f>
        <v/>
      </c>
      <c r="BE104" s="2" t="str">
        <f>IF($B$23="選択してください","",IF(VLOOKUP($B$23,$BU$3:$BW$21,3,0)="",BD105,VLOOKUP($B$23,$BU$3:$BW$21,3,0)))</f>
        <v/>
      </c>
      <c r="BL104" t="str">
        <f>IF(BF80="","",IF(AND($BD$8=TRUE,$BD$9=TRUE),"&lt;"&amp;BG80,IF(AND($BF$8=TRUE,$BF$9=TRUE),BK80,IF(AND($BE$8=TRUE,$BE$9=TRUE),BJ80,IF(AND($BD$8=FALSE,$BD$9=TRUE),BL78,IF(AND($BD$8=TRUE,$BD$9=FALSE),BL79,""))))))</f>
        <v/>
      </c>
      <c r="CE104" t="s">
        <v>186</v>
      </c>
      <c r="CF104" t="s">
        <v>1156</v>
      </c>
    </row>
    <row r="105" spans="1:84" ht="14.25" customHeight="1">
      <c r="BB105" s="7">
        <v>1</v>
      </c>
      <c r="BC105" s="2" t="s">
        <v>1</v>
      </c>
      <c r="BD105" s="2" t="str">
        <f>IF(Y91="","",IF(Y91&lt;=20,Y91,20))</f>
        <v/>
      </c>
      <c r="BE105" s="2" t="str">
        <f>IF($B$23="選択してください","",IF(VLOOKUP($B$23,$BU$3:$BW$21,3,0)="",BD105,VLOOKUP($B$23,$BU$3:$BW$21,3,0)))</f>
        <v/>
      </c>
      <c r="BG105">
        <f>IF(BD78&lt;BF78,"",1)</f>
        <v>1</v>
      </c>
      <c r="CE105" t="s">
        <v>187</v>
      </c>
      <c r="CF105" t="s">
        <v>1157</v>
      </c>
    </row>
    <row r="106" spans="1:84" ht="14.25" customHeight="1">
      <c r="A106" s="111" t="s">
        <v>1018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BB106" s="7">
        <v>1</v>
      </c>
      <c r="BD106" s="28"/>
      <c r="BF106" s="28"/>
      <c r="CE106" t="s">
        <v>188</v>
      </c>
      <c r="CF106" t="s">
        <v>1158</v>
      </c>
    </row>
    <row r="107" spans="1:84" ht="14.25" customHeight="1" thickBo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BB107" s="7">
        <v>1</v>
      </c>
      <c r="BD107" s="28"/>
      <c r="BF107" s="28"/>
      <c r="CE107" t="s">
        <v>189</v>
      </c>
      <c r="CF107" t="s">
        <v>1159</v>
      </c>
    </row>
    <row r="108" spans="1:84" ht="14.25" customHeight="1">
      <c r="A108" s="187" t="s">
        <v>51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8" t="str">
        <f>IF($I$19="","",$I$19)</f>
        <v/>
      </c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90"/>
      <c r="BB108" s="7">
        <v>1</v>
      </c>
      <c r="CE108" t="s">
        <v>190</v>
      </c>
      <c r="CF108" t="s">
        <v>1160</v>
      </c>
    </row>
    <row r="109" spans="1:84" ht="14.25" customHeight="1" thickBot="1">
      <c r="A109" s="187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91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3"/>
      <c r="BB109" s="7">
        <v>1</v>
      </c>
      <c r="CE109" t="s">
        <v>191</v>
      </c>
      <c r="CF109" t="s">
        <v>1161</v>
      </c>
    </row>
    <row r="110" spans="1:84" ht="14.25" customHeight="1">
      <c r="A110" s="187" t="s">
        <v>52</v>
      </c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8" t="str">
        <f>IF($I$18="","",$I$18)</f>
        <v/>
      </c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90"/>
      <c r="BB110" s="7">
        <v>1</v>
      </c>
      <c r="CE110" t="s">
        <v>192</v>
      </c>
      <c r="CF110" t="s">
        <v>1162</v>
      </c>
    </row>
    <row r="111" spans="1:84" ht="14.25" customHeight="1" thickBot="1">
      <c r="A111" s="187"/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91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192"/>
      <c r="AQ111" s="192"/>
      <c r="AR111" s="192"/>
      <c r="AS111" s="192"/>
      <c r="AT111" s="192"/>
      <c r="AU111" s="193"/>
      <c r="BB111" s="7">
        <v>1</v>
      </c>
      <c r="BC111" s="2"/>
      <c r="BD111" s="2" t="s">
        <v>3</v>
      </c>
      <c r="BE111" s="2" t="s">
        <v>4</v>
      </c>
      <c r="CE111" t="s">
        <v>193</v>
      </c>
      <c r="CF111" t="s">
        <v>1163</v>
      </c>
    </row>
    <row r="112" spans="1:84" ht="14.25" customHeight="1">
      <c r="A112" s="187" t="s">
        <v>1033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8" t="str">
        <f>IF(OR($I$16="郵便番号を入力後、区町名を確認してください",$I$16="郵便番号の入力を確認してください",$I$17="",$I$15="",$M$15=""),"",$I$16&amp;$I$17)</f>
        <v/>
      </c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90"/>
      <c r="BB112" s="7">
        <v>1</v>
      </c>
      <c r="BC112" s="2" t="s">
        <v>0</v>
      </c>
      <c r="BD112" s="2" t="str">
        <f>IF(H90="","",H90)</f>
        <v/>
      </c>
      <c r="BE112" s="2" t="str">
        <f>IF(M90="","",M90)</f>
        <v/>
      </c>
      <c r="BF112" t="str">
        <f>IF(OR(BD112="",BE112=""),"",BE112-BD112)</f>
        <v/>
      </c>
      <c r="CE112" t="s">
        <v>194</v>
      </c>
      <c r="CF112" t="s">
        <v>1164</v>
      </c>
    </row>
    <row r="113" spans="1:84" ht="14.25" customHeight="1" thickBot="1">
      <c r="A113" s="187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91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192"/>
      <c r="AR113" s="192"/>
      <c r="AS113" s="192"/>
      <c r="AT113" s="192"/>
      <c r="AU113" s="193"/>
      <c r="BB113" s="7">
        <v>1</v>
      </c>
      <c r="BC113" s="2" t="s">
        <v>1</v>
      </c>
      <c r="BD113" s="2" t="str">
        <f>IF(H91="","",H91)</f>
        <v/>
      </c>
      <c r="BE113" s="2" t="str">
        <f>IF(M91="","",M91)</f>
        <v/>
      </c>
      <c r="BF113" t="str">
        <f>IF(OR(BD113="",BE113=""),"",BE113-BD113)</f>
        <v/>
      </c>
      <c r="CE113" t="s">
        <v>195</v>
      </c>
      <c r="CF113" t="s">
        <v>1165</v>
      </c>
    </row>
    <row r="114" spans="1:84" ht="14.2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BB114" s="7">
        <v>1</v>
      </c>
      <c r="CE114" t="s">
        <v>196</v>
      </c>
      <c r="CF114" t="s">
        <v>1166</v>
      </c>
    </row>
    <row r="115" spans="1:84" ht="14.25" customHeight="1">
      <c r="BB115" s="7">
        <v>1</v>
      </c>
      <c r="CE115" t="s">
        <v>197</v>
      </c>
      <c r="CF115" t="s">
        <v>1167</v>
      </c>
    </row>
    <row r="116" spans="1:84" ht="14.25" customHeight="1">
      <c r="A116" s="111" t="s">
        <v>1019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BB116" s="7">
        <v>1</v>
      </c>
      <c r="CE116" t="s">
        <v>198</v>
      </c>
      <c r="CF116" t="s">
        <v>1168</v>
      </c>
    </row>
    <row r="117" spans="1:84" ht="14.25" customHeight="1" thickBo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BB117" s="7">
        <v>1</v>
      </c>
      <c r="CE117" t="s">
        <v>199</v>
      </c>
      <c r="CF117" t="s">
        <v>1169</v>
      </c>
    </row>
    <row r="118" spans="1:84" ht="14.25" customHeight="1">
      <c r="A118" s="187" t="s">
        <v>31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8" t="str">
        <f>IF($B$23="選択してください","",$B$23)</f>
        <v/>
      </c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90"/>
      <c r="BB118" s="7">
        <v>1</v>
      </c>
      <c r="CE118" t="s">
        <v>200</v>
      </c>
      <c r="CF118" t="s">
        <v>1170</v>
      </c>
    </row>
    <row r="119" spans="1:84" ht="14.25" customHeight="1" thickBot="1">
      <c r="A119" s="187"/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91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3"/>
      <c r="BB119" s="7">
        <v>1</v>
      </c>
      <c r="CE119" t="s">
        <v>201</v>
      </c>
      <c r="CF119" t="s">
        <v>1171</v>
      </c>
    </row>
    <row r="120" spans="1:84" ht="14.25" customHeight="1">
      <c r="A120" s="187" t="s">
        <v>2006</v>
      </c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8" t="str">
        <f>IF($V$23="","",$V$23)</f>
        <v/>
      </c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90"/>
      <c r="BB120" s="7">
        <v>1</v>
      </c>
      <c r="CE120" t="s">
        <v>202</v>
      </c>
      <c r="CF120" t="s">
        <v>1172</v>
      </c>
    </row>
    <row r="121" spans="1:84" ht="14.25" customHeight="1" thickBot="1">
      <c r="A121" s="187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91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3"/>
      <c r="BB121" s="7">
        <v>1</v>
      </c>
      <c r="CE121" t="s">
        <v>203</v>
      </c>
      <c r="CF121" t="s">
        <v>1173</v>
      </c>
    </row>
    <row r="122" spans="1:84" ht="14.25" customHeight="1">
      <c r="A122" s="187" t="s">
        <v>2017</v>
      </c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8" t="str">
        <f>IF($AO$23="選択してください","",$AO$23)</f>
        <v/>
      </c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90"/>
      <c r="BB122" s="7">
        <v>1</v>
      </c>
      <c r="CE122" t="s">
        <v>204</v>
      </c>
      <c r="CF122" t="s">
        <v>1174</v>
      </c>
    </row>
    <row r="123" spans="1:84" ht="14.25" customHeight="1" thickBot="1">
      <c r="A123" s="187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91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3"/>
      <c r="BB123" s="7">
        <v>1</v>
      </c>
      <c r="CE123" t="s">
        <v>205</v>
      </c>
      <c r="CF123" t="s">
        <v>1175</v>
      </c>
    </row>
    <row r="124" spans="1:84" ht="14.2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BB124" s="7">
        <v>1</v>
      </c>
      <c r="CE124" t="s">
        <v>206</v>
      </c>
      <c r="CF124" t="s">
        <v>1176</v>
      </c>
    </row>
    <row r="125" spans="1:84" ht="14.25" customHeight="1">
      <c r="A125" s="10"/>
      <c r="B125" s="9"/>
      <c r="C125" s="9"/>
      <c r="D125" s="9"/>
      <c r="E125" s="9"/>
      <c r="F125" s="9"/>
      <c r="BB125" s="7">
        <v>1</v>
      </c>
      <c r="CE125" t="s">
        <v>207</v>
      </c>
      <c r="CF125" t="s">
        <v>1177</v>
      </c>
    </row>
    <row r="126" spans="1:84" ht="14.25" customHeight="1">
      <c r="A126" s="111" t="s">
        <v>1020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BB126" s="7">
        <v>1</v>
      </c>
      <c r="CE126" t="s">
        <v>208</v>
      </c>
      <c r="CF126" t="s">
        <v>1178</v>
      </c>
    </row>
    <row r="127" spans="1:84" ht="14.25" customHeight="1" thickBo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BB127" s="7">
        <v>1</v>
      </c>
      <c r="CE127" t="s">
        <v>209</v>
      </c>
      <c r="CF127" t="s">
        <v>1179</v>
      </c>
    </row>
    <row r="128" spans="1:84" ht="14.25" customHeight="1">
      <c r="A128" s="187" t="s">
        <v>2029</v>
      </c>
      <c r="B128" s="187"/>
      <c r="C128" s="187"/>
      <c r="D128" s="187"/>
      <c r="E128" s="187"/>
      <c r="F128" s="187"/>
      <c r="G128" s="187"/>
      <c r="H128" s="188" t="str">
        <f>IF(B29="","",B29)</f>
        <v/>
      </c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90"/>
      <c r="BB128" s="7">
        <v>1</v>
      </c>
      <c r="CE128" t="s">
        <v>210</v>
      </c>
      <c r="CF128" t="s">
        <v>1180</v>
      </c>
    </row>
    <row r="129" spans="1:84" ht="14.25" customHeight="1" thickBot="1">
      <c r="A129" s="187"/>
      <c r="B129" s="187"/>
      <c r="C129" s="187"/>
      <c r="D129" s="187"/>
      <c r="E129" s="187"/>
      <c r="F129" s="187"/>
      <c r="G129" s="187"/>
      <c r="H129" s="191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3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7">
        <v>1</v>
      </c>
      <c r="CE129" t="s">
        <v>211</v>
      </c>
      <c r="CF129" t="s">
        <v>1181</v>
      </c>
    </row>
    <row r="130" spans="1:84" ht="14.25" customHeight="1">
      <c r="A130" s="187" t="s">
        <v>1021</v>
      </c>
      <c r="B130" s="187"/>
      <c r="C130" s="187"/>
      <c r="D130" s="187"/>
      <c r="E130" s="187"/>
      <c r="F130" s="187"/>
      <c r="G130" s="187"/>
      <c r="H130" s="188" t="str">
        <f>IF(OR($V$23="",Z34=""),"",$V$23&amp;"　"&amp;Z34)</f>
        <v/>
      </c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90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7">
        <v>1</v>
      </c>
      <c r="CE130" t="s">
        <v>212</v>
      </c>
      <c r="CF130" t="s">
        <v>1182</v>
      </c>
    </row>
    <row r="131" spans="1:84" ht="14.25" customHeight="1" thickBot="1">
      <c r="A131" s="187"/>
      <c r="B131" s="187"/>
      <c r="C131" s="187"/>
      <c r="D131" s="187"/>
      <c r="E131" s="187"/>
      <c r="F131" s="187"/>
      <c r="G131" s="187"/>
      <c r="H131" s="191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3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7">
        <v>1</v>
      </c>
      <c r="CE131" t="s">
        <v>213</v>
      </c>
      <c r="CF131" t="s">
        <v>1183</v>
      </c>
    </row>
    <row r="132" spans="1:84" ht="14.25" customHeight="1">
      <c r="A132" s="31"/>
      <c r="B132" s="31"/>
      <c r="C132" s="31"/>
      <c r="D132" s="31"/>
      <c r="E132" s="31"/>
      <c r="F132" s="31"/>
      <c r="G132" s="3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7">
        <v>1</v>
      </c>
      <c r="CE132" t="s">
        <v>214</v>
      </c>
      <c r="CF132" t="s">
        <v>1184</v>
      </c>
    </row>
    <row r="133" spans="1:84" ht="14.25" customHeight="1">
      <c r="A133" s="7"/>
      <c r="B133" s="7"/>
      <c r="C133" s="7"/>
      <c r="D133" s="7"/>
      <c r="E133" s="7"/>
      <c r="F133" s="7"/>
      <c r="G133" s="7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7">
        <v>1</v>
      </c>
      <c r="CE133" t="s">
        <v>215</v>
      </c>
      <c r="CF133" t="s">
        <v>60</v>
      </c>
    </row>
    <row r="134" spans="1:84" ht="14.25" customHeight="1" thickBot="1">
      <c r="J134" s="158" t="s">
        <v>1024</v>
      </c>
      <c r="K134" s="158"/>
      <c r="L134" s="158"/>
      <c r="M134" s="158"/>
      <c r="N134" s="158"/>
      <c r="O134" s="158"/>
      <c r="P134" s="158"/>
      <c r="Q134" s="158"/>
      <c r="R134" s="158" t="s">
        <v>1030</v>
      </c>
      <c r="S134" s="158"/>
      <c r="T134" s="158"/>
      <c r="U134" s="158"/>
      <c r="V134" s="158"/>
      <c r="BB134" s="7">
        <v>1</v>
      </c>
      <c r="CE134" t="s">
        <v>216</v>
      </c>
      <c r="CF134" t="s">
        <v>1185</v>
      </c>
    </row>
    <row r="135" spans="1:84" ht="14.25" customHeight="1">
      <c r="A135" s="181" t="s">
        <v>2004</v>
      </c>
      <c r="B135" s="182"/>
      <c r="C135" s="182"/>
      <c r="D135" s="182"/>
      <c r="E135" s="182"/>
      <c r="F135" s="182"/>
      <c r="G135" s="182"/>
      <c r="H135" s="182"/>
      <c r="I135" s="183"/>
      <c r="J135" s="149" t="str">
        <f>IF(L135="","",IF(BE10=TRUE,"(",""))</f>
        <v/>
      </c>
      <c r="K135" s="150"/>
      <c r="L135" s="123" t="str">
        <f>IF(OR(H40="",H41="",M40="",M41="",Y40="",Y41="",B23="選択してください"),"",BS5)</f>
        <v/>
      </c>
      <c r="M135" s="123"/>
      <c r="N135" s="123"/>
      <c r="O135" s="123"/>
      <c r="P135" s="153" t="str">
        <f>IF(L135="","",IF(BE10=TRUE,")",""))</f>
        <v/>
      </c>
      <c r="Q135" s="154"/>
      <c r="R135" s="140" t="s">
        <v>1035</v>
      </c>
      <c r="S135" s="141"/>
      <c r="T135" s="141"/>
      <c r="U135" s="141"/>
      <c r="V135" s="142"/>
      <c r="Y135" s="167" t="s">
        <v>1028</v>
      </c>
      <c r="Z135" s="168"/>
      <c r="AA135" s="168"/>
      <c r="AB135" s="168"/>
      <c r="AC135" s="168"/>
      <c r="AD135" s="168"/>
      <c r="AE135" s="168"/>
      <c r="AF135" s="168"/>
      <c r="AG135" s="168"/>
      <c r="AH135" s="169"/>
      <c r="AI135" s="173" t="str">
        <f>IF(R34="","",R34)</f>
        <v/>
      </c>
      <c r="AJ135" s="174"/>
      <c r="AK135" s="174"/>
      <c r="AL135" s="174"/>
      <c r="AM135" s="174"/>
      <c r="AN135" s="174"/>
      <c r="AO135" s="174"/>
      <c r="AP135" s="174"/>
      <c r="AQ135" s="175"/>
      <c r="AR135" s="179" t="s">
        <v>1036</v>
      </c>
      <c r="AS135" s="180"/>
      <c r="AT135" s="180"/>
      <c r="AU135" s="46"/>
      <c r="AV135" s="46"/>
      <c r="AW135" s="46"/>
      <c r="AY135" s="13"/>
      <c r="AZ135" s="13"/>
      <c r="BA135" s="7"/>
      <c r="BB135" s="7">
        <v>1</v>
      </c>
      <c r="CE135" t="s">
        <v>217</v>
      </c>
      <c r="CF135" t="s">
        <v>1186</v>
      </c>
    </row>
    <row r="136" spans="1:84" ht="14.25" customHeight="1" thickBot="1">
      <c r="A136" s="184"/>
      <c r="B136" s="185"/>
      <c r="C136" s="185"/>
      <c r="D136" s="185"/>
      <c r="E136" s="185"/>
      <c r="F136" s="185"/>
      <c r="G136" s="185"/>
      <c r="H136" s="185"/>
      <c r="I136" s="186"/>
      <c r="J136" s="151"/>
      <c r="K136" s="152"/>
      <c r="L136" s="126"/>
      <c r="M136" s="126"/>
      <c r="N136" s="126"/>
      <c r="O136" s="126"/>
      <c r="P136" s="155"/>
      <c r="Q136" s="156"/>
      <c r="R136" s="143"/>
      <c r="S136" s="144"/>
      <c r="T136" s="144"/>
      <c r="U136" s="144"/>
      <c r="V136" s="145"/>
      <c r="Y136" s="170"/>
      <c r="Z136" s="171"/>
      <c r="AA136" s="171"/>
      <c r="AB136" s="171"/>
      <c r="AC136" s="171"/>
      <c r="AD136" s="171"/>
      <c r="AE136" s="171"/>
      <c r="AF136" s="171"/>
      <c r="AG136" s="171"/>
      <c r="AH136" s="172"/>
      <c r="AI136" s="176"/>
      <c r="AJ136" s="177"/>
      <c r="AK136" s="177"/>
      <c r="AL136" s="177"/>
      <c r="AM136" s="177"/>
      <c r="AN136" s="177"/>
      <c r="AO136" s="177"/>
      <c r="AP136" s="177"/>
      <c r="AQ136" s="178"/>
      <c r="AR136" s="179"/>
      <c r="AS136" s="180"/>
      <c r="AT136" s="180"/>
      <c r="AU136" s="46"/>
      <c r="AV136" s="46"/>
      <c r="AW136" s="46"/>
      <c r="AY136" s="13"/>
      <c r="AZ136" s="13"/>
      <c r="BA136" s="7"/>
      <c r="BB136" s="7">
        <v>1</v>
      </c>
      <c r="CE136" t="s">
        <v>218</v>
      </c>
      <c r="CF136" t="s">
        <v>1187</v>
      </c>
    </row>
    <row r="137" spans="1:84" ht="14.2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4"/>
      <c r="K137" s="4"/>
      <c r="L137" s="7"/>
      <c r="M137" s="7"/>
      <c r="N137" s="7"/>
      <c r="O137" s="7"/>
      <c r="P137" s="13"/>
      <c r="Q137" s="13"/>
      <c r="R137" s="33"/>
      <c r="S137" s="33"/>
      <c r="T137" s="33"/>
      <c r="U137" s="33"/>
      <c r="V137" s="33"/>
      <c r="Y137" s="167" t="s">
        <v>2009</v>
      </c>
      <c r="Z137" s="168"/>
      <c r="AA137" s="168"/>
      <c r="AB137" s="168"/>
      <c r="AC137" s="168"/>
      <c r="AD137" s="168"/>
      <c r="AE137" s="168"/>
      <c r="AF137" s="168"/>
      <c r="AG137" s="168"/>
      <c r="AH137" s="169"/>
      <c r="AI137" s="173" t="str">
        <f>IF($W$29="","",$W$29)</f>
        <v/>
      </c>
      <c r="AJ137" s="174"/>
      <c r="AK137" s="174"/>
      <c r="AL137" s="174"/>
      <c r="AM137" s="174"/>
      <c r="AN137" s="174"/>
      <c r="AO137" s="174"/>
      <c r="AP137" s="174"/>
      <c r="AQ137" s="175"/>
      <c r="AR137" s="179" t="s">
        <v>2010</v>
      </c>
      <c r="AS137" s="180"/>
      <c r="AT137" s="180"/>
      <c r="AU137" s="46"/>
      <c r="AV137" s="46"/>
      <c r="AW137" s="46"/>
      <c r="AY137" s="13"/>
      <c r="AZ137" s="13"/>
      <c r="BA137" s="7"/>
      <c r="BB137" s="7">
        <v>1</v>
      </c>
      <c r="CE137" t="s">
        <v>219</v>
      </c>
      <c r="CF137" t="s">
        <v>1188</v>
      </c>
    </row>
    <row r="138" spans="1:84" ht="14.25" customHeight="1" thickBot="1">
      <c r="A138" s="34"/>
      <c r="B138" s="34"/>
      <c r="C138" s="34"/>
      <c r="D138" s="34"/>
      <c r="E138" s="34"/>
      <c r="F138" s="34"/>
      <c r="G138" s="34"/>
      <c r="H138" s="34"/>
      <c r="I138" s="34"/>
      <c r="J138" s="4"/>
      <c r="K138" s="4"/>
      <c r="L138" s="7"/>
      <c r="M138" s="7"/>
      <c r="N138" s="7"/>
      <c r="O138" s="7"/>
      <c r="P138" s="13"/>
      <c r="Q138" s="13"/>
      <c r="R138" s="33"/>
      <c r="S138" s="33"/>
      <c r="T138" s="33"/>
      <c r="U138" s="33"/>
      <c r="V138" s="33"/>
      <c r="Y138" s="170"/>
      <c r="Z138" s="171"/>
      <c r="AA138" s="171"/>
      <c r="AB138" s="171"/>
      <c r="AC138" s="171"/>
      <c r="AD138" s="171"/>
      <c r="AE138" s="171"/>
      <c r="AF138" s="171"/>
      <c r="AG138" s="171"/>
      <c r="AH138" s="172"/>
      <c r="AI138" s="176"/>
      <c r="AJ138" s="177"/>
      <c r="AK138" s="177"/>
      <c r="AL138" s="177"/>
      <c r="AM138" s="177"/>
      <c r="AN138" s="177"/>
      <c r="AO138" s="177"/>
      <c r="AP138" s="177"/>
      <c r="AQ138" s="178"/>
      <c r="AR138" s="179"/>
      <c r="AS138" s="180"/>
      <c r="AT138" s="180"/>
      <c r="AU138" s="46"/>
      <c r="AV138" s="46"/>
      <c r="AW138" s="46"/>
      <c r="AY138" s="13"/>
      <c r="AZ138" s="13"/>
      <c r="BA138" s="7"/>
      <c r="BB138" s="7">
        <v>1</v>
      </c>
      <c r="CE138" t="s">
        <v>220</v>
      </c>
      <c r="CF138" t="s">
        <v>1189</v>
      </c>
    </row>
    <row r="139" spans="1:84" ht="14.2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4"/>
      <c r="K139" s="4"/>
      <c r="L139" s="7"/>
      <c r="M139" s="7"/>
      <c r="N139" s="7"/>
      <c r="O139" s="7"/>
      <c r="P139" s="13"/>
      <c r="Q139" s="13"/>
      <c r="R139" s="33"/>
      <c r="S139" s="33"/>
      <c r="T139" s="33"/>
      <c r="U139" s="33"/>
      <c r="V139" s="3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7"/>
      <c r="AJ139" s="7"/>
      <c r="AK139" s="7"/>
      <c r="AL139" s="7"/>
      <c r="AM139" s="7"/>
      <c r="AN139" s="7"/>
      <c r="AO139" s="7"/>
      <c r="AP139" s="7"/>
      <c r="AQ139" s="7"/>
      <c r="AR139" s="40"/>
      <c r="AS139" s="40"/>
      <c r="AT139" s="40"/>
      <c r="AU139" s="46"/>
      <c r="AV139" s="46"/>
      <c r="AW139" s="46"/>
      <c r="AY139" s="13"/>
      <c r="AZ139" s="13"/>
      <c r="BA139" s="7"/>
      <c r="BB139" s="7">
        <v>1</v>
      </c>
      <c r="CE139" t="s">
        <v>221</v>
      </c>
      <c r="CF139" t="s">
        <v>1190</v>
      </c>
    </row>
    <row r="140" spans="1:84" ht="14.25" customHeight="1">
      <c r="A140" s="159" t="s">
        <v>1022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1"/>
      <c r="AW140" s="46"/>
      <c r="AY140" s="13"/>
      <c r="AZ140" s="13"/>
      <c r="BA140" s="7"/>
      <c r="BB140" s="7">
        <v>1</v>
      </c>
      <c r="CE140" t="s">
        <v>222</v>
      </c>
      <c r="CF140" t="s">
        <v>1191</v>
      </c>
    </row>
    <row r="141" spans="1:84" ht="14.25" customHeight="1">
      <c r="A141" s="162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4"/>
      <c r="AW141" s="46"/>
      <c r="AY141" s="13"/>
      <c r="AZ141" s="13"/>
      <c r="BB141" s="7">
        <v>1</v>
      </c>
      <c r="CE141" t="s">
        <v>223</v>
      </c>
      <c r="CF141" t="s">
        <v>1192</v>
      </c>
    </row>
    <row r="142" spans="1:84" ht="14.25" customHeight="1" thickBot="1">
      <c r="A142" s="64"/>
      <c r="B142" s="60"/>
      <c r="C142" s="60"/>
      <c r="D142" s="60"/>
      <c r="E142" s="60"/>
      <c r="F142" s="60"/>
      <c r="G142" s="60"/>
      <c r="H142" s="60"/>
      <c r="I142" s="60"/>
      <c r="J142" s="4"/>
      <c r="K142" s="4"/>
      <c r="L142" s="4"/>
      <c r="M142" s="4"/>
      <c r="N142" s="4"/>
      <c r="O142" s="4"/>
      <c r="P142" s="4"/>
      <c r="Q142" s="4"/>
      <c r="R142" s="7"/>
      <c r="S142" s="7"/>
      <c r="T142" s="7"/>
      <c r="U142" s="7"/>
      <c r="V142" s="7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7"/>
      <c r="AJ142" s="7"/>
      <c r="AK142" s="7"/>
      <c r="AL142" s="7"/>
      <c r="AM142" s="7"/>
      <c r="AN142" s="7"/>
      <c r="AO142" s="7"/>
      <c r="AP142" s="7"/>
      <c r="AQ142" s="7"/>
      <c r="AR142" s="40"/>
      <c r="AS142" s="40"/>
      <c r="AT142" s="40"/>
      <c r="AU142" s="46"/>
      <c r="AV142" s="65"/>
      <c r="AW142" s="46"/>
      <c r="AY142" s="13"/>
      <c r="AZ142" s="13"/>
      <c r="BB142" s="7">
        <v>1</v>
      </c>
      <c r="CE142" t="s">
        <v>224</v>
      </c>
      <c r="CF142" t="s">
        <v>1193</v>
      </c>
    </row>
    <row r="143" spans="1:84" ht="14.25" customHeight="1">
      <c r="A143" s="165" t="s">
        <v>2024</v>
      </c>
      <c r="B143" s="166"/>
      <c r="C143" s="166"/>
      <c r="D143" s="166"/>
      <c r="E143" s="166"/>
      <c r="F143" s="166"/>
      <c r="G143" s="166"/>
      <c r="H143" s="166"/>
      <c r="I143" s="166"/>
      <c r="J143" s="122" t="str">
        <f>IF(OR($H$34="",$L$34="",$O$34=""),"",$H$34)</f>
        <v/>
      </c>
      <c r="K143" s="123"/>
      <c r="L143" s="123"/>
      <c r="M143" s="123"/>
      <c r="N143" s="123" t="s">
        <v>1029</v>
      </c>
      <c r="O143" s="123" t="str">
        <f>IF(OR($H$34="",$L$34="",$O$34=""),"",$L$34)</f>
        <v/>
      </c>
      <c r="P143" s="123"/>
      <c r="Q143" s="123"/>
      <c r="R143" s="123" t="s">
        <v>1029</v>
      </c>
      <c r="S143" s="123" t="str">
        <f>IF(OR($H$34="",$L$34="",$O$34=""),"",$O$34)</f>
        <v/>
      </c>
      <c r="T143" s="123"/>
      <c r="U143" s="124"/>
      <c r="V143" s="82"/>
      <c r="Y143" s="158" t="s">
        <v>2018</v>
      </c>
      <c r="Z143" s="158"/>
      <c r="AA143" s="158"/>
      <c r="AB143" s="122" t="str">
        <f>IF($AL$40="選択してください","",IF($AL$40="再測定である","再","―"))</f>
        <v/>
      </c>
      <c r="AC143" s="124"/>
      <c r="AD143" s="53"/>
      <c r="AE143" s="53"/>
      <c r="AF143" s="53"/>
      <c r="AS143" s="40"/>
      <c r="AT143" s="40"/>
      <c r="AU143" s="46"/>
      <c r="AV143" s="65"/>
      <c r="AW143" s="46"/>
      <c r="AY143" s="13"/>
      <c r="AZ143" s="13"/>
      <c r="BB143" s="7">
        <v>1</v>
      </c>
      <c r="CE143" t="s">
        <v>225</v>
      </c>
      <c r="CF143" t="s">
        <v>1194</v>
      </c>
    </row>
    <row r="144" spans="1:84" ht="14.25" customHeight="1" thickBot="1">
      <c r="A144" s="165"/>
      <c r="B144" s="166"/>
      <c r="C144" s="166"/>
      <c r="D144" s="166"/>
      <c r="E144" s="166"/>
      <c r="F144" s="166"/>
      <c r="G144" s="166"/>
      <c r="H144" s="166"/>
      <c r="I144" s="166"/>
      <c r="J144" s="125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7"/>
      <c r="V144" s="82"/>
      <c r="Y144" s="158"/>
      <c r="Z144" s="158"/>
      <c r="AA144" s="158"/>
      <c r="AB144" s="125"/>
      <c r="AC144" s="127"/>
      <c r="AD144" s="53"/>
      <c r="AE144" s="53"/>
      <c r="AF144" s="53"/>
      <c r="AS144" s="40"/>
      <c r="AT144" s="40"/>
      <c r="AU144" s="46"/>
      <c r="AV144" s="65"/>
      <c r="AW144" s="46"/>
      <c r="AY144" s="13"/>
      <c r="AZ144" s="13"/>
      <c r="BB144" s="7">
        <v>1</v>
      </c>
      <c r="CE144" t="s">
        <v>226</v>
      </c>
      <c r="CF144" t="s">
        <v>1195</v>
      </c>
    </row>
    <row r="145" spans="1:84" ht="14.25" customHeight="1">
      <c r="A145" s="66"/>
      <c r="Y145" s="52"/>
      <c r="Z145" s="60"/>
      <c r="AA145" s="60"/>
      <c r="AB145" s="60"/>
      <c r="AC145" s="60"/>
      <c r="AD145" s="60"/>
      <c r="AE145" s="60"/>
      <c r="AF145" s="60"/>
      <c r="AG145" s="60"/>
      <c r="AH145" s="34"/>
      <c r="AI145" s="7"/>
      <c r="AJ145" s="7"/>
      <c r="AK145" s="7"/>
      <c r="AL145" s="7"/>
      <c r="AM145" s="7"/>
      <c r="AN145" s="7"/>
      <c r="AO145" s="7"/>
      <c r="AP145" s="7"/>
      <c r="AQ145" s="7"/>
      <c r="AR145" s="40"/>
      <c r="AS145" s="33"/>
      <c r="AT145" s="33"/>
      <c r="AU145" s="33"/>
      <c r="AV145" s="67"/>
      <c r="AW145" s="33"/>
      <c r="AY145" s="13"/>
      <c r="AZ145" s="13"/>
      <c r="BB145" s="7">
        <v>1</v>
      </c>
      <c r="CE145" t="s">
        <v>227</v>
      </c>
      <c r="CF145" t="s">
        <v>1196</v>
      </c>
    </row>
    <row r="146" spans="1:84" ht="14.25" customHeight="1" thickBot="1">
      <c r="A146" s="66"/>
      <c r="J146" s="158" t="s">
        <v>1024</v>
      </c>
      <c r="K146" s="158"/>
      <c r="L146" s="158"/>
      <c r="M146" s="158"/>
      <c r="N146" s="158"/>
      <c r="O146" s="158"/>
      <c r="P146" s="158"/>
      <c r="Q146" s="158"/>
      <c r="R146" s="158" t="s">
        <v>1030</v>
      </c>
      <c r="S146" s="158"/>
      <c r="T146" s="158"/>
      <c r="U146" s="158"/>
      <c r="V146" s="158"/>
      <c r="Y146" s="60"/>
      <c r="Z146" s="60"/>
      <c r="AA146" s="60"/>
      <c r="AB146" s="60"/>
      <c r="AC146" s="60"/>
      <c r="AD146" s="60"/>
      <c r="AE146" s="60"/>
      <c r="AF146" s="60"/>
      <c r="AG146" s="60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68"/>
      <c r="AW146" s="7"/>
      <c r="AX146" s="7"/>
      <c r="AY146" s="7"/>
      <c r="AZ146" s="7"/>
      <c r="BB146" s="7">
        <v>1</v>
      </c>
      <c r="CE146" t="s">
        <v>228</v>
      </c>
      <c r="CF146" t="s">
        <v>1197</v>
      </c>
    </row>
    <row r="147" spans="1:84" ht="14.25" customHeight="1">
      <c r="A147" s="130" t="s">
        <v>1025</v>
      </c>
      <c r="B147" s="130"/>
      <c r="C147" s="130"/>
      <c r="D147" s="130"/>
      <c r="E147" s="130"/>
      <c r="F147" s="130"/>
      <c r="G147" s="130"/>
      <c r="H147" s="130"/>
      <c r="I147" s="131"/>
      <c r="J147" s="149" t="str">
        <f>IF(L147="","",IF(BE8=TRUE,"(",""))</f>
        <v/>
      </c>
      <c r="K147" s="150"/>
      <c r="L147" s="123" t="str">
        <f>IF(OR(H40="",M40="",R40=""),"",BL3)</f>
        <v/>
      </c>
      <c r="M147" s="123"/>
      <c r="N147" s="123"/>
      <c r="O147" s="123"/>
      <c r="P147" s="153" t="str">
        <f>IF(L147="","",IF(BE8=TRUE,")",""))</f>
        <v/>
      </c>
      <c r="Q147" s="154"/>
      <c r="R147" s="140" t="s">
        <v>1035</v>
      </c>
      <c r="S147" s="141"/>
      <c r="T147" s="141"/>
      <c r="U147" s="141"/>
      <c r="V147" s="14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V147" s="69"/>
      <c r="BB147" s="7">
        <v>1</v>
      </c>
      <c r="CE147" t="s">
        <v>229</v>
      </c>
      <c r="CF147" t="s">
        <v>1198</v>
      </c>
    </row>
    <row r="148" spans="1:84" ht="14.25" customHeight="1" thickBot="1">
      <c r="A148" s="132"/>
      <c r="B148" s="132"/>
      <c r="C148" s="132"/>
      <c r="D148" s="132"/>
      <c r="E148" s="132"/>
      <c r="F148" s="132"/>
      <c r="G148" s="132"/>
      <c r="H148" s="132"/>
      <c r="I148" s="133"/>
      <c r="J148" s="151"/>
      <c r="K148" s="152"/>
      <c r="L148" s="126"/>
      <c r="M148" s="126"/>
      <c r="N148" s="126"/>
      <c r="O148" s="126"/>
      <c r="P148" s="155"/>
      <c r="Q148" s="156"/>
      <c r="R148" s="143"/>
      <c r="S148" s="144"/>
      <c r="T148" s="144"/>
      <c r="U148" s="144"/>
      <c r="V148" s="145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V148" s="69"/>
      <c r="BB148" s="7">
        <v>1</v>
      </c>
      <c r="CE148" t="s">
        <v>230</v>
      </c>
      <c r="CF148" t="s">
        <v>1199</v>
      </c>
    </row>
    <row r="149" spans="1:84" ht="14.25" customHeight="1">
      <c r="A149" s="130" t="s">
        <v>1026</v>
      </c>
      <c r="B149" s="130"/>
      <c r="C149" s="130"/>
      <c r="D149" s="130"/>
      <c r="E149" s="130"/>
      <c r="F149" s="130"/>
      <c r="G149" s="130"/>
      <c r="H149" s="130"/>
      <c r="I149" s="131"/>
      <c r="J149" s="149" t="str">
        <f>IF(L149="","",IF(BE8=TRUE,"(",""))</f>
        <v/>
      </c>
      <c r="K149" s="150"/>
      <c r="L149" s="123" t="str">
        <f>IF(OR(H40="",M40="",R40=""),"",BS3)</f>
        <v/>
      </c>
      <c r="M149" s="123"/>
      <c r="N149" s="123"/>
      <c r="O149" s="123"/>
      <c r="P149" s="153" t="str">
        <f>IF(L149="","",IF(BE8=TRUE,")",""))</f>
        <v/>
      </c>
      <c r="Q149" s="154"/>
      <c r="R149" s="140" t="s">
        <v>1035</v>
      </c>
      <c r="S149" s="141"/>
      <c r="T149" s="141"/>
      <c r="U149" s="141"/>
      <c r="V149" s="142"/>
      <c r="Y149" s="146" t="s">
        <v>2030</v>
      </c>
      <c r="Z149" s="146"/>
      <c r="AA149" s="146"/>
      <c r="AB149" s="146"/>
      <c r="AC149" s="146"/>
      <c r="AD149" s="146"/>
      <c r="AE149" s="146"/>
      <c r="AF149" s="146"/>
      <c r="AG149" s="146"/>
      <c r="AH149" s="157"/>
      <c r="AI149" s="122" t="str">
        <f>IF(OR(H40="",M40=""),"",IF(H40=M40,"検出下限値と定量下限値が同じ値です。",IF(H40&lt;M40,M40,"検出下限値と定量下限値が逆に入力されています。")))</f>
        <v/>
      </c>
      <c r="AJ149" s="123"/>
      <c r="AK149" s="123"/>
      <c r="AL149" s="123"/>
      <c r="AM149" s="123"/>
      <c r="AN149" s="123"/>
      <c r="AO149" s="123"/>
      <c r="AP149" s="124"/>
      <c r="AQ149" s="128" t="s">
        <v>1035</v>
      </c>
      <c r="AR149" s="129"/>
      <c r="AS149" s="129"/>
      <c r="AT149" s="129"/>
      <c r="AV149" s="69"/>
      <c r="BB149" s="7">
        <v>1</v>
      </c>
      <c r="CE149" t="s">
        <v>231</v>
      </c>
      <c r="CF149" t="s">
        <v>1200</v>
      </c>
    </row>
    <row r="150" spans="1:84" ht="14.25" customHeight="1" thickBot="1">
      <c r="A150" s="132"/>
      <c r="B150" s="132"/>
      <c r="C150" s="132"/>
      <c r="D150" s="132"/>
      <c r="E150" s="132"/>
      <c r="F150" s="132"/>
      <c r="G150" s="132"/>
      <c r="H150" s="132"/>
      <c r="I150" s="133"/>
      <c r="J150" s="151"/>
      <c r="K150" s="152"/>
      <c r="L150" s="126"/>
      <c r="M150" s="126"/>
      <c r="N150" s="126"/>
      <c r="O150" s="126"/>
      <c r="P150" s="155"/>
      <c r="Q150" s="156"/>
      <c r="R150" s="143"/>
      <c r="S150" s="144"/>
      <c r="T150" s="144"/>
      <c r="U150" s="144"/>
      <c r="V150" s="145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57"/>
      <c r="AI150" s="125"/>
      <c r="AJ150" s="126"/>
      <c r="AK150" s="126"/>
      <c r="AL150" s="126"/>
      <c r="AM150" s="126"/>
      <c r="AN150" s="126"/>
      <c r="AO150" s="126"/>
      <c r="AP150" s="127"/>
      <c r="AQ150" s="128"/>
      <c r="AR150" s="129"/>
      <c r="AS150" s="129"/>
      <c r="AT150" s="129"/>
      <c r="AV150" s="69"/>
      <c r="BB150" s="7">
        <v>1</v>
      </c>
      <c r="CE150" t="s">
        <v>232</v>
      </c>
      <c r="CF150" t="s">
        <v>1201</v>
      </c>
    </row>
    <row r="151" spans="1:84" ht="14.25" customHeight="1">
      <c r="A151" s="130" t="s">
        <v>1027</v>
      </c>
      <c r="B151" s="130"/>
      <c r="C151" s="130"/>
      <c r="D151" s="130"/>
      <c r="E151" s="130"/>
      <c r="F151" s="130"/>
      <c r="G151" s="130"/>
      <c r="H151" s="130"/>
      <c r="I151" s="131"/>
      <c r="J151" s="134" t="str">
        <f>IF(Y40="","",Y40)</f>
        <v/>
      </c>
      <c r="K151" s="135"/>
      <c r="L151" s="135"/>
      <c r="M151" s="135"/>
      <c r="N151" s="135"/>
      <c r="O151" s="135"/>
      <c r="P151" s="135"/>
      <c r="Q151" s="136"/>
      <c r="R151" s="140" t="s">
        <v>30</v>
      </c>
      <c r="S151" s="141"/>
      <c r="T151" s="141"/>
      <c r="U151" s="141"/>
      <c r="V151" s="142"/>
      <c r="Y151" s="146" t="s">
        <v>2031</v>
      </c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22" t="str">
        <f>IF(OR(H40="",M40=""),"",IF(H40=M40,"検出下限値と定量下限値が同じ値です。",IF(H40&lt;M40,H40,"検出下限値と定量下限値が逆に入力されています。")))</f>
        <v/>
      </c>
      <c r="AJ151" s="123"/>
      <c r="AK151" s="123"/>
      <c r="AL151" s="123"/>
      <c r="AM151" s="123"/>
      <c r="AN151" s="123"/>
      <c r="AO151" s="123"/>
      <c r="AP151" s="124"/>
      <c r="AQ151" s="147" t="s">
        <v>1035</v>
      </c>
      <c r="AR151" s="148"/>
      <c r="AS151" s="148"/>
      <c r="AT151" s="148"/>
      <c r="AU151" s="46"/>
      <c r="AV151" s="69"/>
      <c r="BB151" s="7">
        <v>1</v>
      </c>
      <c r="CE151" t="s">
        <v>233</v>
      </c>
      <c r="CF151" t="s">
        <v>1202</v>
      </c>
    </row>
    <row r="152" spans="1:84" ht="14.25" customHeight="1" thickBot="1">
      <c r="A152" s="132"/>
      <c r="B152" s="132"/>
      <c r="C152" s="132"/>
      <c r="D152" s="132"/>
      <c r="E152" s="132"/>
      <c r="F152" s="132"/>
      <c r="G152" s="132"/>
      <c r="H152" s="132"/>
      <c r="I152" s="133"/>
      <c r="J152" s="137"/>
      <c r="K152" s="138"/>
      <c r="L152" s="138"/>
      <c r="M152" s="138"/>
      <c r="N152" s="138"/>
      <c r="O152" s="138"/>
      <c r="P152" s="138"/>
      <c r="Q152" s="139"/>
      <c r="R152" s="143"/>
      <c r="S152" s="144"/>
      <c r="T152" s="144"/>
      <c r="U152" s="144"/>
      <c r="V152" s="145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25"/>
      <c r="AJ152" s="126"/>
      <c r="AK152" s="126"/>
      <c r="AL152" s="126"/>
      <c r="AM152" s="126"/>
      <c r="AN152" s="126"/>
      <c r="AO152" s="126"/>
      <c r="AP152" s="127"/>
      <c r="AQ152" s="147"/>
      <c r="AR152" s="148"/>
      <c r="AS152" s="148"/>
      <c r="AT152" s="148"/>
      <c r="AU152" s="46"/>
      <c r="AV152" s="69"/>
      <c r="BB152" s="7">
        <v>1</v>
      </c>
      <c r="CE152" t="s">
        <v>234</v>
      </c>
      <c r="CF152" t="s">
        <v>1203</v>
      </c>
    </row>
    <row r="153" spans="1:84" ht="14.25" customHeight="1">
      <c r="A153" s="70"/>
      <c r="B153" s="71"/>
      <c r="C153" s="71"/>
      <c r="D153" s="71"/>
      <c r="E153" s="71"/>
      <c r="F153" s="71"/>
      <c r="G153" s="71"/>
      <c r="H153" s="71"/>
      <c r="I153" s="71"/>
      <c r="J153" s="72"/>
      <c r="K153" s="72"/>
      <c r="L153" s="72"/>
      <c r="M153" s="72"/>
      <c r="N153" s="72"/>
      <c r="O153" s="72"/>
      <c r="P153" s="72"/>
      <c r="Q153" s="72"/>
      <c r="R153" s="73"/>
      <c r="S153" s="73"/>
      <c r="T153" s="73"/>
      <c r="U153" s="73"/>
      <c r="V153" s="73"/>
      <c r="W153" s="74"/>
      <c r="X153" s="74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6"/>
      <c r="AJ153" s="76"/>
      <c r="AK153" s="76"/>
      <c r="AL153" s="76"/>
      <c r="AM153" s="76"/>
      <c r="AN153" s="76"/>
      <c r="AO153" s="76"/>
      <c r="AP153" s="76"/>
      <c r="AQ153" s="77"/>
      <c r="AR153" s="77"/>
      <c r="AS153" s="77"/>
      <c r="AT153" s="77"/>
      <c r="AU153" s="77"/>
      <c r="AV153" s="78"/>
      <c r="BB153" s="7">
        <v>1</v>
      </c>
      <c r="CE153" t="s">
        <v>235</v>
      </c>
      <c r="CF153" t="s">
        <v>1204</v>
      </c>
    </row>
    <row r="154" spans="1:8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4"/>
      <c r="K154" s="4"/>
      <c r="L154" s="4"/>
      <c r="M154" s="4"/>
      <c r="N154" s="4"/>
      <c r="O154" s="4"/>
      <c r="P154" s="4"/>
      <c r="Q154" s="4"/>
      <c r="R154" s="7"/>
      <c r="S154" s="7"/>
      <c r="T154" s="7"/>
      <c r="U154" s="7"/>
      <c r="V154" s="7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Q154" s="46"/>
      <c r="AR154" s="46"/>
      <c r="AS154" s="46"/>
      <c r="AT154" s="46"/>
      <c r="AU154" s="46"/>
      <c r="BB154" s="7">
        <v>1</v>
      </c>
      <c r="CE154" t="s">
        <v>236</v>
      </c>
      <c r="CF154" t="s">
        <v>1205</v>
      </c>
    </row>
    <row r="155" spans="1:84" ht="14.25" customHeight="1">
      <c r="A155" s="159" t="s">
        <v>1023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1"/>
      <c r="BB155" s="7">
        <v>1</v>
      </c>
      <c r="CE155" t="s">
        <v>237</v>
      </c>
      <c r="CF155" t="s">
        <v>1206</v>
      </c>
    </row>
    <row r="156" spans="1:84" ht="14.25" customHeight="1">
      <c r="A156" s="162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4"/>
      <c r="BB156" s="7">
        <v>1</v>
      </c>
      <c r="CE156" t="s">
        <v>238</v>
      </c>
      <c r="CF156" t="s">
        <v>1207</v>
      </c>
    </row>
    <row r="157" spans="1:84" ht="14.25" customHeight="1" thickBot="1">
      <c r="A157" s="79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80"/>
      <c r="BB157" s="7">
        <v>1</v>
      </c>
      <c r="CE157" t="s">
        <v>239</v>
      </c>
      <c r="CF157" t="s">
        <v>1208</v>
      </c>
    </row>
    <row r="158" spans="1:84" ht="14.25" customHeight="1">
      <c r="A158" s="165" t="s">
        <v>2024</v>
      </c>
      <c r="B158" s="166"/>
      <c r="C158" s="166"/>
      <c r="D158" s="166"/>
      <c r="E158" s="166"/>
      <c r="F158" s="166"/>
      <c r="G158" s="166"/>
      <c r="H158" s="166"/>
      <c r="I158" s="166"/>
      <c r="J158" s="122" t="str">
        <f>IF(OR($H$35="",$L$35="",$O$35=""),"",$H$35)</f>
        <v/>
      </c>
      <c r="K158" s="123"/>
      <c r="L158" s="123"/>
      <c r="M158" s="123"/>
      <c r="N158" s="123" t="s">
        <v>1029</v>
      </c>
      <c r="O158" s="123" t="str">
        <f>IF(OR($H$35="",$L$35="",$O$35=""),"",$L$35)</f>
        <v/>
      </c>
      <c r="P158" s="123"/>
      <c r="Q158" s="123"/>
      <c r="R158" s="123" t="s">
        <v>1029</v>
      </c>
      <c r="S158" s="123" t="str">
        <f>IF(OR($H$35="",$L$35="",$O$35=""),"",$O$35)</f>
        <v/>
      </c>
      <c r="T158" s="123"/>
      <c r="U158" s="124"/>
      <c r="V158" s="82"/>
      <c r="W158" s="56"/>
      <c r="X158" s="56"/>
      <c r="Y158" s="158" t="s">
        <v>2018</v>
      </c>
      <c r="Z158" s="158"/>
      <c r="AA158" s="158"/>
      <c r="AB158" s="122" t="str">
        <f>IF($AL$41="選択してください","",IF($AL$41="再測定である","再","―"))</f>
        <v/>
      </c>
      <c r="AC158" s="124"/>
      <c r="AD158" s="56"/>
      <c r="AE158" s="56"/>
      <c r="AF158" s="56"/>
      <c r="AG158" s="56"/>
      <c r="AT158" s="56"/>
      <c r="AU158" s="56"/>
      <c r="AV158" s="80"/>
      <c r="BB158" s="7">
        <v>1</v>
      </c>
      <c r="CE158" t="s">
        <v>240</v>
      </c>
      <c r="CF158" t="s">
        <v>1209</v>
      </c>
    </row>
    <row r="159" spans="1:84" ht="14.25" customHeight="1" thickBot="1">
      <c r="A159" s="165"/>
      <c r="B159" s="166"/>
      <c r="C159" s="166"/>
      <c r="D159" s="166"/>
      <c r="E159" s="166"/>
      <c r="F159" s="166"/>
      <c r="G159" s="166"/>
      <c r="H159" s="166"/>
      <c r="I159" s="166"/>
      <c r="J159" s="125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7"/>
      <c r="V159" s="82"/>
      <c r="W159" s="56"/>
      <c r="X159" s="56"/>
      <c r="Y159" s="158"/>
      <c r="Z159" s="158"/>
      <c r="AA159" s="158"/>
      <c r="AB159" s="125"/>
      <c r="AC159" s="127"/>
      <c r="AD159" s="56"/>
      <c r="AE159" s="56"/>
      <c r="AF159" s="56"/>
      <c r="AG159" s="56"/>
      <c r="AT159" s="56"/>
      <c r="AU159" s="56"/>
      <c r="AV159" s="80"/>
      <c r="BB159" s="7">
        <v>1</v>
      </c>
      <c r="CE159" t="s">
        <v>241</v>
      </c>
      <c r="CF159" t="s">
        <v>1210</v>
      </c>
    </row>
    <row r="160" spans="1:84" ht="14.25" customHeight="1">
      <c r="A160" s="66"/>
      <c r="B160" s="60"/>
      <c r="C160" s="60"/>
      <c r="D160" s="60"/>
      <c r="E160" s="60"/>
      <c r="F160" s="60"/>
      <c r="G160" s="60"/>
      <c r="H160" s="60"/>
      <c r="I160" s="60"/>
      <c r="Y160" s="52"/>
      <c r="Z160" s="60"/>
      <c r="AA160" s="60"/>
      <c r="AB160" s="60"/>
      <c r="AC160" s="60"/>
      <c r="AD160" s="60"/>
      <c r="AE160" s="60"/>
      <c r="AF160" s="60"/>
      <c r="AG160" s="60"/>
      <c r="AH160" s="7"/>
      <c r="AI160" s="7"/>
      <c r="AJ160" s="7"/>
      <c r="AK160" s="7"/>
      <c r="AL160" s="7"/>
      <c r="AM160" s="7"/>
      <c r="AN160" s="7"/>
      <c r="AO160" s="33"/>
      <c r="AP160" s="33"/>
      <c r="AQ160" s="33"/>
      <c r="AR160" s="33"/>
      <c r="AS160" s="33"/>
      <c r="AT160" s="33"/>
      <c r="AV160" s="69"/>
      <c r="BB160" s="7">
        <v>1</v>
      </c>
      <c r="CE160" t="s">
        <v>242</v>
      </c>
      <c r="CF160" t="s">
        <v>1211</v>
      </c>
    </row>
    <row r="161" spans="1:84" ht="14.25" customHeight="1" thickBot="1">
      <c r="A161" s="64"/>
      <c r="B161" s="60"/>
      <c r="C161" s="60"/>
      <c r="D161" s="60"/>
      <c r="E161" s="60"/>
      <c r="F161" s="60"/>
      <c r="G161" s="60"/>
      <c r="H161" s="60"/>
      <c r="I161" s="60"/>
      <c r="J161" s="158" t="s">
        <v>1024</v>
      </c>
      <c r="K161" s="158"/>
      <c r="L161" s="158"/>
      <c r="M161" s="158"/>
      <c r="N161" s="158"/>
      <c r="O161" s="158"/>
      <c r="P161" s="158"/>
      <c r="Q161" s="158"/>
      <c r="R161" s="158" t="s">
        <v>1030</v>
      </c>
      <c r="S161" s="158"/>
      <c r="T161" s="158"/>
      <c r="U161" s="158"/>
      <c r="V161" s="158"/>
      <c r="Y161" s="60"/>
      <c r="Z161" s="60"/>
      <c r="AA161" s="60"/>
      <c r="AB161" s="60"/>
      <c r="AC161" s="60"/>
      <c r="AD161" s="60"/>
      <c r="AE161" s="60"/>
      <c r="AF161" s="60"/>
      <c r="AG161" s="60"/>
      <c r="AV161" s="69"/>
      <c r="BB161" s="7">
        <v>1</v>
      </c>
      <c r="CE161" t="s">
        <v>243</v>
      </c>
      <c r="CF161" t="s">
        <v>1212</v>
      </c>
    </row>
    <row r="162" spans="1:84" ht="14.25" customHeight="1">
      <c r="A162" s="130" t="s">
        <v>1025</v>
      </c>
      <c r="B162" s="130"/>
      <c r="C162" s="130"/>
      <c r="D162" s="130"/>
      <c r="E162" s="130"/>
      <c r="F162" s="130"/>
      <c r="G162" s="130"/>
      <c r="H162" s="130"/>
      <c r="I162" s="131"/>
      <c r="J162" s="149" t="str">
        <f>IF(L162="","",IF(BE9=TRUE,"(",""))</f>
        <v/>
      </c>
      <c r="K162" s="150"/>
      <c r="L162" s="123" t="str">
        <f>IF(OR(H41="",M41="",R41=""),"",BL4)</f>
        <v/>
      </c>
      <c r="M162" s="123"/>
      <c r="N162" s="123"/>
      <c r="O162" s="123"/>
      <c r="P162" s="153" t="str">
        <f>IF(L162="","",IF(BE9=TRUE,")",""))</f>
        <v/>
      </c>
      <c r="Q162" s="154"/>
      <c r="R162" s="140" t="s">
        <v>1035</v>
      </c>
      <c r="S162" s="141"/>
      <c r="T162" s="141"/>
      <c r="U162" s="141"/>
      <c r="V162" s="14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V162" s="69"/>
      <c r="BB162" s="7">
        <v>1</v>
      </c>
      <c r="CE162" t="s">
        <v>244</v>
      </c>
      <c r="CF162" t="s">
        <v>1213</v>
      </c>
    </row>
    <row r="163" spans="1:84" ht="14.25" customHeight="1" thickBot="1">
      <c r="A163" s="132"/>
      <c r="B163" s="132"/>
      <c r="C163" s="132"/>
      <c r="D163" s="132"/>
      <c r="E163" s="132"/>
      <c r="F163" s="132"/>
      <c r="G163" s="132"/>
      <c r="H163" s="132"/>
      <c r="I163" s="133"/>
      <c r="J163" s="151"/>
      <c r="K163" s="152"/>
      <c r="L163" s="126"/>
      <c r="M163" s="126"/>
      <c r="N163" s="126"/>
      <c r="O163" s="126"/>
      <c r="P163" s="155"/>
      <c r="Q163" s="156"/>
      <c r="R163" s="143"/>
      <c r="S163" s="144"/>
      <c r="T163" s="144"/>
      <c r="U163" s="144"/>
      <c r="V163" s="145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14"/>
      <c r="AJ163" s="14"/>
      <c r="AK163" s="14"/>
      <c r="AL163" s="14"/>
      <c r="AM163" s="14"/>
      <c r="AN163" s="14"/>
      <c r="AO163" s="14"/>
      <c r="AP163" s="14"/>
      <c r="AV163" s="69"/>
      <c r="BB163" s="7">
        <v>1</v>
      </c>
      <c r="CE163" t="s">
        <v>245</v>
      </c>
      <c r="CF163" t="s">
        <v>1214</v>
      </c>
    </row>
    <row r="164" spans="1:84" ht="14.25" customHeight="1">
      <c r="A164" s="130" t="s">
        <v>1026</v>
      </c>
      <c r="B164" s="130"/>
      <c r="C164" s="130"/>
      <c r="D164" s="130"/>
      <c r="E164" s="130"/>
      <c r="F164" s="130"/>
      <c r="G164" s="130"/>
      <c r="H164" s="130"/>
      <c r="I164" s="131"/>
      <c r="J164" s="149" t="str">
        <f>IF(L164="","",IF(BE9=TRUE,"(",""))</f>
        <v/>
      </c>
      <c r="K164" s="150"/>
      <c r="L164" s="123" t="str">
        <f>IF(OR(H41="",M41="",R41=""),"",BS4)</f>
        <v/>
      </c>
      <c r="M164" s="123"/>
      <c r="N164" s="123"/>
      <c r="O164" s="123"/>
      <c r="P164" s="153" t="str">
        <f>IF(L164="","",IF(BE9=TRUE,")",""))</f>
        <v/>
      </c>
      <c r="Q164" s="154"/>
      <c r="R164" s="140" t="s">
        <v>1035</v>
      </c>
      <c r="S164" s="141"/>
      <c r="T164" s="141"/>
      <c r="U164" s="141"/>
      <c r="V164" s="142"/>
      <c r="Y164" s="146" t="s">
        <v>2032</v>
      </c>
      <c r="Z164" s="146"/>
      <c r="AA164" s="146"/>
      <c r="AB164" s="146"/>
      <c r="AC164" s="146"/>
      <c r="AD164" s="146"/>
      <c r="AE164" s="146"/>
      <c r="AF164" s="146"/>
      <c r="AG164" s="146"/>
      <c r="AH164" s="157"/>
      <c r="AI164" s="122" t="str">
        <f>IF(OR(H41="",M41=""),"",IF(H41=M41,"検出下限値と定量下限値が同じ値です。",IF(H41&lt;M41,M41,"検出下限値と定量下限値が逆に入力されています。")))</f>
        <v/>
      </c>
      <c r="AJ164" s="123"/>
      <c r="AK164" s="123"/>
      <c r="AL164" s="123"/>
      <c r="AM164" s="123"/>
      <c r="AN164" s="123"/>
      <c r="AO164" s="123"/>
      <c r="AP164" s="124"/>
      <c r="AQ164" s="128" t="s">
        <v>1035</v>
      </c>
      <c r="AR164" s="129"/>
      <c r="AS164" s="129"/>
      <c r="AT164" s="129"/>
      <c r="AV164" s="69"/>
      <c r="BB164" s="7">
        <v>1</v>
      </c>
      <c r="CE164" t="s">
        <v>246</v>
      </c>
      <c r="CF164" t="s">
        <v>1215</v>
      </c>
    </row>
    <row r="165" spans="1:84" ht="14.25" customHeight="1" thickBot="1">
      <c r="A165" s="132"/>
      <c r="B165" s="132"/>
      <c r="C165" s="132"/>
      <c r="D165" s="132"/>
      <c r="E165" s="132"/>
      <c r="F165" s="132"/>
      <c r="G165" s="132"/>
      <c r="H165" s="132"/>
      <c r="I165" s="133"/>
      <c r="J165" s="151"/>
      <c r="K165" s="152"/>
      <c r="L165" s="126"/>
      <c r="M165" s="126"/>
      <c r="N165" s="126"/>
      <c r="O165" s="126"/>
      <c r="P165" s="155"/>
      <c r="Q165" s="156"/>
      <c r="R165" s="143"/>
      <c r="S165" s="144"/>
      <c r="T165" s="144"/>
      <c r="U165" s="144"/>
      <c r="V165" s="145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57"/>
      <c r="AI165" s="125"/>
      <c r="AJ165" s="126"/>
      <c r="AK165" s="126"/>
      <c r="AL165" s="126"/>
      <c r="AM165" s="126"/>
      <c r="AN165" s="126"/>
      <c r="AO165" s="126"/>
      <c r="AP165" s="127"/>
      <c r="AQ165" s="128"/>
      <c r="AR165" s="129"/>
      <c r="AS165" s="129"/>
      <c r="AT165" s="129"/>
      <c r="AV165" s="69"/>
      <c r="BB165" s="7">
        <v>1</v>
      </c>
      <c r="CE165" t="s">
        <v>247</v>
      </c>
      <c r="CF165" t="s">
        <v>1216</v>
      </c>
    </row>
    <row r="166" spans="1:84" ht="14.25" customHeight="1">
      <c r="A166" s="130" t="s">
        <v>1027</v>
      </c>
      <c r="B166" s="130"/>
      <c r="C166" s="130"/>
      <c r="D166" s="130"/>
      <c r="E166" s="130"/>
      <c r="F166" s="130"/>
      <c r="G166" s="130"/>
      <c r="H166" s="130"/>
      <c r="I166" s="131"/>
      <c r="J166" s="134" t="str">
        <f>IF(Y41="","",Y41)</f>
        <v/>
      </c>
      <c r="K166" s="135"/>
      <c r="L166" s="135"/>
      <c r="M166" s="135"/>
      <c r="N166" s="135"/>
      <c r="O166" s="135"/>
      <c r="P166" s="135"/>
      <c r="Q166" s="136"/>
      <c r="R166" s="140" t="s">
        <v>30</v>
      </c>
      <c r="S166" s="141"/>
      <c r="T166" s="141"/>
      <c r="U166" s="141"/>
      <c r="V166" s="142"/>
      <c r="Y166" s="146" t="s">
        <v>2033</v>
      </c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22" t="str">
        <f>IF(OR(H41="",M41=""),"",IF(H41=M41,"検出下限値と定量下限値が同じ値です。",IF(H41&lt;M41,H41,"検出下限値と定量下限値が逆に入力されています。")))</f>
        <v/>
      </c>
      <c r="AJ166" s="123"/>
      <c r="AK166" s="123"/>
      <c r="AL166" s="123"/>
      <c r="AM166" s="123"/>
      <c r="AN166" s="123"/>
      <c r="AO166" s="123"/>
      <c r="AP166" s="124"/>
      <c r="AQ166" s="147" t="s">
        <v>1035</v>
      </c>
      <c r="AR166" s="148"/>
      <c r="AS166" s="148"/>
      <c r="AT166" s="148"/>
      <c r="AU166" s="46"/>
      <c r="AV166" s="69"/>
      <c r="BB166" s="7">
        <v>1</v>
      </c>
      <c r="CE166" t="s">
        <v>248</v>
      </c>
      <c r="CF166" t="s">
        <v>1217</v>
      </c>
    </row>
    <row r="167" spans="1:84" ht="14.25" customHeight="1" thickBot="1">
      <c r="A167" s="132"/>
      <c r="B167" s="132"/>
      <c r="C167" s="132"/>
      <c r="D167" s="132"/>
      <c r="E167" s="132"/>
      <c r="F167" s="132"/>
      <c r="G167" s="132"/>
      <c r="H167" s="132"/>
      <c r="I167" s="133"/>
      <c r="J167" s="137"/>
      <c r="K167" s="138"/>
      <c r="L167" s="138"/>
      <c r="M167" s="138"/>
      <c r="N167" s="138"/>
      <c r="O167" s="138"/>
      <c r="P167" s="138"/>
      <c r="Q167" s="139"/>
      <c r="R167" s="143"/>
      <c r="S167" s="144"/>
      <c r="T167" s="144"/>
      <c r="U167" s="144"/>
      <c r="V167" s="145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25"/>
      <c r="AJ167" s="126"/>
      <c r="AK167" s="126"/>
      <c r="AL167" s="126"/>
      <c r="AM167" s="126"/>
      <c r="AN167" s="126"/>
      <c r="AO167" s="126"/>
      <c r="AP167" s="127"/>
      <c r="AQ167" s="147"/>
      <c r="AR167" s="148"/>
      <c r="AS167" s="148"/>
      <c r="AT167" s="148"/>
      <c r="AU167" s="46"/>
      <c r="AV167" s="69"/>
      <c r="BB167" s="7">
        <v>1</v>
      </c>
      <c r="CE167" t="s">
        <v>249</v>
      </c>
      <c r="CF167" t="s">
        <v>1218</v>
      </c>
    </row>
    <row r="168" spans="1:84" ht="14.25" customHeight="1">
      <c r="A168" s="70"/>
      <c r="B168" s="71"/>
      <c r="C168" s="71"/>
      <c r="D168" s="71"/>
      <c r="E168" s="71"/>
      <c r="F168" s="71"/>
      <c r="G168" s="71"/>
      <c r="H168" s="71"/>
      <c r="I168" s="71"/>
      <c r="J168" s="72"/>
      <c r="K168" s="72"/>
      <c r="L168" s="72"/>
      <c r="M168" s="72"/>
      <c r="N168" s="72"/>
      <c r="O168" s="72"/>
      <c r="P168" s="72"/>
      <c r="Q168" s="72"/>
      <c r="R168" s="73"/>
      <c r="S168" s="73"/>
      <c r="T168" s="73"/>
      <c r="U168" s="73"/>
      <c r="V168" s="73"/>
      <c r="W168" s="74"/>
      <c r="X168" s="74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6"/>
      <c r="AJ168" s="76"/>
      <c r="AK168" s="76"/>
      <c r="AL168" s="76"/>
      <c r="AM168" s="76"/>
      <c r="AN168" s="76"/>
      <c r="AO168" s="76"/>
      <c r="AP168" s="76"/>
      <c r="AQ168" s="77"/>
      <c r="AR168" s="77"/>
      <c r="AS168" s="77"/>
      <c r="AT168" s="77"/>
      <c r="AU168" s="77"/>
      <c r="AV168" s="78"/>
      <c r="BB168" s="7">
        <v>1</v>
      </c>
      <c r="CE168" t="s">
        <v>250</v>
      </c>
      <c r="CF168" t="s">
        <v>1219</v>
      </c>
    </row>
    <row r="169" spans="1:84" ht="14.25" customHeight="1"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Q169" s="46"/>
      <c r="AR169" s="46"/>
      <c r="AS169" s="46"/>
      <c r="AT169" s="46"/>
      <c r="AU169" s="46"/>
      <c r="BB169" s="7">
        <v>1</v>
      </c>
      <c r="CE169" t="s">
        <v>251</v>
      </c>
      <c r="CF169" t="s">
        <v>1220</v>
      </c>
    </row>
    <row r="170" spans="1:84" ht="14.25" customHeight="1">
      <c r="A170" s="111" t="s">
        <v>1031</v>
      </c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BB170" s="7">
        <v>1</v>
      </c>
      <c r="CE170" t="s">
        <v>252</v>
      </c>
      <c r="CF170" t="s">
        <v>1221</v>
      </c>
    </row>
    <row r="171" spans="1:84" ht="14.25" customHeight="1" thickBo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BB171" s="7">
        <v>1</v>
      </c>
      <c r="CE171" t="s">
        <v>253</v>
      </c>
      <c r="CF171" t="s">
        <v>1222</v>
      </c>
    </row>
    <row r="172" spans="1:84" ht="14.25" customHeight="1">
      <c r="A172" s="112" t="str">
        <f>IF(B44="","",B44)</f>
        <v/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4"/>
      <c r="AV172" s="7"/>
      <c r="BB172" s="7">
        <v>1</v>
      </c>
      <c r="CE172" t="s">
        <v>254</v>
      </c>
      <c r="CF172" t="s">
        <v>1223</v>
      </c>
    </row>
    <row r="173" spans="1:84" ht="14.25" customHeight="1">
      <c r="A173" s="115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7"/>
      <c r="AV173" s="7"/>
      <c r="BB173" s="7">
        <v>1</v>
      </c>
      <c r="CE173" t="s">
        <v>255</v>
      </c>
      <c r="CF173" t="s">
        <v>1224</v>
      </c>
    </row>
    <row r="174" spans="1:84" ht="14.25" customHeight="1" thickBot="1">
      <c r="A174" s="118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20"/>
      <c r="AV174" s="7"/>
      <c r="BB174" s="7">
        <v>1</v>
      </c>
      <c r="CE174" t="s">
        <v>256</v>
      </c>
      <c r="CF174" t="s">
        <v>1225</v>
      </c>
    </row>
    <row r="175" spans="1:84" ht="14.25" customHeight="1">
      <c r="BB175" s="7">
        <v>1</v>
      </c>
      <c r="CE175" t="s">
        <v>257</v>
      </c>
      <c r="CF175" t="s">
        <v>1226</v>
      </c>
    </row>
    <row r="176" spans="1:84" ht="14.25" customHeight="1">
      <c r="A176" s="121" t="s">
        <v>1032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BB176" s="7">
        <v>1</v>
      </c>
      <c r="CE176" t="s">
        <v>258</v>
      </c>
      <c r="CF176" t="s">
        <v>1227</v>
      </c>
    </row>
    <row r="177" spans="1:84" ht="14.25" customHeight="1" thickBot="1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BB177" s="7">
        <v>1</v>
      </c>
      <c r="CE177" t="s">
        <v>259</v>
      </c>
      <c r="CF177" t="s">
        <v>1228</v>
      </c>
    </row>
    <row r="178" spans="1:84" ht="14.25" customHeight="1">
      <c r="A178" s="220" t="s">
        <v>67</v>
      </c>
      <c r="B178" s="221"/>
      <c r="C178" s="221"/>
      <c r="D178" s="221"/>
      <c r="E178" s="221"/>
      <c r="F178" s="221"/>
      <c r="G178" s="221"/>
      <c r="H178" s="226" t="str">
        <f>IF($G$9="","",$G$9)</f>
        <v/>
      </c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8"/>
      <c r="BB178" s="7">
        <v>1</v>
      </c>
      <c r="CE178" t="s">
        <v>260</v>
      </c>
      <c r="CF178" t="s">
        <v>1229</v>
      </c>
    </row>
    <row r="179" spans="1:84" ht="14.25" customHeight="1" thickBot="1">
      <c r="A179" s="223"/>
      <c r="B179" s="224"/>
      <c r="C179" s="224"/>
      <c r="D179" s="224"/>
      <c r="E179" s="224"/>
      <c r="F179" s="224"/>
      <c r="G179" s="224"/>
      <c r="H179" s="229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1"/>
      <c r="BB179" s="7">
        <v>1</v>
      </c>
      <c r="CE179" t="s">
        <v>261</v>
      </c>
      <c r="CF179" t="s">
        <v>1230</v>
      </c>
    </row>
    <row r="180" spans="1:84" ht="14.25" customHeight="1">
      <c r="A180" s="220" t="s">
        <v>70</v>
      </c>
      <c r="B180" s="221"/>
      <c r="C180" s="221"/>
      <c r="D180" s="221"/>
      <c r="E180" s="221"/>
      <c r="F180" s="221"/>
      <c r="G180" s="222"/>
      <c r="H180" s="226" t="str">
        <f>IF($G$10="","",$G$10)</f>
        <v/>
      </c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8"/>
      <c r="BB180" s="7">
        <v>1</v>
      </c>
      <c r="CE180" t="s">
        <v>262</v>
      </c>
      <c r="CF180" t="s">
        <v>1231</v>
      </c>
    </row>
    <row r="181" spans="1:84" ht="14.25" customHeight="1" thickBot="1">
      <c r="A181" s="223"/>
      <c r="B181" s="224"/>
      <c r="C181" s="224"/>
      <c r="D181" s="224"/>
      <c r="E181" s="224"/>
      <c r="F181" s="224"/>
      <c r="G181" s="225"/>
      <c r="H181" s="229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1"/>
      <c r="BB181" s="7">
        <v>1</v>
      </c>
      <c r="CE181" t="s">
        <v>263</v>
      </c>
      <c r="CF181" t="s">
        <v>1232</v>
      </c>
    </row>
    <row r="182" spans="1:84" ht="14.25" customHeight="1">
      <c r="A182" s="220" t="s">
        <v>73</v>
      </c>
      <c r="B182" s="221"/>
      <c r="C182" s="221"/>
      <c r="D182" s="221"/>
      <c r="E182" s="221"/>
      <c r="F182" s="221"/>
      <c r="G182" s="222"/>
      <c r="H182" s="226" t="str">
        <f>IF($G$11="","",$G$11)</f>
        <v/>
      </c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8"/>
      <c r="BB182" s="7">
        <v>1</v>
      </c>
      <c r="CE182" t="s">
        <v>264</v>
      </c>
      <c r="CF182" t="s">
        <v>1233</v>
      </c>
    </row>
    <row r="183" spans="1:84" ht="14.25" customHeight="1" thickBot="1">
      <c r="A183" s="223"/>
      <c r="B183" s="224"/>
      <c r="C183" s="224"/>
      <c r="D183" s="224"/>
      <c r="E183" s="224"/>
      <c r="F183" s="224"/>
      <c r="G183" s="225"/>
      <c r="H183" s="229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1"/>
      <c r="BB183" s="7">
        <v>1</v>
      </c>
      <c r="CE183" t="s">
        <v>265</v>
      </c>
      <c r="CF183" t="s">
        <v>1234</v>
      </c>
    </row>
    <row r="184" spans="1:84" ht="14.25" customHeight="1">
      <c r="A184" s="220" t="s">
        <v>76</v>
      </c>
      <c r="B184" s="221"/>
      <c r="C184" s="221"/>
      <c r="D184" s="221"/>
      <c r="E184" s="221"/>
      <c r="F184" s="221"/>
      <c r="G184" s="222"/>
      <c r="H184" s="226" t="str">
        <f>IF($G$12="","",$G$12)</f>
        <v/>
      </c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8"/>
      <c r="BB184" s="7">
        <v>1</v>
      </c>
      <c r="CE184" t="s">
        <v>266</v>
      </c>
      <c r="CF184" t="s">
        <v>1235</v>
      </c>
    </row>
    <row r="185" spans="1:84" ht="14.25" customHeight="1" thickBot="1">
      <c r="A185" s="223"/>
      <c r="B185" s="224"/>
      <c r="C185" s="224"/>
      <c r="D185" s="224"/>
      <c r="E185" s="224"/>
      <c r="F185" s="224"/>
      <c r="G185" s="225"/>
      <c r="H185" s="229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1"/>
      <c r="AO185" t="s">
        <v>2008</v>
      </c>
      <c r="BB185" s="7">
        <v>1</v>
      </c>
      <c r="CE185" t="s">
        <v>267</v>
      </c>
      <c r="CF185" t="s">
        <v>1236</v>
      </c>
    </row>
    <row r="186" spans="1:84" ht="14.25" customHeight="1">
      <c r="A186" s="44"/>
      <c r="B186" s="44"/>
      <c r="C186" s="44"/>
      <c r="D186" s="44"/>
      <c r="E186" s="44"/>
      <c r="F186" s="44"/>
      <c r="G186" s="44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BB186" s="7">
        <v>1</v>
      </c>
      <c r="CE186" t="s">
        <v>268</v>
      </c>
      <c r="CF186" t="s">
        <v>1237</v>
      </c>
    </row>
    <row r="187" spans="1:84" ht="14.25" customHeight="1">
      <c r="A187" s="44"/>
      <c r="B187" s="44"/>
      <c r="C187" s="44"/>
      <c r="D187" s="44"/>
      <c r="E187" s="44"/>
      <c r="F187" s="44"/>
      <c r="G187" s="44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BB187" s="7">
        <v>1</v>
      </c>
      <c r="CE187" t="s">
        <v>269</v>
      </c>
      <c r="CF187" t="s">
        <v>1238</v>
      </c>
    </row>
    <row r="188" spans="1:84" ht="14.25" customHeight="1">
      <c r="A188" s="44"/>
      <c r="B188" s="44"/>
      <c r="C188" s="44"/>
      <c r="D188" s="44"/>
      <c r="E188" s="44"/>
      <c r="F188" s="44"/>
      <c r="G188" s="44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V188" s="107" t="str">
        <f>IF(AZ188="","",1)</f>
        <v/>
      </c>
      <c r="AW188" s="108"/>
      <c r="AX188" s="108" t="s">
        <v>1999</v>
      </c>
      <c r="AY188" s="91"/>
      <c r="AZ188" s="91" t="str">
        <f>IF($I$25="","",IF(OR($I$25=0,$I$25=1),1,$I$25))</f>
        <v/>
      </c>
      <c r="BA188" s="92"/>
      <c r="BB188" s="7">
        <v>1</v>
      </c>
      <c r="CE188" t="s">
        <v>270</v>
      </c>
      <c r="CF188" t="s">
        <v>1239</v>
      </c>
    </row>
    <row r="189" spans="1:84" ht="14.25" customHeight="1">
      <c r="A189" s="44"/>
      <c r="B189" s="44"/>
      <c r="C189" s="44"/>
      <c r="D189" s="44"/>
      <c r="E189" s="44"/>
      <c r="F189" s="44"/>
      <c r="G189" s="44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V189" s="232"/>
      <c r="AW189" s="93"/>
      <c r="AX189" s="93"/>
      <c r="AY189" s="93"/>
      <c r="AZ189" s="93"/>
      <c r="BA189" s="94"/>
      <c r="BB189" s="7">
        <v>1</v>
      </c>
      <c r="CE189" t="s">
        <v>271</v>
      </c>
      <c r="CF189" t="s">
        <v>1240</v>
      </c>
    </row>
    <row r="190" spans="1:84" ht="14.25" customHeight="1">
      <c r="A190" s="207" t="s">
        <v>2002</v>
      </c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8" t="s">
        <v>2026</v>
      </c>
      <c r="P190" s="208"/>
      <c r="Q190" s="208"/>
      <c r="R190" s="209">
        <v>7</v>
      </c>
      <c r="S190" s="209"/>
      <c r="T190" s="210" t="s">
        <v>152</v>
      </c>
      <c r="U190" s="210"/>
      <c r="V190" s="210"/>
      <c r="W190" s="210"/>
      <c r="X190" s="210"/>
      <c r="Y190" s="211" t="s">
        <v>153</v>
      </c>
      <c r="Z190" s="212" t="s">
        <v>2007</v>
      </c>
      <c r="AA190" s="212"/>
      <c r="AB190" s="213">
        <v>8</v>
      </c>
      <c r="AC190" s="213"/>
      <c r="AD190" s="210" t="s">
        <v>1034</v>
      </c>
      <c r="AE190" s="210"/>
      <c r="AF190" s="210"/>
      <c r="AG190" s="210"/>
      <c r="AH190" s="210"/>
      <c r="AI190" s="210"/>
      <c r="AJ190" s="210"/>
      <c r="AK190" s="210"/>
      <c r="AL190" s="214" t="s">
        <v>154</v>
      </c>
      <c r="AM190" s="215"/>
      <c r="AN190" s="215"/>
      <c r="AO190" s="216"/>
      <c r="AP190" s="199" t="s">
        <v>155</v>
      </c>
      <c r="AQ190" s="200"/>
      <c r="AR190" s="200"/>
      <c r="AS190" s="203">
        <v>8</v>
      </c>
      <c r="AT190" s="203"/>
      <c r="AU190" s="200" t="s">
        <v>1015</v>
      </c>
      <c r="AV190" s="205" t="s">
        <v>2012</v>
      </c>
      <c r="AW190" s="205"/>
      <c r="AX190" s="200" t="s">
        <v>1016</v>
      </c>
      <c r="AY190" s="200" t="s">
        <v>2039</v>
      </c>
      <c r="AZ190" s="200"/>
      <c r="BA190" s="196" t="s">
        <v>1017</v>
      </c>
      <c r="BB190" s="7" t="str">
        <f t="shared" ref="BB190:BB253" si="6">IF($I$25="","",IF($I$25&gt;=2,1,""))</f>
        <v/>
      </c>
      <c r="CE190" t="s">
        <v>272</v>
      </c>
      <c r="CF190" t="s">
        <v>1241</v>
      </c>
    </row>
    <row r="191" spans="1:84" ht="14.25" customHeight="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8"/>
      <c r="P191" s="208"/>
      <c r="Q191" s="208"/>
      <c r="R191" s="209"/>
      <c r="S191" s="209"/>
      <c r="T191" s="210"/>
      <c r="U191" s="210"/>
      <c r="V191" s="210"/>
      <c r="W191" s="210"/>
      <c r="X191" s="210"/>
      <c r="Y191" s="211"/>
      <c r="Z191" s="212"/>
      <c r="AA191" s="212"/>
      <c r="AB191" s="213"/>
      <c r="AC191" s="213"/>
      <c r="AD191" s="210"/>
      <c r="AE191" s="210"/>
      <c r="AF191" s="210"/>
      <c r="AG191" s="210"/>
      <c r="AH191" s="210"/>
      <c r="AI191" s="210"/>
      <c r="AJ191" s="210"/>
      <c r="AK191" s="210"/>
      <c r="AL191" s="217"/>
      <c r="AM191" s="218"/>
      <c r="AN191" s="218"/>
      <c r="AO191" s="219"/>
      <c r="AP191" s="201"/>
      <c r="AQ191" s="202"/>
      <c r="AR191" s="202"/>
      <c r="AS191" s="204"/>
      <c r="AT191" s="204"/>
      <c r="AU191" s="202"/>
      <c r="AV191" s="206"/>
      <c r="AW191" s="206"/>
      <c r="AX191" s="202"/>
      <c r="AY191" s="202"/>
      <c r="AZ191" s="202"/>
      <c r="BA191" s="197"/>
      <c r="BB191" s="7" t="str">
        <f t="shared" si="6"/>
        <v/>
      </c>
      <c r="CE191" t="s">
        <v>273</v>
      </c>
      <c r="CF191" t="s">
        <v>1242</v>
      </c>
    </row>
    <row r="192" spans="1:84" ht="14.25" customHeight="1">
      <c r="A192" s="198" t="s">
        <v>2036</v>
      </c>
      <c r="B192" s="198"/>
      <c r="C192" s="198"/>
      <c r="D192" s="198"/>
      <c r="E192" s="198"/>
      <c r="F192" s="35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2"/>
      <c r="S192" s="32"/>
      <c r="T192" s="37"/>
      <c r="U192" s="37"/>
      <c r="V192" s="37"/>
      <c r="W192" s="37"/>
      <c r="X192" s="37"/>
      <c r="Y192" s="32"/>
      <c r="Z192" s="38"/>
      <c r="AA192" s="38"/>
      <c r="AB192" s="32"/>
      <c r="AC192" s="32"/>
      <c r="AD192" s="37"/>
      <c r="AE192" s="37"/>
      <c r="AF192" s="37"/>
      <c r="AG192" s="37"/>
      <c r="AH192" s="37"/>
      <c r="AI192" s="37"/>
      <c r="AJ192" s="37"/>
      <c r="AK192" s="37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43"/>
      <c r="AW192" s="43"/>
      <c r="AX192" s="39"/>
      <c r="AY192" s="39"/>
      <c r="AZ192" s="39"/>
      <c r="BA192" s="39"/>
      <c r="BB192" s="7" t="str">
        <f t="shared" si="6"/>
        <v/>
      </c>
      <c r="CE192" t="s">
        <v>274</v>
      </c>
      <c r="CF192" t="s">
        <v>1243</v>
      </c>
    </row>
    <row r="193" spans="1:84" ht="14.25" customHeight="1">
      <c r="A193" s="198"/>
      <c r="B193" s="198"/>
      <c r="C193" s="198"/>
      <c r="D193" s="198"/>
      <c r="E193" s="198"/>
      <c r="F193" s="35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2"/>
      <c r="S193" s="32"/>
      <c r="T193" s="37"/>
      <c r="U193" s="37"/>
      <c r="V193" s="37"/>
      <c r="W193" s="37"/>
      <c r="X193" s="37"/>
      <c r="Y193" s="32"/>
      <c r="Z193" s="38"/>
      <c r="AA193" s="38"/>
      <c r="AB193" s="32"/>
      <c r="AC193" s="32"/>
      <c r="AD193" s="37"/>
      <c r="AE193" s="37"/>
      <c r="AF193" s="37"/>
      <c r="AG193" s="37"/>
      <c r="AH193" s="37"/>
      <c r="AI193" s="37"/>
      <c r="AJ193" s="37"/>
      <c r="AK193" s="37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43"/>
      <c r="AW193" s="43"/>
      <c r="AX193" s="39"/>
      <c r="AY193" s="39"/>
      <c r="AZ193" s="39"/>
      <c r="BA193" s="39"/>
      <c r="BB193" s="7" t="str">
        <f t="shared" si="6"/>
        <v/>
      </c>
      <c r="CE193" t="s">
        <v>275</v>
      </c>
      <c r="CF193" t="s">
        <v>1244</v>
      </c>
    </row>
    <row r="194" spans="1:84" ht="14.25" customHeight="1">
      <c r="BB194" s="7" t="str">
        <f t="shared" si="6"/>
        <v/>
      </c>
      <c r="CE194" t="s">
        <v>276</v>
      </c>
      <c r="CF194" t="s">
        <v>1245</v>
      </c>
    </row>
    <row r="195" spans="1:84" ht="14.25" customHeight="1">
      <c r="A195" s="111" t="s">
        <v>1018</v>
      </c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BB195" s="7" t="str">
        <f t="shared" si="6"/>
        <v/>
      </c>
      <c r="CE195" t="s">
        <v>277</v>
      </c>
      <c r="CF195" t="s">
        <v>1246</v>
      </c>
    </row>
    <row r="196" spans="1:84" ht="14.25" customHeight="1" thickBo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BB196" s="7" t="str">
        <f t="shared" si="6"/>
        <v/>
      </c>
      <c r="CE196" t="s">
        <v>278</v>
      </c>
      <c r="CF196" t="s">
        <v>1247</v>
      </c>
    </row>
    <row r="197" spans="1:84" ht="14.25" customHeight="1">
      <c r="A197" s="187" t="s">
        <v>51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8" t="str">
        <f>IF($I$19="","",$I$19)</f>
        <v/>
      </c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90"/>
      <c r="BB197" s="7" t="str">
        <f t="shared" si="6"/>
        <v/>
      </c>
      <c r="CE197" t="s">
        <v>279</v>
      </c>
      <c r="CF197" t="s">
        <v>1248</v>
      </c>
    </row>
    <row r="198" spans="1:84" ht="14.25" customHeight="1" thickBot="1">
      <c r="A198" s="187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91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192"/>
      <c r="AT198" s="192"/>
      <c r="AU198" s="193"/>
      <c r="BB198" s="7" t="str">
        <f t="shared" si="6"/>
        <v/>
      </c>
      <c r="CE198" t="s">
        <v>280</v>
      </c>
      <c r="CF198" t="s">
        <v>1249</v>
      </c>
    </row>
    <row r="199" spans="1:84" ht="14.25" customHeight="1">
      <c r="A199" s="187" t="s">
        <v>52</v>
      </c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8" t="str">
        <f>IF($I$18="","",$I$18)</f>
        <v/>
      </c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9"/>
      <c r="AQ199" s="189"/>
      <c r="AR199" s="189"/>
      <c r="AS199" s="189"/>
      <c r="AT199" s="189"/>
      <c r="AU199" s="190"/>
      <c r="BB199" s="7" t="str">
        <f t="shared" si="6"/>
        <v/>
      </c>
      <c r="CE199" t="s">
        <v>281</v>
      </c>
      <c r="CF199" t="s">
        <v>1250</v>
      </c>
    </row>
    <row r="200" spans="1:84" ht="14.25" customHeight="1" thickBot="1">
      <c r="A200" s="187"/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91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  <c r="AF200" s="192"/>
      <c r="AG200" s="192"/>
      <c r="AH200" s="192"/>
      <c r="AI200" s="192"/>
      <c r="AJ200" s="192"/>
      <c r="AK200" s="192"/>
      <c r="AL200" s="192"/>
      <c r="AM200" s="192"/>
      <c r="AN200" s="192"/>
      <c r="AO200" s="192"/>
      <c r="AP200" s="192"/>
      <c r="AQ200" s="192"/>
      <c r="AR200" s="192"/>
      <c r="AS200" s="192"/>
      <c r="AT200" s="192"/>
      <c r="AU200" s="193"/>
      <c r="BB200" s="7" t="str">
        <f t="shared" si="6"/>
        <v/>
      </c>
      <c r="CE200" t="s">
        <v>282</v>
      </c>
      <c r="CF200" t="s">
        <v>1251</v>
      </c>
    </row>
    <row r="201" spans="1:84" ht="14.25" customHeight="1">
      <c r="A201" s="187" t="s">
        <v>1033</v>
      </c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8" t="str">
        <f>IF(OR($I$16="郵便番号を入力後、区町名を確認してください",$I$16="郵便番号の入力を確認してください",$I$17="",$I$15="",$M$15=""),"",$I$16&amp;$I$17)</f>
        <v/>
      </c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9"/>
      <c r="AQ201" s="189"/>
      <c r="AR201" s="189"/>
      <c r="AS201" s="189"/>
      <c r="AT201" s="189"/>
      <c r="AU201" s="190"/>
      <c r="BB201" s="7" t="str">
        <f t="shared" si="6"/>
        <v/>
      </c>
      <c r="CE201" t="s">
        <v>283</v>
      </c>
      <c r="CF201" t="s">
        <v>1252</v>
      </c>
    </row>
    <row r="202" spans="1:84" ht="14.25" customHeight="1" thickBot="1">
      <c r="A202" s="187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91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3"/>
      <c r="BB202" s="7" t="str">
        <f t="shared" si="6"/>
        <v/>
      </c>
      <c r="CE202" t="s">
        <v>284</v>
      </c>
      <c r="CF202" t="s">
        <v>1253</v>
      </c>
    </row>
    <row r="203" spans="1:84" ht="14.2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BB203" s="7" t="str">
        <f t="shared" si="6"/>
        <v/>
      </c>
      <c r="CE203" t="s">
        <v>285</v>
      </c>
      <c r="CF203" t="s">
        <v>1254</v>
      </c>
    </row>
    <row r="204" spans="1:84" ht="14.25" customHeight="1">
      <c r="BB204" s="7" t="str">
        <f t="shared" si="6"/>
        <v/>
      </c>
      <c r="CE204" t="s">
        <v>286</v>
      </c>
      <c r="CF204" t="s">
        <v>1255</v>
      </c>
    </row>
    <row r="205" spans="1:84" ht="14.25" customHeight="1">
      <c r="A205" s="111" t="s">
        <v>1019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BB205" s="7" t="str">
        <f t="shared" si="6"/>
        <v/>
      </c>
      <c r="CE205" t="s">
        <v>287</v>
      </c>
      <c r="CF205" t="s">
        <v>1256</v>
      </c>
    </row>
    <row r="206" spans="1:84" ht="14.25" customHeight="1" thickBot="1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BB206" s="7" t="str">
        <f t="shared" si="6"/>
        <v/>
      </c>
      <c r="CE206" t="s">
        <v>288</v>
      </c>
      <c r="CF206" t="s">
        <v>1257</v>
      </c>
    </row>
    <row r="207" spans="1:84" ht="14.25" customHeight="1">
      <c r="A207" s="187" t="s">
        <v>31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8" t="str">
        <f>IF($B$23="選択してください","",$B$23)</f>
        <v/>
      </c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90"/>
      <c r="BB207" s="7" t="str">
        <f t="shared" si="6"/>
        <v/>
      </c>
      <c r="CE207" t="s">
        <v>289</v>
      </c>
      <c r="CF207" t="s">
        <v>1258</v>
      </c>
    </row>
    <row r="208" spans="1:84" ht="14.25" customHeight="1" thickBot="1">
      <c r="A208" s="187"/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91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3"/>
      <c r="BB208" s="7" t="str">
        <f t="shared" si="6"/>
        <v/>
      </c>
      <c r="CE208" t="s">
        <v>290</v>
      </c>
      <c r="CF208" t="s">
        <v>1259</v>
      </c>
    </row>
    <row r="209" spans="1:84" ht="14.25" customHeight="1">
      <c r="A209" s="187" t="s">
        <v>2006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8" t="str">
        <f>IF($V$23="","",$V$23)</f>
        <v/>
      </c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90"/>
      <c r="BB209" s="7" t="str">
        <f t="shared" si="6"/>
        <v/>
      </c>
      <c r="CE209" t="s">
        <v>291</v>
      </c>
      <c r="CF209" t="s">
        <v>1260</v>
      </c>
    </row>
    <row r="210" spans="1:84" ht="14.25" customHeight="1" thickBot="1">
      <c r="A210" s="187"/>
      <c r="B210" s="187"/>
      <c r="C210" s="187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91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3"/>
      <c r="BB210" s="7" t="str">
        <f t="shared" si="6"/>
        <v/>
      </c>
      <c r="CE210" t="s">
        <v>292</v>
      </c>
      <c r="CF210" t="s">
        <v>1261</v>
      </c>
    </row>
    <row r="211" spans="1:84" ht="14.25" customHeight="1">
      <c r="A211" s="187" t="s">
        <v>2017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8" t="str">
        <f>IF($AO$23="選択してください","",$AO$23)</f>
        <v/>
      </c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90"/>
      <c r="BB211" s="7" t="str">
        <f t="shared" si="6"/>
        <v/>
      </c>
      <c r="CE211" t="s">
        <v>293</v>
      </c>
      <c r="CF211" t="s">
        <v>1262</v>
      </c>
    </row>
    <row r="212" spans="1:84" ht="14.25" customHeight="1" thickBot="1">
      <c r="A212" s="187"/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91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3"/>
      <c r="BB212" s="7" t="str">
        <f t="shared" si="6"/>
        <v/>
      </c>
      <c r="CE212" t="s">
        <v>294</v>
      </c>
      <c r="CF212" t="s">
        <v>1263</v>
      </c>
    </row>
    <row r="213" spans="1:84" ht="14.2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BB213" s="7" t="str">
        <f t="shared" si="6"/>
        <v/>
      </c>
      <c r="CE213" t="s">
        <v>295</v>
      </c>
      <c r="CF213" t="s">
        <v>1264</v>
      </c>
    </row>
    <row r="214" spans="1:84" ht="14.25" customHeight="1">
      <c r="A214" s="10"/>
      <c r="B214" s="9"/>
      <c r="C214" s="9"/>
      <c r="D214" s="9"/>
      <c r="E214" s="9"/>
      <c r="F214" s="9"/>
      <c r="BB214" s="7" t="str">
        <f t="shared" si="6"/>
        <v/>
      </c>
      <c r="CE214" t="s">
        <v>296</v>
      </c>
      <c r="CF214" t="s">
        <v>1265</v>
      </c>
    </row>
    <row r="215" spans="1:84" ht="14.25" customHeight="1">
      <c r="A215" s="111" t="s">
        <v>1020</v>
      </c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BB215" s="7" t="str">
        <f t="shared" si="6"/>
        <v/>
      </c>
      <c r="CE215" t="s">
        <v>297</v>
      </c>
      <c r="CF215" t="s">
        <v>1266</v>
      </c>
    </row>
    <row r="216" spans="1:84" ht="14.25" customHeight="1" thickBot="1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BB216" s="7" t="str">
        <f t="shared" si="6"/>
        <v/>
      </c>
      <c r="CE216" t="s">
        <v>298</v>
      </c>
      <c r="CF216" t="s">
        <v>1267</v>
      </c>
    </row>
    <row r="217" spans="1:84" ht="14.25" customHeight="1">
      <c r="A217" s="187" t="s">
        <v>2029</v>
      </c>
      <c r="B217" s="187"/>
      <c r="C217" s="187"/>
      <c r="D217" s="187"/>
      <c r="E217" s="187"/>
      <c r="F217" s="187"/>
      <c r="G217" s="187"/>
      <c r="H217" s="194" t="str">
        <f>IF(B54="","",B54)</f>
        <v/>
      </c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  <c r="AJ217" s="154"/>
      <c r="BB217" s="7" t="str">
        <f t="shared" si="6"/>
        <v/>
      </c>
      <c r="CE217" t="s">
        <v>299</v>
      </c>
      <c r="CF217" t="s">
        <v>1268</v>
      </c>
    </row>
    <row r="218" spans="1:84" ht="14.25" customHeight="1" thickBot="1">
      <c r="A218" s="187"/>
      <c r="B218" s="187"/>
      <c r="C218" s="187"/>
      <c r="D218" s="187"/>
      <c r="E218" s="187"/>
      <c r="F218" s="187"/>
      <c r="G218" s="187"/>
      <c r="H218" s="19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6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7" t="str">
        <f t="shared" si="6"/>
        <v/>
      </c>
      <c r="CE218" t="s">
        <v>300</v>
      </c>
      <c r="CF218" t="s">
        <v>1269</v>
      </c>
    </row>
    <row r="219" spans="1:84" ht="14.25" customHeight="1">
      <c r="A219" s="187" t="s">
        <v>1021</v>
      </c>
      <c r="B219" s="187"/>
      <c r="C219" s="187"/>
      <c r="D219" s="187"/>
      <c r="E219" s="187"/>
      <c r="F219" s="187"/>
      <c r="G219" s="187"/>
      <c r="H219" s="194" t="str">
        <f>IF(OR($V$23="",Z59=""),"",$V$23&amp;"　"&amp;Z59)</f>
        <v/>
      </c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4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7" t="str">
        <f t="shared" si="6"/>
        <v/>
      </c>
      <c r="CE219" t="s">
        <v>301</v>
      </c>
      <c r="CF219" t="s">
        <v>1270</v>
      </c>
    </row>
    <row r="220" spans="1:84" ht="14.25" customHeight="1" thickBot="1">
      <c r="A220" s="187"/>
      <c r="B220" s="187"/>
      <c r="C220" s="187"/>
      <c r="D220" s="187"/>
      <c r="E220" s="187"/>
      <c r="F220" s="187"/>
      <c r="G220" s="187"/>
      <c r="H220" s="19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6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7" t="str">
        <f t="shared" si="6"/>
        <v/>
      </c>
      <c r="CE220" t="s">
        <v>302</v>
      </c>
      <c r="CF220" t="s">
        <v>1271</v>
      </c>
    </row>
    <row r="221" spans="1:84" ht="14.25" customHeight="1">
      <c r="A221" s="31"/>
      <c r="B221" s="31"/>
      <c r="C221" s="31"/>
      <c r="D221" s="31"/>
      <c r="E221" s="31"/>
      <c r="F221" s="31"/>
      <c r="G221" s="31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7" t="str">
        <f t="shared" si="6"/>
        <v/>
      </c>
      <c r="CE221" t="s">
        <v>303</v>
      </c>
      <c r="CF221" t="s">
        <v>1272</v>
      </c>
    </row>
    <row r="222" spans="1:84" ht="14.25" customHeight="1">
      <c r="A222" s="7"/>
      <c r="B222" s="7"/>
      <c r="C222" s="7"/>
      <c r="D222" s="7"/>
      <c r="E222" s="7"/>
      <c r="F222" s="7"/>
      <c r="G222" s="7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7" t="str">
        <f t="shared" si="6"/>
        <v/>
      </c>
      <c r="CE222" t="s">
        <v>304</v>
      </c>
      <c r="CF222" t="s">
        <v>1273</v>
      </c>
    </row>
    <row r="223" spans="1:84" ht="14.25" customHeight="1" thickBot="1">
      <c r="J223" s="158" t="s">
        <v>1024</v>
      </c>
      <c r="K223" s="158"/>
      <c r="L223" s="158"/>
      <c r="M223" s="158"/>
      <c r="N223" s="158"/>
      <c r="O223" s="158"/>
      <c r="P223" s="158"/>
      <c r="Q223" s="158"/>
      <c r="R223" s="158" t="s">
        <v>1030</v>
      </c>
      <c r="S223" s="158"/>
      <c r="T223" s="158"/>
      <c r="U223" s="158"/>
      <c r="V223" s="158"/>
      <c r="BB223" s="7" t="str">
        <f t="shared" si="6"/>
        <v/>
      </c>
      <c r="CE223" t="s">
        <v>305</v>
      </c>
      <c r="CF223" t="s">
        <v>1274</v>
      </c>
    </row>
    <row r="224" spans="1:84" ht="14.25" customHeight="1">
      <c r="A224" s="181" t="s">
        <v>2004</v>
      </c>
      <c r="B224" s="182"/>
      <c r="C224" s="182"/>
      <c r="D224" s="182"/>
      <c r="E224" s="182"/>
      <c r="F224" s="182"/>
      <c r="G224" s="182"/>
      <c r="H224" s="182"/>
      <c r="I224" s="183"/>
      <c r="J224" s="149" t="str">
        <f>IF(L224="","",IF(BE47=TRUE,"(",""))</f>
        <v/>
      </c>
      <c r="K224" s="150"/>
      <c r="L224" s="123" t="str">
        <f>IF(OR(H65="",H66="",M65="",M66="",Y65="",Y66="",B23="選択してください"),"",BS42)</f>
        <v/>
      </c>
      <c r="M224" s="123"/>
      <c r="N224" s="123"/>
      <c r="O224" s="123"/>
      <c r="P224" s="153" t="str">
        <f>IF(L224="","",IF(BE47=TRUE,")",""))</f>
        <v/>
      </c>
      <c r="Q224" s="154"/>
      <c r="R224" s="140" t="s">
        <v>1035</v>
      </c>
      <c r="S224" s="141"/>
      <c r="T224" s="141"/>
      <c r="U224" s="141"/>
      <c r="V224" s="142"/>
      <c r="Y224" s="167" t="s">
        <v>1028</v>
      </c>
      <c r="Z224" s="168"/>
      <c r="AA224" s="168"/>
      <c r="AB224" s="168"/>
      <c r="AC224" s="168"/>
      <c r="AD224" s="168"/>
      <c r="AE224" s="168"/>
      <c r="AF224" s="168"/>
      <c r="AG224" s="168"/>
      <c r="AH224" s="169"/>
      <c r="AI224" s="173" t="str">
        <f>IF(R59="","",R59)</f>
        <v/>
      </c>
      <c r="AJ224" s="174"/>
      <c r="AK224" s="174"/>
      <c r="AL224" s="174"/>
      <c r="AM224" s="174"/>
      <c r="AN224" s="174"/>
      <c r="AO224" s="174"/>
      <c r="AP224" s="174"/>
      <c r="AQ224" s="175"/>
      <c r="AR224" s="179" t="s">
        <v>1036</v>
      </c>
      <c r="AS224" s="180"/>
      <c r="AT224" s="180"/>
      <c r="AU224" s="46"/>
      <c r="AV224" s="46"/>
      <c r="AW224" s="46"/>
      <c r="AY224" s="13"/>
      <c r="AZ224" s="13"/>
      <c r="BA224" s="7"/>
      <c r="BB224" s="7" t="str">
        <f t="shared" si="6"/>
        <v/>
      </c>
      <c r="CE224" t="s">
        <v>306</v>
      </c>
      <c r="CF224" t="s">
        <v>1275</v>
      </c>
    </row>
    <row r="225" spans="1:84" ht="14.25" customHeight="1" thickBot="1">
      <c r="A225" s="184"/>
      <c r="B225" s="185"/>
      <c r="C225" s="185"/>
      <c r="D225" s="185"/>
      <c r="E225" s="185"/>
      <c r="F225" s="185"/>
      <c r="G225" s="185"/>
      <c r="H225" s="185"/>
      <c r="I225" s="186"/>
      <c r="J225" s="151"/>
      <c r="K225" s="152"/>
      <c r="L225" s="126"/>
      <c r="M225" s="126"/>
      <c r="N225" s="126"/>
      <c r="O225" s="126"/>
      <c r="P225" s="155"/>
      <c r="Q225" s="156"/>
      <c r="R225" s="143"/>
      <c r="S225" s="144"/>
      <c r="T225" s="144"/>
      <c r="U225" s="144"/>
      <c r="V225" s="145"/>
      <c r="Y225" s="170"/>
      <c r="Z225" s="171"/>
      <c r="AA225" s="171"/>
      <c r="AB225" s="171"/>
      <c r="AC225" s="171"/>
      <c r="AD225" s="171"/>
      <c r="AE225" s="171"/>
      <c r="AF225" s="171"/>
      <c r="AG225" s="171"/>
      <c r="AH225" s="172"/>
      <c r="AI225" s="176"/>
      <c r="AJ225" s="177"/>
      <c r="AK225" s="177"/>
      <c r="AL225" s="177"/>
      <c r="AM225" s="177"/>
      <c r="AN225" s="177"/>
      <c r="AO225" s="177"/>
      <c r="AP225" s="177"/>
      <c r="AQ225" s="178"/>
      <c r="AR225" s="179"/>
      <c r="AS225" s="180"/>
      <c r="AT225" s="180"/>
      <c r="AU225" s="46"/>
      <c r="AV225" s="46"/>
      <c r="AW225" s="46"/>
      <c r="AY225" s="13"/>
      <c r="AZ225" s="13"/>
      <c r="BA225" s="7"/>
      <c r="BB225" s="7" t="str">
        <f t="shared" si="6"/>
        <v/>
      </c>
      <c r="CE225" t="s">
        <v>307</v>
      </c>
      <c r="CF225" t="s">
        <v>1276</v>
      </c>
    </row>
    <row r="226" spans="1:84" ht="14.2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4"/>
      <c r="K226" s="4"/>
      <c r="L226" s="7"/>
      <c r="M226" s="7"/>
      <c r="N226" s="7"/>
      <c r="O226" s="7"/>
      <c r="P226" s="13"/>
      <c r="Q226" s="13"/>
      <c r="R226" s="33"/>
      <c r="S226" s="33"/>
      <c r="T226" s="33"/>
      <c r="U226" s="33"/>
      <c r="V226" s="33"/>
      <c r="Y226" s="167" t="s">
        <v>2009</v>
      </c>
      <c r="Z226" s="168"/>
      <c r="AA226" s="168"/>
      <c r="AB226" s="168"/>
      <c r="AC226" s="168"/>
      <c r="AD226" s="168"/>
      <c r="AE226" s="168"/>
      <c r="AF226" s="168"/>
      <c r="AG226" s="168"/>
      <c r="AH226" s="169"/>
      <c r="AI226" s="173" t="str">
        <f>IF($W$29="","",$W$29)</f>
        <v/>
      </c>
      <c r="AJ226" s="174"/>
      <c r="AK226" s="174"/>
      <c r="AL226" s="174"/>
      <c r="AM226" s="174"/>
      <c r="AN226" s="174"/>
      <c r="AO226" s="174"/>
      <c r="AP226" s="174"/>
      <c r="AQ226" s="175"/>
      <c r="AR226" s="179" t="s">
        <v>2010</v>
      </c>
      <c r="AS226" s="180"/>
      <c r="AT226" s="180"/>
      <c r="AU226" s="46"/>
      <c r="AV226" s="46"/>
      <c r="AW226" s="46"/>
      <c r="AY226" s="13"/>
      <c r="AZ226" s="13"/>
      <c r="BA226" s="7"/>
      <c r="BB226" s="7" t="str">
        <f t="shared" si="6"/>
        <v/>
      </c>
      <c r="CE226" t="s">
        <v>308</v>
      </c>
      <c r="CF226" t="s">
        <v>1277</v>
      </c>
    </row>
    <row r="227" spans="1:84" ht="14.25" customHeight="1" thickBot="1">
      <c r="A227" s="34"/>
      <c r="B227" s="34"/>
      <c r="C227" s="34"/>
      <c r="D227" s="34"/>
      <c r="E227" s="34"/>
      <c r="F227" s="34"/>
      <c r="G227" s="34"/>
      <c r="H227" s="34"/>
      <c r="I227" s="34"/>
      <c r="J227" s="4"/>
      <c r="K227" s="4"/>
      <c r="L227" s="7"/>
      <c r="M227" s="7"/>
      <c r="N227" s="7"/>
      <c r="O227" s="7"/>
      <c r="P227" s="13"/>
      <c r="Q227" s="13"/>
      <c r="R227" s="33"/>
      <c r="S227" s="33"/>
      <c r="T227" s="33"/>
      <c r="U227" s="33"/>
      <c r="V227" s="33"/>
      <c r="Y227" s="170"/>
      <c r="Z227" s="171"/>
      <c r="AA227" s="171"/>
      <c r="AB227" s="171"/>
      <c r="AC227" s="171"/>
      <c r="AD227" s="171"/>
      <c r="AE227" s="171"/>
      <c r="AF227" s="171"/>
      <c r="AG227" s="171"/>
      <c r="AH227" s="172"/>
      <c r="AI227" s="176"/>
      <c r="AJ227" s="177"/>
      <c r="AK227" s="177"/>
      <c r="AL227" s="177"/>
      <c r="AM227" s="177"/>
      <c r="AN227" s="177"/>
      <c r="AO227" s="177"/>
      <c r="AP227" s="177"/>
      <c r="AQ227" s="178"/>
      <c r="AR227" s="179"/>
      <c r="AS227" s="180"/>
      <c r="AT227" s="180"/>
      <c r="AU227" s="46"/>
      <c r="AV227" s="46"/>
      <c r="AW227" s="46"/>
      <c r="AY227" s="13"/>
      <c r="AZ227" s="13"/>
      <c r="BA227" s="7"/>
      <c r="BB227" s="7" t="str">
        <f t="shared" si="6"/>
        <v/>
      </c>
      <c r="CE227" t="s">
        <v>309</v>
      </c>
      <c r="CF227" t="s">
        <v>1278</v>
      </c>
    </row>
    <row r="228" spans="1:84" ht="14.2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4"/>
      <c r="K228" s="4"/>
      <c r="L228" s="7"/>
      <c r="M228" s="7"/>
      <c r="N228" s="7"/>
      <c r="O228" s="7"/>
      <c r="P228" s="13"/>
      <c r="Q228" s="13"/>
      <c r="R228" s="33"/>
      <c r="S228" s="33"/>
      <c r="T228" s="33"/>
      <c r="U228" s="33"/>
      <c r="V228" s="3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7"/>
      <c r="AJ228" s="7"/>
      <c r="AK228" s="7"/>
      <c r="AL228" s="7"/>
      <c r="AM228" s="7"/>
      <c r="AN228" s="7"/>
      <c r="AO228" s="7"/>
      <c r="AP228" s="7"/>
      <c r="AQ228" s="7"/>
      <c r="AR228" s="40"/>
      <c r="AS228" s="40"/>
      <c r="AT228" s="40"/>
      <c r="AU228" s="46"/>
      <c r="AV228" s="46"/>
      <c r="AW228" s="46"/>
      <c r="AY228" s="13"/>
      <c r="AZ228" s="13"/>
      <c r="BA228" s="7"/>
      <c r="BB228" s="7" t="str">
        <f t="shared" si="6"/>
        <v/>
      </c>
      <c r="CE228" t="s">
        <v>310</v>
      </c>
      <c r="CF228" t="s">
        <v>1279</v>
      </c>
    </row>
    <row r="229" spans="1:84" ht="14.25" customHeight="1">
      <c r="A229" s="159" t="s">
        <v>1022</v>
      </c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1"/>
      <c r="AW229" s="46"/>
      <c r="AY229" s="13"/>
      <c r="AZ229" s="13"/>
      <c r="BA229" s="7"/>
      <c r="BB229" s="7" t="str">
        <f t="shared" si="6"/>
        <v/>
      </c>
      <c r="CE229" t="s">
        <v>311</v>
      </c>
      <c r="CF229" t="s">
        <v>1280</v>
      </c>
    </row>
    <row r="230" spans="1:84" ht="14.25" customHeight="1">
      <c r="A230" s="162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  <c r="AP230" s="163"/>
      <c r="AQ230" s="163"/>
      <c r="AR230" s="163"/>
      <c r="AS230" s="163"/>
      <c r="AT230" s="163"/>
      <c r="AU230" s="163"/>
      <c r="AV230" s="164"/>
      <c r="AW230" s="33"/>
      <c r="AY230" s="13"/>
      <c r="AZ230" s="13"/>
      <c r="BB230" s="7" t="str">
        <f t="shared" si="6"/>
        <v/>
      </c>
      <c r="CE230" t="s">
        <v>312</v>
      </c>
      <c r="CF230" t="s">
        <v>1281</v>
      </c>
    </row>
    <row r="231" spans="1:84" ht="14.25" customHeight="1" thickBot="1">
      <c r="A231" s="79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80"/>
      <c r="AW231" s="33"/>
      <c r="AY231" s="13"/>
      <c r="AZ231" s="13"/>
      <c r="BB231" s="7" t="str">
        <f t="shared" si="6"/>
        <v/>
      </c>
      <c r="CE231" t="s">
        <v>313</v>
      </c>
      <c r="CF231" t="s">
        <v>1282</v>
      </c>
    </row>
    <row r="232" spans="1:84" ht="14.25" customHeight="1">
      <c r="A232" s="165" t="s">
        <v>2024</v>
      </c>
      <c r="B232" s="166"/>
      <c r="C232" s="166"/>
      <c r="D232" s="166"/>
      <c r="E232" s="166"/>
      <c r="F232" s="166"/>
      <c r="G232" s="166"/>
      <c r="H232" s="166"/>
      <c r="I232" s="166"/>
      <c r="J232" s="122" t="str">
        <f>IF(OR($H$59="",$L$59="",$O$59=""),"",$H$59)</f>
        <v/>
      </c>
      <c r="K232" s="123"/>
      <c r="L232" s="123"/>
      <c r="M232" s="123"/>
      <c r="N232" s="123" t="s">
        <v>1029</v>
      </c>
      <c r="O232" s="123" t="str">
        <f>IF(OR($H$59="",$L$59="",$O$59=""),"",$L$59)</f>
        <v/>
      </c>
      <c r="P232" s="123"/>
      <c r="Q232" s="123"/>
      <c r="R232" s="123" t="s">
        <v>1029</v>
      </c>
      <c r="S232" s="123" t="str">
        <f>IF(OR($H$59="",$L$59="",$O$59=""),"",$O$59)</f>
        <v/>
      </c>
      <c r="T232" s="123"/>
      <c r="U232" s="124"/>
      <c r="W232" s="56"/>
      <c r="X232" s="56"/>
      <c r="Y232" s="158" t="s">
        <v>2018</v>
      </c>
      <c r="Z232" s="158"/>
      <c r="AA232" s="158"/>
      <c r="AB232" s="122" t="str">
        <f>IF($AL$65="選択してください","",IF($AL$65="再測定である","再","―"))</f>
        <v/>
      </c>
      <c r="AC232" s="124"/>
      <c r="AD232" s="56"/>
      <c r="AE232" s="56"/>
      <c r="AF232" s="56"/>
      <c r="AG232" s="56"/>
      <c r="AT232" s="56"/>
      <c r="AU232" s="56"/>
      <c r="AV232" s="80"/>
      <c r="AW232" s="33"/>
      <c r="AY232" s="13"/>
      <c r="AZ232" s="13"/>
      <c r="BB232" s="7" t="str">
        <f t="shared" si="6"/>
        <v/>
      </c>
      <c r="CE232" t="s">
        <v>314</v>
      </c>
      <c r="CF232" t="s">
        <v>1283</v>
      </c>
    </row>
    <row r="233" spans="1:84" ht="14.25" customHeight="1" thickBot="1">
      <c r="A233" s="165"/>
      <c r="B233" s="166"/>
      <c r="C233" s="166"/>
      <c r="D233" s="166"/>
      <c r="E233" s="166"/>
      <c r="F233" s="166"/>
      <c r="G233" s="166"/>
      <c r="H233" s="166"/>
      <c r="I233" s="166"/>
      <c r="J233" s="125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7"/>
      <c r="W233" s="56"/>
      <c r="X233" s="56"/>
      <c r="Y233" s="158"/>
      <c r="Z233" s="158"/>
      <c r="AA233" s="158"/>
      <c r="AB233" s="125"/>
      <c r="AC233" s="127"/>
      <c r="AD233" s="56"/>
      <c r="AE233" s="56"/>
      <c r="AF233" s="56"/>
      <c r="AG233" s="56"/>
      <c r="AT233" s="56"/>
      <c r="AU233" s="56"/>
      <c r="AV233" s="80"/>
      <c r="AW233" s="33"/>
      <c r="AY233" s="13"/>
      <c r="AZ233" s="13"/>
      <c r="BB233" s="7" t="str">
        <f t="shared" si="6"/>
        <v/>
      </c>
      <c r="CE233" t="s">
        <v>315</v>
      </c>
      <c r="CF233" t="s">
        <v>1284</v>
      </c>
    </row>
    <row r="234" spans="1:84" ht="14.25" customHeight="1">
      <c r="A234" s="79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80"/>
      <c r="AW234" s="33"/>
      <c r="AY234" s="13"/>
      <c r="AZ234" s="13"/>
      <c r="BB234" s="7" t="str">
        <f t="shared" si="6"/>
        <v/>
      </c>
      <c r="CE234" t="s">
        <v>316</v>
      </c>
      <c r="CF234" t="s">
        <v>1285</v>
      </c>
    </row>
    <row r="235" spans="1:84" ht="14.25" customHeight="1" thickBot="1">
      <c r="A235" s="64"/>
      <c r="B235" s="60"/>
      <c r="C235" s="60"/>
      <c r="D235" s="60"/>
      <c r="E235" s="60"/>
      <c r="F235" s="60"/>
      <c r="G235" s="60"/>
      <c r="H235" s="60"/>
      <c r="I235" s="60"/>
      <c r="J235" s="158" t="s">
        <v>1024</v>
      </c>
      <c r="K235" s="158"/>
      <c r="L235" s="158"/>
      <c r="M235" s="158"/>
      <c r="N235" s="158"/>
      <c r="O235" s="158"/>
      <c r="P235" s="158"/>
      <c r="Q235" s="158"/>
      <c r="R235" s="158" t="s">
        <v>1030</v>
      </c>
      <c r="S235" s="158"/>
      <c r="T235" s="158"/>
      <c r="U235" s="158"/>
      <c r="V235" s="158"/>
      <c r="Y235" s="60"/>
      <c r="Z235" s="60"/>
      <c r="AA235" s="60"/>
      <c r="AB235" s="60"/>
      <c r="AC235" s="60"/>
      <c r="AD235" s="60"/>
      <c r="AE235" s="60"/>
      <c r="AF235" s="60"/>
      <c r="AG235" s="60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68"/>
      <c r="AW235" s="7"/>
      <c r="AX235" s="7"/>
      <c r="AY235" s="7"/>
      <c r="AZ235" s="7"/>
      <c r="BB235" s="7" t="str">
        <f t="shared" si="6"/>
        <v/>
      </c>
      <c r="CE235" t="s">
        <v>317</v>
      </c>
      <c r="CF235" t="s">
        <v>1286</v>
      </c>
    </row>
    <row r="236" spans="1:84" ht="14.25" customHeight="1">
      <c r="A236" s="130" t="s">
        <v>1025</v>
      </c>
      <c r="B236" s="130"/>
      <c r="C236" s="130"/>
      <c r="D236" s="130"/>
      <c r="E236" s="130"/>
      <c r="F236" s="130"/>
      <c r="G236" s="130"/>
      <c r="H236" s="130"/>
      <c r="I236" s="131"/>
      <c r="J236" s="149" t="str">
        <f>IF(L236="","",IF(BE45=TRUE,"(",""))</f>
        <v/>
      </c>
      <c r="K236" s="150"/>
      <c r="L236" s="123" t="str">
        <f>IF(OR(H65="",M65="",R65=""),"",BL40)</f>
        <v/>
      </c>
      <c r="M236" s="123"/>
      <c r="N236" s="123"/>
      <c r="O236" s="123"/>
      <c r="P236" s="153" t="str">
        <f>IF(L236="","",IF(BE45=TRUE,")",""))</f>
        <v/>
      </c>
      <c r="Q236" s="154"/>
      <c r="R236" s="140" t="s">
        <v>1035</v>
      </c>
      <c r="S236" s="141"/>
      <c r="T236" s="141"/>
      <c r="U236" s="141"/>
      <c r="V236" s="14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V236" s="69"/>
      <c r="BB236" s="7" t="str">
        <f t="shared" si="6"/>
        <v/>
      </c>
      <c r="CE236" t="s">
        <v>318</v>
      </c>
      <c r="CF236" t="s">
        <v>1287</v>
      </c>
    </row>
    <row r="237" spans="1:84" ht="14.25" customHeight="1" thickBot="1">
      <c r="A237" s="132"/>
      <c r="B237" s="132"/>
      <c r="C237" s="132"/>
      <c r="D237" s="132"/>
      <c r="E237" s="132"/>
      <c r="F237" s="132"/>
      <c r="G237" s="132"/>
      <c r="H237" s="132"/>
      <c r="I237" s="133"/>
      <c r="J237" s="151"/>
      <c r="K237" s="152"/>
      <c r="L237" s="126"/>
      <c r="M237" s="126"/>
      <c r="N237" s="126"/>
      <c r="O237" s="126"/>
      <c r="P237" s="155"/>
      <c r="Q237" s="156"/>
      <c r="R237" s="143"/>
      <c r="S237" s="144"/>
      <c r="T237" s="144"/>
      <c r="U237" s="144"/>
      <c r="V237" s="145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V237" s="69"/>
      <c r="BB237" s="7" t="str">
        <f t="shared" si="6"/>
        <v/>
      </c>
      <c r="CE237" t="s">
        <v>319</v>
      </c>
      <c r="CF237" t="s">
        <v>1288</v>
      </c>
    </row>
    <row r="238" spans="1:84" ht="14.25" customHeight="1">
      <c r="A238" s="130" t="s">
        <v>1026</v>
      </c>
      <c r="B238" s="130"/>
      <c r="C238" s="130"/>
      <c r="D238" s="130"/>
      <c r="E238" s="130"/>
      <c r="F238" s="130"/>
      <c r="G238" s="130"/>
      <c r="H238" s="130"/>
      <c r="I238" s="131"/>
      <c r="J238" s="149" t="str">
        <f>IF(L238="","",IF(BE45=TRUE,"(",""))</f>
        <v/>
      </c>
      <c r="K238" s="150"/>
      <c r="L238" s="123" t="str">
        <f>IF(OR(H65="",M65="",R65=""),"",BS40)</f>
        <v/>
      </c>
      <c r="M238" s="123"/>
      <c r="N238" s="123"/>
      <c r="O238" s="123"/>
      <c r="P238" s="153" t="str">
        <f>IF(L238="","",IF(BE45=TRUE,")",""))</f>
        <v/>
      </c>
      <c r="Q238" s="154"/>
      <c r="R238" s="140" t="s">
        <v>1035</v>
      </c>
      <c r="S238" s="141"/>
      <c r="T238" s="141"/>
      <c r="U238" s="141"/>
      <c r="V238" s="142"/>
      <c r="Y238" s="146" t="s">
        <v>2030</v>
      </c>
      <c r="Z238" s="146"/>
      <c r="AA238" s="146"/>
      <c r="AB238" s="146"/>
      <c r="AC238" s="146"/>
      <c r="AD238" s="146"/>
      <c r="AE238" s="146"/>
      <c r="AF238" s="146"/>
      <c r="AG238" s="146"/>
      <c r="AH238" s="157"/>
      <c r="AI238" s="122" t="str">
        <f>IF(OR(H65="",M65=""),"",IF(H65=M65,"検出下限値と定量下限値が同じ値です。",IF(H65&lt;M65,M65,"検出下限値と定量下限値が逆に入力されています。")))</f>
        <v/>
      </c>
      <c r="AJ238" s="123"/>
      <c r="AK238" s="123"/>
      <c r="AL238" s="123"/>
      <c r="AM238" s="123"/>
      <c r="AN238" s="123"/>
      <c r="AO238" s="123"/>
      <c r="AP238" s="124"/>
      <c r="AQ238" s="128" t="s">
        <v>1035</v>
      </c>
      <c r="AR238" s="129"/>
      <c r="AS238" s="129"/>
      <c r="AT238" s="129"/>
      <c r="AV238" s="68"/>
      <c r="BB238" s="7" t="str">
        <f t="shared" si="6"/>
        <v/>
      </c>
      <c r="CE238" t="s">
        <v>320</v>
      </c>
      <c r="CF238" t="s">
        <v>1289</v>
      </c>
    </row>
    <row r="239" spans="1:84" ht="14.25" customHeight="1" thickBot="1">
      <c r="A239" s="132"/>
      <c r="B239" s="132"/>
      <c r="C239" s="132"/>
      <c r="D239" s="132"/>
      <c r="E239" s="132"/>
      <c r="F239" s="132"/>
      <c r="G239" s="132"/>
      <c r="H239" s="132"/>
      <c r="I239" s="133"/>
      <c r="J239" s="151"/>
      <c r="K239" s="152"/>
      <c r="L239" s="126"/>
      <c r="M239" s="126"/>
      <c r="N239" s="126"/>
      <c r="O239" s="126"/>
      <c r="P239" s="155"/>
      <c r="Q239" s="156"/>
      <c r="R239" s="143"/>
      <c r="S239" s="144"/>
      <c r="T239" s="144"/>
      <c r="U239" s="144"/>
      <c r="V239" s="145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57"/>
      <c r="AI239" s="125"/>
      <c r="AJ239" s="126"/>
      <c r="AK239" s="126"/>
      <c r="AL239" s="126"/>
      <c r="AM239" s="126"/>
      <c r="AN239" s="126"/>
      <c r="AO239" s="126"/>
      <c r="AP239" s="127"/>
      <c r="AQ239" s="128"/>
      <c r="AR239" s="129"/>
      <c r="AS239" s="129"/>
      <c r="AT239" s="129"/>
      <c r="AV239" s="68"/>
      <c r="BB239" s="7" t="str">
        <f t="shared" si="6"/>
        <v/>
      </c>
      <c r="CE239" t="s">
        <v>321</v>
      </c>
      <c r="CF239" t="s">
        <v>1290</v>
      </c>
    </row>
    <row r="240" spans="1:84" ht="14.25" customHeight="1">
      <c r="A240" s="130" t="s">
        <v>1027</v>
      </c>
      <c r="B240" s="130"/>
      <c r="C240" s="130"/>
      <c r="D240" s="130"/>
      <c r="E240" s="130"/>
      <c r="F240" s="130"/>
      <c r="G240" s="130"/>
      <c r="H240" s="130"/>
      <c r="I240" s="131"/>
      <c r="J240" s="134" t="str">
        <f>IF(Y65="","",Y65)</f>
        <v/>
      </c>
      <c r="K240" s="135"/>
      <c r="L240" s="135"/>
      <c r="M240" s="135"/>
      <c r="N240" s="135"/>
      <c r="O240" s="135"/>
      <c r="P240" s="135"/>
      <c r="Q240" s="136"/>
      <c r="R240" s="140" t="s">
        <v>30</v>
      </c>
      <c r="S240" s="141"/>
      <c r="T240" s="141"/>
      <c r="U240" s="141"/>
      <c r="V240" s="142"/>
      <c r="Y240" s="146" t="s">
        <v>2031</v>
      </c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22" t="str">
        <f>IF(OR(H65="",M65=""),"",IF(H65=M65,"検出下限値と定量下限値が同じ値です。",IF(H65&lt;M65,H65,"検出下限値と定量下限値が逆に入力されています。")))</f>
        <v/>
      </c>
      <c r="AJ240" s="123"/>
      <c r="AK240" s="123"/>
      <c r="AL240" s="123"/>
      <c r="AM240" s="123"/>
      <c r="AN240" s="123"/>
      <c r="AO240" s="123"/>
      <c r="AP240" s="124"/>
      <c r="AQ240" s="147" t="s">
        <v>1035</v>
      </c>
      <c r="AR240" s="148"/>
      <c r="AS240" s="148"/>
      <c r="AT240" s="148"/>
      <c r="AV240" s="69"/>
      <c r="BB240" s="7" t="str">
        <f t="shared" si="6"/>
        <v/>
      </c>
      <c r="CE240" t="s">
        <v>322</v>
      </c>
      <c r="CF240" t="s">
        <v>1291</v>
      </c>
    </row>
    <row r="241" spans="1:84" ht="14.25" customHeight="1" thickBot="1">
      <c r="A241" s="132"/>
      <c r="B241" s="132"/>
      <c r="C241" s="132"/>
      <c r="D241" s="132"/>
      <c r="E241" s="132"/>
      <c r="F241" s="132"/>
      <c r="G241" s="132"/>
      <c r="H241" s="132"/>
      <c r="I241" s="133"/>
      <c r="J241" s="137"/>
      <c r="K241" s="138"/>
      <c r="L241" s="138"/>
      <c r="M241" s="138"/>
      <c r="N241" s="138"/>
      <c r="O241" s="138"/>
      <c r="P241" s="138"/>
      <c r="Q241" s="139"/>
      <c r="R241" s="143"/>
      <c r="S241" s="144"/>
      <c r="T241" s="144"/>
      <c r="U241" s="144"/>
      <c r="V241" s="145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25"/>
      <c r="AJ241" s="126"/>
      <c r="AK241" s="126"/>
      <c r="AL241" s="126"/>
      <c r="AM241" s="126"/>
      <c r="AN241" s="126"/>
      <c r="AO241" s="126"/>
      <c r="AP241" s="127"/>
      <c r="AQ241" s="147"/>
      <c r="AR241" s="148"/>
      <c r="AS241" s="148"/>
      <c r="AT241" s="148"/>
      <c r="AV241" s="69"/>
      <c r="BB241" s="7" t="str">
        <f t="shared" si="6"/>
        <v/>
      </c>
      <c r="CE241" t="s">
        <v>323</v>
      </c>
      <c r="CF241" t="s">
        <v>1292</v>
      </c>
    </row>
    <row r="242" spans="1:84" ht="14.25" customHeight="1">
      <c r="A242" s="70"/>
      <c r="B242" s="71"/>
      <c r="C242" s="71"/>
      <c r="D242" s="71"/>
      <c r="E242" s="71"/>
      <c r="F242" s="71"/>
      <c r="G242" s="71"/>
      <c r="H242" s="71"/>
      <c r="I242" s="71"/>
      <c r="J242" s="72"/>
      <c r="K242" s="72"/>
      <c r="L242" s="72"/>
      <c r="M242" s="72"/>
      <c r="N242" s="72"/>
      <c r="O242" s="72"/>
      <c r="P242" s="72"/>
      <c r="Q242" s="72"/>
      <c r="R242" s="73"/>
      <c r="S242" s="73"/>
      <c r="T242" s="73"/>
      <c r="U242" s="73"/>
      <c r="V242" s="73"/>
      <c r="W242" s="74"/>
      <c r="X242" s="74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6"/>
      <c r="AJ242" s="76"/>
      <c r="AK242" s="76"/>
      <c r="AL242" s="76"/>
      <c r="AM242" s="76"/>
      <c r="AN242" s="76"/>
      <c r="AO242" s="76"/>
      <c r="AP242" s="76"/>
      <c r="AQ242" s="77"/>
      <c r="AR242" s="77"/>
      <c r="AS242" s="77"/>
      <c r="AT242" s="77"/>
      <c r="AU242" s="74"/>
      <c r="AV242" s="78"/>
      <c r="BB242" s="7" t="str">
        <f t="shared" si="6"/>
        <v/>
      </c>
      <c r="CE242" t="s">
        <v>324</v>
      </c>
      <c r="CF242" t="s">
        <v>1293</v>
      </c>
    </row>
    <row r="243" spans="1:84" ht="14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2"/>
      <c r="K243" s="42"/>
      <c r="L243" s="42"/>
      <c r="M243" s="42"/>
      <c r="N243" s="42"/>
      <c r="O243" s="42"/>
      <c r="P243" s="42"/>
      <c r="Q243" s="42"/>
      <c r="R243" s="33"/>
      <c r="S243" s="33"/>
      <c r="T243" s="33"/>
      <c r="U243" s="33"/>
      <c r="V243" s="33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Q243" s="46"/>
      <c r="AR243" s="46"/>
      <c r="AS243" s="46"/>
      <c r="AT243" s="46"/>
      <c r="BB243" s="7" t="str">
        <f t="shared" si="6"/>
        <v/>
      </c>
      <c r="CE243" t="s">
        <v>325</v>
      </c>
      <c r="CF243" t="s">
        <v>1294</v>
      </c>
    </row>
    <row r="244" spans="1:84" ht="14.25" customHeight="1">
      <c r="A244" s="159" t="s">
        <v>1023</v>
      </c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1"/>
      <c r="BB244" s="7" t="str">
        <f t="shared" si="6"/>
        <v/>
      </c>
      <c r="CE244" t="s">
        <v>326</v>
      </c>
      <c r="CF244" t="s">
        <v>1295</v>
      </c>
    </row>
    <row r="245" spans="1:84" ht="14.25" customHeight="1">
      <c r="A245" s="162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  <c r="AP245" s="163"/>
      <c r="AQ245" s="163"/>
      <c r="AR245" s="163"/>
      <c r="AS245" s="163"/>
      <c r="AT245" s="163"/>
      <c r="AU245" s="163"/>
      <c r="AV245" s="164"/>
      <c r="BB245" s="7" t="str">
        <f t="shared" si="6"/>
        <v/>
      </c>
      <c r="CE245" t="s">
        <v>327</v>
      </c>
      <c r="CF245" t="s">
        <v>1296</v>
      </c>
    </row>
    <row r="246" spans="1:84" ht="14.25" customHeight="1" thickBot="1">
      <c r="A246" s="81"/>
      <c r="B246" s="41"/>
      <c r="C246" s="41"/>
      <c r="D246" s="41"/>
      <c r="E246" s="41"/>
      <c r="F246" s="41"/>
      <c r="G246" s="41"/>
      <c r="H246" s="41"/>
      <c r="I246" s="41"/>
      <c r="J246" s="42"/>
      <c r="K246" s="42"/>
      <c r="L246" s="42"/>
      <c r="M246" s="42"/>
      <c r="N246" s="42"/>
      <c r="O246" s="42"/>
      <c r="P246" s="42"/>
      <c r="Q246" s="42"/>
      <c r="R246" s="33"/>
      <c r="S246" s="33"/>
      <c r="T246" s="33"/>
      <c r="U246" s="33"/>
      <c r="V246" s="33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Q246" s="46"/>
      <c r="AR246" s="46"/>
      <c r="AS246" s="46"/>
      <c r="AT246" s="46"/>
      <c r="AV246" s="69"/>
      <c r="BB246" s="7" t="str">
        <f t="shared" si="6"/>
        <v/>
      </c>
      <c r="CE246" t="s">
        <v>328</v>
      </c>
      <c r="CF246" t="s">
        <v>1297</v>
      </c>
    </row>
    <row r="247" spans="1:84" ht="14.25" customHeight="1">
      <c r="A247" s="165" t="s">
        <v>2024</v>
      </c>
      <c r="B247" s="166"/>
      <c r="C247" s="166"/>
      <c r="D247" s="166"/>
      <c r="E247" s="166"/>
      <c r="F247" s="166"/>
      <c r="G247" s="166"/>
      <c r="H247" s="166"/>
      <c r="I247" s="166"/>
      <c r="J247" s="122" t="str">
        <f>IF(OR($H$60="",$L$60="",$O$60=""),"",$H$60)</f>
        <v/>
      </c>
      <c r="K247" s="123"/>
      <c r="L247" s="123"/>
      <c r="M247" s="123"/>
      <c r="N247" s="123" t="s">
        <v>1029</v>
      </c>
      <c r="O247" s="123" t="str">
        <f>IF(OR($H$60="",$L$60="",$O$60=""),"",$L$60)</f>
        <v/>
      </c>
      <c r="P247" s="123"/>
      <c r="Q247" s="123"/>
      <c r="R247" s="123" t="s">
        <v>1029</v>
      </c>
      <c r="S247" s="123" t="str">
        <f>IF(OR($H$60="",$L$60="",$O$60=""),"",$O$60)</f>
        <v/>
      </c>
      <c r="T247" s="123"/>
      <c r="U247" s="124"/>
      <c r="V247" s="33"/>
      <c r="Y247" s="158" t="s">
        <v>2018</v>
      </c>
      <c r="Z247" s="158"/>
      <c r="AA247" s="158"/>
      <c r="AB247" s="122" t="str">
        <f>IF($AL$66="選択してください","",IF($AL$66="再測定である","再","―"))</f>
        <v/>
      </c>
      <c r="AC247" s="124"/>
      <c r="AD247" s="52"/>
      <c r="AE247" s="52"/>
      <c r="AF247" s="52"/>
      <c r="AG247" s="52"/>
      <c r="AH247" s="52"/>
      <c r="AQ247" s="46"/>
      <c r="AR247" s="46"/>
      <c r="AS247" s="46"/>
      <c r="AT247" s="46"/>
      <c r="AV247" s="69"/>
      <c r="BB247" s="7" t="str">
        <f t="shared" si="6"/>
        <v/>
      </c>
      <c r="CE247" t="s">
        <v>329</v>
      </c>
      <c r="CF247" t="s">
        <v>1298</v>
      </c>
    </row>
    <row r="248" spans="1:84" ht="14.25" customHeight="1" thickBot="1">
      <c r="A248" s="165"/>
      <c r="B248" s="166"/>
      <c r="C248" s="166"/>
      <c r="D248" s="166"/>
      <c r="E248" s="166"/>
      <c r="F248" s="166"/>
      <c r="G248" s="166"/>
      <c r="H248" s="166"/>
      <c r="I248" s="166"/>
      <c r="J248" s="125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7"/>
      <c r="V248" s="7"/>
      <c r="Y248" s="158"/>
      <c r="Z248" s="158"/>
      <c r="AA248" s="158"/>
      <c r="AB248" s="125"/>
      <c r="AC248" s="127"/>
      <c r="AD248" s="52"/>
      <c r="AE248" s="52"/>
      <c r="AF248" s="52"/>
      <c r="AG248" s="52"/>
      <c r="AH248" s="52"/>
      <c r="AQ248" s="46"/>
      <c r="AR248" s="46"/>
      <c r="AS248" s="46"/>
      <c r="AT248" s="46"/>
      <c r="AV248" s="69"/>
      <c r="BB248" s="7" t="str">
        <f t="shared" si="6"/>
        <v/>
      </c>
      <c r="CE248" t="s">
        <v>330</v>
      </c>
      <c r="CF248" t="s">
        <v>1299</v>
      </c>
    </row>
    <row r="249" spans="1:84" ht="14.25" customHeight="1">
      <c r="A249" s="85"/>
      <c r="B249" s="60"/>
      <c r="C249" s="60"/>
      <c r="D249" s="60"/>
      <c r="E249" s="60"/>
      <c r="F249" s="60"/>
      <c r="G249" s="60"/>
      <c r="H249" s="60"/>
      <c r="I249" s="60"/>
      <c r="Y249" s="52"/>
      <c r="Z249" s="60"/>
      <c r="AA249" s="60"/>
      <c r="AB249" s="60"/>
      <c r="AC249" s="60"/>
      <c r="AD249" s="60"/>
      <c r="AE249" s="60"/>
      <c r="AF249" s="60"/>
      <c r="AG249" s="60"/>
      <c r="AH249" s="7"/>
      <c r="AI249" s="7"/>
      <c r="AJ249" s="7"/>
      <c r="AK249" s="7"/>
      <c r="AL249" s="7"/>
      <c r="AM249" s="7"/>
      <c r="AN249" s="7"/>
      <c r="AO249" s="33"/>
      <c r="AP249" s="33"/>
      <c r="AQ249" s="33"/>
      <c r="AR249" s="33"/>
      <c r="AS249" s="33"/>
      <c r="AT249" s="33"/>
      <c r="AV249" s="69"/>
      <c r="BB249" s="7" t="str">
        <f t="shared" si="6"/>
        <v/>
      </c>
      <c r="CE249" t="s">
        <v>331</v>
      </c>
      <c r="CF249" t="s">
        <v>1300</v>
      </c>
    </row>
    <row r="250" spans="1:84" ht="14.25" customHeight="1" thickBot="1">
      <c r="A250" s="64"/>
      <c r="B250" s="60"/>
      <c r="C250" s="60"/>
      <c r="D250" s="60"/>
      <c r="E250" s="60"/>
      <c r="F250" s="60"/>
      <c r="G250" s="60"/>
      <c r="H250" s="60"/>
      <c r="I250" s="60"/>
      <c r="J250" s="158" t="s">
        <v>1024</v>
      </c>
      <c r="K250" s="158"/>
      <c r="L250" s="158"/>
      <c r="M250" s="158"/>
      <c r="N250" s="158"/>
      <c r="O250" s="158"/>
      <c r="P250" s="158"/>
      <c r="Q250" s="158"/>
      <c r="R250" s="158" t="s">
        <v>1030</v>
      </c>
      <c r="S250" s="158"/>
      <c r="T250" s="158"/>
      <c r="U250" s="158"/>
      <c r="V250" s="158"/>
      <c r="Y250" s="60"/>
      <c r="Z250" s="60"/>
      <c r="AA250" s="60"/>
      <c r="AB250" s="60"/>
      <c r="AC250" s="60"/>
      <c r="AD250" s="60"/>
      <c r="AE250" s="60"/>
      <c r="AF250" s="60"/>
      <c r="AG250" s="60"/>
      <c r="AV250" s="69"/>
      <c r="BB250" s="7" t="str">
        <f t="shared" si="6"/>
        <v/>
      </c>
      <c r="CE250" t="s">
        <v>332</v>
      </c>
      <c r="CF250" t="s">
        <v>1301</v>
      </c>
    </row>
    <row r="251" spans="1:84" ht="14.25" customHeight="1">
      <c r="A251" s="130" t="s">
        <v>1025</v>
      </c>
      <c r="B251" s="130"/>
      <c r="C251" s="130"/>
      <c r="D251" s="130"/>
      <c r="E251" s="130"/>
      <c r="F251" s="130"/>
      <c r="G251" s="130"/>
      <c r="H251" s="130"/>
      <c r="I251" s="131"/>
      <c r="J251" s="149" t="str">
        <f>IF(L251="","",IF(BE46=TRUE,"(",""))</f>
        <v/>
      </c>
      <c r="K251" s="150"/>
      <c r="L251" s="123" t="str">
        <f>IF(OR(H66="",M66="",R66=""),"",BL41)</f>
        <v/>
      </c>
      <c r="M251" s="123"/>
      <c r="N251" s="123"/>
      <c r="O251" s="123"/>
      <c r="P251" s="153" t="str">
        <f>IF(L251="","",IF(BE46=TRUE,")",""))</f>
        <v/>
      </c>
      <c r="Q251" s="154"/>
      <c r="R251" s="140" t="s">
        <v>1035</v>
      </c>
      <c r="S251" s="141"/>
      <c r="T251" s="141"/>
      <c r="U251" s="141"/>
      <c r="V251" s="14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V251" s="69"/>
      <c r="BB251" s="7" t="str">
        <f t="shared" si="6"/>
        <v/>
      </c>
      <c r="CE251" t="s">
        <v>333</v>
      </c>
      <c r="CF251" t="s">
        <v>1302</v>
      </c>
    </row>
    <row r="252" spans="1:84" ht="14.25" customHeight="1" thickBot="1">
      <c r="A252" s="132"/>
      <c r="B252" s="132"/>
      <c r="C252" s="132"/>
      <c r="D252" s="132"/>
      <c r="E252" s="132"/>
      <c r="F252" s="132"/>
      <c r="G252" s="132"/>
      <c r="H252" s="132"/>
      <c r="I252" s="133"/>
      <c r="J252" s="151"/>
      <c r="K252" s="152"/>
      <c r="L252" s="126"/>
      <c r="M252" s="126"/>
      <c r="N252" s="126"/>
      <c r="O252" s="126"/>
      <c r="P252" s="155"/>
      <c r="Q252" s="156"/>
      <c r="R252" s="143"/>
      <c r="S252" s="144"/>
      <c r="T252" s="144"/>
      <c r="U252" s="144"/>
      <c r="V252" s="145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V252" s="69"/>
      <c r="BB252" s="7" t="str">
        <f t="shared" si="6"/>
        <v/>
      </c>
      <c r="CE252" t="s">
        <v>334</v>
      </c>
      <c r="CF252" t="s">
        <v>1303</v>
      </c>
    </row>
    <row r="253" spans="1:84" ht="14.25" customHeight="1">
      <c r="A253" s="130" t="s">
        <v>1026</v>
      </c>
      <c r="B253" s="130"/>
      <c r="C253" s="130"/>
      <c r="D253" s="130"/>
      <c r="E253" s="130"/>
      <c r="F253" s="130"/>
      <c r="G253" s="130"/>
      <c r="H253" s="130"/>
      <c r="I253" s="131"/>
      <c r="J253" s="149" t="str">
        <f>IF(L253="","",IF(BE46=TRUE,"(",""))</f>
        <v/>
      </c>
      <c r="K253" s="150"/>
      <c r="L253" s="123" t="str">
        <f>IF(OR(H66="",M66="",R66=""),"",BS41)</f>
        <v/>
      </c>
      <c r="M253" s="123"/>
      <c r="N253" s="123"/>
      <c r="O253" s="123"/>
      <c r="P253" s="153" t="str">
        <f>IF(L253="","",IF(BE46=TRUE,")",""))</f>
        <v/>
      </c>
      <c r="Q253" s="154"/>
      <c r="R253" s="140" t="s">
        <v>1035</v>
      </c>
      <c r="S253" s="141"/>
      <c r="T253" s="141"/>
      <c r="U253" s="141"/>
      <c r="V253" s="142"/>
      <c r="Y253" s="146" t="s">
        <v>2032</v>
      </c>
      <c r="Z253" s="146"/>
      <c r="AA253" s="146"/>
      <c r="AB253" s="146"/>
      <c r="AC253" s="146"/>
      <c r="AD253" s="146"/>
      <c r="AE253" s="146"/>
      <c r="AF253" s="146"/>
      <c r="AG253" s="146"/>
      <c r="AH253" s="157"/>
      <c r="AI253" s="122" t="str">
        <f>IF(OR(H66="",M66=""),"",IF(H66=M66,"検出下限値と定量下限値が同じ値です。",IF(H66&lt;M66,M66,"検出下限値と定量下限値が逆に入力されています。")))</f>
        <v/>
      </c>
      <c r="AJ253" s="123"/>
      <c r="AK253" s="123"/>
      <c r="AL253" s="123"/>
      <c r="AM253" s="123"/>
      <c r="AN253" s="123"/>
      <c r="AO253" s="123"/>
      <c r="AP253" s="124"/>
      <c r="AQ253" s="128" t="s">
        <v>1035</v>
      </c>
      <c r="AR253" s="129"/>
      <c r="AS253" s="129"/>
      <c r="AT253" s="129"/>
      <c r="AV253" s="68"/>
      <c r="BB253" s="7" t="str">
        <f t="shared" si="6"/>
        <v/>
      </c>
      <c r="CE253" t="s">
        <v>335</v>
      </c>
      <c r="CF253" t="s">
        <v>1304</v>
      </c>
    </row>
    <row r="254" spans="1:84" ht="14.25" customHeight="1" thickBot="1">
      <c r="A254" s="132"/>
      <c r="B254" s="132"/>
      <c r="C254" s="132"/>
      <c r="D254" s="132"/>
      <c r="E254" s="132"/>
      <c r="F254" s="132"/>
      <c r="G254" s="132"/>
      <c r="H254" s="132"/>
      <c r="I254" s="133"/>
      <c r="J254" s="151"/>
      <c r="K254" s="152"/>
      <c r="L254" s="126"/>
      <c r="M254" s="126"/>
      <c r="N254" s="126"/>
      <c r="O254" s="126"/>
      <c r="P254" s="155"/>
      <c r="Q254" s="156"/>
      <c r="R254" s="143"/>
      <c r="S254" s="144"/>
      <c r="T254" s="144"/>
      <c r="U254" s="144"/>
      <c r="V254" s="145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57"/>
      <c r="AI254" s="125"/>
      <c r="AJ254" s="126"/>
      <c r="AK254" s="126"/>
      <c r="AL254" s="126"/>
      <c r="AM254" s="126"/>
      <c r="AN254" s="126"/>
      <c r="AO254" s="126"/>
      <c r="AP254" s="127"/>
      <c r="AQ254" s="128"/>
      <c r="AR254" s="129"/>
      <c r="AS254" s="129"/>
      <c r="AT254" s="129"/>
      <c r="AV254" s="68"/>
      <c r="BB254" s="7" t="str">
        <f t="shared" ref="BB254:BB278" si="7">IF($I$25="","",IF($I$25&gt;=2,1,""))</f>
        <v/>
      </c>
      <c r="CE254" t="s">
        <v>336</v>
      </c>
      <c r="CF254" t="s">
        <v>1305</v>
      </c>
    </row>
    <row r="255" spans="1:84" ht="14.25" customHeight="1">
      <c r="A255" s="130" t="s">
        <v>1027</v>
      </c>
      <c r="B255" s="130"/>
      <c r="C255" s="130"/>
      <c r="D255" s="130"/>
      <c r="E255" s="130"/>
      <c r="F255" s="130"/>
      <c r="G255" s="130"/>
      <c r="H255" s="130"/>
      <c r="I255" s="131"/>
      <c r="J255" s="134" t="str">
        <f>IF(Y66="","",Y66)</f>
        <v/>
      </c>
      <c r="K255" s="135"/>
      <c r="L255" s="135"/>
      <c r="M255" s="135"/>
      <c r="N255" s="135"/>
      <c r="O255" s="135"/>
      <c r="P255" s="135"/>
      <c r="Q255" s="136"/>
      <c r="R255" s="140" t="s">
        <v>30</v>
      </c>
      <c r="S255" s="141"/>
      <c r="T255" s="141"/>
      <c r="U255" s="141"/>
      <c r="V255" s="142"/>
      <c r="Y255" s="146" t="s">
        <v>2033</v>
      </c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22" t="str">
        <f>IF(OR(H66="",M66=""),"",IF(H66=M66,"検出下限値と定量下限値が同じ値です。",IF(H66&lt;M66,H66,"検出下限値と定量下限値が逆に入力されています。")))</f>
        <v/>
      </c>
      <c r="AJ255" s="123"/>
      <c r="AK255" s="123"/>
      <c r="AL255" s="123"/>
      <c r="AM255" s="123"/>
      <c r="AN255" s="123"/>
      <c r="AO255" s="123"/>
      <c r="AP255" s="124"/>
      <c r="AQ255" s="147" t="s">
        <v>1035</v>
      </c>
      <c r="AR255" s="148"/>
      <c r="AS255" s="148"/>
      <c r="AT255" s="148"/>
      <c r="AV255" s="69"/>
      <c r="BB255" s="7" t="str">
        <f t="shared" si="7"/>
        <v/>
      </c>
      <c r="CE255" t="s">
        <v>337</v>
      </c>
      <c r="CF255" t="s">
        <v>1306</v>
      </c>
    </row>
    <row r="256" spans="1:84" ht="14.25" customHeight="1" thickBot="1">
      <c r="A256" s="132"/>
      <c r="B256" s="132"/>
      <c r="C256" s="132"/>
      <c r="D256" s="132"/>
      <c r="E256" s="132"/>
      <c r="F256" s="132"/>
      <c r="G256" s="132"/>
      <c r="H256" s="132"/>
      <c r="I256" s="133"/>
      <c r="J256" s="137"/>
      <c r="K256" s="138"/>
      <c r="L256" s="138"/>
      <c r="M256" s="138"/>
      <c r="N256" s="138"/>
      <c r="O256" s="138"/>
      <c r="P256" s="138"/>
      <c r="Q256" s="139"/>
      <c r="R256" s="143"/>
      <c r="S256" s="144"/>
      <c r="T256" s="144"/>
      <c r="U256" s="144"/>
      <c r="V256" s="145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25"/>
      <c r="AJ256" s="126"/>
      <c r="AK256" s="126"/>
      <c r="AL256" s="126"/>
      <c r="AM256" s="126"/>
      <c r="AN256" s="126"/>
      <c r="AO256" s="126"/>
      <c r="AP256" s="127"/>
      <c r="AQ256" s="147"/>
      <c r="AR256" s="148"/>
      <c r="AS256" s="148"/>
      <c r="AT256" s="148"/>
      <c r="AV256" s="69"/>
      <c r="BB256" s="7" t="str">
        <f t="shared" si="7"/>
        <v/>
      </c>
      <c r="CE256" t="s">
        <v>338</v>
      </c>
      <c r="CF256" t="s">
        <v>1307</v>
      </c>
    </row>
    <row r="257" spans="1:84" ht="14.25" customHeight="1">
      <c r="A257" s="70"/>
      <c r="B257" s="71"/>
      <c r="C257" s="71"/>
      <c r="D257" s="71"/>
      <c r="E257" s="71"/>
      <c r="F257" s="71"/>
      <c r="G257" s="71"/>
      <c r="H257" s="71"/>
      <c r="I257" s="71"/>
      <c r="J257" s="72"/>
      <c r="K257" s="72"/>
      <c r="L257" s="72"/>
      <c r="M257" s="72"/>
      <c r="N257" s="72"/>
      <c r="O257" s="72"/>
      <c r="P257" s="72"/>
      <c r="Q257" s="72"/>
      <c r="R257" s="73"/>
      <c r="S257" s="73"/>
      <c r="T257" s="73"/>
      <c r="U257" s="73"/>
      <c r="V257" s="73"/>
      <c r="W257" s="74"/>
      <c r="X257" s="74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6"/>
      <c r="AJ257" s="76"/>
      <c r="AK257" s="76"/>
      <c r="AL257" s="76"/>
      <c r="AM257" s="76"/>
      <c r="AN257" s="76"/>
      <c r="AO257" s="76"/>
      <c r="AP257" s="76"/>
      <c r="AQ257" s="77"/>
      <c r="AR257" s="77"/>
      <c r="AS257" s="77"/>
      <c r="AT257" s="77"/>
      <c r="AU257" s="74"/>
      <c r="AV257" s="78"/>
      <c r="BB257" s="7" t="str">
        <f t="shared" si="7"/>
        <v/>
      </c>
      <c r="CE257" t="s">
        <v>339</v>
      </c>
      <c r="CF257" t="s">
        <v>1308</v>
      </c>
    </row>
    <row r="258" spans="1:84" ht="14.25" customHeight="1"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Q258" s="46"/>
      <c r="AR258" s="46"/>
      <c r="AS258" s="46"/>
      <c r="AT258" s="46"/>
      <c r="BB258" s="7" t="str">
        <f t="shared" si="7"/>
        <v/>
      </c>
      <c r="CE258" t="s">
        <v>340</v>
      </c>
      <c r="CF258" t="s">
        <v>1309</v>
      </c>
    </row>
    <row r="259" spans="1:84" ht="14.25" customHeight="1">
      <c r="A259" s="111" t="s">
        <v>1031</v>
      </c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BB259" s="7" t="str">
        <f t="shared" si="7"/>
        <v/>
      </c>
      <c r="CE259" t="s">
        <v>341</v>
      </c>
      <c r="CF259" t="s">
        <v>1310</v>
      </c>
    </row>
    <row r="260" spans="1:84" ht="14.25" customHeight="1" thickBot="1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BB260" s="7" t="str">
        <f t="shared" si="7"/>
        <v/>
      </c>
      <c r="CE260" t="s">
        <v>342</v>
      </c>
      <c r="CF260" t="s">
        <v>1311</v>
      </c>
    </row>
    <row r="261" spans="1:84" ht="14.25" customHeight="1">
      <c r="A261" s="112" t="str">
        <f>IF(B69="","",B69)</f>
        <v/>
      </c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4"/>
      <c r="AV261" s="7"/>
      <c r="BB261" s="7" t="str">
        <f t="shared" si="7"/>
        <v/>
      </c>
      <c r="CE261" t="s">
        <v>343</v>
      </c>
      <c r="CF261" t="s">
        <v>1312</v>
      </c>
    </row>
    <row r="262" spans="1:84" ht="14.25" customHeight="1">
      <c r="A262" s="115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6"/>
      <c r="AT262" s="116"/>
      <c r="AU262" s="117"/>
      <c r="AV262" s="7"/>
      <c r="BB262" s="7" t="str">
        <f t="shared" si="7"/>
        <v/>
      </c>
      <c r="CE262" t="s">
        <v>344</v>
      </c>
      <c r="CF262" t="s">
        <v>1313</v>
      </c>
    </row>
    <row r="263" spans="1:84" ht="14.25" customHeight="1" thickBot="1">
      <c r="A263" s="118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20"/>
      <c r="AV263" s="7"/>
      <c r="BB263" s="7" t="str">
        <f t="shared" si="7"/>
        <v/>
      </c>
      <c r="CE263" t="s">
        <v>345</v>
      </c>
      <c r="CF263" t="s">
        <v>1314</v>
      </c>
    </row>
    <row r="264" spans="1:8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BB264" s="7" t="str">
        <f t="shared" si="7"/>
        <v/>
      </c>
      <c r="CE264" t="s">
        <v>346</v>
      </c>
      <c r="CF264" t="s">
        <v>1315</v>
      </c>
    </row>
    <row r="265" spans="1:84" ht="14.25" customHeight="1">
      <c r="A265" s="121" t="s">
        <v>1032</v>
      </c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BB265" s="7" t="str">
        <f t="shared" si="7"/>
        <v/>
      </c>
      <c r="CE265" t="s">
        <v>347</v>
      </c>
      <c r="CF265" t="s">
        <v>1316</v>
      </c>
    </row>
    <row r="266" spans="1:84" ht="14.25" customHeight="1" thickBot="1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BB266" s="7" t="str">
        <f t="shared" si="7"/>
        <v/>
      </c>
      <c r="CE266" t="s">
        <v>348</v>
      </c>
      <c r="CF266" t="s">
        <v>1317</v>
      </c>
    </row>
    <row r="267" spans="1:84" ht="14.25" customHeight="1">
      <c r="A267" s="220" t="s">
        <v>67</v>
      </c>
      <c r="B267" s="221"/>
      <c r="C267" s="221"/>
      <c r="D267" s="221"/>
      <c r="E267" s="221"/>
      <c r="F267" s="221"/>
      <c r="G267" s="221"/>
      <c r="H267" s="226" t="str">
        <f>IF($G$9="","",$G$9)</f>
        <v/>
      </c>
      <c r="I267" s="227"/>
      <c r="J267" s="227"/>
      <c r="K267" s="227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7"/>
      <c r="AA267" s="227"/>
      <c r="AB267" s="227"/>
      <c r="AC267" s="227"/>
      <c r="AD267" s="227"/>
      <c r="AE267" s="227"/>
      <c r="AF267" s="227"/>
      <c r="AG267" s="227"/>
      <c r="AH267" s="227"/>
      <c r="AI267" s="227"/>
      <c r="AJ267" s="227"/>
      <c r="AK267" s="228"/>
      <c r="BB267" s="7" t="str">
        <f t="shared" si="7"/>
        <v/>
      </c>
      <c r="CE267" t="s">
        <v>349</v>
      </c>
      <c r="CF267" t="s">
        <v>1318</v>
      </c>
    </row>
    <row r="268" spans="1:84" ht="14.25" customHeight="1" thickBot="1">
      <c r="A268" s="223"/>
      <c r="B268" s="224"/>
      <c r="C268" s="224"/>
      <c r="D268" s="224"/>
      <c r="E268" s="224"/>
      <c r="F268" s="224"/>
      <c r="G268" s="224"/>
      <c r="H268" s="229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1"/>
      <c r="BB268" s="7" t="str">
        <f t="shared" si="7"/>
        <v/>
      </c>
      <c r="CE268" t="s">
        <v>350</v>
      </c>
      <c r="CF268" t="s">
        <v>1319</v>
      </c>
    </row>
    <row r="269" spans="1:84" ht="14.25" customHeight="1">
      <c r="A269" s="220" t="s">
        <v>70</v>
      </c>
      <c r="B269" s="221"/>
      <c r="C269" s="221"/>
      <c r="D269" s="221"/>
      <c r="E269" s="221"/>
      <c r="F269" s="221"/>
      <c r="G269" s="222"/>
      <c r="H269" s="226" t="str">
        <f>IF($G$10="","",$G$10)</f>
        <v/>
      </c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7"/>
      <c r="AA269" s="227"/>
      <c r="AB269" s="227"/>
      <c r="AC269" s="227"/>
      <c r="AD269" s="227"/>
      <c r="AE269" s="227"/>
      <c r="AF269" s="227"/>
      <c r="AG269" s="227"/>
      <c r="AH269" s="227"/>
      <c r="AI269" s="227"/>
      <c r="AJ269" s="227"/>
      <c r="AK269" s="228"/>
      <c r="BB269" s="7" t="str">
        <f t="shared" si="7"/>
        <v/>
      </c>
      <c r="CE269" t="s">
        <v>351</v>
      </c>
      <c r="CF269" t="s">
        <v>1320</v>
      </c>
    </row>
    <row r="270" spans="1:84" ht="14.25" customHeight="1" thickBot="1">
      <c r="A270" s="223"/>
      <c r="B270" s="224"/>
      <c r="C270" s="224"/>
      <c r="D270" s="224"/>
      <c r="E270" s="224"/>
      <c r="F270" s="224"/>
      <c r="G270" s="225"/>
      <c r="H270" s="229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1"/>
      <c r="BB270" s="7" t="str">
        <f t="shared" si="7"/>
        <v/>
      </c>
      <c r="CE270" t="s">
        <v>352</v>
      </c>
      <c r="CF270" t="s">
        <v>1321</v>
      </c>
    </row>
    <row r="271" spans="1:84" ht="14.25" customHeight="1">
      <c r="A271" s="220" t="s">
        <v>73</v>
      </c>
      <c r="B271" s="221"/>
      <c r="C271" s="221"/>
      <c r="D271" s="221"/>
      <c r="E271" s="221"/>
      <c r="F271" s="221"/>
      <c r="G271" s="222"/>
      <c r="H271" s="226" t="str">
        <f>IF($G$11="","",$G$11)</f>
        <v/>
      </c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7"/>
      <c r="AA271" s="227"/>
      <c r="AB271" s="227"/>
      <c r="AC271" s="227"/>
      <c r="AD271" s="227"/>
      <c r="AE271" s="227"/>
      <c r="AF271" s="227"/>
      <c r="AG271" s="227"/>
      <c r="AH271" s="227"/>
      <c r="AI271" s="227"/>
      <c r="AJ271" s="227"/>
      <c r="AK271" s="228"/>
      <c r="BB271" s="7" t="str">
        <f t="shared" si="7"/>
        <v/>
      </c>
      <c r="CE271" t="s">
        <v>353</v>
      </c>
      <c r="CF271" t="s">
        <v>1322</v>
      </c>
    </row>
    <row r="272" spans="1:84" ht="14.25" customHeight="1" thickBot="1">
      <c r="A272" s="223"/>
      <c r="B272" s="224"/>
      <c r="C272" s="224"/>
      <c r="D272" s="224"/>
      <c r="E272" s="224"/>
      <c r="F272" s="224"/>
      <c r="G272" s="225"/>
      <c r="H272" s="229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  <c r="AH272" s="230"/>
      <c r="AI272" s="230"/>
      <c r="AJ272" s="230"/>
      <c r="AK272" s="231"/>
      <c r="BB272" s="7" t="str">
        <f t="shared" si="7"/>
        <v/>
      </c>
      <c r="CE272" t="s">
        <v>354</v>
      </c>
      <c r="CF272" t="s">
        <v>1323</v>
      </c>
    </row>
    <row r="273" spans="1:84" ht="14.25" customHeight="1">
      <c r="A273" s="220" t="s">
        <v>76</v>
      </c>
      <c r="B273" s="221"/>
      <c r="C273" s="221"/>
      <c r="D273" s="221"/>
      <c r="E273" s="221"/>
      <c r="F273" s="221"/>
      <c r="G273" s="222"/>
      <c r="H273" s="226" t="str">
        <f>IF($G$12="","",$G$12)</f>
        <v/>
      </c>
      <c r="I273" s="227"/>
      <c r="J273" s="227"/>
      <c r="K273" s="227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7"/>
      <c r="AA273" s="227"/>
      <c r="AB273" s="227"/>
      <c r="AC273" s="227"/>
      <c r="AD273" s="227"/>
      <c r="AE273" s="227"/>
      <c r="AF273" s="227"/>
      <c r="AG273" s="227"/>
      <c r="AH273" s="227"/>
      <c r="AI273" s="227"/>
      <c r="AJ273" s="227"/>
      <c r="AK273" s="228"/>
      <c r="BB273" s="7" t="str">
        <f t="shared" si="7"/>
        <v/>
      </c>
      <c r="CE273" t="s">
        <v>355</v>
      </c>
      <c r="CF273" t="s">
        <v>1324</v>
      </c>
    </row>
    <row r="274" spans="1:84" ht="14.25" customHeight="1" thickBot="1">
      <c r="A274" s="223"/>
      <c r="B274" s="224"/>
      <c r="C274" s="224"/>
      <c r="D274" s="224"/>
      <c r="E274" s="224"/>
      <c r="F274" s="224"/>
      <c r="G274" s="225"/>
      <c r="H274" s="229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1"/>
      <c r="AO274" t="s">
        <v>2008</v>
      </c>
      <c r="BB274" s="7" t="str">
        <f t="shared" si="7"/>
        <v/>
      </c>
      <c r="CE274" t="s">
        <v>356</v>
      </c>
      <c r="CF274" t="s">
        <v>1325</v>
      </c>
    </row>
    <row r="275" spans="1:84" ht="14.25" customHeight="1">
      <c r="A275" s="44"/>
      <c r="B275" s="44"/>
      <c r="C275" s="44"/>
      <c r="D275" s="44"/>
      <c r="E275" s="44"/>
      <c r="F275" s="44"/>
      <c r="G275" s="44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BB275" s="7" t="str">
        <f t="shared" si="7"/>
        <v/>
      </c>
      <c r="CE275" t="s">
        <v>357</v>
      </c>
      <c r="CF275" t="s">
        <v>1326</v>
      </c>
    </row>
    <row r="276" spans="1:84" ht="14.25" customHeight="1">
      <c r="A276" s="44"/>
      <c r="B276" s="44"/>
      <c r="C276" s="44"/>
      <c r="D276" s="44"/>
      <c r="E276" s="44"/>
      <c r="F276" s="44"/>
      <c r="G276" s="44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BB276" s="7" t="str">
        <f t="shared" si="7"/>
        <v/>
      </c>
      <c r="CE276" t="s">
        <v>358</v>
      </c>
      <c r="CF276" t="s">
        <v>1327</v>
      </c>
    </row>
    <row r="277" spans="1:84" ht="14.25" customHeight="1">
      <c r="A277" s="44"/>
      <c r="B277" s="44"/>
      <c r="C277" s="44"/>
      <c r="D277" s="44"/>
      <c r="E277" s="44"/>
      <c r="F277" s="44"/>
      <c r="G277" s="44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V277" s="107" t="str">
        <f>IF(AZ277="","",2)</f>
        <v/>
      </c>
      <c r="AW277" s="108"/>
      <c r="AX277" s="108" t="s">
        <v>1999</v>
      </c>
      <c r="AY277" s="91"/>
      <c r="AZ277" s="91" t="str">
        <f>IF($I$25="","",IF(OR($I$25=0,$I$25=1),"",$I$25))</f>
        <v/>
      </c>
      <c r="BA277" s="92"/>
      <c r="BB277" s="7" t="str">
        <f t="shared" si="7"/>
        <v/>
      </c>
      <c r="CE277" t="s">
        <v>359</v>
      </c>
      <c r="CF277" t="s">
        <v>1328</v>
      </c>
    </row>
    <row r="278" spans="1:84" ht="14.25" customHeight="1">
      <c r="A278" s="44"/>
      <c r="B278" s="44"/>
      <c r="C278" s="44"/>
      <c r="D278" s="44"/>
      <c r="E278" s="44"/>
      <c r="F278" s="44"/>
      <c r="G278" s="44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V278" s="232"/>
      <c r="AW278" s="93"/>
      <c r="AX278" s="93"/>
      <c r="AY278" s="93"/>
      <c r="AZ278" s="93"/>
      <c r="BA278" s="94"/>
      <c r="BB278" s="7" t="str">
        <f t="shared" si="7"/>
        <v/>
      </c>
      <c r="CE278" t="s">
        <v>360</v>
      </c>
      <c r="CF278" t="s">
        <v>1329</v>
      </c>
    </row>
    <row r="279" spans="1:84" ht="14.25" customHeight="1">
      <c r="A279" s="207" t="s">
        <v>2002</v>
      </c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8" t="s">
        <v>2026</v>
      </c>
      <c r="P279" s="208"/>
      <c r="Q279" s="208"/>
      <c r="R279" s="209">
        <v>7</v>
      </c>
      <c r="S279" s="209"/>
      <c r="T279" s="210" t="s">
        <v>152</v>
      </c>
      <c r="U279" s="210"/>
      <c r="V279" s="210"/>
      <c r="W279" s="210"/>
      <c r="X279" s="210"/>
      <c r="Y279" s="211" t="s">
        <v>153</v>
      </c>
      <c r="Z279" s="212" t="s">
        <v>2007</v>
      </c>
      <c r="AA279" s="212"/>
      <c r="AB279" s="213">
        <v>8</v>
      </c>
      <c r="AC279" s="213"/>
      <c r="AD279" s="210" t="s">
        <v>1034</v>
      </c>
      <c r="AE279" s="210"/>
      <c r="AF279" s="210"/>
      <c r="AG279" s="210"/>
      <c r="AH279" s="210"/>
      <c r="AI279" s="210"/>
      <c r="AJ279" s="210"/>
      <c r="AK279" s="210"/>
      <c r="AL279" s="214" t="s">
        <v>154</v>
      </c>
      <c r="AM279" s="215"/>
      <c r="AN279" s="215"/>
      <c r="AO279" s="216"/>
      <c r="AP279" s="199" t="s">
        <v>155</v>
      </c>
      <c r="AQ279" s="200"/>
      <c r="AR279" s="200"/>
      <c r="AS279" s="203">
        <v>8</v>
      </c>
      <c r="AT279" s="203"/>
      <c r="AU279" s="200" t="s">
        <v>1015</v>
      </c>
      <c r="AV279" s="205" t="s">
        <v>2012</v>
      </c>
      <c r="AW279" s="205"/>
      <c r="AX279" s="200" t="s">
        <v>1016</v>
      </c>
      <c r="AY279" s="200" t="s">
        <v>2039</v>
      </c>
      <c r="AZ279" s="200"/>
      <c r="BA279" s="196" t="s">
        <v>1017</v>
      </c>
      <c r="BB279" s="7" t="str">
        <f>IF($I$25="","",IF($I$25&gt;=3,1,""))</f>
        <v/>
      </c>
      <c r="CE279" t="s">
        <v>361</v>
      </c>
      <c r="CF279" t="s">
        <v>1330</v>
      </c>
    </row>
    <row r="280" spans="1:84" ht="14.25" customHeight="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8"/>
      <c r="P280" s="208"/>
      <c r="Q280" s="208"/>
      <c r="R280" s="209"/>
      <c r="S280" s="209"/>
      <c r="T280" s="210"/>
      <c r="U280" s="210"/>
      <c r="V280" s="210"/>
      <c r="W280" s="210"/>
      <c r="X280" s="210"/>
      <c r="Y280" s="211"/>
      <c r="Z280" s="212"/>
      <c r="AA280" s="212"/>
      <c r="AB280" s="213"/>
      <c r="AC280" s="213"/>
      <c r="AD280" s="210"/>
      <c r="AE280" s="210"/>
      <c r="AF280" s="210"/>
      <c r="AG280" s="210"/>
      <c r="AH280" s="210"/>
      <c r="AI280" s="210"/>
      <c r="AJ280" s="210"/>
      <c r="AK280" s="210"/>
      <c r="AL280" s="217"/>
      <c r="AM280" s="218"/>
      <c r="AN280" s="218"/>
      <c r="AO280" s="219"/>
      <c r="AP280" s="201"/>
      <c r="AQ280" s="202"/>
      <c r="AR280" s="202"/>
      <c r="AS280" s="204"/>
      <c r="AT280" s="204"/>
      <c r="AU280" s="202"/>
      <c r="AV280" s="206"/>
      <c r="AW280" s="206"/>
      <c r="AX280" s="202"/>
      <c r="AY280" s="202"/>
      <c r="AZ280" s="202"/>
      <c r="BA280" s="197"/>
      <c r="BB280" s="7" t="str">
        <f t="shared" ref="BB280:BB350" si="8">IF($I$25="","",IF($I$25&gt;=3,1,""))</f>
        <v/>
      </c>
      <c r="CE280" t="s">
        <v>362</v>
      </c>
      <c r="CF280" t="s">
        <v>1331</v>
      </c>
    </row>
    <row r="281" spans="1:84" ht="14.25" customHeight="1">
      <c r="A281" s="198" t="s">
        <v>2035</v>
      </c>
      <c r="B281" s="198"/>
      <c r="C281" s="198"/>
      <c r="D281" s="198"/>
      <c r="E281" s="198"/>
      <c r="F281" s="35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2"/>
      <c r="S281" s="32"/>
      <c r="T281" s="37"/>
      <c r="U281" s="37"/>
      <c r="V281" s="37"/>
      <c r="W281" s="37"/>
      <c r="X281" s="37"/>
      <c r="Y281" s="32"/>
      <c r="Z281" s="38"/>
      <c r="AA281" s="38"/>
      <c r="AB281" s="32"/>
      <c r="AC281" s="32"/>
      <c r="AD281" s="37"/>
      <c r="AE281" s="37"/>
      <c r="AF281" s="37"/>
      <c r="AG281" s="37"/>
      <c r="AH281" s="37"/>
      <c r="AI281" s="37"/>
      <c r="AJ281" s="37"/>
      <c r="AK281" s="37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43"/>
      <c r="AW281" s="43"/>
      <c r="AX281" s="39"/>
      <c r="AY281" s="39"/>
      <c r="AZ281" s="39"/>
      <c r="BA281" s="39"/>
      <c r="BB281" s="7" t="str">
        <f t="shared" si="8"/>
        <v/>
      </c>
      <c r="CE281" t="s">
        <v>363</v>
      </c>
      <c r="CF281" t="s">
        <v>1332</v>
      </c>
    </row>
    <row r="282" spans="1:84" ht="14.25" customHeight="1">
      <c r="A282" s="198"/>
      <c r="B282" s="198"/>
      <c r="C282" s="198"/>
      <c r="D282" s="198"/>
      <c r="E282" s="198"/>
      <c r="F282" s="35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2"/>
      <c r="S282" s="32"/>
      <c r="T282" s="37"/>
      <c r="U282" s="37"/>
      <c r="V282" s="37"/>
      <c r="W282" s="37"/>
      <c r="X282" s="37"/>
      <c r="Y282" s="32"/>
      <c r="Z282" s="38"/>
      <c r="AA282" s="38"/>
      <c r="AB282" s="32"/>
      <c r="AC282" s="32"/>
      <c r="AD282" s="37"/>
      <c r="AE282" s="37"/>
      <c r="AF282" s="37"/>
      <c r="AG282" s="37"/>
      <c r="AH282" s="37"/>
      <c r="AI282" s="37"/>
      <c r="AJ282" s="37"/>
      <c r="AK282" s="37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43"/>
      <c r="AW282" s="43"/>
      <c r="AX282" s="39"/>
      <c r="AY282" s="39"/>
      <c r="AZ282" s="39"/>
      <c r="BA282" s="39"/>
      <c r="BB282" s="7" t="str">
        <f t="shared" si="8"/>
        <v/>
      </c>
      <c r="CE282" t="s">
        <v>364</v>
      </c>
      <c r="CF282" t="s">
        <v>1333</v>
      </c>
    </row>
    <row r="283" spans="1:84" ht="14.25" customHeight="1">
      <c r="BB283" s="7" t="str">
        <f t="shared" si="8"/>
        <v/>
      </c>
      <c r="CE283" t="s">
        <v>365</v>
      </c>
      <c r="CF283" t="s">
        <v>1334</v>
      </c>
    </row>
    <row r="284" spans="1:84" ht="14.25" customHeight="1">
      <c r="A284" s="111" t="s">
        <v>1018</v>
      </c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BB284" s="7" t="str">
        <f t="shared" si="8"/>
        <v/>
      </c>
      <c r="CE284" t="s">
        <v>366</v>
      </c>
      <c r="CF284" t="s">
        <v>1335</v>
      </c>
    </row>
    <row r="285" spans="1:84" ht="14.25" customHeight="1" thickBot="1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BB285" s="7" t="str">
        <f t="shared" si="8"/>
        <v/>
      </c>
      <c r="CE285" t="s">
        <v>367</v>
      </c>
      <c r="CF285" t="s">
        <v>1336</v>
      </c>
    </row>
    <row r="286" spans="1:84" ht="14.25" customHeight="1">
      <c r="A286" s="187" t="s">
        <v>51</v>
      </c>
      <c r="B286" s="187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8" t="str">
        <f>IF($I$19="","",$I$19)</f>
        <v/>
      </c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189"/>
      <c r="AT286" s="189"/>
      <c r="AU286" s="190"/>
      <c r="BB286" s="7" t="str">
        <f t="shared" si="8"/>
        <v/>
      </c>
      <c r="CE286" t="s">
        <v>368</v>
      </c>
      <c r="CF286" t="s">
        <v>1337</v>
      </c>
    </row>
    <row r="287" spans="1:84" ht="14.25" customHeight="1" thickBot="1">
      <c r="A287" s="187"/>
      <c r="B287" s="187"/>
      <c r="C287" s="187"/>
      <c r="D287" s="187"/>
      <c r="E287" s="187"/>
      <c r="F287" s="187"/>
      <c r="G287" s="187"/>
      <c r="H287" s="187"/>
      <c r="I287" s="187"/>
      <c r="J287" s="187"/>
      <c r="K287" s="187"/>
      <c r="L287" s="187"/>
      <c r="M287" s="191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192"/>
      <c r="AE287" s="192"/>
      <c r="AF287" s="192"/>
      <c r="AG287" s="192"/>
      <c r="AH287" s="192"/>
      <c r="AI287" s="192"/>
      <c r="AJ287" s="192"/>
      <c r="AK287" s="192"/>
      <c r="AL287" s="192"/>
      <c r="AM287" s="192"/>
      <c r="AN287" s="192"/>
      <c r="AO287" s="192"/>
      <c r="AP287" s="192"/>
      <c r="AQ287" s="192"/>
      <c r="AR287" s="192"/>
      <c r="AS287" s="192"/>
      <c r="AT287" s="192"/>
      <c r="AU287" s="193"/>
      <c r="BB287" s="7" t="str">
        <f t="shared" si="8"/>
        <v/>
      </c>
      <c r="CE287" t="s">
        <v>369</v>
      </c>
      <c r="CF287" t="s">
        <v>1338</v>
      </c>
    </row>
    <row r="288" spans="1:84" ht="14.25" customHeight="1">
      <c r="A288" s="187" t="s">
        <v>52</v>
      </c>
      <c r="B288" s="187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  <c r="M288" s="188" t="str">
        <f>IF($I$18="","",$I$18)</f>
        <v/>
      </c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189"/>
      <c r="AK288" s="189"/>
      <c r="AL288" s="189"/>
      <c r="AM288" s="189"/>
      <c r="AN288" s="189"/>
      <c r="AO288" s="189"/>
      <c r="AP288" s="189"/>
      <c r="AQ288" s="189"/>
      <c r="AR288" s="189"/>
      <c r="AS288" s="189"/>
      <c r="AT288" s="189"/>
      <c r="AU288" s="190"/>
      <c r="BB288" s="7" t="str">
        <f t="shared" si="8"/>
        <v/>
      </c>
      <c r="CE288" t="s">
        <v>370</v>
      </c>
      <c r="CF288" t="s">
        <v>1339</v>
      </c>
    </row>
    <row r="289" spans="1:84" ht="14.25" customHeight="1" thickBot="1">
      <c r="A289" s="187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91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192"/>
      <c r="AE289" s="192"/>
      <c r="AF289" s="192"/>
      <c r="AG289" s="192"/>
      <c r="AH289" s="192"/>
      <c r="AI289" s="192"/>
      <c r="AJ289" s="192"/>
      <c r="AK289" s="192"/>
      <c r="AL289" s="192"/>
      <c r="AM289" s="192"/>
      <c r="AN289" s="192"/>
      <c r="AO289" s="192"/>
      <c r="AP289" s="192"/>
      <c r="AQ289" s="192"/>
      <c r="AR289" s="192"/>
      <c r="AS289" s="192"/>
      <c r="AT289" s="192"/>
      <c r="AU289" s="193"/>
      <c r="BB289" s="7" t="str">
        <f t="shared" si="8"/>
        <v/>
      </c>
      <c r="CE289" t="s">
        <v>371</v>
      </c>
      <c r="CF289" t="s">
        <v>1340</v>
      </c>
    </row>
    <row r="290" spans="1:84" ht="14.25" customHeight="1">
      <c r="A290" s="187" t="s">
        <v>1033</v>
      </c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8" t="str">
        <f>IF(OR($I$16="郵便番号を入力後、区町名を確認してください",$I$16="郵便番号の入力を確認してください",$I$17="",$I$15="",$M$15=""),"",$I$16&amp;$I$17)</f>
        <v/>
      </c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189"/>
      <c r="AK290" s="189"/>
      <c r="AL290" s="189"/>
      <c r="AM290" s="189"/>
      <c r="AN290" s="189"/>
      <c r="AO290" s="189"/>
      <c r="AP290" s="189"/>
      <c r="AQ290" s="189"/>
      <c r="AR290" s="189"/>
      <c r="AS290" s="189"/>
      <c r="AT290" s="189"/>
      <c r="AU290" s="190"/>
      <c r="BB290" s="7" t="str">
        <f t="shared" si="8"/>
        <v/>
      </c>
      <c r="CE290" t="s">
        <v>372</v>
      </c>
      <c r="CF290" t="s">
        <v>1341</v>
      </c>
    </row>
    <row r="291" spans="1:84" ht="14.25" customHeight="1" thickBot="1">
      <c r="A291" s="187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91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192"/>
      <c r="AE291" s="192"/>
      <c r="AF291" s="192"/>
      <c r="AG291" s="192"/>
      <c r="AH291" s="192"/>
      <c r="AI291" s="192"/>
      <c r="AJ291" s="192"/>
      <c r="AK291" s="192"/>
      <c r="AL291" s="192"/>
      <c r="AM291" s="192"/>
      <c r="AN291" s="192"/>
      <c r="AO291" s="192"/>
      <c r="AP291" s="192"/>
      <c r="AQ291" s="192"/>
      <c r="AR291" s="192"/>
      <c r="AS291" s="192"/>
      <c r="AT291" s="192"/>
      <c r="AU291" s="193"/>
      <c r="BB291" s="7" t="str">
        <f t="shared" si="8"/>
        <v/>
      </c>
      <c r="CE291" t="s">
        <v>373</v>
      </c>
      <c r="CF291" t="s">
        <v>1342</v>
      </c>
    </row>
    <row r="292" spans="1:84" ht="14.2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BB292" s="7" t="str">
        <f t="shared" si="8"/>
        <v/>
      </c>
      <c r="CE292" t="s">
        <v>374</v>
      </c>
      <c r="CF292" t="s">
        <v>1343</v>
      </c>
    </row>
    <row r="293" spans="1:84" ht="14.25" customHeight="1">
      <c r="BB293" s="7" t="str">
        <f t="shared" si="8"/>
        <v/>
      </c>
      <c r="CE293" t="s">
        <v>375</v>
      </c>
      <c r="CF293" t="s">
        <v>1344</v>
      </c>
    </row>
    <row r="294" spans="1:84" ht="14.25" customHeight="1">
      <c r="A294" s="111" t="s">
        <v>1019</v>
      </c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BB294" s="7" t="str">
        <f t="shared" si="8"/>
        <v/>
      </c>
      <c r="CE294" t="s">
        <v>376</v>
      </c>
      <c r="CF294" t="s">
        <v>1345</v>
      </c>
    </row>
    <row r="295" spans="1:84" ht="14.25" customHeight="1" thickBot="1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BB295" s="7" t="str">
        <f t="shared" si="8"/>
        <v/>
      </c>
      <c r="CE295" t="s">
        <v>377</v>
      </c>
      <c r="CF295" t="s">
        <v>1346</v>
      </c>
    </row>
    <row r="296" spans="1:84" ht="14.25" customHeight="1">
      <c r="A296" s="187" t="s">
        <v>31</v>
      </c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8" t="str">
        <f>IF($B$23="選択してください","",$B$23)</f>
        <v/>
      </c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90"/>
      <c r="BB296" s="7" t="str">
        <f t="shared" si="8"/>
        <v/>
      </c>
      <c r="CE296" t="s">
        <v>378</v>
      </c>
      <c r="CF296" t="s">
        <v>1347</v>
      </c>
    </row>
    <row r="297" spans="1:84" ht="14.25" customHeight="1" thickBot="1">
      <c r="A297" s="187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91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  <c r="AJ297" s="192"/>
      <c r="AK297" s="192"/>
      <c r="AL297" s="192"/>
      <c r="AM297" s="192"/>
      <c r="AN297" s="193"/>
      <c r="BB297" s="7" t="str">
        <f t="shared" si="8"/>
        <v/>
      </c>
      <c r="CE297" t="s">
        <v>379</v>
      </c>
      <c r="CF297" t="s">
        <v>1348</v>
      </c>
    </row>
    <row r="298" spans="1:84" ht="14.25" customHeight="1">
      <c r="A298" s="187" t="s">
        <v>2006</v>
      </c>
      <c r="B298" s="187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8" t="str">
        <f>IF($V$23="","",$V$23)</f>
        <v/>
      </c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90"/>
      <c r="BB298" s="7" t="str">
        <f t="shared" si="8"/>
        <v/>
      </c>
      <c r="CE298" t="s">
        <v>380</v>
      </c>
      <c r="CF298" t="s">
        <v>1349</v>
      </c>
    </row>
    <row r="299" spans="1:84" ht="14.25" customHeight="1" thickBot="1">
      <c r="A299" s="187"/>
      <c r="B299" s="187"/>
      <c r="C299" s="187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91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192"/>
      <c r="AE299" s="192"/>
      <c r="AF299" s="192"/>
      <c r="AG299" s="192"/>
      <c r="AH299" s="192"/>
      <c r="AI299" s="192"/>
      <c r="AJ299" s="192"/>
      <c r="AK299" s="192"/>
      <c r="AL299" s="192"/>
      <c r="AM299" s="192"/>
      <c r="AN299" s="193"/>
      <c r="BB299" s="7" t="str">
        <f t="shared" si="8"/>
        <v/>
      </c>
      <c r="CE299" t="s">
        <v>381</v>
      </c>
      <c r="CF299" t="s">
        <v>1350</v>
      </c>
    </row>
    <row r="300" spans="1:84" ht="14.25" customHeight="1">
      <c r="A300" s="187" t="s">
        <v>2017</v>
      </c>
      <c r="B300" s="187"/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8" t="str">
        <f>IF($AO$23="選択してください","",$AO$23)</f>
        <v/>
      </c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90"/>
      <c r="BB300" s="7" t="str">
        <f t="shared" si="8"/>
        <v/>
      </c>
      <c r="CE300" t="s">
        <v>382</v>
      </c>
      <c r="CF300" t="s">
        <v>1351</v>
      </c>
    </row>
    <row r="301" spans="1:84" ht="14.25" customHeight="1" thickBot="1">
      <c r="A301" s="187"/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91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192"/>
      <c r="AE301" s="192"/>
      <c r="AF301" s="192"/>
      <c r="AG301" s="192"/>
      <c r="AH301" s="192"/>
      <c r="AI301" s="192"/>
      <c r="AJ301" s="192"/>
      <c r="AK301" s="192"/>
      <c r="AL301" s="192"/>
      <c r="AM301" s="192"/>
      <c r="AN301" s="193"/>
      <c r="BB301" s="7" t="str">
        <f t="shared" si="8"/>
        <v/>
      </c>
      <c r="CE301" t="s">
        <v>383</v>
      </c>
      <c r="CF301" t="s">
        <v>1352</v>
      </c>
    </row>
    <row r="302" spans="1:84" ht="14.2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BB302" s="7" t="str">
        <f t="shared" si="8"/>
        <v/>
      </c>
      <c r="CE302" t="s">
        <v>384</v>
      </c>
      <c r="CF302" t="s">
        <v>1353</v>
      </c>
    </row>
    <row r="303" spans="1:84" ht="14.25" customHeight="1">
      <c r="A303" s="10"/>
      <c r="B303" s="9"/>
      <c r="C303" s="9"/>
      <c r="D303" s="9"/>
      <c r="E303" s="9"/>
      <c r="F303" s="9"/>
      <c r="BB303" s="7" t="str">
        <f t="shared" si="8"/>
        <v/>
      </c>
      <c r="CE303" t="s">
        <v>385</v>
      </c>
      <c r="CF303" t="s">
        <v>1354</v>
      </c>
    </row>
    <row r="304" spans="1:84" ht="14.25" customHeight="1">
      <c r="A304" s="111" t="s">
        <v>1020</v>
      </c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BB304" s="7" t="str">
        <f t="shared" si="8"/>
        <v/>
      </c>
      <c r="CE304" t="s">
        <v>386</v>
      </c>
      <c r="CF304" t="s">
        <v>1355</v>
      </c>
    </row>
    <row r="305" spans="1:84" ht="14.25" customHeight="1" thickBot="1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BB305" s="7" t="str">
        <f t="shared" si="8"/>
        <v/>
      </c>
      <c r="CE305" t="s">
        <v>387</v>
      </c>
      <c r="CF305" t="s">
        <v>1356</v>
      </c>
    </row>
    <row r="306" spans="1:84" ht="14.25" customHeight="1">
      <c r="A306" s="187" t="s">
        <v>2029</v>
      </c>
      <c r="B306" s="187"/>
      <c r="C306" s="187"/>
      <c r="D306" s="187"/>
      <c r="E306" s="187"/>
      <c r="F306" s="187"/>
      <c r="G306" s="187"/>
      <c r="H306" s="194" t="str">
        <f>IF(B79="","",B79)</f>
        <v/>
      </c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4"/>
      <c r="BB306" s="7" t="str">
        <f t="shared" si="8"/>
        <v/>
      </c>
      <c r="CE306" t="s">
        <v>388</v>
      </c>
      <c r="CF306" t="s">
        <v>1357</v>
      </c>
    </row>
    <row r="307" spans="1:84" ht="14.25" customHeight="1" thickBot="1">
      <c r="A307" s="187"/>
      <c r="B307" s="187"/>
      <c r="C307" s="187"/>
      <c r="D307" s="187"/>
      <c r="E307" s="187"/>
      <c r="F307" s="187"/>
      <c r="G307" s="187"/>
      <c r="H307" s="19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6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7" t="str">
        <f t="shared" si="8"/>
        <v/>
      </c>
      <c r="CE307" t="s">
        <v>389</v>
      </c>
      <c r="CF307" t="s">
        <v>1358</v>
      </c>
    </row>
    <row r="308" spans="1:84" ht="14.25" customHeight="1">
      <c r="A308" s="187" t="s">
        <v>1021</v>
      </c>
      <c r="B308" s="187"/>
      <c r="C308" s="187"/>
      <c r="D308" s="187"/>
      <c r="E308" s="187"/>
      <c r="F308" s="187"/>
      <c r="G308" s="187"/>
      <c r="H308" s="194" t="str">
        <f>IF(OR($V$23="",Z84=""),"",$V$23&amp;"　"&amp;Z84)</f>
        <v/>
      </c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  <c r="AB308" s="153"/>
      <c r="AC308" s="153"/>
      <c r="AD308" s="153"/>
      <c r="AE308" s="153"/>
      <c r="AF308" s="153"/>
      <c r="AG308" s="153"/>
      <c r="AH308" s="153"/>
      <c r="AI308" s="153"/>
      <c r="AJ308" s="154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7" t="str">
        <f t="shared" si="8"/>
        <v/>
      </c>
      <c r="CE308" t="s">
        <v>390</v>
      </c>
      <c r="CF308" t="s">
        <v>1359</v>
      </c>
    </row>
    <row r="309" spans="1:84" ht="14.25" customHeight="1" thickBot="1">
      <c r="A309" s="187"/>
      <c r="B309" s="187"/>
      <c r="C309" s="187"/>
      <c r="D309" s="187"/>
      <c r="E309" s="187"/>
      <c r="F309" s="187"/>
      <c r="G309" s="187"/>
      <c r="H309" s="19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6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7" t="str">
        <f t="shared" si="8"/>
        <v/>
      </c>
      <c r="CE309" t="s">
        <v>391</v>
      </c>
      <c r="CF309" t="s">
        <v>1360</v>
      </c>
    </row>
    <row r="310" spans="1:84" ht="14.25" customHeight="1">
      <c r="A310" s="31"/>
      <c r="B310" s="31"/>
      <c r="C310" s="31"/>
      <c r="D310" s="31"/>
      <c r="E310" s="31"/>
      <c r="F310" s="31"/>
      <c r="G310" s="31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7" t="str">
        <f t="shared" si="8"/>
        <v/>
      </c>
      <c r="CE310" t="s">
        <v>392</v>
      </c>
      <c r="CF310" t="s">
        <v>1361</v>
      </c>
    </row>
    <row r="311" spans="1:84" ht="14.25" customHeight="1">
      <c r="A311" s="7"/>
      <c r="B311" s="7"/>
      <c r="C311" s="7"/>
      <c r="D311" s="7"/>
      <c r="E311" s="7"/>
      <c r="F311" s="7"/>
      <c r="G311" s="7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7" t="str">
        <f t="shared" si="8"/>
        <v/>
      </c>
      <c r="CE311" t="s">
        <v>393</v>
      </c>
      <c r="CF311" t="s">
        <v>1362</v>
      </c>
    </row>
    <row r="312" spans="1:84" ht="14.25" customHeight="1" thickBot="1">
      <c r="J312" s="158" t="s">
        <v>1024</v>
      </c>
      <c r="K312" s="158"/>
      <c r="L312" s="158"/>
      <c r="M312" s="158"/>
      <c r="N312" s="158"/>
      <c r="O312" s="158"/>
      <c r="P312" s="158"/>
      <c r="Q312" s="158"/>
      <c r="R312" s="158" t="s">
        <v>1030</v>
      </c>
      <c r="S312" s="158"/>
      <c r="T312" s="158"/>
      <c r="U312" s="158"/>
      <c r="V312" s="158"/>
      <c r="BB312" s="7" t="str">
        <f t="shared" si="8"/>
        <v/>
      </c>
      <c r="CE312" t="s">
        <v>394</v>
      </c>
      <c r="CF312" t="s">
        <v>1363</v>
      </c>
    </row>
    <row r="313" spans="1:84" ht="14.25" customHeight="1">
      <c r="A313" s="181" t="s">
        <v>2004</v>
      </c>
      <c r="B313" s="182"/>
      <c r="C313" s="182"/>
      <c r="D313" s="182"/>
      <c r="E313" s="182"/>
      <c r="F313" s="182"/>
      <c r="G313" s="182"/>
      <c r="H313" s="182"/>
      <c r="I313" s="183"/>
      <c r="J313" s="149" t="str">
        <f>IF(L313="","",IF(BE85=TRUE,"(",""))</f>
        <v/>
      </c>
      <c r="K313" s="150"/>
      <c r="L313" s="123" t="str">
        <f>IF(OR(H90="",H91="",M90="",M91="",Y90="",Y91="",B23="選択してください"),"",BS80)</f>
        <v/>
      </c>
      <c r="M313" s="123"/>
      <c r="N313" s="123"/>
      <c r="O313" s="123"/>
      <c r="P313" s="153" t="str">
        <f>IF(L313="","",IF(BE85=TRUE,")",""))</f>
        <v/>
      </c>
      <c r="Q313" s="154"/>
      <c r="R313" s="140" t="s">
        <v>1035</v>
      </c>
      <c r="S313" s="141"/>
      <c r="T313" s="141"/>
      <c r="U313" s="141"/>
      <c r="V313" s="142"/>
      <c r="Y313" s="167" t="s">
        <v>1028</v>
      </c>
      <c r="Z313" s="168"/>
      <c r="AA313" s="168"/>
      <c r="AB313" s="168"/>
      <c r="AC313" s="168"/>
      <c r="AD313" s="168"/>
      <c r="AE313" s="168"/>
      <c r="AF313" s="168"/>
      <c r="AG313" s="168"/>
      <c r="AH313" s="169"/>
      <c r="AI313" s="173" t="str">
        <f>IF(R84="","",R84)</f>
        <v/>
      </c>
      <c r="AJ313" s="174"/>
      <c r="AK313" s="174"/>
      <c r="AL313" s="174"/>
      <c r="AM313" s="174"/>
      <c r="AN313" s="174"/>
      <c r="AO313" s="174"/>
      <c r="AP313" s="174"/>
      <c r="AQ313" s="175"/>
      <c r="AR313" s="179" t="s">
        <v>1036</v>
      </c>
      <c r="AS313" s="180"/>
      <c r="AT313" s="180"/>
      <c r="AU313" s="46"/>
      <c r="AV313" s="46"/>
      <c r="AW313" s="46"/>
      <c r="AY313" s="13"/>
      <c r="AZ313" s="13"/>
      <c r="BA313" s="7"/>
      <c r="BB313" s="7" t="str">
        <f t="shared" si="8"/>
        <v/>
      </c>
      <c r="CE313" t="s">
        <v>395</v>
      </c>
      <c r="CF313" t="s">
        <v>1364</v>
      </c>
    </row>
    <row r="314" spans="1:84" ht="14.25" customHeight="1" thickBot="1">
      <c r="A314" s="184"/>
      <c r="B314" s="185"/>
      <c r="C314" s="185"/>
      <c r="D314" s="185"/>
      <c r="E314" s="185"/>
      <c r="F314" s="185"/>
      <c r="G314" s="185"/>
      <c r="H314" s="185"/>
      <c r="I314" s="186"/>
      <c r="J314" s="151"/>
      <c r="K314" s="152"/>
      <c r="L314" s="126"/>
      <c r="M314" s="126"/>
      <c r="N314" s="126"/>
      <c r="O314" s="126"/>
      <c r="P314" s="155"/>
      <c r="Q314" s="156"/>
      <c r="R314" s="143"/>
      <c r="S314" s="144"/>
      <c r="T314" s="144"/>
      <c r="U314" s="144"/>
      <c r="V314" s="145"/>
      <c r="Y314" s="170"/>
      <c r="Z314" s="171"/>
      <c r="AA314" s="171"/>
      <c r="AB314" s="171"/>
      <c r="AC314" s="171"/>
      <c r="AD314" s="171"/>
      <c r="AE314" s="171"/>
      <c r="AF314" s="171"/>
      <c r="AG314" s="171"/>
      <c r="AH314" s="172"/>
      <c r="AI314" s="176"/>
      <c r="AJ314" s="177"/>
      <c r="AK314" s="177"/>
      <c r="AL314" s="177"/>
      <c r="AM314" s="177"/>
      <c r="AN314" s="177"/>
      <c r="AO314" s="177"/>
      <c r="AP314" s="177"/>
      <c r="AQ314" s="178"/>
      <c r="AR314" s="179"/>
      <c r="AS314" s="180"/>
      <c r="AT314" s="180"/>
      <c r="AU314" s="46"/>
      <c r="AV314" s="46"/>
      <c r="AW314" s="46"/>
      <c r="AY314" s="13"/>
      <c r="AZ314" s="13"/>
      <c r="BA314" s="7"/>
      <c r="BB314" s="7" t="str">
        <f t="shared" si="8"/>
        <v/>
      </c>
      <c r="CE314" t="s">
        <v>396</v>
      </c>
      <c r="CF314" t="s">
        <v>1365</v>
      </c>
    </row>
    <row r="315" spans="1:84" ht="14.2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4"/>
      <c r="K315" s="4"/>
      <c r="L315" s="7"/>
      <c r="M315" s="7"/>
      <c r="N315" s="7"/>
      <c r="O315" s="7"/>
      <c r="P315" s="13"/>
      <c r="Q315" s="13"/>
      <c r="R315" s="33"/>
      <c r="S315" s="33"/>
      <c r="T315" s="33"/>
      <c r="U315" s="33"/>
      <c r="V315" s="33"/>
      <c r="Y315" s="167" t="s">
        <v>2009</v>
      </c>
      <c r="Z315" s="168"/>
      <c r="AA315" s="168"/>
      <c r="AB315" s="168"/>
      <c r="AC315" s="168"/>
      <c r="AD315" s="168"/>
      <c r="AE315" s="168"/>
      <c r="AF315" s="168"/>
      <c r="AG315" s="168"/>
      <c r="AH315" s="169"/>
      <c r="AI315" s="173" t="str">
        <f>IF($W$29="","",$W$29)</f>
        <v/>
      </c>
      <c r="AJ315" s="174"/>
      <c r="AK315" s="174"/>
      <c r="AL315" s="174"/>
      <c r="AM315" s="174"/>
      <c r="AN315" s="174"/>
      <c r="AO315" s="174"/>
      <c r="AP315" s="174"/>
      <c r="AQ315" s="175"/>
      <c r="AR315" s="179" t="s">
        <v>2010</v>
      </c>
      <c r="AS315" s="180"/>
      <c r="AT315" s="180"/>
      <c r="AU315" s="46"/>
      <c r="AV315" s="46"/>
      <c r="AW315" s="46"/>
      <c r="AY315" s="13"/>
      <c r="AZ315" s="13"/>
      <c r="BA315" s="7"/>
      <c r="BB315" s="7" t="str">
        <f t="shared" si="8"/>
        <v/>
      </c>
      <c r="CE315" t="s">
        <v>397</v>
      </c>
      <c r="CF315" t="s">
        <v>1366</v>
      </c>
    </row>
    <row r="316" spans="1:84" ht="14.25" customHeight="1" thickBot="1">
      <c r="B316" s="34"/>
      <c r="C316" s="34"/>
      <c r="D316" s="34"/>
      <c r="E316" s="34"/>
      <c r="F316" s="34"/>
      <c r="G316" s="34"/>
      <c r="H316" s="34"/>
      <c r="I316" s="34"/>
      <c r="J316" s="4"/>
      <c r="K316" s="4"/>
      <c r="L316" s="7"/>
      <c r="M316" s="7"/>
      <c r="N316" s="7"/>
      <c r="O316" s="7"/>
      <c r="P316" s="13"/>
      <c r="Q316" s="13"/>
      <c r="R316" s="33"/>
      <c r="S316" s="33"/>
      <c r="T316" s="33"/>
      <c r="U316" s="33"/>
      <c r="V316" s="33"/>
      <c r="Y316" s="170"/>
      <c r="Z316" s="171"/>
      <c r="AA316" s="171"/>
      <c r="AB316" s="171"/>
      <c r="AC316" s="171"/>
      <c r="AD316" s="171"/>
      <c r="AE316" s="171"/>
      <c r="AF316" s="171"/>
      <c r="AG316" s="171"/>
      <c r="AH316" s="172"/>
      <c r="AI316" s="176"/>
      <c r="AJ316" s="177"/>
      <c r="AK316" s="177"/>
      <c r="AL316" s="177"/>
      <c r="AM316" s="177"/>
      <c r="AN316" s="177"/>
      <c r="AO316" s="177"/>
      <c r="AP316" s="177"/>
      <c r="AQ316" s="178"/>
      <c r="AR316" s="179"/>
      <c r="AS316" s="180"/>
      <c r="AT316" s="180"/>
      <c r="AU316" s="46"/>
      <c r="AV316" s="46"/>
      <c r="AW316" s="46"/>
      <c r="AY316" s="13"/>
      <c r="AZ316" s="13"/>
      <c r="BA316" s="7"/>
      <c r="BB316" s="7" t="str">
        <f t="shared" si="8"/>
        <v/>
      </c>
      <c r="CE316" t="s">
        <v>398</v>
      </c>
      <c r="CF316" t="s">
        <v>1367</v>
      </c>
    </row>
    <row r="317" spans="1:84" ht="14.2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4"/>
      <c r="K317" s="4"/>
      <c r="L317" s="7"/>
      <c r="M317" s="7"/>
      <c r="N317" s="7"/>
      <c r="O317" s="7"/>
      <c r="P317" s="13"/>
      <c r="Q317" s="13"/>
      <c r="R317" s="33"/>
      <c r="S317" s="33"/>
      <c r="T317" s="33"/>
      <c r="U317" s="33"/>
      <c r="V317" s="3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7"/>
      <c r="AJ317" s="7"/>
      <c r="AK317" s="7"/>
      <c r="AL317" s="7"/>
      <c r="AM317" s="7"/>
      <c r="AN317" s="7"/>
      <c r="AO317" s="7"/>
      <c r="AP317" s="7"/>
      <c r="AQ317" s="7"/>
      <c r="AR317" s="40"/>
      <c r="AS317" s="40"/>
      <c r="AT317" s="40"/>
      <c r="AU317" s="46"/>
      <c r="AV317" s="46"/>
      <c r="AW317" s="46"/>
      <c r="AY317" s="13"/>
      <c r="AZ317" s="13"/>
      <c r="BA317" s="7"/>
      <c r="BB317" s="7" t="str">
        <f t="shared" si="8"/>
        <v/>
      </c>
      <c r="CE317" t="s">
        <v>399</v>
      </c>
      <c r="CF317" t="s">
        <v>1368</v>
      </c>
    </row>
    <row r="318" spans="1:84" ht="14.25" customHeight="1">
      <c r="A318" s="159" t="s">
        <v>1022</v>
      </c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1"/>
      <c r="AW318" s="46"/>
      <c r="AY318" s="13"/>
      <c r="AZ318" s="13"/>
      <c r="BA318" s="7"/>
      <c r="BB318" s="7" t="str">
        <f t="shared" si="8"/>
        <v/>
      </c>
      <c r="CE318" t="s">
        <v>400</v>
      </c>
      <c r="CF318" t="s">
        <v>1369</v>
      </c>
    </row>
    <row r="319" spans="1:84" ht="14.25" customHeight="1">
      <c r="A319" s="162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4"/>
      <c r="AW319" s="46"/>
      <c r="AY319" s="13"/>
      <c r="AZ319" s="13"/>
      <c r="BA319" s="7"/>
      <c r="BB319" s="7" t="str">
        <f t="shared" si="8"/>
        <v/>
      </c>
      <c r="CE319" t="s">
        <v>401</v>
      </c>
      <c r="CF319" t="s">
        <v>1370</v>
      </c>
    </row>
    <row r="320" spans="1:84" ht="14.25" customHeight="1" thickBot="1">
      <c r="A320" s="79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80"/>
      <c r="AW320" s="46"/>
      <c r="AY320" s="13"/>
      <c r="AZ320" s="13"/>
      <c r="BA320" s="7"/>
      <c r="BB320" s="7" t="str">
        <f t="shared" si="8"/>
        <v/>
      </c>
      <c r="CE320" t="s">
        <v>402</v>
      </c>
      <c r="CF320" t="s">
        <v>1371</v>
      </c>
    </row>
    <row r="321" spans="1:84" ht="14.25" customHeight="1">
      <c r="A321" s="165" t="s">
        <v>2024</v>
      </c>
      <c r="B321" s="166"/>
      <c r="C321" s="166"/>
      <c r="D321" s="166"/>
      <c r="E321" s="166"/>
      <c r="F321" s="166"/>
      <c r="G321" s="166"/>
      <c r="H321" s="166"/>
      <c r="I321" s="166"/>
      <c r="J321" s="122" t="str">
        <f>IF(OR($H$84="",$L$84="",$O$84=""),"",$H$84)</f>
        <v/>
      </c>
      <c r="K321" s="123"/>
      <c r="L321" s="123"/>
      <c r="M321" s="123"/>
      <c r="N321" s="123" t="s">
        <v>1029</v>
      </c>
      <c r="O321" s="123" t="str">
        <f>IF(OR($H$84="",$L$84="",$O$84=""),"",$L$84)</f>
        <v/>
      </c>
      <c r="P321" s="123"/>
      <c r="Q321" s="123"/>
      <c r="R321" s="123" t="s">
        <v>1029</v>
      </c>
      <c r="S321" s="123" t="str">
        <f>IF(OR($H$84="",$L$84="",$O$84=""),"",$O$84)</f>
        <v/>
      </c>
      <c r="T321" s="123"/>
      <c r="U321" s="124"/>
      <c r="V321" s="56"/>
      <c r="W321" s="56"/>
      <c r="X321" s="56"/>
      <c r="Y321" s="158" t="s">
        <v>2018</v>
      </c>
      <c r="Z321" s="158"/>
      <c r="AA321" s="158"/>
      <c r="AB321" s="122" t="str">
        <f>IF($AL$90="選択してください","",IF($AL$90="再測定である","再","―"))</f>
        <v/>
      </c>
      <c r="AC321" s="124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80"/>
      <c r="AW321" s="46"/>
      <c r="AY321" s="13"/>
      <c r="AZ321" s="13"/>
      <c r="BA321" s="7"/>
      <c r="BB321" s="7" t="str">
        <f t="shared" si="8"/>
        <v/>
      </c>
      <c r="CE321" t="s">
        <v>403</v>
      </c>
      <c r="CF321" t="s">
        <v>1372</v>
      </c>
    </row>
    <row r="322" spans="1:84" ht="14.25" customHeight="1" thickBot="1">
      <c r="A322" s="165"/>
      <c r="B322" s="166"/>
      <c r="C322" s="166"/>
      <c r="D322" s="166"/>
      <c r="E322" s="166"/>
      <c r="F322" s="166"/>
      <c r="G322" s="166"/>
      <c r="H322" s="166"/>
      <c r="I322" s="166"/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7"/>
      <c r="V322" s="7"/>
      <c r="Y322" s="158"/>
      <c r="Z322" s="158"/>
      <c r="AA322" s="158"/>
      <c r="AB322" s="125"/>
      <c r="AC322" s="127"/>
      <c r="AD322" s="53"/>
      <c r="AE322" s="53"/>
      <c r="AF322" s="53"/>
      <c r="AG322" s="53"/>
      <c r="AH322" s="53"/>
      <c r="AI322" s="7"/>
      <c r="AJ322" s="7"/>
      <c r="AK322" s="7"/>
      <c r="AL322" s="7"/>
      <c r="AM322" s="7"/>
      <c r="AN322" s="7"/>
      <c r="AO322" s="7"/>
      <c r="AP322" s="7"/>
      <c r="AQ322" s="7"/>
      <c r="AR322" s="40"/>
      <c r="AS322" s="40"/>
      <c r="AT322" s="40"/>
      <c r="AU322" s="46"/>
      <c r="AV322" s="65"/>
      <c r="AW322" s="46"/>
      <c r="AY322" s="13"/>
      <c r="AZ322" s="13"/>
      <c r="BA322" s="7"/>
      <c r="BB322" s="7" t="str">
        <f t="shared" si="8"/>
        <v/>
      </c>
    </row>
    <row r="323" spans="1:84" ht="14.25" customHeight="1">
      <c r="A323" s="85"/>
      <c r="B323" s="60"/>
      <c r="C323" s="60"/>
      <c r="D323" s="60"/>
      <c r="E323" s="60"/>
      <c r="F323" s="60"/>
      <c r="G323" s="60"/>
      <c r="H323" s="60"/>
      <c r="I323" s="60"/>
      <c r="Y323" s="52"/>
      <c r="Z323" s="60"/>
      <c r="AA323" s="60"/>
      <c r="AB323" s="60"/>
      <c r="AC323" s="60"/>
      <c r="AD323" s="60"/>
      <c r="AE323" s="60"/>
      <c r="AF323" s="60"/>
      <c r="AG323" s="60"/>
      <c r="AH323" s="34"/>
      <c r="AI323" s="7"/>
      <c r="AJ323" s="7"/>
      <c r="AK323" s="7"/>
      <c r="AL323" s="7"/>
      <c r="AM323" s="7"/>
      <c r="AN323" s="7"/>
      <c r="AO323" s="7"/>
      <c r="AP323" s="7"/>
      <c r="AQ323" s="7"/>
      <c r="AR323" s="40"/>
      <c r="AS323" s="33"/>
      <c r="AT323" s="33"/>
      <c r="AU323" s="33"/>
      <c r="AV323" s="67"/>
      <c r="AW323" s="33"/>
      <c r="AY323" s="13"/>
      <c r="AZ323" s="13"/>
      <c r="BB323" s="7" t="str">
        <f t="shared" si="8"/>
        <v/>
      </c>
    </row>
    <row r="324" spans="1:84" ht="14.25" customHeight="1" thickBot="1">
      <c r="A324" s="64"/>
      <c r="B324" s="60"/>
      <c r="C324" s="60"/>
      <c r="D324" s="60"/>
      <c r="E324" s="60"/>
      <c r="F324" s="60"/>
      <c r="G324" s="60"/>
      <c r="H324" s="60"/>
      <c r="I324" s="60"/>
      <c r="J324" s="158" t="s">
        <v>1024</v>
      </c>
      <c r="K324" s="158"/>
      <c r="L324" s="158"/>
      <c r="M324" s="158"/>
      <c r="N324" s="158"/>
      <c r="O324" s="158"/>
      <c r="P324" s="158"/>
      <c r="Q324" s="158"/>
      <c r="R324" s="158" t="s">
        <v>1030</v>
      </c>
      <c r="S324" s="158"/>
      <c r="T324" s="158"/>
      <c r="U324" s="158"/>
      <c r="V324" s="158"/>
      <c r="Y324" s="60"/>
      <c r="Z324" s="60"/>
      <c r="AA324" s="60"/>
      <c r="AB324" s="60"/>
      <c r="AC324" s="60"/>
      <c r="AD324" s="60"/>
      <c r="AE324" s="60"/>
      <c r="AF324" s="60"/>
      <c r="AG324" s="60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68"/>
      <c r="AW324" s="7"/>
      <c r="AX324" s="7"/>
      <c r="AY324" s="7"/>
      <c r="AZ324" s="7"/>
      <c r="BB324" s="7" t="str">
        <f t="shared" si="8"/>
        <v/>
      </c>
      <c r="CE324" t="s">
        <v>404</v>
      </c>
      <c r="CF324" t="s">
        <v>1373</v>
      </c>
    </row>
    <row r="325" spans="1:84" ht="14.25" customHeight="1">
      <c r="A325" s="130" t="s">
        <v>1025</v>
      </c>
      <c r="B325" s="130"/>
      <c r="C325" s="130"/>
      <c r="D325" s="130"/>
      <c r="E325" s="130"/>
      <c r="F325" s="130"/>
      <c r="G325" s="130"/>
      <c r="H325" s="130"/>
      <c r="I325" s="131"/>
      <c r="J325" s="149" t="str">
        <f>IF(L325="","",IF(BE83=TRUE,"(",""))</f>
        <v/>
      </c>
      <c r="K325" s="150"/>
      <c r="L325" s="123" t="str">
        <f>IF(OR(H90="",M90="",R90=""),"",BL78)</f>
        <v/>
      </c>
      <c r="M325" s="123"/>
      <c r="N325" s="123"/>
      <c r="O325" s="123"/>
      <c r="P325" s="153" t="str">
        <f>IF(L325="","",IF(BE83=TRUE,")",""))</f>
        <v/>
      </c>
      <c r="Q325" s="154"/>
      <c r="R325" s="140" t="s">
        <v>1035</v>
      </c>
      <c r="S325" s="141"/>
      <c r="T325" s="141"/>
      <c r="U325" s="141"/>
      <c r="V325" s="14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V325" s="69"/>
      <c r="BB325" s="7" t="str">
        <f t="shared" si="8"/>
        <v/>
      </c>
      <c r="CE325" t="s">
        <v>405</v>
      </c>
      <c r="CF325" t="s">
        <v>1374</v>
      </c>
    </row>
    <row r="326" spans="1:84" ht="14.25" customHeight="1" thickBot="1">
      <c r="A326" s="132"/>
      <c r="B326" s="132"/>
      <c r="C326" s="132"/>
      <c r="D326" s="132"/>
      <c r="E326" s="132"/>
      <c r="F326" s="132"/>
      <c r="G326" s="132"/>
      <c r="H326" s="132"/>
      <c r="I326" s="133"/>
      <c r="J326" s="151"/>
      <c r="K326" s="152"/>
      <c r="L326" s="126"/>
      <c r="M326" s="126"/>
      <c r="N326" s="126"/>
      <c r="O326" s="126"/>
      <c r="P326" s="155"/>
      <c r="Q326" s="156"/>
      <c r="R326" s="143"/>
      <c r="S326" s="144"/>
      <c r="T326" s="144"/>
      <c r="U326" s="144"/>
      <c r="V326" s="145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14"/>
      <c r="AJ326" s="14"/>
      <c r="AK326" s="14"/>
      <c r="AL326" s="14"/>
      <c r="AM326" s="14"/>
      <c r="AN326" s="14"/>
      <c r="AO326" s="14"/>
      <c r="AP326" s="14"/>
      <c r="AV326" s="69"/>
      <c r="BB326" s="7" t="str">
        <f t="shared" si="8"/>
        <v/>
      </c>
      <c r="CE326" t="s">
        <v>406</v>
      </c>
      <c r="CF326" t="s">
        <v>1375</v>
      </c>
    </row>
    <row r="327" spans="1:84" ht="14.25" customHeight="1">
      <c r="A327" s="130" t="s">
        <v>1026</v>
      </c>
      <c r="B327" s="130"/>
      <c r="C327" s="130"/>
      <c r="D327" s="130"/>
      <c r="E327" s="130"/>
      <c r="F327" s="130"/>
      <c r="G327" s="130"/>
      <c r="H327" s="130"/>
      <c r="I327" s="131"/>
      <c r="J327" s="149" t="str">
        <f>IF(L327="","",IF(BE83=TRUE,"(",""))</f>
        <v/>
      </c>
      <c r="K327" s="150"/>
      <c r="L327" s="123" t="str">
        <f>IF(OR(H90="",M90="",R90=""),"",BS78)</f>
        <v/>
      </c>
      <c r="M327" s="123"/>
      <c r="N327" s="123"/>
      <c r="O327" s="123"/>
      <c r="P327" s="153" t="str">
        <f>IF(L327="","",IF(BE83=TRUE,")",""))</f>
        <v/>
      </c>
      <c r="Q327" s="154"/>
      <c r="R327" s="140" t="s">
        <v>1035</v>
      </c>
      <c r="S327" s="141"/>
      <c r="T327" s="141"/>
      <c r="U327" s="141"/>
      <c r="V327" s="142"/>
      <c r="Y327" s="146" t="s">
        <v>2030</v>
      </c>
      <c r="Z327" s="146"/>
      <c r="AA327" s="146"/>
      <c r="AB327" s="146"/>
      <c r="AC327" s="146"/>
      <c r="AD327" s="146"/>
      <c r="AE327" s="146"/>
      <c r="AF327" s="146"/>
      <c r="AG327" s="146"/>
      <c r="AH327" s="157"/>
      <c r="AI327" s="122" t="str">
        <f>IF(OR(H90="",M90=""),"",IF(H90=M90,"検出下限値と定量下限値が同じ値です。",IF(H90&lt;M90,M90,"検出下限値と定量下限値が逆に入力されています。")))</f>
        <v/>
      </c>
      <c r="AJ327" s="123"/>
      <c r="AK327" s="123"/>
      <c r="AL327" s="123"/>
      <c r="AM327" s="123"/>
      <c r="AN327" s="123"/>
      <c r="AO327" s="123"/>
      <c r="AP327" s="124"/>
      <c r="AQ327" s="128" t="s">
        <v>1035</v>
      </c>
      <c r="AR327" s="129"/>
      <c r="AS327" s="129"/>
      <c r="AT327" s="129"/>
      <c r="AV327" s="68"/>
      <c r="BB327" s="7" t="str">
        <f t="shared" si="8"/>
        <v/>
      </c>
      <c r="CE327" t="s">
        <v>407</v>
      </c>
      <c r="CF327" t="s">
        <v>1376</v>
      </c>
    </row>
    <row r="328" spans="1:84" ht="14.25" customHeight="1" thickBot="1">
      <c r="A328" s="132"/>
      <c r="B328" s="132"/>
      <c r="C328" s="132"/>
      <c r="D328" s="132"/>
      <c r="E328" s="132"/>
      <c r="F328" s="132"/>
      <c r="G328" s="132"/>
      <c r="H328" s="132"/>
      <c r="I328" s="133"/>
      <c r="J328" s="151"/>
      <c r="K328" s="152"/>
      <c r="L328" s="126"/>
      <c r="M328" s="126"/>
      <c r="N328" s="126"/>
      <c r="O328" s="126"/>
      <c r="P328" s="155"/>
      <c r="Q328" s="156"/>
      <c r="R328" s="143"/>
      <c r="S328" s="144"/>
      <c r="T328" s="144"/>
      <c r="U328" s="144"/>
      <c r="V328" s="145"/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57"/>
      <c r="AI328" s="125"/>
      <c r="AJ328" s="126"/>
      <c r="AK328" s="126"/>
      <c r="AL328" s="126"/>
      <c r="AM328" s="126"/>
      <c r="AN328" s="126"/>
      <c r="AO328" s="126"/>
      <c r="AP328" s="127"/>
      <c r="AQ328" s="128"/>
      <c r="AR328" s="129"/>
      <c r="AS328" s="129"/>
      <c r="AT328" s="129"/>
      <c r="AV328" s="68"/>
      <c r="BB328" s="7" t="str">
        <f t="shared" si="8"/>
        <v/>
      </c>
      <c r="CE328" t="s">
        <v>408</v>
      </c>
      <c r="CF328" t="s">
        <v>1377</v>
      </c>
    </row>
    <row r="329" spans="1:84" ht="14.25" customHeight="1">
      <c r="A329" s="130" t="s">
        <v>1027</v>
      </c>
      <c r="B329" s="130"/>
      <c r="C329" s="130"/>
      <c r="D329" s="130"/>
      <c r="E329" s="130"/>
      <c r="F329" s="130"/>
      <c r="G329" s="130"/>
      <c r="H329" s="130"/>
      <c r="I329" s="131"/>
      <c r="J329" s="134" t="str">
        <f>IF(Y90="","",Y90)</f>
        <v/>
      </c>
      <c r="K329" s="135"/>
      <c r="L329" s="135"/>
      <c r="M329" s="135"/>
      <c r="N329" s="135"/>
      <c r="O329" s="135"/>
      <c r="P329" s="135"/>
      <c r="Q329" s="136"/>
      <c r="R329" s="140" t="s">
        <v>30</v>
      </c>
      <c r="S329" s="141"/>
      <c r="T329" s="141"/>
      <c r="U329" s="141"/>
      <c r="V329" s="142"/>
      <c r="Y329" s="146" t="s">
        <v>2031</v>
      </c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22" t="str">
        <f>IF(OR(H90="",M90=""),"",IF(H90=M90,"検出下限値と定量下限値が同じ値です。",IF(H90&lt;M90,H90,"検出下限値と定量下限値が逆に入力されています。")))</f>
        <v/>
      </c>
      <c r="AJ329" s="123"/>
      <c r="AK329" s="123"/>
      <c r="AL329" s="123"/>
      <c r="AM329" s="123"/>
      <c r="AN329" s="123"/>
      <c r="AO329" s="123"/>
      <c r="AP329" s="124"/>
      <c r="AQ329" s="147" t="s">
        <v>1035</v>
      </c>
      <c r="AR329" s="148"/>
      <c r="AS329" s="148"/>
      <c r="AT329" s="148"/>
      <c r="AV329" s="69"/>
      <c r="BB329" s="7" t="str">
        <f t="shared" si="8"/>
        <v/>
      </c>
      <c r="CE329" t="s">
        <v>409</v>
      </c>
      <c r="CF329" t="s">
        <v>1378</v>
      </c>
    </row>
    <row r="330" spans="1:84" ht="14.25" customHeight="1" thickBot="1">
      <c r="A330" s="132"/>
      <c r="B330" s="132"/>
      <c r="C330" s="132"/>
      <c r="D330" s="132"/>
      <c r="E330" s="132"/>
      <c r="F330" s="132"/>
      <c r="G330" s="132"/>
      <c r="H330" s="132"/>
      <c r="I330" s="133"/>
      <c r="J330" s="137"/>
      <c r="K330" s="138"/>
      <c r="L330" s="138"/>
      <c r="M330" s="138"/>
      <c r="N330" s="138"/>
      <c r="O330" s="138"/>
      <c r="P330" s="138"/>
      <c r="Q330" s="139"/>
      <c r="R330" s="143"/>
      <c r="S330" s="144"/>
      <c r="T330" s="144"/>
      <c r="U330" s="144"/>
      <c r="V330" s="145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25"/>
      <c r="AJ330" s="126"/>
      <c r="AK330" s="126"/>
      <c r="AL330" s="126"/>
      <c r="AM330" s="126"/>
      <c r="AN330" s="126"/>
      <c r="AO330" s="126"/>
      <c r="AP330" s="127"/>
      <c r="AQ330" s="147"/>
      <c r="AR330" s="148"/>
      <c r="AS330" s="148"/>
      <c r="AT330" s="148"/>
      <c r="AV330" s="69"/>
      <c r="BB330" s="7" t="str">
        <f t="shared" si="8"/>
        <v/>
      </c>
      <c r="CE330" t="s">
        <v>410</v>
      </c>
      <c r="CF330" t="s">
        <v>1379</v>
      </c>
    </row>
    <row r="331" spans="1:84" ht="14.25" customHeight="1">
      <c r="A331" s="70"/>
      <c r="B331" s="71"/>
      <c r="C331" s="71"/>
      <c r="D331" s="71"/>
      <c r="E331" s="71"/>
      <c r="F331" s="71"/>
      <c r="G331" s="71"/>
      <c r="H331" s="71"/>
      <c r="I331" s="71"/>
      <c r="J331" s="72"/>
      <c r="K331" s="72"/>
      <c r="L331" s="72"/>
      <c r="M331" s="72"/>
      <c r="N331" s="72"/>
      <c r="O331" s="72"/>
      <c r="P331" s="72"/>
      <c r="Q331" s="72"/>
      <c r="R331" s="73"/>
      <c r="S331" s="73"/>
      <c r="T331" s="73"/>
      <c r="U331" s="73"/>
      <c r="V331" s="73"/>
      <c r="W331" s="74"/>
      <c r="X331" s="74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4"/>
      <c r="AJ331" s="84"/>
      <c r="AK331" s="84"/>
      <c r="AL331" s="84"/>
      <c r="AM331" s="84"/>
      <c r="AN331" s="84"/>
      <c r="AO331" s="84"/>
      <c r="AP331" s="84"/>
      <c r="AQ331" s="73"/>
      <c r="AR331" s="73"/>
      <c r="AS331" s="73"/>
      <c r="AT331" s="73"/>
      <c r="AU331" s="74"/>
      <c r="AV331" s="78"/>
      <c r="BB331" s="7" t="str">
        <f t="shared" si="8"/>
        <v/>
      </c>
      <c r="CE331" t="s">
        <v>411</v>
      </c>
      <c r="CF331" t="s">
        <v>1380</v>
      </c>
    </row>
    <row r="332" spans="1:84" ht="14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2"/>
      <c r="K332" s="42"/>
      <c r="L332" s="42"/>
      <c r="M332" s="42"/>
      <c r="N332" s="42"/>
      <c r="O332" s="42"/>
      <c r="P332" s="42"/>
      <c r="Q332" s="42"/>
      <c r="R332" s="33"/>
      <c r="S332" s="33"/>
      <c r="T332" s="33"/>
      <c r="U332" s="33"/>
      <c r="V332" s="33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Q332" s="46"/>
      <c r="AR332" s="46"/>
      <c r="AS332" s="46"/>
      <c r="AT332" s="46"/>
      <c r="BB332" s="7" t="str">
        <f t="shared" si="8"/>
        <v/>
      </c>
      <c r="CE332" t="s">
        <v>412</v>
      </c>
      <c r="CF332" t="s">
        <v>1381</v>
      </c>
    </row>
    <row r="333" spans="1:84" ht="14.25" customHeight="1">
      <c r="A333" s="159" t="s">
        <v>1023</v>
      </c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1"/>
      <c r="BB333" s="7" t="str">
        <f t="shared" si="8"/>
        <v/>
      </c>
    </row>
    <row r="334" spans="1:84" ht="14.25" customHeight="1">
      <c r="A334" s="162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  <c r="AG334" s="163"/>
      <c r="AH334" s="163"/>
      <c r="AI334" s="163"/>
      <c r="AJ334" s="163"/>
      <c r="AK334" s="163"/>
      <c r="AL334" s="163"/>
      <c r="AM334" s="163"/>
      <c r="AN334" s="163"/>
      <c r="AO334" s="163"/>
      <c r="AP334" s="163"/>
      <c r="AQ334" s="163"/>
      <c r="AR334" s="163"/>
      <c r="AS334" s="163"/>
      <c r="AT334" s="163"/>
      <c r="AU334" s="163"/>
      <c r="AV334" s="164"/>
      <c r="BB334" s="7" t="str">
        <f t="shared" si="8"/>
        <v/>
      </c>
      <c r="CE334" t="s">
        <v>413</v>
      </c>
      <c r="CF334" t="s">
        <v>1382</v>
      </c>
    </row>
    <row r="335" spans="1:84" ht="14.25" customHeight="1" thickBot="1">
      <c r="A335" s="81"/>
      <c r="B335" s="41"/>
      <c r="C335" s="41"/>
      <c r="D335" s="41"/>
      <c r="E335" s="41"/>
      <c r="F335" s="41"/>
      <c r="G335" s="41"/>
      <c r="H335" s="41"/>
      <c r="I335" s="41"/>
      <c r="J335" s="42"/>
      <c r="K335" s="42"/>
      <c r="L335" s="42"/>
      <c r="M335" s="42"/>
      <c r="N335" s="42"/>
      <c r="O335" s="42"/>
      <c r="P335" s="42"/>
      <c r="Q335" s="42"/>
      <c r="R335" s="33"/>
      <c r="S335" s="33"/>
      <c r="T335" s="33"/>
      <c r="U335" s="33"/>
      <c r="V335" s="33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Q335" s="46"/>
      <c r="AR335" s="46"/>
      <c r="AS335" s="46"/>
      <c r="AT335" s="46"/>
      <c r="AV335" s="69"/>
      <c r="BB335" s="7" t="str">
        <f t="shared" si="8"/>
        <v/>
      </c>
      <c r="CE335" t="s">
        <v>414</v>
      </c>
      <c r="CF335" t="s">
        <v>1383</v>
      </c>
    </row>
    <row r="336" spans="1:84" ht="14.25" customHeight="1">
      <c r="A336" s="165" t="s">
        <v>2024</v>
      </c>
      <c r="B336" s="166"/>
      <c r="C336" s="166"/>
      <c r="D336" s="166"/>
      <c r="E336" s="166"/>
      <c r="F336" s="166"/>
      <c r="G336" s="166"/>
      <c r="H336" s="166"/>
      <c r="I336" s="166"/>
      <c r="J336" s="122" t="str">
        <f>IF(OR($H$85="",$L$85="",$O$85=""),"",$H$85)</f>
        <v/>
      </c>
      <c r="K336" s="123"/>
      <c r="L336" s="123"/>
      <c r="M336" s="123"/>
      <c r="N336" s="123" t="s">
        <v>1029</v>
      </c>
      <c r="O336" s="123" t="str">
        <f>IF(OR($H$85="",$L$85="",$O$85=""),"",$L$85)</f>
        <v/>
      </c>
      <c r="P336" s="123"/>
      <c r="Q336" s="123"/>
      <c r="R336" s="123" t="s">
        <v>1029</v>
      </c>
      <c r="S336" s="123" t="str">
        <f>IF(OR($H$85="",$L$85="",$O$85=""),"",$O$85)</f>
        <v/>
      </c>
      <c r="T336" s="123"/>
      <c r="U336" s="124"/>
      <c r="V336" s="33"/>
      <c r="Y336" s="158" t="s">
        <v>2018</v>
      </c>
      <c r="Z336" s="158"/>
      <c r="AA336" s="158"/>
      <c r="AB336" s="122" t="str">
        <f>IF($AL$91="選択してください","",IF($AL$91="再測定である","再","―"))</f>
        <v/>
      </c>
      <c r="AC336" s="124"/>
      <c r="AD336" s="52"/>
      <c r="AE336" s="52"/>
      <c r="AF336" s="52"/>
      <c r="AG336" s="52"/>
      <c r="AH336" s="52"/>
      <c r="AQ336" s="46"/>
      <c r="AR336" s="46"/>
      <c r="AS336" s="46"/>
      <c r="AT336" s="46"/>
      <c r="AV336" s="69"/>
      <c r="BB336" s="7" t="str">
        <f t="shared" si="8"/>
        <v/>
      </c>
      <c r="CE336" t="s">
        <v>415</v>
      </c>
      <c r="CF336" t="s">
        <v>1384</v>
      </c>
    </row>
    <row r="337" spans="1:84" ht="14.25" customHeight="1" thickBot="1">
      <c r="A337" s="165"/>
      <c r="B337" s="166"/>
      <c r="C337" s="166"/>
      <c r="D337" s="166"/>
      <c r="E337" s="166"/>
      <c r="F337" s="166"/>
      <c r="G337" s="166"/>
      <c r="H337" s="166"/>
      <c r="I337" s="166"/>
      <c r="J337" s="125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7"/>
      <c r="V337" s="7"/>
      <c r="Y337" s="158"/>
      <c r="Z337" s="158"/>
      <c r="AA337" s="158"/>
      <c r="AB337" s="125"/>
      <c r="AC337" s="127"/>
      <c r="AD337" s="52"/>
      <c r="AE337" s="52"/>
      <c r="AF337" s="52"/>
      <c r="AG337" s="52"/>
      <c r="AH337" s="52"/>
      <c r="AQ337" s="46"/>
      <c r="AR337" s="46"/>
      <c r="AS337" s="46"/>
      <c r="AT337" s="46"/>
      <c r="AV337" s="69"/>
      <c r="BB337" s="7" t="str">
        <f t="shared" si="8"/>
        <v/>
      </c>
      <c r="CE337" t="s">
        <v>416</v>
      </c>
      <c r="CF337" t="s">
        <v>1385</v>
      </c>
    </row>
    <row r="338" spans="1:84" ht="14.25" customHeight="1">
      <c r="A338" s="85"/>
      <c r="B338" s="60"/>
      <c r="C338" s="60"/>
      <c r="D338" s="60"/>
      <c r="E338" s="60"/>
      <c r="F338" s="60"/>
      <c r="G338" s="60"/>
      <c r="H338" s="60"/>
      <c r="I338" s="60"/>
      <c r="Y338" s="52"/>
      <c r="Z338" s="60"/>
      <c r="AA338" s="60"/>
      <c r="AB338" s="60"/>
      <c r="AC338" s="60"/>
      <c r="AD338" s="60"/>
      <c r="AE338" s="60"/>
      <c r="AF338" s="60"/>
      <c r="AG338" s="60"/>
      <c r="AH338" s="7"/>
      <c r="AI338" s="7"/>
      <c r="AJ338" s="7"/>
      <c r="AK338" s="7"/>
      <c r="AL338" s="7"/>
      <c r="AM338" s="7"/>
      <c r="AN338" s="7"/>
      <c r="AO338" s="33"/>
      <c r="AP338" s="33"/>
      <c r="AQ338" s="33"/>
      <c r="AR338" s="33"/>
      <c r="AS338" s="33"/>
      <c r="AT338" s="33"/>
      <c r="AV338" s="69"/>
      <c r="BB338" s="7" t="str">
        <f t="shared" si="8"/>
        <v/>
      </c>
    </row>
    <row r="339" spans="1:84" ht="14.25" customHeight="1" thickBot="1">
      <c r="A339" s="64"/>
      <c r="B339" s="60"/>
      <c r="C339" s="60"/>
      <c r="D339" s="60"/>
      <c r="E339" s="60"/>
      <c r="F339" s="60"/>
      <c r="G339" s="60"/>
      <c r="H339" s="60"/>
      <c r="I339" s="60"/>
      <c r="J339" s="158" t="s">
        <v>1024</v>
      </c>
      <c r="K339" s="158"/>
      <c r="L339" s="158"/>
      <c r="M339" s="158"/>
      <c r="N339" s="158"/>
      <c r="O339" s="158"/>
      <c r="P339" s="158"/>
      <c r="Q339" s="158"/>
      <c r="R339" s="158" t="s">
        <v>1030</v>
      </c>
      <c r="S339" s="158"/>
      <c r="T339" s="158"/>
      <c r="U339" s="158"/>
      <c r="V339" s="158"/>
      <c r="Y339" s="60"/>
      <c r="Z339" s="60"/>
      <c r="AA339" s="60"/>
      <c r="AB339" s="60"/>
      <c r="AC339" s="60"/>
      <c r="AD339" s="60"/>
      <c r="AE339" s="60"/>
      <c r="AF339" s="60"/>
      <c r="AG339" s="60"/>
      <c r="AV339" s="69"/>
      <c r="BB339" s="7" t="str">
        <f t="shared" si="8"/>
        <v/>
      </c>
      <c r="CE339" t="s">
        <v>417</v>
      </c>
      <c r="CF339" t="s">
        <v>1386</v>
      </c>
    </row>
    <row r="340" spans="1:84" ht="14.25" customHeight="1">
      <c r="A340" s="130" t="s">
        <v>1025</v>
      </c>
      <c r="B340" s="130"/>
      <c r="C340" s="130"/>
      <c r="D340" s="130"/>
      <c r="E340" s="130"/>
      <c r="F340" s="130"/>
      <c r="G340" s="130"/>
      <c r="H340" s="130"/>
      <c r="I340" s="131"/>
      <c r="J340" s="149" t="str">
        <f>IF(L340="","",IF(BE84=TRUE,"(",""))</f>
        <v/>
      </c>
      <c r="K340" s="150"/>
      <c r="L340" s="123" t="str">
        <f>IF(OR(H91="",M91="",R91=""),"",BL79)</f>
        <v/>
      </c>
      <c r="M340" s="123"/>
      <c r="N340" s="123"/>
      <c r="O340" s="123"/>
      <c r="P340" s="153" t="str">
        <f>IF(L340="","",IF(BE84=TRUE,")",""))</f>
        <v/>
      </c>
      <c r="Q340" s="154"/>
      <c r="R340" s="140" t="s">
        <v>1035</v>
      </c>
      <c r="S340" s="141"/>
      <c r="T340" s="141"/>
      <c r="U340" s="141"/>
      <c r="V340" s="14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V340" s="69"/>
      <c r="BB340" s="7" t="str">
        <f t="shared" si="8"/>
        <v/>
      </c>
      <c r="CE340" t="s">
        <v>418</v>
      </c>
      <c r="CF340" t="s">
        <v>1387</v>
      </c>
    </row>
    <row r="341" spans="1:84" ht="14.25" customHeight="1" thickBot="1">
      <c r="A341" s="132"/>
      <c r="B341" s="132"/>
      <c r="C341" s="132"/>
      <c r="D341" s="132"/>
      <c r="E341" s="132"/>
      <c r="F341" s="132"/>
      <c r="G341" s="132"/>
      <c r="H341" s="132"/>
      <c r="I341" s="133"/>
      <c r="J341" s="151"/>
      <c r="K341" s="152"/>
      <c r="L341" s="126"/>
      <c r="M341" s="126"/>
      <c r="N341" s="126"/>
      <c r="O341" s="126"/>
      <c r="P341" s="155"/>
      <c r="Q341" s="156"/>
      <c r="R341" s="143"/>
      <c r="S341" s="144"/>
      <c r="T341" s="144"/>
      <c r="U341" s="144"/>
      <c r="V341" s="145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14"/>
      <c r="AJ341" s="14"/>
      <c r="AK341" s="14"/>
      <c r="AL341" s="14"/>
      <c r="AM341" s="14"/>
      <c r="AN341" s="14"/>
      <c r="AO341" s="14"/>
      <c r="AP341" s="14"/>
      <c r="AV341" s="69"/>
      <c r="BB341" s="7" t="str">
        <f t="shared" si="8"/>
        <v/>
      </c>
      <c r="CE341" t="s">
        <v>419</v>
      </c>
      <c r="CF341" t="s">
        <v>1388</v>
      </c>
    </row>
    <row r="342" spans="1:84" ht="14.25" customHeight="1">
      <c r="A342" s="130" t="s">
        <v>1026</v>
      </c>
      <c r="B342" s="130"/>
      <c r="C342" s="130"/>
      <c r="D342" s="130"/>
      <c r="E342" s="130"/>
      <c r="F342" s="130"/>
      <c r="G342" s="130"/>
      <c r="H342" s="130"/>
      <c r="I342" s="131"/>
      <c r="J342" s="149" t="str">
        <f>IF(L342="","",IF(BE84=TRUE,"(",""))</f>
        <v/>
      </c>
      <c r="K342" s="150"/>
      <c r="L342" s="123" t="str">
        <f>IF(OR(H91="",M91="",R91=""),"",BS79)</f>
        <v/>
      </c>
      <c r="M342" s="123"/>
      <c r="N342" s="123"/>
      <c r="O342" s="123"/>
      <c r="P342" s="153" t="str">
        <f>IF(L342="","",IF(BE84=TRUE,")",""))</f>
        <v/>
      </c>
      <c r="Q342" s="154"/>
      <c r="R342" s="140" t="s">
        <v>1035</v>
      </c>
      <c r="S342" s="141"/>
      <c r="T342" s="141"/>
      <c r="U342" s="141"/>
      <c r="V342" s="142"/>
      <c r="Y342" s="146" t="s">
        <v>2032</v>
      </c>
      <c r="Z342" s="146"/>
      <c r="AA342" s="146"/>
      <c r="AB342" s="146"/>
      <c r="AC342" s="146"/>
      <c r="AD342" s="146"/>
      <c r="AE342" s="146"/>
      <c r="AF342" s="146"/>
      <c r="AG342" s="146"/>
      <c r="AH342" s="157"/>
      <c r="AI342" s="122" t="str">
        <f>IF(OR(H91="",M91=""),"",IF(H91=M91,"検出下限値と定量下限値が同じ値です。",IF(H91&lt;M91,M91,"検出下限値と定量下限値が逆に入力されています。")))</f>
        <v/>
      </c>
      <c r="AJ342" s="123"/>
      <c r="AK342" s="123"/>
      <c r="AL342" s="123"/>
      <c r="AM342" s="123"/>
      <c r="AN342" s="123"/>
      <c r="AO342" s="123"/>
      <c r="AP342" s="124"/>
      <c r="AQ342" s="128" t="s">
        <v>1035</v>
      </c>
      <c r="AR342" s="129"/>
      <c r="AS342" s="129"/>
      <c r="AT342" s="129"/>
      <c r="AV342" s="68"/>
      <c r="BB342" s="7" t="str">
        <f t="shared" si="8"/>
        <v/>
      </c>
      <c r="CE342" t="s">
        <v>420</v>
      </c>
      <c r="CF342" t="s">
        <v>1389</v>
      </c>
    </row>
    <row r="343" spans="1:84" ht="14.25" customHeight="1" thickBot="1">
      <c r="A343" s="132"/>
      <c r="B343" s="132"/>
      <c r="C343" s="132"/>
      <c r="D343" s="132"/>
      <c r="E343" s="132"/>
      <c r="F343" s="132"/>
      <c r="G343" s="132"/>
      <c r="H343" s="132"/>
      <c r="I343" s="133"/>
      <c r="J343" s="151"/>
      <c r="K343" s="152"/>
      <c r="L343" s="126"/>
      <c r="M343" s="126"/>
      <c r="N343" s="126"/>
      <c r="O343" s="126"/>
      <c r="P343" s="155"/>
      <c r="Q343" s="156"/>
      <c r="R343" s="143"/>
      <c r="S343" s="144"/>
      <c r="T343" s="144"/>
      <c r="U343" s="144"/>
      <c r="V343" s="145"/>
      <c r="Y343" s="146"/>
      <c r="Z343" s="146"/>
      <c r="AA343" s="146"/>
      <c r="AB343" s="146"/>
      <c r="AC343" s="146"/>
      <c r="AD343" s="146"/>
      <c r="AE343" s="146"/>
      <c r="AF343" s="146"/>
      <c r="AG343" s="146"/>
      <c r="AH343" s="157"/>
      <c r="AI343" s="125"/>
      <c r="AJ343" s="126"/>
      <c r="AK343" s="126"/>
      <c r="AL343" s="126"/>
      <c r="AM343" s="126"/>
      <c r="AN343" s="126"/>
      <c r="AO343" s="126"/>
      <c r="AP343" s="127"/>
      <c r="AQ343" s="128"/>
      <c r="AR343" s="129"/>
      <c r="AS343" s="129"/>
      <c r="AT343" s="129"/>
      <c r="AV343" s="68"/>
      <c r="BB343" s="7" t="str">
        <f t="shared" si="8"/>
        <v/>
      </c>
      <c r="CE343" t="s">
        <v>421</v>
      </c>
      <c r="CF343" t="s">
        <v>1390</v>
      </c>
    </row>
    <row r="344" spans="1:84" ht="14.25" customHeight="1">
      <c r="A344" s="130" t="s">
        <v>1027</v>
      </c>
      <c r="B344" s="130"/>
      <c r="C344" s="130"/>
      <c r="D344" s="130"/>
      <c r="E344" s="130"/>
      <c r="F344" s="130"/>
      <c r="G344" s="130"/>
      <c r="H344" s="130"/>
      <c r="I344" s="131"/>
      <c r="J344" s="134" t="str">
        <f>IF(Y91="","",Y91)</f>
        <v/>
      </c>
      <c r="K344" s="135"/>
      <c r="L344" s="135"/>
      <c r="M344" s="135"/>
      <c r="N344" s="135"/>
      <c r="O344" s="135"/>
      <c r="P344" s="135"/>
      <c r="Q344" s="136"/>
      <c r="R344" s="140" t="s">
        <v>30</v>
      </c>
      <c r="S344" s="141"/>
      <c r="T344" s="141"/>
      <c r="U344" s="141"/>
      <c r="V344" s="142"/>
      <c r="Y344" s="146" t="s">
        <v>2033</v>
      </c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22" t="str">
        <f>IF(OR(H91="",M91=""),"",IF(H91=M91,"検出下限値と定量下限値が同じ値です。",IF(H91&lt;M91,H91,"検出下限値と定量下限値が逆に入力されています。")))</f>
        <v/>
      </c>
      <c r="AJ344" s="123"/>
      <c r="AK344" s="123"/>
      <c r="AL344" s="123"/>
      <c r="AM344" s="123"/>
      <c r="AN344" s="123"/>
      <c r="AO344" s="123"/>
      <c r="AP344" s="124"/>
      <c r="AQ344" s="147" t="s">
        <v>1035</v>
      </c>
      <c r="AR344" s="148"/>
      <c r="AS344" s="148"/>
      <c r="AT344" s="148"/>
      <c r="AV344" s="69"/>
      <c r="BB344" s="7" t="str">
        <f t="shared" si="8"/>
        <v/>
      </c>
      <c r="CE344" t="s">
        <v>422</v>
      </c>
      <c r="CF344" t="s">
        <v>1391</v>
      </c>
    </row>
    <row r="345" spans="1:84" ht="14.25" customHeight="1" thickBot="1">
      <c r="A345" s="132"/>
      <c r="B345" s="132"/>
      <c r="C345" s="132"/>
      <c r="D345" s="132"/>
      <c r="E345" s="132"/>
      <c r="F345" s="132"/>
      <c r="G345" s="132"/>
      <c r="H345" s="132"/>
      <c r="I345" s="133"/>
      <c r="J345" s="137"/>
      <c r="K345" s="138"/>
      <c r="L345" s="138"/>
      <c r="M345" s="138"/>
      <c r="N345" s="138"/>
      <c r="O345" s="138"/>
      <c r="P345" s="138"/>
      <c r="Q345" s="139"/>
      <c r="R345" s="143"/>
      <c r="S345" s="144"/>
      <c r="T345" s="144"/>
      <c r="U345" s="144"/>
      <c r="V345" s="145"/>
      <c r="Y345" s="146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25"/>
      <c r="AJ345" s="126"/>
      <c r="AK345" s="126"/>
      <c r="AL345" s="126"/>
      <c r="AM345" s="126"/>
      <c r="AN345" s="126"/>
      <c r="AO345" s="126"/>
      <c r="AP345" s="127"/>
      <c r="AQ345" s="147"/>
      <c r="AR345" s="148"/>
      <c r="AS345" s="148"/>
      <c r="AT345" s="148"/>
      <c r="AV345" s="69"/>
      <c r="BB345" s="7" t="str">
        <f t="shared" si="8"/>
        <v/>
      </c>
      <c r="CE345" t="s">
        <v>423</v>
      </c>
      <c r="CF345" t="s">
        <v>1392</v>
      </c>
    </row>
    <row r="346" spans="1:84" ht="14.25" customHeight="1">
      <c r="A346" s="70"/>
      <c r="B346" s="71"/>
      <c r="C346" s="71"/>
      <c r="D346" s="71"/>
      <c r="E346" s="71"/>
      <c r="F346" s="71"/>
      <c r="G346" s="71"/>
      <c r="H346" s="71"/>
      <c r="I346" s="71"/>
      <c r="J346" s="72"/>
      <c r="K346" s="72"/>
      <c r="L346" s="72"/>
      <c r="M346" s="72"/>
      <c r="N346" s="72"/>
      <c r="O346" s="72"/>
      <c r="P346" s="72"/>
      <c r="Q346" s="72"/>
      <c r="R346" s="73"/>
      <c r="S346" s="73"/>
      <c r="T346" s="73"/>
      <c r="U346" s="73"/>
      <c r="V346" s="73"/>
      <c r="W346" s="74"/>
      <c r="X346" s="74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6"/>
      <c r="AJ346" s="76"/>
      <c r="AK346" s="76"/>
      <c r="AL346" s="76"/>
      <c r="AM346" s="76"/>
      <c r="AN346" s="76"/>
      <c r="AO346" s="76"/>
      <c r="AP346" s="76"/>
      <c r="AQ346" s="77"/>
      <c r="AR346" s="77"/>
      <c r="AS346" s="77"/>
      <c r="AT346" s="77"/>
      <c r="AU346" s="74"/>
      <c r="AV346" s="78"/>
      <c r="BB346" s="7" t="str">
        <f t="shared" si="8"/>
        <v/>
      </c>
      <c r="CE346" t="s">
        <v>424</v>
      </c>
      <c r="CF346" t="s">
        <v>1393</v>
      </c>
    </row>
    <row r="347" spans="1:84" ht="14.25" customHeight="1"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Q347" s="46"/>
      <c r="AR347" s="46"/>
      <c r="AS347" s="46"/>
      <c r="AT347" s="46"/>
      <c r="BB347" s="7" t="str">
        <f t="shared" si="8"/>
        <v/>
      </c>
      <c r="CE347" t="s">
        <v>425</v>
      </c>
      <c r="CF347" t="s">
        <v>1394</v>
      </c>
    </row>
    <row r="348" spans="1:84" ht="14.25" customHeight="1">
      <c r="A348" s="111" t="s">
        <v>1031</v>
      </c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BB348" s="7" t="str">
        <f t="shared" si="8"/>
        <v/>
      </c>
      <c r="CE348" t="s">
        <v>426</v>
      </c>
      <c r="CF348" t="s">
        <v>1395</v>
      </c>
    </row>
    <row r="349" spans="1:84" ht="14.25" customHeight="1" thickBot="1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BB349" s="7" t="str">
        <f t="shared" si="8"/>
        <v/>
      </c>
      <c r="CE349" t="s">
        <v>427</v>
      </c>
      <c r="CF349" t="s">
        <v>1396</v>
      </c>
    </row>
    <row r="350" spans="1:84" ht="14.25" customHeight="1">
      <c r="A350" s="112" t="str">
        <f>IF(B94="","",B94)</f>
        <v/>
      </c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  <c r="AQ350" s="113"/>
      <c r="AR350" s="113"/>
      <c r="AS350" s="113"/>
      <c r="AT350" s="113"/>
      <c r="AU350" s="114"/>
      <c r="AV350" s="7"/>
      <c r="BB350" s="7" t="str">
        <f t="shared" si="8"/>
        <v/>
      </c>
      <c r="CE350" t="s">
        <v>428</v>
      </c>
      <c r="CF350" t="s">
        <v>1397</v>
      </c>
    </row>
    <row r="351" spans="1:84" ht="14.25" customHeight="1">
      <c r="A351" s="115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  <c r="AM351" s="116"/>
      <c r="AN351" s="116"/>
      <c r="AO351" s="116"/>
      <c r="AP351" s="116"/>
      <c r="AQ351" s="116"/>
      <c r="AR351" s="116"/>
      <c r="AS351" s="116"/>
      <c r="AT351" s="116"/>
      <c r="AU351" s="117"/>
      <c r="AV351" s="7"/>
      <c r="BB351" s="7" t="str">
        <f t="shared" ref="BB351:BB367" si="9">IF($I$25="","",IF($I$25&gt;=3,1,""))</f>
        <v/>
      </c>
      <c r="CE351" t="s">
        <v>429</v>
      </c>
      <c r="CF351" t="s">
        <v>1398</v>
      </c>
    </row>
    <row r="352" spans="1:84" ht="14.25" customHeight="1" thickBot="1">
      <c r="A352" s="118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Q352" s="119"/>
      <c r="AR352" s="119"/>
      <c r="AS352" s="119"/>
      <c r="AT352" s="119"/>
      <c r="AU352" s="120"/>
      <c r="AV352" s="7"/>
      <c r="BB352" s="7" t="str">
        <f t="shared" si="9"/>
        <v/>
      </c>
      <c r="CE352" t="s">
        <v>430</v>
      </c>
      <c r="CF352" t="s">
        <v>1399</v>
      </c>
    </row>
    <row r="353" spans="1:84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BB353" s="7" t="str">
        <f t="shared" si="9"/>
        <v/>
      </c>
      <c r="CE353" t="s">
        <v>431</v>
      </c>
      <c r="CF353" t="s">
        <v>1400</v>
      </c>
    </row>
    <row r="354" spans="1:84" ht="14.25" customHeight="1">
      <c r="A354" s="121" t="s">
        <v>1032</v>
      </c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BB354" s="7" t="str">
        <f t="shared" si="9"/>
        <v/>
      </c>
      <c r="CE354" t="s">
        <v>432</v>
      </c>
      <c r="CF354" t="s">
        <v>1401</v>
      </c>
    </row>
    <row r="355" spans="1:84" ht="14.25" customHeight="1" thickBot="1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BB355" s="7" t="str">
        <f t="shared" si="9"/>
        <v/>
      </c>
      <c r="CE355" t="s">
        <v>433</v>
      </c>
      <c r="CF355" t="s">
        <v>1402</v>
      </c>
    </row>
    <row r="356" spans="1:84" ht="14.25" customHeight="1">
      <c r="A356" s="95" t="s">
        <v>67</v>
      </c>
      <c r="B356" s="96"/>
      <c r="C356" s="96"/>
      <c r="D356" s="96"/>
      <c r="E356" s="96"/>
      <c r="F356" s="96"/>
      <c r="G356" s="97"/>
      <c r="H356" s="101" t="str">
        <f>IF($G$9="","",$G$9)</f>
        <v/>
      </c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3"/>
      <c r="BB356" s="7" t="str">
        <f t="shared" si="9"/>
        <v/>
      </c>
      <c r="CE356" t="s">
        <v>434</v>
      </c>
      <c r="CF356" t="s">
        <v>1403</v>
      </c>
    </row>
    <row r="357" spans="1:84" ht="14.25" customHeight="1" thickBot="1">
      <c r="A357" s="98"/>
      <c r="B357" s="99"/>
      <c r="C357" s="99"/>
      <c r="D357" s="99"/>
      <c r="E357" s="99"/>
      <c r="F357" s="99"/>
      <c r="G357" s="100"/>
      <c r="H357" s="104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6"/>
      <c r="BB357" s="7" t="str">
        <f t="shared" si="9"/>
        <v/>
      </c>
      <c r="CE357" t="s">
        <v>435</v>
      </c>
      <c r="CF357" t="s">
        <v>1404</v>
      </c>
    </row>
    <row r="358" spans="1:84" ht="14.25" customHeight="1">
      <c r="A358" s="95" t="s">
        <v>70</v>
      </c>
      <c r="B358" s="96"/>
      <c r="C358" s="96"/>
      <c r="D358" s="96"/>
      <c r="E358" s="96"/>
      <c r="F358" s="96"/>
      <c r="G358" s="97"/>
      <c r="H358" s="101" t="str">
        <f>IF($G$10="","",$G$10)</f>
        <v/>
      </c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3"/>
      <c r="BB358" s="7" t="str">
        <f t="shared" si="9"/>
        <v/>
      </c>
      <c r="CE358" t="s">
        <v>436</v>
      </c>
      <c r="CF358" t="s">
        <v>1405</v>
      </c>
    </row>
    <row r="359" spans="1:84" ht="14.25" customHeight="1" thickBot="1">
      <c r="A359" s="98"/>
      <c r="B359" s="99"/>
      <c r="C359" s="99"/>
      <c r="D359" s="99"/>
      <c r="E359" s="99"/>
      <c r="F359" s="99"/>
      <c r="G359" s="100"/>
      <c r="H359" s="104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6"/>
      <c r="BB359" s="7" t="str">
        <f t="shared" si="9"/>
        <v/>
      </c>
      <c r="CE359" t="s">
        <v>437</v>
      </c>
      <c r="CF359" t="s">
        <v>1406</v>
      </c>
    </row>
    <row r="360" spans="1:84" ht="14.25" customHeight="1">
      <c r="A360" s="95" t="s">
        <v>73</v>
      </c>
      <c r="B360" s="96"/>
      <c r="C360" s="96"/>
      <c r="D360" s="96"/>
      <c r="E360" s="96"/>
      <c r="F360" s="96"/>
      <c r="G360" s="97"/>
      <c r="H360" s="101" t="str">
        <f>IF($G$11="","",$G$11)</f>
        <v/>
      </c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3"/>
      <c r="BB360" s="7" t="str">
        <f t="shared" si="9"/>
        <v/>
      </c>
      <c r="CE360" t="s">
        <v>438</v>
      </c>
      <c r="CF360" t="s">
        <v>1407</v>
      </c>
    </row>
    <row r="361" spans="1:84" ht="14.25" customHeight="1" thickBot="1">
      <c r="A361" s="98"/>
      <c r="B361" s="99"/>
      <c r="C361" s="99"/>
      <c r="D361" s="99"/>
      <c r="E361" s="99"/>
      <c r="F361" s="99"/>
      <c r="G361" s="100"/>
      <c r="H361" s="104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6"/>
      <c r="BB361" s="7" t="str">
        <f t="shared" si="9"/>
        <v/>
      </c>
      <c r="CE361" t="s">
        <v>439</v>
      </c>
      <c r="CF361" t="s">
        <v>1408</v>
      </c>
    </row>
    <row r="362" spans="1:84" ht="14.25" customHeight="1">
      <c r="A362" s="95" t="s">
        <v>76</v>
      </c>
      <c r="B362" s="96"/>
      <c r="C362" s="96"/>
      <c r="D362" s="96"/>
      <c r="E362" s="96"/>
      <c r="F362" s="96"/>
      <c r="G362" s="97"/>
      <c r="H362" s="101" t="str">
        <f>IF($G$12="","",$G$12)</f>
        <v/>
      </c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3"/>
      <c r="BB362" s="7" t="str">
        <f t="shared" si="9"/>
        <v/>
      </c>
      <c r="CE362" t="s">
        <v>440</v>
      </c>
      <c r="CF362" t="s">
        <v>1409</v>
      </c>
    </row>
    <row r="363" spans="1:84" ht="14.25" customHeight="1" thickBot="1">
      <c r="A363" s="98"/>
      <c r="B363" s="99"/>
      <c r="C363" s="99"/>
      <c r="D363" s="99"/>
      <c r="E363" s="99"/>
      <c r="F363" s="99"/>
      <c r="G363" s="100"/>
      <c r="H363" s="104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6"/>
      <c r="AO363" t="s">
        <v>2008</v>
      </c>
      <c r="BB363" s="7" t="str">
        <f t="shared" si="9"/>
        <v/>
      </c>
      <c r="CE363" t="s">
        <v>441</v>
      </c>
      <c r="CF363" t="s">
        <v>1410</v>
      </c>
    </row>
    <row r="364" spans="1:84" ht="14.25" customHeight="1">
      <c r="A364" s="44"/>
      <c r="B364" s="44"/>
      <c r="C364" s="44"/>
      <c r="D364" s="44"/>
      <c r="E364" s="44"/>
      <c r="F364" s="44"/>
      <c r="G364" s="44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BB364" s="7" t="str">
        <f t="shared" si="9"/>
        <v/>
      </c>
      <c r="CE364" t="s">
        <v>442</v>
      </c>
      <c r="CF364" t="s">
        <v>1411</v>
      </c>
    </row>
    <row r="365" spans="1:84" ht="14.25" customHeight="1">
      <c r="A365" s="44"/>
      <c r="B365" s="44"/>
      <c r="C365" s="44"/>
      <c r="D365" s="44"/>
      <c r="E365" s="44"/>
      <c r="F365" s="44"/>
      <c r="G365" s="44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BB365" s="7" t="str">
        <f t="shared" si="9"/>
        <v/>
      </c>
      <c r="CE365" t="s">
        <v>443</v>
      </c>
      <c r="CF365" t="s">
        <v>1412</v>
      </c>
    </row>
    <row r="366" spans="1:84" ht="14.25" customHeight="1">
      <c r="AV366" s="107" t="str">
        <f>IF(AZ366="","",3)</f>
        <v/>
      </c>
      <c r="AW366" s="108"/>
      <c r="AX366" s="108" t="s">
        <v>1999</v>
      </c>
      <c r="AY366" s="108"/>
      <c r="AZ366" s="91" t="str">
        <f>IF($I$25="","",IF(OR($I$25=0,$I$25=1,$I$25=2),"",$I$25))</f>
        <v/>
      </c>
      <c r="BA366" s="92"/>
      <c r="BB366" s="7" t="str">
        <f t="shared" si="9"/>
        <v/>
      </c>
      <c r="CE366" t="s">
        <v>444</v>
      </c>
      <c r="CF366" t="s">
        <v>1413</v>
      </c>
    </row>
    <row r="367" spans="1:84" ht="14.25" customHeight="1">
      <c r="AV367" s="109"/>
      <c r="AW367" s="110"/>
      <c r="AX367" s="110"/>
      <c r="AY367" s="110"/>
      <c r="AZ367" s="93"/>
      <c r="BA367" s="94"/>
      <c r="BB367" s="7" t="str">
        <f t="shared" si="9"/>
        <v/>
      </c>
      <c r="CE367" t="s">
        <v>445</v>
      </c>
      <c r="CF367" t="s">
        <v>1414</v>
      </c>
    </row>
    <row r="368" spans="1:84" ht="14.25" customHeight="1">
      <c r="BB368" s="7"/>
      <c r="CE368" t="s">
        <v>446</v>
      </c>
      <c r="CF368" t="s">
        <v>1415</v>
      </c>
    </row>
    <row r="369" spans="54:84" ht="14.25" customHeight="1">
      <c r="BB369" s="7"/>
      <c r="CE369" t="s">
        <v>447</v>
      </c>
      <c r="CF369" t="s">
        <v>1416</v>
      </c>
    </row>
    <row r="370" spans="54:84">
      <c r="BB370" s="7"/>
      <c r="CE370" t="s">
        <v>448</v>
      </c>
      <c r="CF370" t="s">
        <v>1417</v>
      </c>
    </row>
    <row r="371" spans="54:84">
      <c r="CE371" t="s">
        <v>449</v>
      </c>
      <c r="CF371" t="s">
        <v>1418</v>
      </c>
    </row>
    <row r="372" spans="54:84">
      <c r="CE372" t="s">
        <v>450</v>
      </c>
      <c r="CF372" t="s">
        <v>1419</v>
      </c>
    </row>
    <row r="373" spans="54:84">
      <c r="CE373" t="s">
        <v>451</v>
      </c>
      <c r="CF373" t="s">
        <v>1420</v>
      </c>
    </row>
    <row r="374" spans="54:84">
      <c r="CE374" t="s">
        <v>452</v>
      </c>
      <c r="CF374" t="s">
        <v>1421</v>
      </c>
    </row>
    <row r="375" spans="54:84">
      <c r="CE375" t="s">
        <v>453</v>
      </c>
      <c r="CF375" t="s">
        <v>1422</v>
      </c>
    </row>
    <row r="376" spans="54:84">
      <c r="CE376" t="s">
        <v>454</v>
      </c>
      <c r="CF376" t="s">
        <v>1423</v>
      </c>
    </row>
    <row r="377" spans="54:84">
      <c r="CE377" t="s">
        <v>455</v>
      </c>
      <c r="CF377" t="s">
        <v>1424</v>
      </c>
    </row>
    <row r="378" spans="54:84">
      <c r="CE378" t="s">
        <v>456</v>
      </c>
      <c r="CF378" t="s">
        <v>1425</v>
      </c>
    </row>
    <row r="379" spans="54:84">
      <c r="CE379" t="s">
        <v>457</v>
      </c>
      <c r="CF379" t="s">
        <v>1426</v>
      </c>
    </row>
    <row r="380" spans="54:84">
      <c r="CE380" t="s">
        <v>458</v>
      </c>
      <c r="CF380" t="s">
        <v>1427</v>
      </c>
    </row>
    <row r="381" spans="54:84">
      <c r="CE381" t="s">
        <v>459</v>
      </c>
      <c r="CF381" t="s">
        <v>1428</v>
      </c>
    </row>
    <row r="382" spans="54:84">
      <c r="CE382" t="s">
        <v>460</v>
      </c>
      <c r="CF382" t="s">
        <v>1429</v>
      </c>
    </row>
    <row r="383" spans="54:84">
      <c r="CE383" t="s">
        <v>461</v>
      </c>
      <c r="CF383" t="s">
        <v>1430</v>
      </c>
    </row>
    <row r="384" spans="54:84">
      <c r="CE384" t="s">
        <v>462</v>
      </c>
      <c r="CF384" t="s">
        <v>1431</v>
      </c>
    </row>
    <row r="385" spans="83:84">
      <c r="CE385" t="s">
        <v>463</v>
      </c>
      <c r="CF385" t="s">
        <v>1432</v>
      </c>
    </row>
    <row r="386" spans="83:84">
      <c r="CE386" t="s">
        <v>464</v>
      </c>
      <c r="CF386" t="s">
        <v>1433</v>
      </c>
    </row>
    <row r="387" spans="83:84">
      <c r="CE387" t="s">
        <v>465</v>
      </c>
      <c r="CF387" t="s">
        <v>1434</v>
      </c>
    </row>
    <row r="388" spans="83:84">
      <c r="CE388" t="s">
        <v>466</v>
      </c>
      <c r="CF388" t="s">
        <v>1435</v>
      </c>
    </row>
    <row r="389" spans="83:84">
      <c r="CE389" t="s">
        <v>467</v>
      </c>
      <c r="CF389" t="s">
        <v>1436</v>
      </c>
    </row>
    <row r="390" spans="83:84">
      <c r="CE390" t="s">
        <v>468</v>
      </c>
      <c r="CF390" t="s">
        <v>1437</v>
      </c>
    </row>
    <row r="391" spans="83:84">
      <c r="CE391" t="s">
        <v>469</v>
      </c>
      <c r="CF391" t="s">
        <v>1438</v>
      </c>
    </row>
    <row r="392" spans="83:84">
      <c r="CE392" t="s">
        <v>470</v>
      </c>
      <c r="CF392" t="s">
        <v>1439</v>
      </c>
    </row>
    <row r="393" spans="83:84">
      <c r="CE393" t="s">
        <v>471</v>
      </c>
      <c r="CF393" t="s">
        <v>1440</v>
      </c>
    </row>
    <row r="394" spans="83:84">
      <c r="CE394" t="s">
        <v>472</v>
      </c>
      <c r="CF394" t="s">
        <v>1441</v>
      </c>
    </row>
    <row r="395" spans="83:84">
      <c r="CE395" t="s">
        <v>473</v>
      </c>
      <c r="CF395" t="s">
        <v>1442</v>
      </c>
    </row>
    <row r="396" spans="83:84">
      <c r="CE396" t="s">
        <v>474</v>
      </c>
      <c r="CF396" t="s">
        <v>1443</v>
      </c>
    </row>
    <row r="397" spans="83:84">
      <c r="CE397" t="s">
        <v>475</v>
      </c>
      <c r="CF397" t="s">
        <v>1444</v>
      </c>
    </row>
    <row r="398" spans="83:84">
      <c r="CE398" t="s">
        <v>476</v>
      </c>
      <c r="CF398" t="s">
        <v>1445</v>
      </c>
    </row>
    <row r="399" spans="83:84">
      <c r="CE399" t="s">
        <v>477</v>
      </c>
      <c r="CF399" t="s">
        <v>1446</v>
      </c>
    </row>
    <row r="400" spans="83:84">
      <c r="CE400" t="s">
        <v>478</v>
      </c>
      <c r="CF400" t="s">
        <v>1447</v>
      </c>
    </row>
    <row r="401" spans="83:84">
      <c r="CE401" t="s">
        <v>479</v>
      </c>
      <c r="CF401" t="s">
        <v>1448</v>
      </c>
    </row>
    <row r="402" spans="83:84">
      <c r="CE402" t="s">
        <v>480</v>
      </c>
      <c r="CF402" t="s">
        <v>1449</v>
      </c>
    </row>
    <row r="403" spans="83:84">
      <c r="CE403" t="s">
        <v>481</v>
      </c>
      <c r="CF403" t="s">
        <v>1450</v>
      </c>
    </row>
    <row r="404" spans="83:84">
      <c r="CE404" t="s">
        <v>482</v>
      </c>
      <c r="CF404" t="s">
        <v>1451</v>
      </c>
    </row>
    <row r="405" spans="83:84">
      <c r="CE405" t="s">
        <v>483</v>
      </c>
      <c r="CF405" t="s">
        <v>1452</v>
      </c>
    </row>
    <row r="406" spans="83:84">
      <c r="CE406" t="s">
        <v>484</v>
      </c>
      <c r="CF406" t="s">
        <v>1453</v>
      </c>
    </row>
    <row r="407" spans="83:84">
      <c r="CE407" t="s">
        <v>485</v>
      </c>
      <c r="CF407" t="s">
        <v>1454</v>
      </c>
    </row>
    <row r="408" spans="83:84">
      <c r="CE408" t="s">
        <v>486</v>
      </c>
      <c r="CF408" t="s">
        <v>1455</v>
      </c>
    </row>
    <row r="409" spans="83:84">
      <c r="CE409" t="s">
        <v>487</v>
      </c>
      <c r="CF409" t="s">
        <v>1456</v>
      </c>
    </row>
    <row r="410" spans="83:84">
      <c r="CE410" t="s">
        <v>488</v>
      </c>
      <c r="CF410" t="s">
        <v>1457</v>
      </c>
    </row>
    <row r="411" spans="83:84">
      <c r="CE411" t="s">
        <v>489</v>
      </c>
      <c r="CF411" t="s">
        <v>1458</v>
      </c>
    </row>
    <row r="412" spans="83:84">
      <c r="CE412" t="s">
        <v>490</v>
      </c>
      <c r="CF412" t="s">
        <v>1459</v>
      </c>
    </row>
    <row r="413" spans="83:84">
      <c r="CE413" t="s">
        <v>491</v>
      </c>
      <c r="CF413" t="s">
        <v>1460</v>
      </c>
    </row>
    <row r="414" spans="83:84">
      <c r="CE414" t="s">
        <v>492</v>
      </c>
      <c r="CF414" t="s">
        <v>1461</v>
      </c>
    </row>
    <row r="415" spans="83:84">
      <c r="CE415" t="s">
        <v>493</v>
      </c>
      <c r="CF415" t="s">
        <v>1462</v>
      </c>
    </row>
    <row r="416" spans="83:84">
      <c r="CE416" t="s">
        <v>494</v>
      </c>
      <c r="CF416" t="s">
        <v>1463</v>
      </c>
    </row>
    <row r="417" spans="83:84">
      <c r="CE417" t="s">
        <v>495</v>
      </c>
      <c r="CF417" t="s">
        <v>1464</v>
      </c>
    </row>
    <row r="418" spans="83:84">
      <c r="CE418" t="s">
        <v>496</v>
      </c>
      <c r="CF418" t="s">
        <v>1465</v>
      </c>
    </row>
    <row r="419" spans="83:84">
      <c r="CE419" t="s">
        <v>497</v>
      </c>
      <c r="CF419" t="s">
        <v>1466</v>
      </c>
    </row>
    <row r="420" spans="83:84">
      <c r="CE420" t="s">
        <v>498</v>
      </c>
      <c r="CF420" t="s">
        <v>1467</v>
      </c>
    </row>
    <row r="421" spans="83:84">
      <c r="CE421" t="s">
        <v>499</v>
      </c>
      <c r="CF421" t="s">
        <v>1468</v>
      </c>
    </row>
    <row r="422" spans="83:84">
      <c r="CE422" t="s">
        <v>500</v>
      </c>
      <c r="CF422" t="s">
        <v>1469</v>
      </c>
    </row>
    <row r="423" spans="83:84">
      <c r="CE423" t="s">
        <v>501</v>
      </c>
      <c r="CF423" t="s">
        <v>1470</v>
      </c>
    </row>
    <row r="424" spans="83:84">
      <c r="CE424" t="s">
        <v>502</v>
      </c>
      <c r="CF424" t="s">
        <v>1471</v>
      </c>
    </row>
    <row r="425" spans="83:84">
      <c r="CE425" t="s">
        <v>503</v>
      </c>
      <c r="CF425" t="s">
        <v>1472</v>
      </c>
    </row>
    <row r="426" spans="83:84">
      <c r="CE426" t="s">
        <v>504</v>
      </c>
      <c r="CF426" t="s">
        <v>1473</v>
      </c>
    </row>
    <row r="427" spans="83:84">
      <c r="CE427" t="s">
        <v>505</v>
      </c>
      <c r="CF427" t="s">
        <v>1474</v>
      </c>
    </row>
    <row r="428" spans="83:84">
      <c r="CE428" t="s">
        <v>506</v>
      </c>
      <c r="CF428" t="s">
        <v>1475</v>
      </c>
    </row>
    <row r="429" spans="83:84">
      <c r="CE429" t="s">
        <v>507</v>
      </c>
      <c r="CF429" t="s">
        <v>1476</v>
      </c>
    </row>
    <row r="430" spans="83:84">
      <c r="CE430" t="s">
        <v>508</v>
      </c>
      <c r="CF430" t="s">
        <v>1477</v>
      </c>
    </row>
    <row r="431" spans="83:84">
      <c r="CE431" t="s">
        <v>509</v>
      </c>
      <c r="CF431" t="s">
        <v>1478</v>
      </c>
    </row>
    <row r="432" spans="83:84">
      <c r="CE432" t="s">
        <v>510</v>
      </c>
      <c r="CF432" t="s">
        <v>1479</v>
      </c>
    </row>
    <row r="433" spans="83:84">
      <c r="CE433" t="s">
        <v>511</v>
      </c>
      <c r="CF433" t="s">
        <v>63</v>
      </c>
    </row>
    <row r="434" spans="83:84">
      <c r="CE434" t="s">
        <v>512</v>
      </c>
      <c r="CF434" t="s">
        <v>1480</v>
      </c>
    </row>
    <row r="435" spans="83:84">
      <c r="CE435" t="s">
        <v>513</v>
      </c>
      <c r="CF435" t="s">
        <v>1481</v>
      </c>
    </row>
    <row r="436" spans="83:84">
      <c r="CE436" t="s">
        <v>514</v>
      </c>
      <c r="CF436" t="s">
        <v>1482</v>
      </c>
    </row>
    <row r="437" spans="83:84">
      <c r="CE437" t="s">
        <v>515</v>
      </c>
      <c r="CF437" t="s">
        <v>1483</v>
      </c>
    </row>
    <row r="438" spans="83:84">
      <c r="CE438" t="s">
        <v>516</v>
      </c>
      <c r="CF438" t="s">
        <v>1484</v>
      </c>
    </row>
    <row r="439" spans="83:84">
      <c r="CE439" t="s">
        <v>517</v>
      </c>
      <c r="CF439" t="s">
        <v>1485</v>
      </c>
    </row>
    <row r="440" spans="83:84">
      <c r="CE440" t="s">
        <v>518</v>
      </c>
      <c r="CF440" t="s">
        <v>1486</v>
      </c>
    </row>
    <row r="441" spans="83:84">
      <c r="CE441" t="s">
        <v>519</v>
      </c>
      <c r="CF441" t="s">
        <v>1487</v>
      </c>
    </row>
    <row r="442" spans="83:84">
      <c r="CE442" t="s">
        <v>520</v>
      </c>
      <c r="CF442" t="s">
        <v>1488</v>
      </c>
    </row>
    <row r="443" spans="83:84">
      <c r="CE443" t="s">
        <v>521</v>
      </c>
      <c r="CF443" t="s">
        <v>1489</v>
      </c>
    </row>
    <row r="444" spans="83:84">
      <c r="CE444" t="s">
        <v>522</v>
      </c>
      <c r="CF444" t="s">
        <v>1490</v>
      </c>
    </row>
    <row r="445" spans="83:84">
      <c r="CE445" t="s">
        <v>523</v>
      </c>
      <c r="CF445" t="s">
        <v>1491</v>
      </c>
    </row>
    <row r="446" spans="83:84">
      <c r="CE446" t="s">
        <v>524</v>
      </c>
      <c r="CF446" t="s">
        <v>1492</v>
      </c>
    </row>
    <row r="447" spans="83:84">
      <c r="CE447" t="s">
        <v>525</v>
      </c>
      <c r="CF447" t="s">
        <v>1493</v>
      </c>
    </row>
    <row r="448" spans="83:84">
      <c r="CE448" t="s">
        <v>526</v>
      </c>
      <c r="CF448" t="s">
        <v>1494</v>
      </c>
    </row>
    <row r="449" spans="83:84">
      <c r="CE449" t="s">
        <v>527</v>
      </c>
      <c r="CF449" t="s">
        <v>1495</v>
      </c>
    </row>
    <row r="450" spans="83:84">
      <c r="CE450" t="s">
        <v>528</v>
      </c>
      <c r="CF450" t="s">
        <v>1496</v>
      </c>
    </row>
    <row r="451" spans="83:84">
      <c r="CE451" t="s">
        <v>529</v>
      </c>
      <c r="CF451" t="s">
        <v>1497</v>
      </c>
    </row>
    <row r="452" spans="83:84">
      <c r="CE452" t="s">
        <v>530</v>
      </c>
      <c r="CF452" t="s">
        <v>1498</v>
      </c>
    </row>
    <row r="453" spans="83:84">
      <c r="CE453" t="s">
        <v>531</v>
      </c>
      <c r="CF453" t="s">
        <v>1499</v>
      </c>
    </row>
    <row r="454" spans="83:84">
      <c r="CE454" t="s">
        <v>532</v>
      </c>
      <c r="CF454" t="s">
        <v>1500</v>
      </c>
    </row>
    <row r="455" spans="83:84">
      <c r="CE455" t="s">
        <v>533</v>
      </c>
      <c r="CF455" t="s">
        <v>1501</v>
      </c>
    </row>
    <row r="456" spans="83:84">
      <c r="CE456" t="s">
        <v>534</v>
      </c>
      <c r="CF456" t="s">
        <v>1502</v>
      </c>
    </row>
    <row r="457" spans="83:84">
      <c r="CE457" t="s">
        <v>535</v>
      </c>
      <c r="CF457" t="s">
        <v>1503</v>
      </c>
    </row>
    <row r="458" spans="83:84">
      <c r="CE458" t="s">
        <v>536</v>
      </c>
      <c r="CF458" t="s">
        <v>1504</v>
      </c>
    </row>
    <row r="459" spans="83:84">
      <c r="CE459" t="s">
        <v>537</v>
      </c>
      <c r="CF459" t="s">
        <v>1505</v>
      </c>
    </row>
    <row r="460" spans="83:84">
      <c r="CE460" t="s">
        <v>538</v>
      </c>
      <c r="CF460" t="s">
        <v>1506</v>
      </c>
    </row>
    <row r="461" spans="83:84">
      <c r="CE461" t="s">
        <v>539</v>
      </c>
      <c r="CF461" t="s">
        <v>1507</v>
      </c>
    </row>
    <row r="462" spans="83:84">
      <c r="CE462" t="s">
        <v>540</v>
      </c>
      <c r="CF462" t="s">
        <v>1508</v>
      </c>
    </row>
    <row r="463" spans="83:84">
      <c r="CE463" t="s">
        <v>541</v>
      </c>
      <c r="CF463" t="s">
        <v>1509</v>
      </c>
    </row>
    <row r="464" spans="83:84">
      <c r="CE464" t="s">
        <v>542</v>
      </c>
      <c r="CF464" t="s">
        <v>1510</v>
      </c>
    </row>
    <row r="465" spans="83:84">
      <c r="CE465" t="s">
        <v>543</v>
      </c>
      <c r="CF465" t="s">
        <v>1511</v>
      </c>
    </row>
    <row r="466" spans="83:84">
      <c r="CE466" t="s">
        <v>544</v>
      </c>
      <c r="CF466" t="s">
        <v>1512</v>
      </c>
    </row>
    <row r="467" spans="83:84">
      <c r="CE467" t="s">
        <v>545</v>
      </c>
      <c r="CF467" t="s">
        <v>1513</v>
      </c>
    </row>
    <row r="468" spans="83:84">
      <c r="CE468" t="s">
        <v>546</v>
      </c>
      <c r="CF468" t="s">
        <v>1514</v>
      </c>
    </row>
    <row r="469" spans="83:84">
      <c r="CE469" t="s">
        <v>547</v>
      </c>
      <c r="CF469" t="s">
        <v>1515</v>
      </c>
    </row>
    <row r="470" spans="83:84">
      <c r="CE470" t="s">
        <v>548</v>
      </c>
      <c r="CF470" t="s">
        <v>1516</v>
      </c>
    </row>
    <row r="471" spans="83:84">
      <c r="CE471" t="s">
        <v>549</v>
      </c>
      <c r="CF471" t="s">
        <v>1517</v>
      </c>
    </row>
    <row r="472" spans="83:84">
      <c r="CE472" t="s">
        <v>550</v>
      </c>
      <c r="CF472" t="s">
        <v>1518</v>
      </c>
    </row>
    <row r="473" spans="83:84">
      <c r="CE473" t="s">
        <v>551</v>
      </c>
      <c r="CF473" t="s">
        <v>1519</v>
      </c>
    </row>
    <row r="474" spans="83:84">
      <c r="CE474" t="s">
        <v>552</v>
      </c>
      <c r="CF474" t="s">
        <v>1520</v>
      </c>
    </row>
    <row r="475" spans="83:84">
      <c r="CE475" t="s">
        <v>553</v>
      </c>
      <c r="CF475" t="s">
        <v>1521</v>
      </c>
    </row>
    <row r="476" spans="83:84">
      <c r="CE476" t="s">
        <v>554</v>
      </c>
      <c r="CF476" t="s">
        <v>1522</v>
      </c>
    </row>
    <row r="477" spans="83:84">
      <c r="CE477" t="s">
        <v>555</v>
      </c>
      <c r="CF477" t="s">
        <v>1523</v>
      </c>
    </row>
    <row r="478" spans="83:84">
      <c r="CE478" t="s">
        <v>556</v>
      </c>
      <c r="CF478" t="s">
        <v>1524</v>
      </c>
    </row>
    <row r="479" spans="83:84">
      <c r="CE479" t="s">
        <v>557</v>
      </c>
      <c r="CF479" t="s">
        <v>1525</v>
      </c>
    </row>
    <row r="480" spans="83:84">
      <c r="CE480" t="s">
        <v>558</v>
      </c>
      <c r="CF480" t="s">
        <v>1526</v>
      </c>
    </row>
    <row r="481" spans="83:84">
      <c r="CE481" t="s">
        <v>559</v>
      </c>
      <c r="CF481" t="s">
        <v>1527</v>
      </c>
    </row>
    <row r="482" spans="83:84">
      <c r="CE482" t="s">
        <v>560</v>
      </c>
      <c r="CF482" t="s">
        <v>1528</v>
      </c>
    </row>
    <row r="483" spans="83:84">
      <c r="CE483" t="s">
        <v>561</v>
      </c>
      <c r="CF483" t="s">
        <v>1529</v>
      </c>
    </row>
    <row r="484" spans="83:84">
      <c r="CE484" t="s">
        <v>562</v>
      </c>
      <c r="CF484" t="s">
        <v>1530</v>
      </c>
    </row>
    <row r="485" spans="83:84">
      <c r="CE485" t="s">
        <v>563</v>
      </c>
      <c r="CF485" t="s">
        <v>1531</v>
      </c>
    </row>
    <row r="486" spans="83:84">
      <c r="CE486" t="s">
        <v>564</v>
      </c>
      <c r="CF486" t="s">
        <v>1532</v>
      </c>
    </row>
    <row r="487" spans="83:84">
      <c r="CE487" t="s">
        <v>565</v>
      </c>
      <c r="CF487" t="s">
        <v>1533</v>
      </c>
    </row>
    <row r="488" spans="83:84">
      <c r="CE488" t="s">
        <v>566</v>
      </c>
      <c r="CF488" t="s">
        <v>1534</v>
      </c>
    </row>
    <row r="489" spans="83:84">
      <c r="CE489" t="s">
        <v>567</v>
      </c>
      <c r="CF489" t="s">
        <v>66</v>
      </c>
    </row>
    <row r="490" spans="83:84">
      <c r="CE490" t="s">
        <v>568</v>
      </c>
      <c r="CF490" t="s">
        <v>1535</v>
      </c>
    </row>
    <row r="491" spans="83:84">
      <c r="CE491" t="s">
        <v>569</v>
      </c>
      <c r="CF491" t="s">
        <v>1536</v>
      </c>
    </row>
    <row r="492" spans="83:84">
      <c r="CE492" t="s">
        <v>570</v>
      </c>
      <c r="CF492" t="s">
        <v>1537</v>
      </c>
    </row>
    <row r="493" spans="83:84">
      <c r="CE493" t="s">
        <v>571</v>
      </c>
      <c r="CF493" t="s">
        <v>1538</v>
      </c>
    </row>
    <row r="494" spans="83:84">
      <c r="CE494" t="s">
        <v>572</v>
      </c>
      <c r="CF494" t="s">
        <v>1539</v>
      </c>
    </row>
    <row r="495" spans="83:84">
      <c r="CE495" t="s">
        <v>573</v>
      </c>
      <c r="CF495" t="s">
        <v>1540</v>
      </c>
    </row>
    <row r="496" spans="83:84">
      <c r="CE496" t="s">
        <v>574</v>
      </c>
      <c r="CF496" t="s">
        <v>1541</v>
      </c>
    </row>
    <row r="497" spans="83:84">
      <c r="CE497" t="s">
        <v>575</v>
      </c>
      <c r="CF497" t="s">
        <v>1542</v>
      </c>
    </row>
    <row r="498" spans="83:84">
      <c r="CE498" t="s">
        <v>576</v>
      </c>
      <c r="CF498" t="s">
        <v>1543</v>
      </c>
    </row>
    <row r="499" spans="83:84">
      <c r="CE499" t="s">
        <v>577</v>
      </c>
      <c r="CF499" t="s">
        <v>1544</v>
      </c>
    </row>
    <row r="500" spans="83:84">
      <c r="CE500" t="s">
        <v>578</v>
      </c>
      <c r="CF500" t="s">
        <v>1545</v>
      </c>
    </row>
    <row r="501" spans="83:84">
      <c r="CE501" t="s">
        <v>579</v>
      </c>
      <c r="CF501" t="s">
        <v>1546</v>
      </c>
    </row>
    <row r="502" spans="83:84">
      <c r="CE502" t="s">
        <v>580</v>
      </c>
      <c r="CF502" t="s">
        <v>1547</v>
      </c>
    </row>
    <row r="503" spans="83:84">
      <c r="CE503" t="s">
        <v>581</v>
      </c>
      <c r="CF503" t="s">
        <v>1548</v>
      </c>
    </row>
    <row r="504" spans="83:84">
      <c r="CE504" t="s">
        <v>582</v>
      </c>
      <c r="CF504" t="s">
        <v>1549</v>
      </c>
    </row>
    <row r="505" spans="83:84">
      <c r="CE505" t="s">
        <v>583</v>
      </c>
      <c r="CF505" t="s">
        <v>1550</v>
      </c>
    </row>
    <row r="506" spans="83:84">
      <c r="CE506" t="s">
        <v>584</v>
      </c>
      <c r="CF506" t="s">
        <v>1551</v>
      </c>
    </row>
    <row r="507" spans="83:84">
      <c r="CE507" t="s">
        <v>585</v>
      </c>
      <c r="CF507" t="s">
        <v>1552</v>
      </c>
    </row>
    <row r="508" spans="83:84">
      <c r="CE508" t="s">
        <v>586</v>
      </c>
      <c r="CF508" t="s">
        <v>1553</v>
      </c>
    </row>
    <row r="509" spans="83:84">
      <c r="CE509" t="s">
        <v>587</v>
      </c>
      <c r="CF509" t="s">
        <v>1554</v>
      </c>
    </row>
    <row r="510" spans="83:84">
      <c r="CE510" t="s">
        <v>588</v>
      </c>
      <c r="CF510" t="s">
        <v>1555</v>
      </c>
    </row>
    <row r="511" spans="83:84">
      <c r="CE511" t="s">
        <v>589</v>
      </c>
      <c r="CF511" t="s">
        <v>1556</v>
      </c>
    </row>
    <row r="512" spans="83:84">
      <c r="CE512" t="s">
        <v>590</v>
      </c>
      <c r="CF512" t="s">
        <v>1557</v>
      </c>
    </row>
    <row r="513" spans="83:84">
      <c r="CE513" t="s">
        <v>591</v>
      </c>
      <c r="CF513" t="s">
        <v>1558</v>
      </c>
    </row>
    <row r="514" spans="83:84">
      <c r="CE514" t="s">
        <v>592</v>
      </c>
      <c r="CF514" t="s">
        <v>1559</v>
      </c>
    </row>
    <row r="515" spans="83:84">
      <c r="CE515" t="s">
        <v>593</v>
      </c>
      <c r="CF515" t="s">
        <v>1560</v>
      </c>
    </row>
    <row r="516" spans="83:84">
      <c r="CE516" t="s">
        <v>594</v>
      </c>
      <c r="CF516" t="s">
        <v>1561</v>
      </c>
    </row>
    <row r="517" spans="83:84">
      <c r="CE517" t="s">
        <v>595</v>
      </c>
      <c r="CF517" t="s">
        <v>1562</v>
      </c>
    </row>
    <row r="518" spans="83:84">
      <c r="CE518" t="s">
        <v>596</v>
      </c>
      <c r="CF518" t="s">
        <v>1563</v>
      </c>
    </row>
    <row r="519" spans="83:84">
      <c r="CE519" t="s">
        <v>597</v>
      </c>
      <c r="CF519" t="s">
        <v>1564</v>
      </c>
    </row>
    <row r="520" spans="83:84">
      <c r="CE520" t="s">
        <v>598</v>
      </c>
      <c r="CF520" t="s">
        <v>1565</v>
      </c>
    </row>
    <row r="521" spans="83:84">
      <c r="CE521" t="s">
        <v>599</v>
      </c>
      <c r="CF521" t="s">
        <v>1566</v>
      </c>
    </row>
    <row r="522" spans="83:84">
      <c r="CE522" t="s">
        <v>600</v>
      </c>
      <c r="CF522" t="s">
        <v>1567</v>
      </c>
    </row>
    <row r="523" spans="83:84">
      <c r="CE523" t="s">
        <v>601</v>
      </c>
      <c r="CF523" t="s">
        <v>1568</v>
      </c>
    </row>
    <row r="524" spans="83:84">
      <c r="CE524" t="s">
        <v>602</v>
      </c>
      <c r="CF524" t="s">
        <v>1569</v>
      </c>
    </row>
    <row r="525" spans="83:84">
      <c r="CE525" t="s">
        <v>603</v>
      </c>
      <c r="CF525" t="s">
        <v>1570</v>
      </c>
    </row>
    <row r="526" spans="83:84">
      <c r="CE526" t="s">
        <v>604</v>
      </c>
      <c r="CF526" t="s">
        <v>1571</v>
      </c>
    </row>
    <row r="527" spans="83:84">
      <c r="CE527" t="s">
        <v>605</v>
      </c>
      <c r="CF527" t="s">
        <v>1572</v>
      </c>
    </row>
    <row r="528" spans="83:84">
      <c r="CE528" t="s">
        <v>606</v>
      </c>
      <c r="CF528" t="s">
        <v>1573</v>
      </c>
    </row>
    <row r="529" spans="83:84">
      <c r="CE529" t="s">
        <v>607</v>
      </c>
      <c r="CF529" t="s">
        <v>1574</v>
      </c>
    </row>
    <row r="530" spans="83:84">
      <c r="CE530" t="s">
        <v>608</v>
      </c>
      <c r="CF530" t="s">
        <v>1575</v>
      </c>
    </row>
    <row r="531" spans="83:84">
      <c r="CE531" t="s">
        <v>609</v>
      </c>
      <c r="CF531" t="s">
        <v>1576</v>
      </c>
    </row>
    <row r="532" spans="83:84">
      <c r="CE532" t="s">
        <v>610</v>
      </c>
      <c r="CF532" t="s">
        <v>69</v>
      </c>
    </row>
    <row r="533" spans="83:84">
      <c r="CE533" t="s">
        <v>611</v>
      </c>
      <c r="CF533" t="s">
        <v>1577</v>
      </c>
    </row>
    <row r="534" spans="83:84">
      <c r="CE534" t="s">
        <v>612</v>
      </c>
      <c r="CF534" t="s">
        <v>1578</v>
      </c>
    </row>
    <row r="535" spans="83:84">
      <c r="CE535" t="s">
        <v>613</v>
      </c>
      <c r="CF535" t="s">
        <v>1579</v>
      </c>
    </row>
    <row r="536" spans="83:84">
      <c r="CE536" t="s">
        <v>614</v>
      </c>
      <c r="CF536" t="s">
        <v>1580</v>
      </c>
    </row>
    <row r="537" spans="83:84">
      <c r="CE537" t="s">
        <v>615</v>
      </c>
      <c r="CF537" t="s">
        <v>1581</v>
      </c>
    </row>
    <row r="538" spans="83:84">
      <c r="CE538" t="s">
        <v>616</v>
      </c>
      <c r="CF538" t="s">
        <v>1582</v>
      </c>
    </row>
    <row r="539" spans="83:84">
      <c r="CE539" t="s">
        <v>617</v>
      </c>
      <c r="CF539" t="s">
        <v>1583</v>
      </c>
    </row>
    <row r="540" spans="83:84">
      <c r="CE540" t="s">
        <v>618</v>
      </c>
      <c r="CF540" t="s">
        <v>1584</v>
      </c>
    </row>
    <row r="541" spans="83:84">
      <c r="CE541" t="s">
        <v>619</v>
      </c>
      <c r="CF541" t="s">
        <v>1585</v>
      </c>
    </row>
    <row r="542" spans="83:84">
      <c r="CE542" t="s">
        <v>620</v>
      </c>
      <c r="CF542" t="s">
        <v>1586</v>
      </c>
    </row>
    <row r="543" spans="83:84">
      <c r="CE543" t="s">
        <v>621</v>
      </c>
      <c r="CF543" t="s">
        <v>1587</v>
      </c>
    </row>
    <row r="544" spans="83:84">
      <c r="CE544" t="s">
        <v>622</v>
      </c>
      <c r="CF544" t="s">
        <v>1588</v>
      </c>
    </row>
    <row r="545" spans="83:84">
      <c r="CE545" t="s">
        <v>623</v>
      </c>
      <c r="CF545" t="s">
        <v>1589</v>
      </c>
    </row>
    <row r="546" spans="83:84">
      <c r="CE546" t="s">
        <v>624</v>
      </c>
      <c r="CF546" t="s">
        <v>1590</v>
      </c>
    </row>
    <row r="547" spans="83:84">
      <c r="CE547" t="s">
        <v>625</v>
      </c>
      <c r="CF547" t="s">
        <v>1591</v>
      </c>
    </row>
    <row r="548" spans="83:84">
      <c r="CE548" t="s">
        <v>626</v>
      </c>
      <c r="CF548" t="s">
        <v>1592</v>
      </c>
    </row>
    <row r="549" spans="83:84">
      <c r="CE549" t="s">
        <v>627</v>
      </c>
      <c r="CF549" t="s">
        <v>1593</v>
      </c>
    </row>
    <row r="550" spans="83:84">
      <c r="CE550" t="s">
        <v>628</v>
      </c>
      <c r="CF550" t="s">
        <v>1594</v>
      </c>
    </row>
    <row r="551" spans="83:84">
      <c r="CE551" t="s">
        <v>629</v>
      </c>
      <c r="CF551" t="s">
        <v>1595</v>
      </c>
    </row>
    <row r="552" spans="83:84">
      <c r="CE552" t="s">
        <v>630</v>
      </c>
      <c r="CF552" t="s">
        <v>1596</v>
      </c>
    </row>
    <row r="553" spans="83:84">
      <c r="CE553" t="s">
        <v>631</v>
      </c>
      <c r="CF553" t="s">
        <v>1597</v>
      </c>
    </row>
    <row r="554" spans="83:84">
      <c r="CE554" t="s">
        <v>632</v>
      </c>
      <c r="CF554" t="s">
        <v>1598</v>
      </c>
    </row>
    <row r="555" spans="83:84">
      <c r="CE555" t="s">
        <v>633</v>
      </c>
      <c r="CF555" t="s">
        <v>1599</v>
      </c>
    </row>
    <row r="556" spans="83:84">
      <c r="CE556" t="s">
        <v>634</v>
      </c>
      <c r="CF556" t="s">
        <v>1600</v>
      </c>
    </row>
    <row r="557" spans="83:84">
      <c r="CE557" t="s">
        <v>635</v>
      </c>
      <c r="CF557" t="s">
        <v>1601</v>
      </c>
    </row>
    <row r="558" spans="83:84">
      <c r="CE558" t="s">
        <v>636</v>
      </c>
      <c r="CF558" t="s">
        <v>1602</v>
      </c>
    </row>
    <row r="559" spans="83:84">
      <c r="CE559" t="s">
        <v>637</v>
      </c>
      <c r="CF559" t="s">
        <v>1603</v>
      </c>
    </row>
    <row r="560" spans="83:84">
      <c r="CE560" t="s">
        <v>638</v>
      </c>
      <c r="CF560" t="s">
        <v>1604</v>
      </c>
    </row>
    <row r="561" spans="83:84">
      <c r="CE561" t="s">
        <v>639</v>
      </c>
      <c r="CF561" t="s">
        <v>1605</v>
      </c>
    </row>
    <row r="562" spans="83:84">
      <c r="CE562" t="s">
        <v>640</v>
      </c>
      <c r="CF562" t="s">
        <v>1606</v>
      </c>
    </row>
    <row r="563" spans="83:84">
      <c r="CE563" t="s">
        <v>641</v>
      </c>
      <c r="CF563" t="s">
        <v>1607</v>
      </c>
    </row>
    <row r="564" spans="83:84">
      <c r="CE564" t="s">
        <v>642</v>
      </c>
      <c r="CF564" t="s">
        <v>1608</v>
      </c>
    </row>
    <row r="565" spans="83:84">
      <c r="CE565" t="s">
        <v>643</v>
      </c>
      <c r="CF565" t="s">
        <v>72</v>
      </c>
    </row>
    <row r="566" spans="83:84">
      <c r="CE566" t="s">
        <v>644</v>
      </c>
      <c r="CF566" t="s">
        <v>1609</v>
      </c>
    </row>
    <row r="567" spans="83:84">
      <c r="CE567" t="s">
        <v>645</v>
      </c>
      <c r="CF567" t="s">
        <v>1610</v>
      </c>
    </row>
    <row r="568" spans="83:84">
      <c r="CE568" t="s">
        <v>646</v>
      </c>
      <c r="CF568" t="s">
        <v>1611</v>
      </c>
    </row>
    <row r="569" spans="83:84">
      <c r="CE569" t="s">
        <v>647</v>
      </c>
      <c r="CF569" t="s">
        <v>1612</v>
      </c>
    </row>
    <row r="570" spans="83:84">
      <c r="CE570" t="s">
        <v>648</v>
      </c>
      <c r="CF570" t="s">
        <v>1613</v>
      </c>
    </row>
    <row r="571" spans="83:84">
      <c r="CE571" t="s">
        <v>649</v>
      </c>
      <c r="CF571" t="s">
        <v>1614</v>
      </c>
    </row>
    <row r="572" spans="83:84">
      <c r="CE572" t="s">
        <v>650</v>
      </c>
      <c r="CF572" t="s">
        <v>1615</v>
      </c>
    </row>
    <row r="573" spans="83:84">
      <c r="CE573" t="s">
        <v>651</v>
      </c>
      <c r="CF573" t="s">
        <v>1616</v>
      </c>
    </row>
    <row r="574" spans="83:84">
      <c r="CE574" t="s">
        <v>652</v>
      </c>
      <c r="CF574" t="s">
        <v>1617</v>
      </c>
    </row>
    <row r="575" spans="83:84">
      <c r="CE575" t="s">
        <v>653</v>
      </c>
      <c r="CF575" t="s">
        <v>1618</v>
      </c>
    </row>
    <row r="576" spans="83:84">
      <c r="CE576" t="s">
        <v>654</v>
      </c>
      <c r="CF576" t="s">
        <v>1619</v>
      </c>
    </row>
    <row r="577" spans="83:84">
      <c r="CE577" t="s">
        <v>655</v>
      </c>
      <c r="CF577" t="s">
        <v>1620</v>
      </c>
    </row>
    <row r="578" spans="83:84">
      <c r="CE578" t="s">
        <v>656</v>
      </c>
      <c r="CF578" t="s">
        <v>1621</v>
      </c>
    </row>
    <row r="579" spans="83:84">
      <c r="CE579" t="s">
        <v>657</v>
      </c>
      <c r="CF579" t="s">
        <v>1622</v>
      </c>
    </row>
    <row r="580" spans="83:84">
      <c r="CE580" t="s">
        <v>658</v>
      </c>
      <c r="CF580" t="s">
        <v>1623</v>
      </c>
    </row>
    <row r="581" spans="83:84">
      <c r="CE581" t="s">
        <v>659</v>
      </c>
      <c r="CF581" t="s">
        <v>1624</v>
      </c>
    </row>
    <row r="582" spans="83:84">
      <c r="CE582" t="s">
        <v>660</v>
      </c>
      <c r="CF582" t="s">
        <v>1625</v>
      </c>
    </row>
    <row r="583" spans="83:84">
      <c r="CE583" t="s">
        <v>661</v>
      </c>
      <c r="CF583" t="s">
        <v>1626</v>
      </c>
    </row>
    <row r="584" spans="83:84">
      <c r="CE584" t="s">
        <v>662</v>
      </c>
      <c r="CF584" t="s">
        <v>1627</v>
      </c>
    </row>
    <row r="585" spans="83:84">
      <c r="CE585" t="s">
        <v>663</v>
      </c>
      <c r="CF585" t="s">
        <v>1628</v>
      </c>
    </row>
    <row r="586" spans="83:84">
      <c r="CE586" t="s">
        <v>664</v>
      </c>
      <c r="CF586" t="s">
        <v>1629</v>
      </c>
    </row>
    <row r="587" spans="83:84">
      <c r="CE587" t="s">
        <v>665</v>
      </c>
      <c r="CF587" t="s">
        <v>1630</v>
      </c>
    </row>
    <row r="588" spans="83:84">
      <c r="CE588" t="s">
        <v>666</v>
      </c>
      <c r="CF588" t="s">
        <v>1631</v>
      </c>
    </row>
    <row r="589" spans="83:84">
      <c r="CE589" t="s">
        <v>667</v>
      </c>
      <c r="CF589" t="s">
        <v>1632</v>
      </c>
    </row>
    <row r="590" spans="83:84">
      <c r="CE590" t="s">
        <v>668</v>
      </c>
      <c r="CF590" t="s">
        <v>1633</v>
      </c>
    </row>
    <row r="591" spans="83:84">
      <c r="CE591" t="s">
        <v>669</v>
      </c>
      <c r="CF591" t="s">
        <v>1634</v>
      </c>
    </row>
    <row r="592" spans="83:84">
      <c r="CE592" t="s">
        <v>670</v>
      </c>
      <c r="CF592" t="s">
        <v>1635</v>
      </c>
    </row>
    <row r="593" spans="83:84">
      <c r="CE593" t="s">
        <v>671</v>
      </c>
      <c r="CF593" t="s">
        <v>1636</v>
      </c>
    </row>
    <row r="594" spans="83:84">
      <c r="CE594" t="s">
        <v>672</v>
      </c>
      <c r="CF594" t="s">
        <v>1637</v>
      </c>
    </row>
    <row r="595" spans="83:84">
      <c r="CE595" t="s">
        <v>673</v>
      </c>
      <c r="CF595" t="s">
        <v>1638</v>
      </c>
    </row>
    <row r="596" spans="83:84">
      <c r="CE596" t="s">
        <v>674</v>
      </c>
      <c r="CF596" t="s">
        <v>1639</v>
      </c>
    </row>
    <row r="597" spans="83:84">
      <c r="CE597" t="s">
        <v>675</v>
      </c>
      <c r="CF597" t="s">
        <v>1640</v>
      </c>
    </row>
    <row r="598" spans="83:84">
      <c r="CE598" t="s">
        <v>676</v>
      </c>
      <c r="CF598" t="s">
        <v>1641</v>
      </c>
    </row>
    <row r="599" spans="83:84">
      <c r="CE599" t="s">
        <v>677</v>
      </c>
      <c r="CF599" t="s">
        <v>1642</v>
      </c>
    </row>
    <row r="600" spans="83:84">
      <c r="CE600" t="s">
        <v>678</v>
      </c>
      <c r="CF600" t="s">
        <v>1643</v>
      </c>
    </row>
    <row r="601" spans="83:84">
      <c r="CE601" t="s">
        <v>679</v>
      </c>
      <c r="CF601" t="s">
        <v>1644</v>
      </c>
    </row>
    <row r="602" spans="83:84">
      <c r="CE602" t="s">
        <v>680</v>
      </c>
      <c r="CF602" t="s">
        <v>1645</v>
      </c>
    </row>
    <row r="603" spans="83:84">
      <c r="CE603" t="s">
        <v>681</v>
      </c>
      <c r="CF603" t="s">
        <v>1646</v>
      </c>
    </row>
    <row r="604" spans="83:84">
      <c r="CE604" t="s">
        <v>682</v>
      </c>
      <c r="CF604" t="s">
        <v>1647</v>
      </c>
    </row>
    <row r="605" spans="83:84">
      <c r="CE605" t="s">
        <v>683</v>
      </c>
      <c r="CF605" t="s">
        <v>1648</v>
      </c>
    </row>
    <row r="606" spans="83:84">
      <c r="CE606" t="s">
        <v>684</v>
      </c>
      <c r="CF606" t="s">
        <v>1649</v>
      </c>
    </row>
    <row r="607" spans="83:84">
      <c r="CE607" t="s">
        <v>685</v>
      </c>
      <c r="CF607" t="s">
        <v>1650</v>
      </c>
    </row>
    <row r="608" spans="83:84">
      <c r="CE608" t="s">
        <v>686</v>
      </c>
      <c r="CF608" t="s">
        <v>1651</v>
      </c>
    </row>
    <row r="609" spans="83:84">
      <c r="CE609" t="s">
        <v>687</v>
      </c>
      <c r="CF609" t="s">
        <v>1652</v>
      </c>
    </row>
    <row r="610" spans="83:84">
      <c r="CE610" t="s">
        <v>688</v>
      </c>
      <c r="CF610" t="s">
        <v>75</v>
      </c>
    </row>
    <row r="611" spans="83:84">
      <c r="CE611" t="s">
        <v>689</v>
      </c>
      <c r="CF611" t="s">
        <v>1653</v>
      </c>
    </row>
    <row r="612" spans="83:84">
      <c r="CE612" t="s">
        <v>690</v>
      </c>
      <c r="CF612" t="s">
        <v>1654</v>
      </c>
    </row>
    <row r="613" spans="83:84">
      <c r="CE613" t="s">
        <v>691</v>
      </c>
      <c r="CF613" t="s">
        <v>1655</v>
      </c>
    </row>
    <row r="614" spans="83:84">
      <c r="CE614" t="s">
        <v>692</v>
      </c>
      <c r="CF614" t="s">
        <v>1656</v>
      </c>
    </row>
    <row r="615" spans="83:84">
      <c r="CE615" t="s">
        <v>693</v>
      </c>
      <c r="CF615" t="s">
        <v>1657</v>
      </c>
    </row>
    <row r="616" spans="83:84">
      <c r="CE616" t="s">
        <v>694</v>
      </c>
      <c r="CF616" t="s">
        <v>1658</v>
      </c>
    </row>
    <row r="617" spans="83:84">
      <c r="CE617" t="s">
        <v>695</v>
      </c>
      <c r="CF617" t="s">
        <v>1659</v>
      </c>
    </row>
    <row r="618" spans="83:84">
      <c r="CE618" t="s">
        <v>696</v>
      </c>
      <c r="CF618" t="s">
        <v>1660</v>
      </c>
    </row>
    <row r="619" spans="83:84">
      <c r="CE619" t="s">
        <v>697</v>
      </c>
      <c r="CF619" t="s">
        <v>1661</v>
      </c>
    </row>
    <row r="620" spans="83:84">
      <c r="CE620" t="s">
        <v>698</v>
      </c>
      <c r="CF620" t="s">
        <v>1662</v>
      </c>
    </row>
    <row r="621" spans="83:84">
      <c r="CE621" t="s">
        <v>699</v>
      </c>
      <c r="CF621" t="s">
        <v>1663</v>
      </c>
    </row>
    <row r="622" spans="83:84">
      <c r="CE622" t="s">
        <v>700</v>
      </c>
      <c r="CF622" t="s">
        <v>1664</v>
      </c>
    </row>
    <row r="623" spans="83:84">
      <c r="CE623" t="s">
        <v>701</v>
      </c>
      <c r="CF623" t="s">
        <v>1665</v>
      </c>
    </row>
    <row r="624" spans="83:84">
      <c r="CE624" t="s">
        <v>702</v>
      </c>
      <c r="CF624" t="s">
        <v>1666</v>
      </c>
    </row>
    <row r="625" spans="83:84">
      <c r="CE625" t="s">
        <v>703</v>
      </c>
      <c r="CF625" t="s">
        <v>1667</v>
      </c>
    </row>
    <row r="626" spans="83:84">
      <c r="CE626" t="s">
        <v>704</v>
      </c>
      <c r="CF626" t="s">
        <v>1668</v>
      </c>
    </row>
    <row r="627" spans="83:84">
      <c r="CE627" t="s">
        <v>705</v>
      </c>
      <c r="CF627" t="s">
        <v>1669</v>
      </c>
    </row>
    <row r="628" spans="83:84">
      <c r="CE628" t="s">
        <v>706</v>
      </c>
      <c r="CF628" t="s">
        <v>1670</v>
      </c>
    </row>
    <row r="629" spans="83:84">
      <c r="CE629" t="s">
        <v>707</v>
      </c>
      <c r="CF629" t="s">
        <v>1671</v>
      </c>
    </row>
    <row r="630" spans="83:84">
      <c r="CE630" t="s">
        <v>708</v>
      </c>
      <c r="CF630" t="s">
        <v>1672</v>
      </c>
    </row>
    <row r="631" spans="83:84">
      <c r="CE631" t="s">
        <v>709</v>
      </c>
      <c r="CF631" t="s">
        <v>1673</v>
      </c>
    </row>
    <row r="632" spans="83:84">
      <c r="CE632" t="s">
        <v>710</v>
      </c>
      <c r="CF632" t="s">
        <v>1674</v>
      </c>
    </row>
    <row r="633" spans="83:84">
      <c r="CE633" t="s">
        <v>711</v>
      </c>
      <c r="CF633" t="s">
        <v>1675</v>
      </c>
    </row>
    <row r="634" spans="83:84">
      <c r="CE634" t="s">
        <v>712</v>
      </c>
      <c r="CF634" t="s">
        <v>1676</v>
      </c>
    </row>
    <row r="635" spans="83:84">
      <c r="CE635" t="s">
        <v>713</v>
      </c>
      <c r="CF635" t="s">
        <v>1677</v>
      </c>
    </row>
    <row r="636" spans="83:84">
      <c r="CE636" t="s">
        <v>714</v>
      </c>
      <c r="CF636" t="s">
        <v>1678</v>
      </c>
    </row>
    <row r="637" spans="83:84">
      <c r="CE637" t="s">
        <v>715</v>
      </c>
      <c r="CF637" t="s">
        <v>1679</v>
      </c>
    </row>
    <row r="638" spans="83:84">
      <c r="CE638" t="s">
        <v>716</v>
      </c>
      <c r="CF638" t="s">
        <v>1680</v>
      </c>
    </row>
    <row r="639" spans="83:84">
      <c r="CE639" t="s">
        <v>717</v>
      </c>
      <c r="CF639" t="s">
        <v>1681</v>
      </c>
    </row>
    <row r="640" spans="83:84">
      <c r="CE640" t="s">
        <v>718</v>
      </c>
      <c r="CF640" t="s">
        <v>1682</v>
      </c>
    </row>
    <row r="641" spans="83:84">
      <c r="CE641" t="s">
        <v>719</v>
      </c>
      <c r="CF641" t="s">
        <v>1683</v>
      </c>
    </row>
    <row r="642" spans="83:84">
      <c r="CE642" t="s">
        <v>720</v>
      </c>
      <c r="CF642" t="s">
        <v>1684</v>
      </c>
    </row>
    <row r="643" spans="83:84">
      <c r="CE643" t="s">
        <v>721</v>
      </c>
      <c r="CF643" t="s">
        <v>1685</v>
      </c>
    </row>
    <row r="644" spans="83:84">
      <c r="CE644" t="s">
        <v>722</v>
      </c>
      <c r="CF644" t="s">
        <v>1686</v>
      </c>
    </row>
    <row r="645" spans="83:84">
      <c r="CE645" t="s">
        <v>723</v>
      </c>
      <c r="CF645" t="s">
        <v>78</v>
      </c>
    </row>
    <row r="646" spans="83:84">
      <c r="CE646" t="s">
        <v>724</v>
      </c>
      <c r="CF646" t="s">
        <v>1687</v>
      </c>
    </row>
    <row r="647" spans="83:84">
      <c r="CE647" t="s">
        <v>725</v>
      </c>
      <c r="CF647" t="s">
        <v>1688</v>
      </c>
    </row>
    <row r="648" spans="83:84">
      <c r="CE648" t="s">
        <v>726</v>
      </c>
      <c r="CF648" t="s">
        <v>1689</v>
      </c>
    </row>
    <row r="649" spans="83:84">
      <c r="CE649" t="s">
        <v>727</v>
      </c>
      <c r="CF649" t="s">
        <v>1690</v>
      </c>
    </row>
    <row r="650" spans="83:84">
      <c r="CE650" t="s">
        <v>728</v>
      </c>
      <c r="CF650" t="s">
        <v>1691</v>
      </c>
    </row>
    <row r="651" spans="83:84">
      <c r="CE651" t="s">
        <v>729</v>
      </c>
      <c r="CF651" t="s">
        <v>1692</v>
      </c>
    </row>
    <row r="652" spans="83:84">
      <c r="CE652" t="s">
        <v>730</v>
      </c>
      <c r="CF652" t="s">
        <v>1693</v>
      </c>
    </row>
    <row r="653" spans="83:84">
      <c r="CE653" t="s">
        <v>731</v>
      </c>
      <c r="CF653" t="s">
        <v>1694</v>
      </c>
    </row>
    <row r="654" spans="83:84">
      <c r="CE654" t="s">
        <v>732</v>
      </c>
      <c r="CF654" t="s">
        <v>1695</v>
      </c>
    </row>
    <row r="655" spans="83:84">
      <c r="CE655" t="s">
        <v>733</v>
      </c>
      <c r="CF655" t="s">
        <v>1696</v>
      </c>
    </row>
    <row r="656" spans="83:84">
      <c r="CE656" t="s">
        <v>734</v>
      </c>
      <c r="CF656" t="s">
        <v>1697</v>
      </c>
    </row>
    <row r="657" spans="83:84">
      <c r="CE657" t="s">
        <v>735</v>
      </c>
      <c r="CF657" t="s">
        <v>1698</v>
      </c>
    </row>
    <row r="658" spans="83:84">
      <c r="CE658" t="s">
        <v>736</v>
      </c>
      <c r="CF658" t="s">
        <v>1699</v>
      </c>
    </row>
    <row r="659" spans="83:84">
      <c r="CE659" t="s">
        <v>737</v>
      </c>
      <c r="CF659" t="s">
        <v>1700</v>
      </c>
    </row>
    <row r="660" spans="83:84">
      <c r="CE660" t="s">
        <v>738</v>
      </c>
      <c r="CF660" t="s">
        <v>1701</v>
      </c>
    </row>
    <row r="661" spans="83:84">
      <c r="CE661" t="s">
        <v>739</v>
      </c>
      <c r="CF661" t="s">
        <v>1702</v>
      </c>
    </row>
    <row r="662" spans="83:84">
      <c r="CE662" t="s">
        <v>740</v>
      </c>
      <c r="CF662" t="s">
        <v>1703</v>
      </c>
    </row>
    <row r="663" spans="83:84">
      <c r="CE663" t="s">
        <v>741</v>
      </c>
      <c r="CF663" t="s">
        <v>1704</v>
      </c>
    </row>
    <row r="664" spans="83:84">
      <c r="CE664" t="s">
        <v>742</v>
      </c>
      <c r="CF664" t="s">
        <v>1705</v>
      </c>
    </row>
    <row r="665" spans="83:84">
      <c r="CE665" t="s">
        <v>743</v>
      </c>
      <c r="CF665" t="s">
        <v>1706</v>
      </c>
    </row>
    <row r="666" spans="83:84">
      <c r="CE666" t="s">
        <v>744</v>
      </c>
      <c r="CF666" t="s">
        <v>1707</v>
      </c>
    </row>
    <row r="667" spans="83:84">
      <c r="CE667" t="s">
        <v>745</v>
      </c>
      <c r="CF667" t="s">
        <v>1708</v>
      </c>
    </row>
    <row r="668" spans="83:84">
      <c r="CE668" t="s">
        <v>746</v>
      </c>
      <c r="CF668" t="s">
        <v>1709</v>
      </c>
    </row>
    <row r="669" spans="83:84">
      <c r="CE669" t="s">
        <v>747</v>
      </c>
      <c r="CF669" t="s">
        <v>1710</v>
      </c>
    </row>
    <row r="670" spans="83:84">
      <c r="CE670" t="s">
        <v>748</v>
      </c>
      <c r="CF670" t="s">
        <v>1711</v>
      </c>
    </row>
    <row r="671" spans="83:84">
      <c r="CE671" t="s">
        <v>749</v>
      </c>
      <c r="CF671" t="s">
        <v>1712</v>
      </c>
    </row>
    <row r="672" spans="83:84">
      <c r="CE672" t="s">
        <v>750</v>
      </c>
      <c r="CF672" t="s">
        <v>1713</v>
      </c>
    </row>
    <row r="673" spans="83:84">
      <c r="CE673" t="s">
        <v>751</v>
      </c>
      <c r="CF673" t="s">
        <v>80</v>
      </c>
    </row>
    <row r="674" spans="83:84">
      <c r="CE674" t="s">
        <v>752</v>
      </c>
      <c r="CF674" t="s">
        <v>1714</v>
      </c>
    </row>
    <row r="675" spans="83:84">
      <c r="CE675" t="s">
        <v>753</v>
      </c>
      <c r="CF675" t="s">
        <v>1715</v>
      </c>
    </row>
    <row r="676" spans="83:84">
      <c r="CE676" t="s">
        <v>754</v>
      </c>
      <c r="CF676" t="s">
        <v>1716</v>
      </c>
    </row>
    <row r="677" spans="83:84">
      <c r="CE677" t="s">
        <v>755</v>
      </c>
      <c r="CF677" t="s">
        <v>1717</v>
      </c>
    </row>
    <row r="678" spans="83:84">
      <c r="CE678" t="s">
        <v>756</v>
      </c>
      <c r="CF678" t="s">
        <v>1718</v>
      </c>
    </row>
    <row r="679" spans="83:84">
      <c r="CE679" t="s">
        <v>757</v>
      </c>
      <c r="CF679" t="s">
        <v>1719</v>
      </c>
    </row>
    <row r="680" spans="83:84">
      <c r="CE680" t="s">
        <v>758</v>
      </c>
      <c r="CF680" t="s">
        <v>1720</v>
      </c>
    </row>
    <row r="681" spans="83:84">
      <c r="CE681" t="s">
        <v>759</v>
      </c>
      <c r="CF681" t="s">
        <v>1721</v>
      </c>
    </row>
    <row r="682" spans="83:84">
      <c r="CE682" t="s">
        <v>760</v>
      </c>
      <c r="CF682" t="s">
        <v>1722</v>
      </c>
    </row>
    <row r="683" spans="83:84">
      <c r="CE683" t="s">
        <v>761</v>
      </c>
      <c r="CF683" t="s">
        <v>1723</v>
      </c>
    </row>
    <row r="684" spans="83:84">
      <c r="CE684" t="s">
        <v>762</v>
      </c>
      <c r="CF684" t="s">
        <v>1724</v>
      </c>
    </row>
    <row r="685" spans="83:84">
      <c r="CE685" t="s">
        <v>763</v>
      </c>
      <c r="CF685" t="s">
        <v>1725</v>
      </c>
    </row>
    <row r="686" spans="83:84">
      <c r="CE686" t="s">
        <v>764</v>
      </c>
      <c r="CF686" t="s">
        <v>1726</v>
      </c>
    </row>
    <row r="687" spans="83:84">
      <c r="CE687" t="s">
        <v>765</v>
      </c>
      <c r="CF687" t="s">
        <v>1727</v>
      </c>
    </row>
    <row r="688" spans="83:84">
      <c r="CE688" t="s">
        <v>766</v>
      </c>
      <c r="CF688" t="s">
        <v>1728</v>
      </c>
    </row>
    <row r="689" spans="83:84">
      <c r="CE689" t="s">
        <v>767</v>
      </c>
      <c r="CF689" t="s">
        <v>1729</v>
      </c>
    </row>
    <row r="690" spans="83:84">
      <c r="CE690" t="s">
        <v>768</v>
      </c>
      <c r="CF690" t="s">
        <v>1730</v>
      </c>
    </row>
    <row r="691" spans="83:84">
      <c r="CE691" t="s">
        <v>769</v>
      </c>
      <c r="CF691" t="s">
        <v>1731</v>
      </c>
    </row>
    <row r="692" spans="83:84">
      <c r="CE692" t="s">
        <v>770</v>
      </c>
      <c r="CF692" t="s">
        <v>1732</v>
      </c>
    </row>
    <row r="693" spans="83:84">
      <c r="CE693" t="s">
        <v>771</v>
      </c>
      <c r="CF693" t="s">
        <v>1733</v>
      </c>
    </row>
    <row r="694" spans="83:84">
      <c r="CE694" t="s">
        <v>772</v>
      </c>
      <c r="CF694" t="s">
        <v>82</v>
      </c>
    </row>
    <row r="695" spans="83:84">
      <c r="CE695" t="s">
        <v>773</v>
      </c>
      <c r="CF695" t="s">
        <v>1734</v>
      </c>
    </row>
    <row r="696" spans="83:84">
      <c r="CE696" t="s">
        <v>774</v>
      </c>
      <c r="CF696" t="s">
        <v>1735</v>
      </c>
    </row>
    <row r="697" spans="83:84">
      <c r="CE697" t="s">
        <v>775</v>
      </c>
      <c r="CF697" t="s">
        <v>1736</v>
      </c>
    </row>
    <row r="698" spans="83:84">
      <c r="CE698" t="s">
        <v>776</v>
      </c>
      <c r="CF698" t="s">
        <v>1737</v>
      </c>
    </row>
    <row r="699" spans="83:84">
      <c r="CE699" t="s">
        <v>777</v>
      </c>
      <c r="CF699" t="s">
        <v>1738</v>
      </c>
    </row>
    <row r="700" spans="83:84">
      <c r="CE700" t="s">
        <v>778</v>
      </c>
      <c r="CF700" t="s">
        <v>1739</v>
      </c>
    </row>
    <row r="701" spans="83:84">
      <c r="CE701" t="s">
        <v>779</v>
      </c>
      <c r="CF701" t="s">
        <v>1740</v>
      </c>
    </row>
    <row r="702" spans="83:84">
      <c r="CE702" t="s">
        <v>780</v>
      </c>
      <c r="CF702" t="s">
        <v>1741</v>
      </c>
    </row>
    <row r="703" spans="83:84">
      <c r="CE703" t="s">
        <v>781</v>
      </c>
      <c r="CF703" t="s">
        <v>1742</v>
      </c>
    </row>
    <row r="704" spans="83:84">
      <c r="CE704" t="s">
        <v>782</v>
      </c>
      <c r="CF704" t="s">
        <v>1743</v>
      </c>
    </row>
    <row r="705" spans="83:84">
      <c r="CE705" t="s">
        <v>783</v>
      </c>
      <c r="CF705" t="s">
        <v>1744</v>
      </c>
    </row>
    <row r="706" spans="83:84">
      <c r="CE706" t="s">
        <v>784</v>
      </c>
      <c r="CF706" t="s">
        <v>1745</v>
      </c>
    </row>
    <row r="707" spans="83:84">
      <c r="CE707" t="s">
        <v>785</v>
      </c>
      <c r="CF707" t="s">
        <v>1746</v>
      </c>
    </row>
    <row r="708" spans="83:84">
      <c r="CE708" t="s">
        <v>786</v>
      </c>
      <c r="CF708" t="s">
        <v>1747</v>
      </c>
    </row>
    <row r="709" spans="83:84">
      <c r="CE709" t="s">
        <v>787</v>
      </c>
      <c r="CF709" t="s">
        <v>1748</v>
      </c>
    </row>
    <row r="710" spans="83:84">
      <c r="CE710" t="s">
        <v>788</v>
      </c>
      <c r="CF710" t="s">
        <v>1749</v>
      </c>
    </row>
    <row r="711" spans="83:84">
      <c r="CE711" t="s">
        <v>789</v>
      </c>
      <c r="CF711" t="s">
        <v>1750</v>
      </c>
    </row>
    <row r="712" spans="83:84">
      <c r="CE712" t="s">
        <v>790</v>
      </c>
      <c r="CF712" t="s">
        <v>1751</v>
      </c>
    </row>
    <row r="713" spans="83:84">
      <c r="CE713" t="s">
        <v>791</v>
      </c>
      <c r="CF713" t="s">
        <v>1752</v>
      </c>
    </row>
    <row r="714" spans="83:84">
      <c r="CE714" t="s">
        <v>792</v>
      </c>
      <c r="CF714" t="s">
        <v>1753</v>
      </c>
    </row>
    <row r="715" spans="83:84">
      <c r="CE715" t="s">
        <v>793</v>
      </c>
      <c r="CF715" t="s">
        <v>1754</v>
      </c>
    </row>
    <row r="716" spans="83:84">
      <c r="CE716" t="s">
        <v>794</v>
      </c>
      <c r="CF716" t="s">
        <v>1755</v>
      </c>
    </row>
    <row r="717" spans="83:84">
      <c r="CE717" t="s">
        <v>795</v>
      </c>
      <c r="CF717" t="s">
        <v>1756</v>
      </c>
    </row>
    <row r="718" spans="83:84">
      <c r="CE718" t="s">
        <v>796</v>
      </c>
      <c r="CF718" t="s">
        <v>1757</v>
      </c>
    </row>
    <row r="719" spans="83:84">
      <c r="CE719" t="s">
        <v>797</v>
      </c>
      <c r="CF719" t="s">
        <v>1758</v>
      </c>
    </row>
    <row r="720" spans="83:84">
      <c r="CE720" t="s">
        <v>798</v>
      </c>
      <c r="CF720" t="s">
        <v>1759</v>
      </c>
    </row>
    <row r="721" spans="83:84">
      <c r="CE721" t="s">
        <v>799</v>
      </c>
      <c r="CF721" t="s">
        <v>1760</v>
      </c>
    </row>
    <row r="722" spans="83:84">
      <c r="CE722" t="s">
        <v>800</v>
      </c>
      <c r="CF722" t="s">
        <v>1761</v>
      </c>
    </row>
    <row r="723" spans="83:84">
      <c r="CE723" t="s">
        <v>801</v>
      </c>
      <c r="CF723" t="s">
        <v>1762</v>
      </c>
    </row>
    <row r="724" spans="83:84">
      <c r="CE724" t="s">
        <v>802</v>
      </c>
      <c r="CF724" t="s">
        <v>1763</v>
      </c>
    </row>
    <row r="725" spans="83:84">
      <c r="CE725" t="s">
        <v>803</v>
      </c>
      <c r="CF725" t="s">
        <v>1764</v>
      </c>
    </row>
    <row r="726" spans="83:84">
      <c r="CE726" t="s">
        <v>804</v>
      </c>
      <c r="CF726" t="s">
        <v>1765</v>
      </c>
    </row>
    <row r="727" spans="83:84">
      <c r="CE727" t="s">
        <v>805</v>
      </c>
      <c r="CF727" t="s">
        <v>1766</v>
      </c>
    </row>
    <row r="728" spans="83:84">
      <c r="CE728" t="s">
        <v>806</v>
      </c>
      <c r="CF728" t="s">
        <v>1767</v>
      </c>
    </row>
    <row r="729" spans="83:84">
      <c r="CE729" t="s">
        <v>807</v>
      </c>
      <c r="CF729" t="s">
        <v>1768</v>
      </c>
    </row>
    <row r="730" spans="83:84">
      <c r="CE730" t="s">
        <v>808</v>
      </c>
      <c r="CF730" t="s">
        <v>1769</v>
      </c>
    </row>
    <row r="731" spans="83:84">
      <c r="CE731" t="s">
        <v>809</v>
      </c>
      <c r="CF731" t="s">
        <v>1770</v>
      </c>
    </row>
    <row r="732" spans="83:84">
      <c r="CE732" t="s">
        <v>810</v>
      </c>
      <c r="CF732" t="s">
        <v>1771</v>
      </c>
    </row>
    <row r="733" spans="83:84">
      <c r="CE733" t="s">
        <v>811</v>
      </c>
      <c r="CF733" t="s">
        <v>1772</v>
      </c>
    </row>
    <row r="734" spans="83:84">
      <c r="CE734" t="s">
        <v>812</v>
      </c>
      <c r="CF734" t="s">
        <v>1773</v>
      </c>
    </row>
    <row r="735" spans="83:84">
      <c r="CE735" t="s">
        <v>813</v>
      </c>
      <c r="CF735" t="s">
        <v>1774</v>
      </c>
    </row>
    <row r="736" spans="83:84">
      <c r="CE736" t="s">
        <v>814</v>
      </c>
      <c r="CF736" t="s">
        <v>1775</v>
      </c>
    </row>
    <row r="737" spans="83:84">
      <c r="CE737" t="s">
        <v>815</v>
      </c>
      <c r="CF737" t="s">
        <v>1776</v>
      </c>
    </row>
    <row r="738" spans="83:84">
      <c r="CE738" t="s">
        <v>816</v>
      </c>
      <c r="CF738" t="s">
        <v>1777</v>
      </c>
    </row>
    <row r="739" spans="83:84">
      <c r="CE739" t="s">
        <v>817</v>
      </c>
      <c r="CF739" t="s">
        <v>85</v>
      </c>
    </row>
    <row r="740" spans="83:84">
      <c r="CE740" t="s">
        <v>818</v>
      </c>
      <c r="CF740" t="s">
        <v>1778</v>
      </c>
    </row>
    <row r="741" spans="83:84">
      <c r="CE741" t="s">
        <v>819</v>
      </c>
      <c r="CF741" t="s">
        <v>1779</v>
      </c>
    </row>
    <row r="742" spans="83:84">
      <c r="CE742" t="s">
        <v>820</v>
      </c>
      <c r="CF742" t="s">
        <v>1780</v>
      </c>
    </row>
    <row r="743" spans="83:84">
      <c r="CE743" t="s">
        <v>821</v>
      </c>
      <c r="CF743" t="s">
        <v>1781</v>
      </c>
    </row>
    <row r="744" spans="83:84">
      <c r="CE744" t="s">
        <v>822</v>
      </c>
      <c r="CF744" t="s">
        <v>1782</v>
      </c>
    </row>
    <row r="745" spans="83:84">
      <c r="CE745" t="s">
        <v>823</v>
      </c>
      <c r="CF745" t="s">
        <v>1783</v>
      </c>
    </row>
    <row r="746" spans="83:84">
      <c r="CE746" t="s">
        <v>824</v>
      </c>
      <c r="CF746" t="s">
        <v>1784</v>
      </c>
    </row>
    <row r="747" spans="83:84">
      <c r="CE747" t="s">
        <v>825</v>
      </c>
      <c r="CF747" t="s">
        <v>1785</v>
      </c>
    </row>
    <row r="748" spans="83:84">
      <c r="CE748" t="s">
        <v>826</v>
      </c>
      <c r="CF748" t="s">
        <v>1786</v>
      </c>
    </row>
    <row r="749" spans="83:84">
      <c r="CE749" t="s">
        <v>827</v>
      </c>
      <c r="CF749" t="s">
        <v>1787</v>
      </c>
    </row>
    <row r="750" spans="83:84">
      <c r="CE750" t="s">
        <v>828</v>
      </c>
      <c r="CF750" t="s">
        <v>1788</v>
      </c>
    </row>
    <row r="751" spans="83:84">
      <c r="CE751" t="s">
        <v>829</v>
      </c>
      <c r="CF751" t="s">
        <v>1789</v>
      </c>
    </row>
    <row r="752" spans="83:84">
      <c r="CE752" t="s">
        <v>830</v>
      </c>
      <c r="CF752" t="s">
        <v>1790</v>
      </c>
    </row>
    <row r="753" spans="83:84">
      <c r="CE753" t="s">
        <v>831</v>
      </c>
      <c r="CF753" t="s">
        <v>1791</v>
      </c>
    </row>
    <row r="754" spans="83:84">
      <c r="CE754" t="s">
        <v>832</v>
      </c>
      <c r="CF754" t="s">
        <v>1792</v>
      </c>
    </row>
    <row r="755" spans="83:84">
      <c r="CE755" t="s">
        <v>833</v>
      </c>
      <c r="CF755" t="s">
        <v>1793</v>
      </c>
    </row>
    <row r="756" spans="83:84">
      <c r="CE756" t="s">
        <v>834</v>
      </c>
      <c r="CF756" t="s">
        <v>1794</v>
      </c>
    </row>
    <row r="757" spans="83:84">
      <c r="CE757" t="s">
        <v>835</v>
      </c>
      <c r="CF757" t="s">
        <v>1795</v>
      </c>
    </row>
    <row r="758" spans="83:84">
      <c r="CE758" t="s">
        <v>836</v>
      </c>
      <c r="CF758" t="s">
        <v>1796</v>
      </c>
    </row>
    <row r="759" spans="83:84">
      <c r="CE759" t="s">
        <v>837</v>
      </c>
      <c r="CF759" t="s">
        <v>1797</v>
      </c>
    </row>
    <row r="760" spans="83:84">
      <c r="CE760" t="s">
        <v>838</v>
      </c>
      <c r="CF760" t="s">
        <v>1798</v>
      </c>
    </row>
    <row r="761" spans="83:84">
      <c r="CE761" t="s">
        <v>839</v>
      </c>
      <c r="CF761" t="s">
        <v>1799</v>
      </c>
    </row>
    <row r="762" spans="83:84">
      <c r="CE762" t="s">
        <v>840</v>
      </c>
      <c r="CF762" t="s">
        <v>1800</v>
      </c>
    </row>
    <row r="763" spans="83:84">
      <c r="CE763" t="s">
        <v>841</v>
      </c>
      <c r="CF763" t="s">
        <v>88</v>
      </c>
    </row>
    <row r="764" spans="83:84">
      <c r="CE764" t="s">
        <v>842</v>
      </c>
      <c r="CF764" t="s">
        <v>1801</v>
      </c>
    </row>
    <row r="765" spans="83:84">
      <c r="CE765" t="s">
        <v>843</v>
      </c>
      <c r="CF765" t="s">
        <v>1802</v>
      </c>
    </row>
    <row r="766" spans="83:84">
      <c r="CE766" t="s">
        <v>844</v>
      </c>
      <c r="CF766" t="s">
        <v>1803</v>
      </c>
    </row>
    <row r="767" spans="83:84">
      <c r="CE767" t="s">
        <v>845</v>
      </c>
      <c r="CF767" t="s">
        <v>1804</v>
      </c>
    </row>
    <row r="768" spans="83:84">
      <c r="CE768" t="s">
        <v>846</v>
      </c>
      <c r="CF768" t="s">
        <v>1805</v>
      </c>
    </row>
    <row r="769" spans="83:84">
      <c r="CE769" t="s">
        <v>847</v>
      </c>
      <c r="CF769" t="s">
        <v>1806</v>
      </c>
    </row>
    <row r="770" spans="83:84">
      <c r="CE770" t="s">
        <v>848</v>
      </c>
      <c r="CF770" t="s">
        <v>1807</v>
      </c>
    </row>
    <row r="771" spans="83:84">
      <c r="CE771" t="s">
        <v>849</v>
      </c>
      <c r="CF771" t="s">
        <v>1808</v>
      </c>
    </row>
    <row r="772" spans="83:84">
      <c r="CE772" t="s">
        <v>850</v>
      </c>
      <c r="CF772" t="s">
        <v>1809</v>
      </c>
    </row>
    <row r="773" spans="83:84">
      <c r="CE773" t="s">
        <v>851</v>
      </c>
      <c r="CF773" t="s">
        <v>1810</v>
      </c>
    </row>
    <row r="774" spans="83:84">
      <c r="CE774" t="s">
        <v>852</v>
      </c>
      <c r="CF774" t="s">
        <v>1811</v>
      </c>
    </row>
    <row r="775" spans="83:84">
      <c r="CE775" t="s">
        <v>853</v>
      </c>
      <c r="CF775" t="s">
        <v>1812</v>
      </c>
    </row>
    <row r="776" spans="83:84">
      <c r="CE776" t="s">
        <v>854</v>
      </c>
      <c r="CF776" t="s">
        <v>1813</v>
      </c>
    </row>
    <row r="777" spans="83:84">
      <c r="CE777" t="s">
        <v>855</v>
      </c>
      <c r="CF777" t="s">
        <v>1814</v>
      </c>
    </row>
    <row r="778" spans="83:84">
      <c r="CE778" t="s">
        <v>856</v>
      </c>
      <c r="CF778" t="s">
        <v>1815</v>
      </c>
    </row>
    <row r="779" spans="83:84">
      <c r="CE779" t="s">
        <v>857</v>
      </c>
      <c r="CF779" t="s">
        <v>1816</v>
      </c>
    </row>
    <row r="780" spans="83:84">
      <c r="CE780" t="s">
        <v>858</v>
      </c>
      <c r="CF780" t="s">
        <v>1817</v>
      </c>
    </row>
    <row r="781" spans="83:84">
      <c r="CE781" t="s">
        <v>859</v>
      </c>
      <c r="CF781" t="s">
        <v>1818</v>
      </c>
    </row>
    <row r="782" spans="83:84">
      <c r="CE782" t="s">
        <v>860</v>
      </c>
      <c r="CF782" t="s">
        <v>1819</v>
      </c>
    </row>
    <row r="783" spans="83:84">
      <c r="CE783" t="s">
        <v>861</v>
      </c>
      <c r="CF783" t="s">
        <v>1820</v>
      </c>
    </row>
    <row r="784" spans="83:84">
      <c r="CE784" t="s">
        <v>862</v>
      </c>
      <c r="CF784" t="s">
        <v>1821</v>
      </c>
    </row>
    <row r="785" spans="83:84">
      <c r="CE785" t="s">
        <v>863</v>
      </c>
      <c r="CF785" t="s">
        <v>1822</v>
      </c>
    </row>
    <row r="786" spans="83:84">
      <c r="CE786" t="s">
        <v>864</v>
      </c>
      <c r="CF786" t="s">
        <v>1823</v>
      </c>
    </row>
    <row r="787" spans="83:84">
      <c r="CE787" t="s">
        <v>865</v>
      </c>
      <c r="CF787" t="s">
        <v>1824</v>
      </c>
    </row>
    <row r="788" spans="83:84">
      <c r="CE788" t="s">
        <v>866</v>
      </c>
      <c r="CF788" t="s">
        <v>1825</v>
      </c>
    </row>
    <row r="789" spans="83:84">
      <c r="CE789" t="s">
        <v>867</v>
      </c>
      <c r="CF789" t="s">
        <v>90</v>
      </c>
    </row>
    <row r="790" spans="83:84">
      <c r="CE790" t="s">
        <v>868</v>
      </c>
      <c r="CF790" t="s">
        <v>1826</v>
      </c>
    </row>
    <row r="791" spans="83:84">
      <c r="CE791" t="s">
        <v>869</v>
      </c>
      <c r="CF791" t="s">
        <v>1827</v>
      </c>
    </row>
    <row r="792" spans="83:84">
      <c r="CE792" t="s">
        <v>870</v>
      </c>
      <c r="CF792" t="s">
        <v>1828</v>
      </c>
    </row>
    <row r="793" spans="83:84">
      <c r="CE793" t="s">
        <v>871</v>
      </c>
      <c r="CF793" t="s">
        <v>1829</v>
      </c>
    </row>
    <row r="794" spans="83:84">
      <c r="CE794" t="s">
        <v>872</v>
      </c>
      <c r="CF794" t="s">
        <v>1830</v>
      </c>
    </row>
    <row r="795" spans="83:84">
      <c r="CE795" t="s">
        <v>873</v>
      </c>
      <c r="CF795" t="s">
        <v>1831</v>
      </c>
    </row>
    <row r="796" spans="83:84">
      <c r="CE796" t="s">
        <v>874</v>
      </c>
      <c r="CF796" t="s">
        <v>1832</v>
      </c>
    </row>
    <row r="797" spans="83:84">
      <c r="CE797" t="s">
        <v>875</v>
      </c>
      <c r="CF797" t="s">
        <v>1833</v>
      </c>
    </row>
    <row r="798" spans="83:84">
      <c r="CE798" t="s">
        <v>876</v>
      </c>
      <c r="CF798" t="s">
        <v>1834</v>
      </c>
    </row>
    <row r="799" spans="83:84">
      <c r="CE799" t="s">
        <v>877</v>
      </c>
      <c r="CF799" t="s">
        <v>1835</v>
      </c>
    </row>
    <row r="800" spans="83:84">
      <c r="CE800" t="s">
        <v>878</v>
      </c>
      <c r="CF800" t="s">
        <v>1836</v>
      </c>
    </row>
    <row r="801" spans="83:84">
      <c r="CE801" t="s">
        <v>879</v>
      </c>
      <c r="CF801" t="s">
        <v>1837</v>
      </c>
    </row>
    <row r="802" spans="83:84">
      <c r="CE802" t="s">
        <v>880</v>
      </c>
      <c r="CF802" t="s">
        <v>1838</v>
      </c>
    </row>
    <row r="803" spans="83:84">
      <c r="CE803" t="s">
        <v>881</v>
      </c>
      <c r="CF803" t="s">
        <v>1839</v>
      </c>
    </row>
    <row r="804" spans="83:84">
      <c r="CE804" t="s">
        <v>882</v>
      </c>
      <c r="CF804" t="s">
        <v>1840</v>
      </c>
    </row>
    <row r="805" spans="83:84">
      <c r="CE805" t="s">
        <v>883</v>
      </c>
      <c r="CF805" t="s">
        <v>1841</v>
      </c>
    </row>
    <row r="806" spans="83:84">
      <c r="CE806" t="s">
        <v>884</v>
      </c>
      <c r="CF806" t="s">
        <v>1842</v>
      </c>
    </row>
    <row r="807" spans="83:84">
      <c r="CE807" t="s">
        <v>885</v>
      </c>
      <c r="CF807" t="s">
        <v>1843</v>
      </c>
    </row>
    <row r="808" spans="83:84">
      <c r="CE808" t="s">
        <v>886</v>
      </c>
      <c r="CF808" t="s">
        <v>1844</v>
      </c>
    </row>
    <row r="809" spans="83:84">
      <c r="CE809" t="s">
        <v>887</v>
      </c>
      <c r="CF809" t="s">
        <v>1845</v>
      </c>
    </row>
    <row r="810" spans="83:84">
      <c r="CE810" t="s">
        <v>888</v>
      </c>
      <c r="CF810" t="s">
        <v>1846</v>
      </c>
    </row>
    <row r="811" spans="83:84">
      <c r="CE811" t="s">
        <v>889</v>
      </c>
      <c r="CF811" t="s">
        <v>1847</v>
      </c>
    </row>
    <row r="812" spans="83:84">
      <c r="CE812" t="s">
        <v>890</v>
      </c>
      <c r="CF812" t="s">
        <v>1848</v>
      </c>
    </row>
    <row r="813" spans="83:84">
      <c r="CE813" t="s">
        <v>891</v>
      </c>
      <c r="CF813" t="s">
        <v>1849</v>
      </c>
    </row>
    <row r="814" spans="83:84">
      <c r="CE814" t="s">
        <v>892</v>
      </c>
      <c r="CF814" t="s">
        <v>1850</v>
      </c>
    </row>
    <row r="815" spans="83:84">
      <c r="CE815" t="s">
        <v>893</v>
      </c>
      <c r="CF815" t="s">
        <v>1851</v>
      </c>
    </row>
    <row r="816" spans="83:84">
      <c r="CE816" t="s">
        <v>894</v>
      </c>
      <c r="CF816" t="s">
        <v>1852</v>
      </c>
    </row>
    <row r="817" spans="83:84">
      <c r="CE817" t="s">
        <v>895</v>
      </c>
      <c r="CF817" t="s">
        <v>1853</v>
      </c>
    </row>
    <row r="818" spans="83:84">
      <c r="CE818" t="s">
        <v>896</v>
      </c>
      <c r="CF818" t="s">
        <v>1854</v>
      </c>
    </row>
    <row r="819" spans="83:84">
      <c r="CE819" t="s">
        <v>897</v>
      </c>
      <c r="CF819" t="s">
        <v>1855</v>
      </c>
    </row>
    <row r="820" spans="83:84">
      <c r="CE820" t="s">
        <v>898</v>
      </c>
      <c r="CF820" t="s">
        <v>1856</v>
      </c>
    </row>
    <row r="821" spans="83:84">
      <c r="CE821" t="s">
        <v>899</v>
      </c>
      <c r="CF821" t="s">
        <v>1857</v>
      </c>
    </row>
    <row r="822" spans="83:84">
      <c r="CE822" t="s">
        <v>900</v>
      </c>
      <c r="CF822" t="s">
        <v>92</v>
      </c>
    </row>
    <row r="823" spans="83:84">
      <c r="CE823" t="s">
        <v>901</v>
      </c>
      <c r="CF823" t="s">
        <v>1858</v>
      </c>
    </row>
    <row r="824" spans="83:84">
      <c r="CE824" t="s">
        <v>902</v>
      </c>
      <c r="CF824" t="s">
        <v>1859</v>
      </c>
    </row>
    <row r="825" spans="83:84">
      <c r="CE825" t="s">
        <v>903</v>
      </c>
      <c r="CF825" t="s">
        <v>1860</v>
      </c>
    </row>
    <row r="826" spans="83:84">
      <c r="CE826" t="s">
        <v>904</v>
      </c>
      <c r="CF826" t="s">
        <v>1861</v>
      </c>
    </row>
    <row r="827" spans="83:84">
      <c r="CE827" t="s">
        <v>905</v>
      </c>
      <c r="CF827" t="s">
        <v>1862</v>
      </c>
    </row>
    <row r="828" spans="83:84">
      <c r="CE828" t="s">
        <v>906</v>
      </c>
      <c r="CF828" t="s">
        <v>1863</v>
      </c>
    </row>
    <row r="829" spans="83:84">
      <c r="CE829" t="s">
        <v>907</v>
      </c>
      <c r="CF829" t="s">
        <v>1864</v>
      </c>
    </row>
    <row r="830" spans="83:84">
      <c r="CE830" t="s">
        <v>908</v>
      </c>
      <c r="CF830" t="s">
        <v>1865</v>
      </c>
    </row>
    <row r="831" spans="83:84">
      <c r="CE831" t="s">
        <v>909</v>
      </c>
      <c r="CF831" t="s">
        <v>1866</v>
      </c>
    </row>
    <row r="832" spans="83:84">
      <c r="CE832" t="s">
        <v>910</v>
      </c>
      <c r="CF832" t="s">
        <v>1867</v>
      </c>
    </row>
    <row r="833" spans="83:84">
      <c r="CE833" t="s">
        <v>911</v>
      </c>
      <c r="CF833" t="s">
        <v>1868</v>
      </c>
    </row>
    <row r="834" spans="83:84">
      <c r="CE834" t="s">
        <v>912</v>
      </c>
      <c r="CF834" t="s">
        <v>1869</v>
      </c>
    </row>
    <row r="835" spans="83:84">
      <c r="CE835" t="s">
        <v>913</v>
      </c>
      <c r="CF835" t="s">
        <v>1870</v>
      </c>
    </row>
    <row r="836" spans="83:84">
      <c r="CE836" t="s">
        <v>914</v>
      </c>
      <c r="CF836" t="s">
        <v>1871</v>
      </c>
    </row>
    <row r="837" spans="83:84">
      <c r="CE837" t="s">
        <v>915</v>
      </c>
      <c r="CF837" t="s">
        <v>1872</v>
      </c>
    </row>
    <row r="838" spans="83:84">
      <c r="CE838" t="s">
        <v>916</v>
      </c>
      <c r="CF838" t="s">
        <v>1873</v>
      </c>
    </row>
    <row r="839" spans="83:84">
      <c r="CE839" t="s">
        <v>917</v>
      </c>
      <c r="CF839" t="s">
        <v>1874</v>
      </c>
    </row>
    <row r="840" spans="83:84">
      <c r="CE840" t="s">
        <v>918</v>
      </c>
      <c r="CF840" t="s">
        <v>1875</v>
      </c>
    </row>
    <row r="841" spans="83:84">
      <c r="CE841" t="s">
        <v>919</v>
      </c>
      <c r="CF841" t="s">
        <v>1876</v>
      </c>
    </row>
    <row r="842" spans="83:84">
      <c r="CE842" t="s">
        <v>920</v>
      </c>
      <c r="CF842" t="s">
        <v>1877</v>
      </c>
    </row>
    <row r="843" spans="83:84">
      <c r="CE843" t="s">
        <v>921</v>
      </c>
      <c r="CF843" t="s">
        <v>1878</v>
      </c>
    </row>
    <row r="844" spans="83:84">
      <c r="CE844" t="s">
        <v>922</v>
      </c>
      <c r="CF844" t="s">
        <v>94</v>
      </c>
    </row>
    <row r="845" spans="83:84">
      <c r="CE845" t="s">
        <v>923</v>
      </c>
      <c r="CF845" t="s">
        <v>1879</v>
      </c>
    </row>
    <row r="846" spans="83:84">
      <c r="CE846" t="s">
        <v>924</v>
      </c>
      <c r="CF846" t="s">
        <v>1880</v>
      </c>
    </row>
    <row r="847" spans="83:84">
      <c r="CE847" t="s">
        <v>925</v>
      </c>
      <c r="CF847" t="s">
        <v>1881</v>
      </c>
    </row>
    <row r="848" spans="83:84">
      <c r="CE848" t="s">
        <v>926</v>
      </c>
      <c r="CF848" t="s">
        <v>1882</v>
      </c>
    </row>
    <row r="849" spans="83:84">
      <c r="CE849" t="s">
        <v>927</v>
      </c>
      <c r="CF849" t="s">
        <v>1883</v>
      </c>
    </row>
    <row r="850" spans="83:84">
      <c r="CE850" t="s">
        <v>928</v>
      </c>
      <c r="CF850" t="s">
        <v>1884</v>
      </c>
    </row>
    <row r="851" spans="83:84">
      <c r="CE851" t="s">
        <v>929</v>
      </c>
      <c r="CF851" t="s">
        <v>1885</v>
      </c>
    </row>
    <row r="852" spans="83:84">
      <c r="CE852" t="s">
        <v>930</v>
      </c>
      <c r="CF852" t="s">
        <v>1886</v>
      </c>
    </row>
    <row r="853" spans="83:84">
      <c r="CE853" t="s">
        <v>931</v>
      </c>
      <c r="CF853" t="s">
        <v>1887</v>
      </c>
    </row>
    <row r="854" spans="83:84">
      <c r="CE854" t="s">
        <v>932</v>
      </c>
      <c r="CF854" t="s">
        <v>1888</v>
      </c>
    </row>
    <row r="855" spans="83:84">
      <c r="CE855" t="s">
        <v>933</v>
      </c>
      <c r="CF855" t="s">
        <v>1889</v>
      </c>
    </row>
    <row r="856" spans="83:84">
      <c r="CE856" t="s">
        <v>934</v>
      </c>
      <c r="CF856" t="s">
        <v>1890</v>
      </c>
    </row>
    <row r="857" spans="83:84">
      <c r="CE857" t="s">
        <v>935</v>
      </c>
      <c r="CF857" t="s">
        <v>1891</v>
      </c>
    </row>
    <row r="858" spans="83:84">
      <c r="CE858" t="s">
        <v>936</v>
      </c>
      <c r="CF858" t="s">
        <v>1892</v>
      </c>
    </row>
    <row r="859" spans="83:84">
      <c r="CE859" t="s">
        <v>937</v>
      </c>
      <c r="CF859" t="s">
        <v>1893</v>
      </c>
    </row>
    <row r="860" spans="83:84">
      <c r="CE860" t="s">
        <v>938</v>
      </c>
      <c r="CF860" t="s">
        <v>1894</v>
      </c>
    </row>
    <row r="861" spans="83:84">
      <c r="CE861" t="s">
        <v>939</v>
      </c>
      <c r="CF861" t="s">
        <v>1895</v>
      </c>
    </row>
    <row r="862" spans="83:84">
      <c r="CE862" t="s">
        <v>940</v>
      </c>
      <c r="CF862" t="s">
        <v>1896</v>
      </c>
    </row>
    <row r="863" spans="83:84">
      <c r="CE863" t="s">
        <v>941</v>
      </c>
      <c r="CF863" t="s">
        <v>1897</v>
      </c>
    </row>
    <row r="864" spans="83:84">
      <c r="CE864" t="s">
        <v>942</v>
      </c>
      <c r="CF864" t="s">
        <v>1898</v>
      </c>
    </row>
    <row r="865" spans="83:84">
      <c r="CE865" t="s">
        <v>943</v>
      </c>
      <c r="CF865" t="s">
        <v>1899</v>
      </c>
    </row>
    <row r="866" spans="83:84">
      <c r="CE866" t="s">
        <v>944</v>
      </c>
      <c r="CF866" t="s">
        <v>1900</v>
      </c>
    </row>
    <row r="867" spans="83:84">
      <c r="CE867" t="s">
        <v>945</v>
      </c>
      <c r="CF867" t="s">
        <v>1901</v>
      </c>
    </row>
    <row r="868" spans="83:84">
      <c r="CE868" t="s">
        <v>946</v>
      </c>
      <c r="CF868" t="s">
        <v>1902</v>
      </c>
    </row>
    <row r="869" spans="83:84">
      <c r="CE869" t="s">
        <v>947</v>
      </c>
      <c r="CF869" t="s">
        <v>1903</v>
      </c>
    </row>
    <row r="870" spans="83:84">
      <c r="CE870" t="s">
        <v>948</v>
      </c>
      <c r="CF870" t="s">
        <v>1904</v>
      </c>
    </row>
    <row r="871" spans="83:84">
      <c r="CE871" t="s">
        <v>949</v>
      </c>
      <c r="CF871" t="s">
        <v>1905</v>
      </c>
    </row>
    <row r="872" spans="83:84">
      <c r="CE872" t="s">
        <v>950</v>
      </c>
      <c r="CF872" t="s">
        <v>1906</v>
      </c>
    </row>
    <row r="873" spans="83:84">
      <c r="CE873" t="s">
        <v>951</v>
      </c>
      <c r="CF873" t="s">
        <v>1907</v>
      </c>
    </row>
    <row r="874" spans="83:84">
      <c r="CE874" t="s">
        <v>952</v>
      </c>
      <c r="CF874" t="s">
        <v>1908</v>
      </c>
    </row>
    <row r="875" spans="83:84">
      <c r="CE875" t="s">
        <v>953</v>
      </c>
      <c r="CF875" t="s">
        <v>1909</v>
      </c>
    </row>
    <row r="876" spans="83:84">
      <c r="CE876" t="s">
        <v>954</v>
      </c>
      <c r="CF876" t="s">
        <v>1910</v>
      </c>
    </row>
    <row r="877" spans="83:84">
      <c r="CE877" t="s">
        <v>955</v>
      </c>
      <c r="CF877" t="s">
        <v>1911</v>
      </c>
    </row>
    <row r="878" spans="83:84">
      <c r="CE878" t="s">
        <v>956</v>
      </c>
      <c r="CF878" t="s">
        <v>1912</v>
      </c>
    </row>
    <row r="879" spans="83:84">
      <c r="CE879" t="s">
        <v>957</v>
      </c>
      <c r="CF879" t="s">
        <v>1913</v>
      </c>
    </row>
    <row r="880" spans="83:84">
      <c r="CE880" t="s">
        <v>958</v>
      </c>
      <c r="CF880" t="s">
        <v>1914</v>
      </c>
    </row>
    <row r="881" spans="83:84">
      <c r="CE881" t="s">
        <v>959</v>
      </c>
      <c r="CF881" t="s">
        <v>1915</v>
      </c>
    </row>
    <row r="882" spans="83:84">
      <c r="CE882" t="s">
        <v>960</v>
      </c>
      <c r="CF882" t="s">
        <v>1916</v>
      </c>
    </row>
    <row r="883" spans="83:84">
      <c r="CE883" t="s">
        <v>961</v>
      </c>
      <c r="CF883" t="s">
        <v>1917</v>
      </c>
    </row>
    <row r="884" spans="83:84">
      <c r="CE884" t="s">
        <v>962</v>
      </c>
      <c r="CF884" t="s">
        <v>1918</v>
      </c>
    </row>
    <row r="885" spans="83:84">
      <c r="CE885" t="s">
        <v>963</v>
      </c>
      <c r="CF885" t="s">
        <v>1919</v>
      </c>
    </row>
    <row r="886" spans="83:84">
      <c r="CE886" t="s">
        <v>964</v>
      </c>
      <c r="CF886" t="s">
        <v>1920</v>
      </c>
    </row>
    <row r="887" spans="83:84">
      <c r="CE887" t="s">
        <v>965</v>
      </c>
      <c r="CF887" t="s">
        <v>1921</v>
      </c>
    </row>
    <row r="888" spans="83:84">
      <c r="CE888" t="s">
        <v>966</v>
      </c>
      <c r="CF888" t="s">
        <v>1922</v>
      </c>
    </row>
    <row r="889" spans="83:84">
      <c r="CE889" t="s">
        <v>967</v>
      </c>
      <c r="CF889" t="s">
        <v>1923</v>
      </c>
    </row>
    <row r="890" spans="83:84">
      <c r="CE890" t="s">
        <v>968</v>
      </c>
      <c r="CF890" t="s">
        <v>96</v>
      </c>
    </row>
    <row r="891" spans="83:84">
      <c r="CE891" t="s">
        <v>969</v>
      </c>
      <c r="CF891" t="s">
        <v>1924</v>
      </c>
    </row>
    <row r="892" spans="83:84">
      <c r="CE892" t="s">
        <v>970</v>
      </c>
      <c r="CF892" t="s">
        <v>1925</v>
      </c>
    </row>
    <row r="893" spans="83:84">
      <c r="CE893" t="s">
        <v>971</v>
      </c>
      <c r="CF893" t="s">
        <v>1926</v>
      </c>
    </row>
    <row r="894" spans="83:84">
      <c r="CE894" t="s">
        <v>972</v>
      </c>
      <c r="CF894" t="s">
        <v>1927</v>
      </c>
    </row>
    <row r="895" spans="83:84">
      <c r="CE895" t="s">
        <v>973</v>
      </c>
      <c r="CF895" t="s">
        <v>1928</v>
      </c>
    </row>
    <row r="896" spans="83:84">
      <c r="CE896" t="s">
        <v>974</v>
      </c>
      <c r="CF896" t="s">
        <v>1929</v>
      </c>
    </row>
    <row r="897" spans="83:84">
      <c r="CE897" t="s">
        <v>975</v>
      </c>
      <c r="CF897" t="s">
        <v>1930</v>
      </c>
    </row>
    <row r="898" spans="83:84">
      <c r="CE898" t="s">
        <v>976</v>
      </c>
      <c r="CF898" t="s">
        <v>1931</v>
      </c>
    </row>
    <row r="899" spans="83:84">
      <c r="CE899" t="s">
        <v>977</v>
      </c>
      <c r="CF899" t="s">
        <v>1932</v>
      </c>
    </row>
    <row r="900" spans="83:84">
      <c r="CE900" t="s">
        <v>978</v>
      </c>
      <c r="CF900" t="s">
        <v>1933</v>
      </c>
    </row>
    <row r="901" spans="83:84">
      <c r="CE901" t="s">
        <v>979</v>
      </c>
      <c r="CF901" t="s">
        <v>1934</v>
      </c>
    </row>
    <row r="902" spans="83:84">
      <c r="CE902" t="s">
        <v>980</v>
      </c>
      <c r="CF902" t="s">
        <v>1935</v>
      </c>
    </row>
    <row r="903" spans="83:84">
      <c r="CE903" t="s">
        <v>981</v>
      </c>
      <c r="CF903" t="s">
        <v>1936</v>
      </c>
    </row>
    <row r="904" spans="83:84">
      <c r="CE904" t="s">
        <v>982</v>
      </c>
      <c r="CF904" t="s">
        <v>1937</v>
      </c>
    </row>
    <row r="905" spans="83:84">
      <c r="CE905" t="s">
        <v>983</v>
      </c>
      <c r="CF905" t="s">
        <v>1938</v>
      </c>
    </row>
    <row r="906" spans="83:84">
      <c r="CE906" t="s">
        <v>984</v>
      </c>
      <c r="CF906" t="s">
        <v>1939</v>
      </c>
    </row>
    <row r="907" spans="83:84">
      <c r="CE907" t="s">
        <v>985</v>
      </c>
      <c r="CF907" t="s">
        <v>1940</v>
      </c>
    </row>
    <row r="908" spans="83:84">
      <c r="CE908" t="s">
        <v>986</v>
      </c>
      <c r="CF908" t="s">
        <v>1941</v>
      </c>
    </row>
    <row r="909" spans="83:84">
      <c r="CE909" t="s">
        <v>987</v>
      </c>
      <c r="CF909" t="s">
        <v>1942</v>
      </c>
    </row>
    <row r="910" spans="83:84">
      <c r="CE910" t="s">
        <v>988</v>
      </c>
      <c r="CF910" t="s">
        <v>1943</v>
      </c>
    </row>
    <row r="911" spans="83:84">
      <c r="CE911" t="s">
        <v>989</v>
      </c>
      <c r="CF911" t="s">
        <v>1944</v>
      </c>
    </row>
    <row r="912" spans="83:84">
      <c r="CE912" t="s">
        <v>990</v>
      </c>
      <c r="CF912" t="s">
        <v>1945</v>
      </c>
    </row>
    <row r="913" spans="83:84">
      <c r="CE913" t="s">
        <v>991</v>
      </c>
      <c r="CF913" t="s">
        <v>1946</v>
      </c>
    </row>
    <row r="914" spans="83:84">
      <c r="CE914" t="s">
        <v>992</v>
      </c>
      <c r="CF914" t="s">
        <v>1947</v>
      </c>
    </row>
    <row r="915" spans="83:84">
      <c r="CE915" t="s">
        <v>993</v>
      </c>
      <c r="CF915" t="s">
        <v>1948</v>
      </c>
    </row>
    <row r="916" spans="83:84">
      <c r="CE916" t="s">
        <v>994</v>
      </c>
      <c r="CF916" t="s">
        <v>1949</v>
      </c>
    </row>
    <row r="917" spans="83:84">
      <c r="CE917" t="s">
        <v>995</v>
      </c>
      <c r="CF917" t="s">
        <v>1950</v>
      </c>
    </row>
    <row r="918" spans="83:84">
      <c r="CE918" t="s">
        <v>996</v>
      </c>
      <c r="CF918" t="s">
        <v>1951</v>
      </c>
    </row>
    <row r="919" spans="83:84">
      <c r="CE919" t="s">
        <v>997</v>
      </c>
      <c r="CF919" t="s">
        <v>1952</v>
      </c>
    </row>
    <row r="920" spans="83:84">
      <c r="CE920" t="s">
        <v>998</v>
      </c>
      <c r="CF920" t="s">
        <v>1953</v>
      </c>
    </row>
    <row r="921" spans="83:84">
      <c r="CE921" t="s">
        <v>999</v>
      </c>
      <c r="CF921" t="s">
        <v>1954</v>
      </c>
    </row>
    <row r="922" spans="83:84">
      <c r="CE922" t="s">
        <v>1000</v>
      </c>
      <c r="CF922" t="s">
        <v>1955</v>
      </c>
    </row>
    <row r="923" spans="83:84">
      <c r="CE923" t="s">
        <v>1001</v>
      </c>
      <c r="CF923" t="s">
        <v>1956</v>
      </c>
    </row>
    <row r="924" spans="83:84">
      <c r="CE924" t="s">
        <v>1002</v>
      </c>
      <c r="CF924" t="s">
        <v>1957</v>
      </c>
    </row>
    <row r="925" spans="83:84">
      <c r="CE925" t="s">
        <v>1003</v>
      </c>
      <c r="CF925" t="s">
        <v>1958</v>
      </c>
    </row>
    <row r="926" spans="83:84">
      <c r="CE926" t="s">
        <v>1004</v>
      </c>
      <c r="CF926" t="s">
        <v>1959</v>
      </c>
    </row>
    <row r="927" spans="83:84">
      <c r="CE927" t="s">
        <v>1005</v>
      </c>
      <c r="CF927" t="s">
        <v>1960</v>
      </c>
    </row>
    <row r="928" spans="83:84">
      <c r="CE928" t="s">
        <v>1006</v>
      </c>
      <c r="CF928" t="s">
        <v>1961</v>
      </c>
    </row>
    <row r="929" spans="83:84">
      <c r="CE929" t="s">
        <v>1007</v>
      </c>
      <c r="CF929" t="s">
        <v>1962</v>
      </c>
    </row>
    <row r="930" spans="83:84">
      <c r="CE930" t="s">
        <v>1008</v>
      </c>
      <c r="CF930" t="s">
        <v>1963</v>
      </c>
    </row>
    <row r="931" spans="83:84">
      <c r="CE931" t="s">
        <v>1009</v>
      </c>
      <c r="CF931" t="s">
        <v>1964</v>
      </c>
    </row>
    <row r="932" spans="83:84">
      <c r="CE932" t="s">
        <v>1010</v>
      </c>
      <c r="CF932" t="s">
        <v>1965</v>
      </c>
    </row>
    <row r="933" spans="83:84">
      <c r="CE933" t="s">
        <v>1011</v>
      </c>
      <c r="CF933" t="s">
        <v>1966</v>
      </c>
    </row>
    <row r="934" spans="83:84">
      <c r="CE934" t="s">
        <v>1012</v>
      </c>
      <c r="CF934" t="s">
        <v>1967</v>
      </c>
    </row>
    <row r="935" spans="83:84">
      <c r="CE935" t="s">
        <v>1013</v>
      </c>
      <c r="CF935" t="s">
        <v>1968</v>
      </c>
    </row>
    <row r="936" spans="83:84">
      <c r="CE936" t="s">
        <v>1014</v>
      </c>
      <c r="CF936" t="s">
        <v>1969</v>
      </c>
    </row>
  </sheetData>
  <mergeCells count="530">
    <mergeCell ref="AZ366:BA367"/>
    <mergeCell ref="A360:G361"/>
    <mergeCell ref="H360:AK361"/>
    <mergeCell ref="A362:G363"/>
    <mergeCell ref="H362:AK363"/>
    <mergeCell ref="AV366:AW367"/>
    <mergeCell ref="AX366:AY367"/>
    <mergeCell ref="A348:Q349"/>
    <mergeCell ref="A350:AU352"/>
    <mergeCell ref="A354:P355"/>
    <mergeCell ref="A356:G357"/>
    <mergeCell ref="H356:AK357"/>
    <mergeCell ref="A358:G359"/>
    <mergeCell ref="H358:AK359"/>
    <mergeCell ref="AI342:AP343"/>
    <mergeCell ref="AQ342:AT343"/>
    <mergeCell ref="A344:I345"/>
    <mergeCell ref="J344:Q345"/>
    <mergeCell ref="R344:V345"/>
    <mergeCell ref="Y344:AH345"/>
    <mergeCell ref="AI344:AP345"/>
    <mergeCell ref="AQ344:AT345"/>
    <mergeCell ref="A342:I343"/>
    <mergeCell ref="J342:K343"/>
    <mergeCell ref="L342:O343"/>
    <mergeCell ref="P342:Q343"/>
    <mergeCell ref="R342:V343"/>
    <mergeCell ref="Y342:AH343"/>
    <mergeCell ref="J339:Q339"/>
    <mergeCell ref="R339:V339"/>
    <mergeCell ref="A340:I341"/>
    <mergeCell ref="J340:K341"/>
    <mergeCell ref="L340:O341"/>
    <mergeCell ref="P340:Q341"/>
    <mergeCell ref="R340:V341"/>
    <mergeCell ref="A333:AV334"/>
    <mergeCell ref="A336:I337"/>
    <mergeCell ref="J336:M337"/>
    <mergeCell ref="N336:N337"/>
    <mergeCell ref="O336:Q337"/>
    <mergeCell ref="R336:R337"/>
    <mergeCell ref="S336:U337"/>
    <mergeCell ref="Y336:AA337"/>
    <mergeCell ref="AB336:AC337"/>
    <mergeCell ref="AI327:AP328"/>
    <mergeCell ref="AQ327:AT328"/>
    <mergeCell ref="A329:I330"/>
    <mergeCell ref="J329:Q330"/>
    <mergeCell ref="R329:V330"/>
    <mergeCell ref="Y329:AH330"/>
    <mergeCell ref="AI329:AP330"/>
    <mergeCell ref="AQ329:AT330"/>
    <mergeCell ref="A327:I328"/>
    <mergeCell ref="J327:K328"/>
    <mergeCell ref="L327:O328"/>
    <mergeCell ref="P327:Q328"/>
    <mergeCell ref="R327:V328"/>
    <mergeCell ref="Y327:AH328"/>
    <mergeCell ref="J324:Q324"/>
    <mergeCell ref="R324:V324"/>
    <mergeCell ref="A325:I326"/>
    <mergeCell ref="J325:K326"/>
    <mergeCell ref="L325:O326"/>
    <mergeCell ref="P325:Q326"/>
    <mergeCell ref="R325:V326"/>
    <mergeCell ref="A318:AV319"/>
    <mergeCell ref="A321:I322"/>
    <mergeCell ref="J321:M322"/>
    <mergeCell ref="N321:N322"/>
    <mergeCell ref="O321:Q322"/>
    <mergeCell ref="R321:R322"/>
    <mergeCell ref="S321:U322"/>
    <mergeCell ref="Y321:AA322"/>
    <mergeCell ref="AB321:AC322"/>
    <mergeCell ref="Y313:AH314"/>
    <mergeCell ref="AI313:AQ314"/>
    <mergeCell ref="AR313:AT314"/>
    <mergeCell ref="Y315:AH316"/>
    <mergeCell ref="AI315:AQ316"/>
    <mergeCell ref="AR315:AT316"/>
    <mergeCell ref="J312:Q312"/>
    <mergeCell ref="R312:V312"/>
    <mergeCell ref="A313:I314"/>
    <mergeCell ref="J313:K314"/>
    <mergeCell ref="L313:O314"/>
    <mergeCell ref="P313:Q314"/>
    <mergeCell ref="R313:V314"/>
    <mergeCell ref="A300:N301"/>
    <mergeCell ref="O300:AN301"/>
    <mergeCell ref="A304:Q305"/>
    <mergeCell ref="A306:G307"/>
    <mergeCell ref="H306:AJ307"/>
    <mergeCell ref="A308:G309"/>
    <mergeCell ref="H308:AJ309"/>
    <mergeCell ref="A290:L291"/>
    <mergeCell ref="M290:AU291"/>
    <mergeCell ref="A294:Q295"/>
    <mergeCell ref="A296:N297"/>
    <mergeCell ref="O296:AN297"/>
    <mergeCell ref="A298:N299"/>
    <mergeCell ref="O298:AN299"/>
    <mergeCell ref="BA279:BA280"/>
    <mergeCell ref="A281:E282"/>
    <mergeCell ref="A284:Q285"/>
    <mergeCell ref="A286:L287"/>
    <mergeCell ref="M286:AU287"/>
    <mergeCell ref="A288:L289"/>
    <mergeCell ref="M288:AU289"/>
    <mergeCell ref="AP279:AR280"/>
    <mergeCell ref="AS279:AT280"/>
    <mergeCell ref="AU279:AU280"/>
    <mergeCell ref="AV279:AW280"/>
    <mergeCell ref="AX279:AX280"/>
    <mergeCell ref="AY279:AZ280"/>
    <mergeCell ref="AZ277:BA278"/>
    <mergeCell ref="A279:N280"/>
    <mergeCell ref="O279:Q280"/>
    <mergeCell ref="R279:S280"/>
    <mergeCell ref="T279:X280"/>
    <mergeCell ref="Y279:Y280"/>
    <mergeCell ref="Z279:AA280"/>
    <mergeCell ref="AB279:AC280"/>
    <mergeCell ref="AD279:AK280"/>
    <mergeCell ref="AL279:AO280"/>
    <mergeCell ref="A271:G272"/>
    <mergeCell ref="H271:AK272"/>
    <mergeCell ref="A273:G274"/>
    <mergeCell ref="H273:AK274"/>
    <mergeCell ref="AV277:AW278"/>
    <mergeCell ref="AX277:AY278"/>
    <mergeCell ref="A259:Q260"/>
    <mergeCell ref="A261:AU263"/>
    <mergeCell ref="A265:P266"/>
    <mergeCell ref="A267:G268"/>
    <mergeCell ref="H267:AK268"/>
    <mergeCell ref="A269:G270"/>
    <mergeCell ref="H269:AK270"/>
    <mergeCell ref="AI253:AP254"/>
    <mergeCell ref="AQ253:AT254"/>
    <mergeCell ref="A255:I256"/>
    <mergeCell ref="J255:Q256"/>
    <mergeCell ref="R255:V256"/>
    <mergeCell ref="Y255:AH256"/>
    <mergeCell ref="AI255:AP256"/>
    <mergeCell ref="AQ255:AT256"/>
    <mergeCell ref="A253:I254"/>
    <mergeCell ref="J253:K254"/>
    <mergeCell ref="L253:O254"/>
    <mergeCell ref="P253:Q254"/>
    <mergeCell ref="R253:V254"/>
    <mergeCell ref="Y253:AH254"/>
    <mergeCell ref="J250:Q250"/>
    <mergeCell ref="R250:V250"/>
    <mergeCell ref="A251:I252"/>
    <mergeCell ref="J251:K252"/>
    <mergeCell ref="L251:O252"/>
    <mergeCell ref="P251:Q252"/>
    <mergeCell ref="R251:V252"/>
    <mergeCell ref="A244:AV245"/>
    <mergeCell ref="A247:I248"/>
    <mergeCell ref="J247:M248"/>
    <mergeCell ref="N247:N248"/>
    <mergeCell ref="O247:Q248"/>
    <mergeCell ref="R247:R248"/>
    <mergeCell ref="S247:U248"/>
    <mergeCell ref="Y247:AA248"/>
    <mergeCell ref="AB247:AC248"/>
    <mergeCell ref="AI238:AP239"/>
    <mergeCell ref="AQ238:AT239"/>
    <mergeCell ref="A240:I241"/>
    <mergeCell ref="J240:Q241"/>
    <mergeCell ref="R240:V241"/>
    <mergeCell ref="Y240:AH241"/>
    <mergeCell ref="AI240:AP241"/>
    <mergeCell ref="AQ240:AT241"/>
    <mergeCell ref="A238:I239"/>
    <mergeCell ref="J238:K239"/>
    <mergeCell ref="L238:O239"/>
    <mergeCell ref="P238:Q239"/>
    <mergeCell ref="R238:V239"/>
    <mergeCell ref="Y238:AH239"/>
    <mergeCell ref="J235:Q235"/>
    <mergeCell ref="R235:V235"/>
    <mergeCell ref="A236:I237"/>
    <mergeCell ref="J236:K237"/>
    <mergeCell ref="L236:O237"/>
    <mergeCell ref="P236:Q237"/>
    <mergeCell ref="R236:V237"/>
    <mergeCell ref="A229:AV230"/>
    <mergeCell ref="A232:I233"/>
    <mergeCell ref="J232:M233"/>
    <mergeCell ref="N232:N233"/>
    <mergeCell ref="O232:Q233"/>
    <mergeCell ref="R232:R233"/>
    <mergeCell ref="S232:U233"/>
    <mergeCell ref="Y232:AA233"/>
    <mergeCell ref="AB232:AC233"/>
    <mergeCell ref="Y224:AH225"/>
    <mergeCell ref="AI224:AQ225"/>
    <mergeCell ref="AR224:AT225"/>
    <mergeCell ref="Y226:AH227"/>
    <mergeCell ref="AI226:AQ227"/>
    <mergeCell ref="AR226:AT227"/>
    <mergeCell ref="J223:Q223"/>
    <mergeCell ref="R223:V223"/>
    <mergeCell ref="A224:I225"/>
    <mergeCell ref="J224:K225"/>
    <mergeCell ref="L224:O225"/>
    <mergeCell ref="P224:Q225"/>
    <mergeCell ref="R224:V225"/>
    <mergeCell ref="A211:N212"/>
    <mergeCell ref="O211:AN212"/>
    <mergeCell ref="A215:Q216"/>
    <mergeCell ref="A217:G218"/>
    <mergeCell ref="H217:AJ218"/>
    <mergeCell ref="A219:G220"/>
    <mergeCell ref="H219:AJ220"/>
    <mergeCell ref="A201:L202"/>
    <mergeCell ref="M201:AU202"/>
    <mergeCell ref="A205:Q206"/>
    <mergeCell ref="A207:N208"/>
    <mergeCell ref="O207:AN208"/>
    <mergeCell ref="A209:N210"/>
    <mergeCell ref="O209:AN210"/>
    <mergeCell ref="BA190:BA191"/>
    <mergeCell ref="A192:E193"/>
    <mergeCell ref="A195:Q196"/>
    <mergeCell ref="A197:L198"/>
    <mergeCell ref="M197:AU198"/>
    <mergeCell ref="A199:L200"/>
    <mergeCell ref="M199:AU200"/>
    <mergeCell ref="AP190:AR191"/>
    <mergeCell ref="AS190:AT191"/>
    <mergeCell ref="AU190:AU191"/>
    <mergeCell ref="AV190:AW191"/>
    <mergeCell ref="AX190:AX191"/>
    <mergeCell ref="AY190:AZ191"/>
    <mergeCell ref="AZ188:BA189"/>
    <mergeCell ref="A190:N191"/>
    <mergeCell ref="O190:Q191"/>
    <mergeCell ref="R190:S191"/>
    <mergeCell ref="T190:X191"/>
    <mergeCell ref="Y190:Y191"/>
    <mergeCell ref="Z190:AA191"/>
    <mergeCell ref="AB190:AC191"/>
    <mergeCell ref="AD190:AK191"/>
    <mergeCell ref="AL190:AO191"/>
    <mergeCell ref="A182:G183"/>
    <mergeCell ref="H182:AK183"/>
    <mergeCell ref="A184:G185"/>
    <mergeCell ref="H184:AK185"/>
    <mergeCell ref="AV188:AW189"/>
    <mergeCell ref="AX188:AY189"/>
    <mergeCell ref="A170:Q171"/>
    <mergeCell ref="A172:AU174"/>
    <mergeCell ref="A176:P177"/>
    <mergeCell ref="A178:G179"/>
    <mergeCell ref="H178:AK179"/>
    <mergeCell ref="A180:G181"/>
    <mergeCell ref="H180:AK181"/>
    <mergeCell ref="AI164:AP165"/>
    <mergeCell ref="AQ164:AT165"/>
    <mergeCell ref="A166:I167"/>
    <mergeCell ref="J166:Q167"/>
    <mergeCell ref="R166:V167"/>
    <mergeCell ref="Y166:AH167"/>
    <mergeCell ref="AI166:AP167"/>
    <mergeCell ref="AQ166:AT167"/>
    <mergeCell ref="A164:I165"/>
    <mergeCell ref="J164:K165"/>
    <mergeCell ref="L164:O165"/>
    <mergeCell ref="P164:Q165"/>
    <mergeCell ref="R164:V165"/>
    <mergeCell ref="Y164:AH165"/>
    <mergeCell ref="J161:Q161"/>
    <mergeCell ref="R161:V161"/>
    <mergeCell ref="A162:I163"/>
    <mergeCell ref="J162:K163"/>
    <mergeCell ref="L162:O163"/>
    <mergeCell ref="P162:Q163"/>
    <mergeCell ref="R162:V163"/>
    <mergeCell ref="A155:AV156"/>
    <mergeCell ref="A158:I159"/>
    <mergeCell ref="J158:M159"/>
    <mergeCell ref="N158:N159"/>
    <mergeCell ref="O158:Q159"/>
    <mergeCell ref="R158:R159"/>
    <mergeCell ref="S158:U159"/>
    <mergeCell ref="Y158:AA159"/>
    <mergeCell ref="AB158:AC159"/>
    <mergeCell ref="AI149:AP150"/>
    <mergeCell ref="AQ149:AT150"/>
    <mergeCell ref="A151:I152"/>
    <mergeCell ref="J151:Q152"/>
    <mergeCell ref="R151:V152"/>
    <mergeCell ref="Y151:AH152"/>
    <mergeCell ref="AI151:AP152"/>
    <mergeCell ref="AQ151:AT152"/>
    <mergeCell ref="A149:I150"/>
    <mergeCell ref="J149:K150"/>
    <mergeCell ref="L149:O150"/>
    <mergeCell ref="P149:Q150"/>
    <mergeCell ref="R149:V150"/>
    <mergeCell ref="Y149:AH150"/>
    <mergeCell ref="Y143:AA144"/>
    <mergeCell ref="AB143:AC144"/>
    <mergeCell ref="J146:Q146"/>
    <mergeCell ref="R146:V146"/>
    <mergeCell ref="A147:I148"/>
    <mergeCell ref="J147:K148"/>
    <mergeCell ref="L147:O148"/>
    <mergeCell ref="P147:Q148"/>
    <mergeCell ref="R147:V148"/>
    <mergeCell ref="A143:I144"/>
    <mergeCell ref="J143:M144"/>
    <mergeCell ref="N143:N144"/>
    <mergeCell ref="O143:Q144"/>
    <mergeCell ref="R143:R144"/>
    <mergeCell ref="S143:U144"/>
    <mergeCell ref="AI135:AQ136"/>
    <mergeCell ref="AR135:AT136"/>
    <mergeCell ref="Y137:AH138"/>
    <mergeCell ref="AI137:AQ138"/>
    <mergeCell ref="AR137:AT138"/>
    <mergeCell ref="A140:AV141"/>
    <mergeCell ref="A135:I136"/>
    <mergeCell ref="J135:K136"/>
    <mergeCell ref="L135:O136"/>
    <mergeCell ref="P135:Q136"/>
    <mergeCell ref="R135:V136"/>
    <mergeCell ref="Y135:AH136"/>
    <mergeCell ref="A126:Q127"/>
    <mergeCell ref="A128:G129"/>
    <mergeCell ref="H128:AJ129"/>
    <mergeCell ref="A130:G131"/>
    <mergeCell ref="H130:AJ131"/>
    <mergeCell ref="J134:Q134"/>
    <mergeCell ref="R134:V134"/>
    <mergeCell ref="A116:Q117"/>
    <mergeCell ref="A118:N119"/>
    <mergeCell ref="O118:AN119"/>
    <mergeCell ref="A120:N121"/>
    <mergeCell ref="O120:AN121"/>
    <mergeCell ref="A122:N123"/>
    <mergeCell ref="O122:AN123"/>
    <mergeCell ref="A108:L109"/>
    <mergeCell ref="M108:AU109"/>
    <mergeCell ref="A110:L111"/>
    <mergeCell ref="M110:AU111"/>
    <mergeCell ref="A112:L113"/>
    <mergeCell ref="M112:AU113"/>
    <mergeCell ref="AV101:AW102"/>
    <mergeCell ref="AX101:AX102"/>
    <mergeCell ref="AY101:AZ102"/>
    <mergeCell ref="BA101:BA102"/>
    <mergeCell ref="A103:E104"/>
    <mergeCell ref="A106:Q107"/>
    <mergeCell ref="AB101:AC102"/>
    <mergeCell ref="AD101:AK102"/>
    <mergeCell ref="AL101:AO102"/>
    <mergeCell ref="AP101:AR102"/>
    <mergeCell ref="AS101:AT102"/>
    <mergeCell ref="AU101:AU102"/>
    <mergeCell ref="A101:N102"/>
    <mergeCell ref="O101:Q102"/>
    <mergeCell ref="R101:S102"/>
    <mergeCell ref="T101:X102"/>
    <mergeCell ref="Y101:Y102"/>
    <mergeCell ref="Z101:AA102"/>
    <mergeCell ref="H91:L91"/>
    <mergeCell ref="M91:Q91"/>
    <mergeCell ref="R91:X91"/>
    <mergeCell ref="Y91:AC91"/>
    <mergeCell ref="AL91:AS91"/>
    <mergeCell ref="B94:AB99"/>
    <mergeCell ref="AL88:AS89"/>
    <mergeCell ref="R89:X89"/>
    <mergeCell ref="B90:G90"/>
    <mergeCell ref="H90:L90"/>
    <mergeCell ref="M90:Q90"/>
    <mergeCell ref="R90:X90"/>
    <mergeCell ref="Y90:AC90"/>
    <mergeCell ref="AD90:AK91"/>
    <mergeCell ref="AL90:AS90"/>
    <mergeCell ref="B91:G91"/>
    <mergeCell ref="B88:G89"/>
    <mergeCell ref="H88:L89"/>
    <mergeCell ref="M88:Q89"/>
    <mergeCell ref="R88:X88"/>
    <mergeCell ref="Y88:AC89"/>
    <mergeCell ref="AD88:AK89"/>
    <mergeCell ref="B84:G84"/>
    <mergeCell ref="H84:J84"/>
    <mergeCell ref="L84:M84"/>
    <mergeCell ref="O84:P84"/>
    <mergeCell ref="R84:Y85"/>
    <mergeCell ref="Z84:AL85"/>
    <mergeCell ref="B85:G85"/>
    <mergeCell ref="H85:J85"/>
    <mergeCell ref="L85:M85"/>
    <mergeCell ref="O85:P85"/>
    <mergeCell ref="B78:V78"/>
    <mergeCell ref="B79:V79"/>
    <mergeCell ref="B82:G83"/>
    <mergeCell ref="H82:Q82"/>
    <mergeCell ref="R82:Y83"/>
    <mergeCell ref="Z82:AL83"/>
    <mergeCell ref="H83:Q83"/>
    <mergeCell ref="H66:L66"/>
    <mergeCell ref="M66:Q66"/>
    <mergeCell ref="R66:X66"/>
    <mergeCell ref="Y66:AC66"/>
    <mergeCell ref="AL66:AS66"/>
    <mergeCell ref="B69:AB74"/>
    <mergeCell ref="AL63:AS64"/>
    <mergeCell ref="R64:X64"/>
    <mergeCell ref="B65:G65"/>
    <mergeCell ref="H65:L65"/>
    <mergeCell ref="M65:Q65"/>
    <mergeCell ref="R65:X65"/>
    <mergeCell ref="Y65:AC65"/>
    <mergeCell ref="AD65:AK66"/>
    <mergeCell ref="AL65:AS65"/>
    <mergeCell ref="B66:G66"/>
    <mergeCell ref="B63:G64"/>
    <mergeCell ref="H63:L64"/>
    <mergeCell ref="M63:Q64"/>
    <mergeCell ref="R63:X63"/>
    <mergeCell ref="Y63:AC64"/>
    <mergeCell ref="AD63:AK64"/>
    <mergeCell ref="B59:G59"/>
    <mergeCell ref="H59:J59"/>
    <mergeCell ref="L59:M59"/>
    <mergeCell ref="O59:P59"/>
    <mergeCell ref="R59:Y60"/>
    <mergeCell ref="Z59:AL60"/>
    <mergeCell ref="B60:G60"/>
    <mergeCell ref="H60:J60"/>
    <mergeCell ref="L60:M60"/>
    <mergeCell ref="O60:P60"/>
    <mergeCell ref="B44:AB49"/>
    <mergeCell ref="B53:V53"/>
    <mergeCell ref="B54:V54"/>
    <mergeCell ref="B57:G58"/>
    <mergeCell ref="H57:Q57"/>
    <mergeCell ref="R57:Y58"/>
    <mergeCell ref="Z57:AL58"/>
    <mergeCell ref="H58:Q58"/>
    <mergeCell ref="B41:G41"/>
    <mergeCell ref="H41:L41"/>
    <mergeCell ref="M41:Q41"/>
    <mergeCell ref="R41:X41"/>
    <mergeCell ref="Y41:AC41"/>
    <mergeCell ref="AL41:AS41"/>
    <mergeCell ref="AD38:AK39"/>
    <mergeCell ref="AL38:AS39"/>
    <mergeCell ref="R39:X39"/>
    <mergeCell ref="B40:G40"/>
    <mergeCell ref="H40:L40"/>
    <mergeCell ref="M40:Q40"/>
    <mergeCell ref="R40:X40"/>
    <mergeCell ref="Y40:AC40"/>
    <mergeCell ref="AD40:AK41"/>
    <mergeCell ref="AL40:AS40"/>
    <mergeCell ref="Z34:AL35"/>
    <mergeCell ref="B35:G35"/>
    <mergeCell ref="H35:J35"/>
    <mergeCell ref="L35:M35"/>
    <mergeCell ref="O35:P35"/>
    <mergeCell ref="B38:G39"/>
    <mergeCell ref="H38:L39"/>
    <mergeCell ref="M38:Q39"/>
    <mergeCell ref="R38:X38"/>
    <mergeCell ref="Y38:AC39"/>
    <mergeCell ref="B32:G33"/>
    <mergeCell ref="H32:Q32"/>
    <mergeCell ref="R32:Y33"/>
    <mergeCell ref="Z32:AL33"/>
    <mergeCell ref="H33:Q33"/>
    <mergeCell ref="B34:G34"/>
    <mergeCell ref="H34:J34"/>
    <mergeCell ref="L34:M34"/>
    <mergeCell ref="O34:P34"/>
    <mergeCell ref="R34:Y35"/>
    <mergeCell ref="B25:H25"/>
    <mergeCell ref="I25:J25"/>
    <mergeCell ref="K25:L25"/>
    <mergeCell ref="B28:V28"/>
    <mergeCell ref="W28:AN28"/>
    <mergeCell ref="B29:V29"/>
    <mergeCell ref="W29:AN29"/>
    <mergeCell ref="B22:U22"/>
    <mergeCell ref="V22:AN22"/>
    <mergeCell ref="AO22:AW22"/>
    <mergeCell ref="B23:U23"/>
    <mergeCell ref="V23:AN23"/>
    <mergeCell ref="AO23:AW23"/>
    <mergeCell ref="B17:H17"/>
    <mergeCell ref="I17:AJ17"/>
    <mergeCell ref="B18:H18"/>
    <mergeCell ref="I18:AJ18"/>
    <mergeCell ref="B19:H19"/>
    <mergeCell ref="I19:AJ19"/>
    <mergeCell ref="B15:H15"/>
    <mergeCell ref="I15:K15"/>
    <mergeCell ref="M15:O15"/>
    <mergeCell ref="P15:AJ15"/>
    <mergeCell ref="B16:H16"/>
    <mergeCell ref="I16:AJ16"/>
    <mergeCell ref="B12:F12"/>
    <mergeCell ref="G12:AA12"/>
    <mergeCell ref="BI12:BJ12"/>
    <mergeCell ref="BK12:BL12"/>
    <mergeCell ref="BG13:BH13"/>
    <mergeCell ref="BI13:BJ13"/>
    <mergeCell ref="BK13:BL13"/>
    <mergeCell ref="B9:F9"/>
    <mergeCell ref="G9:AA9"/>
    <mergeCell ref="B10:F10"/>
    <mergeCell ref="G10:AA10"/>
    <mergeCell ref="B11:F11"/>
    <mergeCell ref="G11:AA11"/>
    <mergeCell ref="B2:F3"/>
    <mergeCell ref="G2:X3"/>
    <mergeCell ref="Z2:AD3"/>
    <mergeCell ref="AE2:BA3"/>
    <mergeCell ref="B5:F6"/>
    <mergeCell ref="G5:P6"/>
    <mergeCell ref="Q5:U6"/>
    <mergeCell ref="V5:AP6"/>
  </mergeCells>
  <phoneticPr fontId="1"/>
  <conditionalFormatting sqref="B29">
    <cfRule type="expression" dxfId="73" priority="50">
      <formula>$B$29=""</formula>
    </cfRule>
  </conditionalFormatting>
  <conditionalFormatting sqref="B23:U23">
    <cfRule type="expression" dxfId="72" priority="67">
      <formula>$B$23="選択してください"</formula>
    </cfRule>
  </conditionalFormatting>
  <conditionalFormatting sqref="B54:V54 H59:J60 L59:M60 O59:P60 R59:AL60 AD65 H65:AC66 AL65:AS66 B69:AB74">
    <cfRule type="expression" dxfId="71" priority="3">
      <formula>$I$25&lt;2</formula>
    </cfRule>
  </conditionalFormatting>
  <conditionalFormatting sqref="B54:V54">
    <cfRule type="expression" dxfId="70" priority="32">
      <formula>$B$29=""</formula>
    </cfRule>
  </conditionalFormatting>
  <conditionalFormatting sqref="B79:V79 H84:J85 L84:M85 O84:P85 R84:AL85 H90:AS91 B94:AB99">
    <cfRule type="expression" dxfId="69" priority="5">
      <formula>$I$25&lt;3</formula>
    </cfRule>
  </conditionalFormatting>
  <conditionalFormatting sqref="B79:V79">
    <cfRule type="expression" dxfId="68" priority="15">
      <formula>$B$29=""</formula>
    </cfRule>
  </conditionalFormatting>
  <conditionalFormatting sqref="B44:AB49">
    <cfRule type="expression" dxfId="67" priority="11">
      <formula>$I$25=""</formula>
    </cfRule>
    <cfRule type="expression" dxfId="66" priority="51" stopIfTrue="1">
      <formula>$B$44=""</formula>
    </cfRule>
  </conditionalFormatting>
  <conditionalFormatting sqref="B69:AB74">
    <cfRule type="expression" dxfId="65" priority="33" stopIfTrue="1">
      <formula>$B$69=""</formula>
    </cfRule>
  </conditionalFormatting>
  <conditionalFormatting sqref="B94:AB99">
    <cfRule type="expression" dxfId="64" priority="16" stopIfTrue="1">
      <formula>$B$94=""</formula>
    </cfRule>
  </conditionalFormatting>
  <conditionalFormatting sqref="B29:AN29 H34:J35 L34:M35 O34:P35 R34:AL35 H40:AC41 AL40:AL41 B44">
    <cfRule type="expression" dxfId="63" priority="1">
      <formula>$I$25&lt;1</formula>
    </cfRule>
  </conditionalFormatting>
  <conditionalFormatting sqref="G9:AA12">
    <cfRule type="expression" dxfId="62" priority="72">
      <formula>$G9=""</formula>
    </cfRule>
    <cfRule type="colorScale" priority="73">
      <colorScale>
        <cfvo type="min"/>
        <cfvo type="max"/>
        <color rgb="FFFF7128"/>
        <color rgb="FFFFEF9C"/>
      </colorScale>
    </cfRule>
  </conditionalFormatting>
  <conditionalFormatting sqref="H84:J85 H59:J60 H34:J35">
    <cfRule type="expression" dxfId="61" priority="65">
      <formula>$H34=""</formula>
    </cfRule>
  </conditionalFormatting>
  <conditionalFormatting sqref="H40:L40">
    <cfRule type="expression" dxfId="60" priority="52">
      <formula>$H$40=""</formula>
    </cfRule>
  </conditionalFormatting>
  <conditionalFormatting sqref="H41:L41">
    <cfRule type="expression" dxfId="59" priority="59">
      <formula>$H$41=""</formula>
    </cfRule>
  </conditionalFormatting>
  <conditionalFormatting sqref="H65:L65">
    <cfRule type="expression" dxfId="58" priority="34">
      <formula>$H$65=""</formula>
    </cfRule>
  </conditionalFormatting>
  <conditionalFormatting sqref="H66:L66">
    <cfRule type="expression" dxfId="57" priority="40">
      <formula>$H$66=""</formula>
    </cfRule>
  </conditionalFormatting>
  <conditionalFormatting sqref="H90:L90">
    <cfRule type="expression" dxfId="56" priority="17">
      <formula>$H$90=""</formula>
    </cfRule>
  </conditionalFormatting>
  <conditionalFormatting sqref="H91:L91">
    <cfRule type="expression" dxfId="55" priority="23">
      <formula>$H$91=""</formula>
    </cfRule>
  </conditionalFormatting>
  <conditionalFormatting sqref="H40:Q40">
    <cfRule type="expression" dxfId="54" priority="75">
      <formula>$BF$35&lt;=0</formula>
    </cfRule>
  </conditionalFormatting>
  <conditionalFormatting sqref="H41:Q41">
    <cfRule type="expression" dxfId="53" priority="74">
      <formula>$BF$36&lt;=0</formula>
    </cfRule>
  </conditionalFormatting>
  <conditionalFormatting sqref="H65:Q65">
    <cfRule type="expression" dxfId="52" priority="47">
      <formula>$BF$73&lt;=0</formula>
    </cfRule>
  </conditionalFormatting>
  <conditionalFormatting sqref="H66:Q66">
    <cfRule type="expression" dxfId="51" priority="46">
      <formula>$BF$74&lt;=0</formula>
    </cfRule>
  </conditionalFormatting>
  <conditionalFormatting sqref="H90:Q90">
    <cfRule type="expression" dxfId="50" priority="30">
      <formula>$BF$112&lt;=0</formula>
    </cfRule>
  </conditionalFormatting>
  <conditionalFormatting sqref="H91:Q91">
    <cfRule type="expression" dxfId="49" priority="29">
      <formula>$BF$113&lt;=0</formula>
    </cfRule>
  </conditionalFormatting>
  <conditionalFormatting sqref="I25:J25">
    <cfRule type="expression" dxfId="48" priority="48">
      <formula>$I$25=""</formula>
    </cfRule>
  </conditionalFormatting>
  <conditionalFormatting sqref="I15:K15">
    <cfRule type="expression" dxfId="47" priority="71">
      <formula>$I$15=""</formula>
    </cfRule>
  </conditionalFormatting>
  <conditionalFormatting sqref="I16:AJ16">
    <cfRule type="expression" dxfId="46" priority="55">
      <formula>$I$16="郵便番号を入力後、区町名を確認してください"</formula>
    </cfRule>
    <cfRule type="expression" dxfId="45" priority="68">
      <formula>$I$16="郵便番号の入力を確認してください"</formula>
    </cfRule>
  </conditionalFormatting>
  <conditionalFormatting sqref="I17:AJ19">
    <cfRule type="expression" dxfId="44" priority="69">
      <formula>I17=""</formula>
    </cfRule>
  </conditionalFormatting>
  <conditionalFormatting sqref="L84:M85 L59:M60 L34:M35">
    <cfRule type="expression" dxfId="43" priority="64">
      <formula>$L34=""</formula>
    </cfRule>
  </conditionalFormatting>
  <conditionalFormatting sqref="M15:O15">
    <cfRule type="expression" dxfId="42" priority="70">
      <formula>$M$15=""</formula>
    </cfRule>
  </conditionalFormatting>
  <conditionalFormatting sqref="M40:Q40">
    <cfRule type="expression" dxfId="41" priority="62">
      <formula>$M$40=""</formula>
    </cfRule>
  </conditionalFormatting>
  <conditionalFormatting sqref="M41:Q41">
    <cfRule type="expression" dxfId="40" priority="58">
      <formula>$M$41=""</formula>
    </cfRule>
  </conditionalFormatting>
  <conditionalFormatting sqref="M65:Q65">
    <cfRule type="expression" dxfId="39" priority="43">
      <formula>$M$65=""</formula>
    </cfRule>
  </conditionalFormatting>
  <conditionalFormatting sqref="M66:Q66">
    <cfRule type="expression" dxfId="38" priority="39">
      <formula>$M$66=""</formula>
    </cfRule>
  </conditionalFormatting>
  <conditionalFormatting sqref="M90:Q90">
    <cfRule type="expression" dxfId="37" priority="26">
      <formula>$M$90=""</formula>
    </cfRule>
  </conditionalFormatting>
  <conditionalFormatting sqref="M91:Q91">
    <cfRule type="expression" dxfId="36" priority="22">
      <formula>$M$91=""</formula>
    </cfRule>
  </conditionalFormatting>
  <conditionalFormatting sqref="O34:P34">
    <cfRule type="expression" dxfId="35" priority="54">
      <formula>$O$34=""</formula>
    </cfRule>
  </conditionalFormatting>
  <conditionalFormatting sqref="O35:P35">
    <cfRule type="expression" dxfId="34" priority="53">
      <formula>$O$35=""</formula>
    </cfRule>
  </conditionalFormatting>
  <conditionalFormatting sqref="O59:P59">
    <cfRule type="expression" dxfId="33" priority="36">
      <formula>$O$59=""</formula>
    </cfRule>
  </conditionalFormatting>
  <conditionalFormatting sqref="O60:P60">
    <cfRule type="expression" dxfId="32" priority="35">
      <formula>$O$60=""</formula>
    </cfRule>
  </conditionalFormatting>
  <conditionalFormatting sqref="O84:P84">
    <cfRule type="expression" dxfId="31" priority="19">
      <formula>$O$84=""</formula>
    </cfRule>
  </conditionalFormatting>
  <conditionalFormatting sqref="O85:P85">
    <cfRule type="expression" dxfId="30" priority="18">
      <formula>$O$85=""</formula>
    </cfRule>
  </conditionalFormatting>
  <conditionalFormatting sqref="R34">
    <cfRule type="expression" dxfId="29" priority="63">
      <formula>$R$34=""</formula>
    </cfRule>
  </conditionalFormatting>
  <conditionalFormatting sqref="R59">
    <cfRule type="expression" dxfId="28" priority="45">
      <formula>$R$59=""</formula>
    </cfRule>
  </conditionalFormatting>
  <conditionalFormatting sqref="R84">
    <cfRule type="expression" dxfId="27" priority="28">
      <formula>$R$84=""</formula>
    </cfRule>
  </conditionalFormatting>
  <conditionalFormatting sqref="R40:X40">
    <cfRule type="expression" dxfId="26" priority="61">
      <formula>$R$40=""</formula>
    </cfRule>
  </conditionalFormatting>
  <conditionalFormatting sqref="R41:X41">
    <cfRule type="expression" dxfId="25" priority="57">
      <formula>$R$41=""</formula>
    </cfRule>
  </conditionalFormatting>
  <conditionalFormatting sqref="R65:X65">
    <cfRule type="expression" dxfId="24" priority="42">
      <formula>$R$65=""</formula>
    </cfRule>
  </conditionalFormatting>
  <conditionalFormatting sqref="R66:X66">
    <cfRule type="expression" dxfId="23" priority="38">
      <formula>$R$66=""</formula>
    </cfRule>
  </conditionalFormatting>
  <conditionalFormatting sqref="R90:X90">
    <cfRule type="expression" dxfId="22" priority="25">
      <formula>$R$90=""</formula>
    </cfRule>
  </conditionalFormatting>
  <conditionalFormatting sqref="R91:X91">
    <cfRule type="expression" dxfId="21" priority="21">
      <formula>$R$91=""</formula>
    </cfRule>
  </conditionalFormatting>
  <conditionalFormatting sqref="V23:AN23">
    <cfRule type="expression" dxfId="20" priority="6">
      <formula>$V$23=""</formula>
    </cfRule>
  </conditionalFormatting>
  <conditionalFormatting sqref="W29">
    <cfRule type="expression" dxfId="19" priority="13">
      <formula>$W$29=""</formula>
    </cfRule>
  </conditionalFormatting>
  <conditionalFormatting sqref="Y40:AC40">
    <cfRule type="expression" dxfId="18" priority="60">
      <formula>$Y$40=""</formula>
    </cfRule>
  </conditionalFormatting>
  <conditionalFormatting sqref="Y41:AC41">
    <cfRule type="expression" dxfId="17" priority="56">
      <formula>$Y$41=""</formula>
    </cfRule>
  </conditionalFormatting>
  <conditionalFormatting sqref="Y65:AC65">
    <cfRule type="expression" dxfId="16" priority="41">
      <formula>$Y$65=""</formula>
    </cfRule>
  </conditionalFormatting>
  <conditionalFormatting sqref="Y66:AC66">
    <cfRule type="expression" dxfId="15" priority="37">
      <formula>$Y$66=""</formula>
    </cfRule>
  </conditionalFormatting>
  <conditionalFormatting sqref="Y90:AC90">
    <cfRule type="expression" dxfId="14" priority="24">
      <formula>$Y$90=""</formula>
    </cfRule>
  </conditionalFormatting>
  <conditionalFormatting sqref="Y91:AC91">
    <cfRule type="expression" dxfId="13" priority="20">
      <formula>$Y$91=""</formula>
    </cfRule>
  </conditionalFormatting>
  <conditionalFormatting sqref="Z34:AL35">
    <cfRule type="expression" dxfId="12" priority="49">
      <formula>$Z$34=""</formula>
    </cfRule>
  </conditionalFormatting>
  <conditionalFormatting sqref="Z59:AL60">
    <cfRule type="expression" dxfId="11" priority="31">
      <formula>$Z$59=""</formula>
    </cfRule>
  </conditionalFormatting>
  <conditionalFormatting sqref="Z84:AL85">
    <cfRule type="expression" dxfId="10" priority="14">
      <formula>$Z$84=""</formula>
    </cfRule>
  </conditionalFormatting>
  <conditionalFormatting sqref="AD40:AK41">
    <cfRule type="expression" dxfId="9" priority="8">
      <formula>OR($B$23="選択してください",$I$25="")</formula>
    </cfRule>
  </conditionalFormatting>
  <conditionalFormatting sqref="AD65:AK66">
    <cfRule type="expression" dxfId="8" priority="44">
      <formula>OR($B$23="選択してください",$I$25="")</formula>
    </cfRule>
  </conditionalFormatting>
  <conditionalFormatting sqref="AD90:AK91">
    <cfRule type="expression" dxfId="7" priority="27">
      <formula>OR($B$23="選択してください",$I$25="")</formula>
    </cfRule>
  </conditionalFormatting>
  <conditionalFormatting sqref="AL40">
    <cfRule type="expression" dxfId="6" priority="7">
      <formula>$AL$40="選択してください"</formula>
    </cfRule>
  </conditionalFormatting>
  <conditionalFormatting sqref="AL41">
    <cfRule type="expression" dxfId="5" priority="2">
      <formula>$AL$41="選択してください"</formula>
    </cfRule>
  </conditionalFormatting>
  <conditionalFormatting sqref="AL65">
    <cfRule type="expression" dxfId="4" priority="4">
      <formula>$AL$65="選択してください"</formula>
    </cfRule>
  </conditionalFormatting>
  <conditionalFormatting sqref="AL66">
    <cfRule type="expression" dxfId="3" priority="12">
      <formula>$AL$66="選択してください"</formula>
    </cfRule>
  </conditionalFormatting>
  <conditionalFormatting sqref="AL90">
    <cfRule type="expression" dxfId="2" priority="10">
      <formula>$AL$90="選択してください"</formula>
    </cfRule>
  </conditionalFormatting>
  <conditionalFormatting sqref="AL91">
    <cfRule type="expression" dxfId="1" priority="66">
      <formula>$AL$91="選択してください"</formula>
    </cfRule>
  </conditionalFormatting>
  <conditionalFormatting sqref="AO23">
    <cfRule type="expression" dxfId="0" priority="9">
      <formula>$AO$23="選択してください"</formula>
    </cfRule>
  </conditionalFormatting>
  <dataValidations count="7">
    <dataValidation type="list" allowBlank="1" showInputMessage="1" showErrorMessage="1" sqref="AL40:AW41 AL65:AS66 AL90:AS91" xr:uid="{C7509CD2-91D4-4178-954A-482C847A74CA}">
      <formula1>$BY$14:$BY$16</formula1>
    </dataValidation>
    <dataValidation type="list" allowBlank="1" showInputMessage="1" showErrorMessage="1" sqref="I25:J25" xr:uid="{EA730CAA-876E-46E0-8E35-6D5D91048595}">
      <formula1>$CH$1:$CH$5</formula1>
    </dataValidation>
    <dataValidation type="list" allowBlank="1" showInputMessage="1" showErrorMessage="1" sqref="H34:J35 H84:J85 H59:J60" xr:uid="{D058499D-689D-484C-9CCB-B99738D87BAE}">
      <formula1>$CA$2:$CA$4</formula1>
    </dataValidation>
    <dataValidation type="list" allowBlank="1" showInputMessage="1" showErrorMessage="1" sqref="L34:M35 L84:M85 L59:M60" xr:uid="{1FB0E899-ED58-4535-A660-2348A29EC105}">
      <formula1>$CB$2:$CB$14</formula1>
    </dataValidation>
    <dataValidation type="list" allowBlank="1" showInputMessage="1" showErrorMessage="1" sqref="B23:U23" xr:uid="{B4C249F8-514F-4A2E-A37B-41D1059EC405}">
      <formula1>$BU$2:$BU$21</formula1>
    </dataValidation>
    <dataValidation type="list" allowBlank="1" showInputMessage="1" showErrorMessage="1" sqref="AO23:AW23" xr:uid="{A940F59E-FC50-4AE6-9F4C-31660B3D212C}">
      <formula1>$BX$2:$BX$5</formula1>
    </dataValidation>
    <dataValidation type="list" allowBlank="1" showInputMessage="1" showErrorMessage="1" sqref="O34:P35 O84:P85 O59:P60" xr:uid="{CC6A70EA-1BF6-4AA3-BD30-EEF6B97C270D}">
      <formula1>$CC$2:$CC$33</formula1>
    </dataValidation>
  </dataValidations>
  <pageMargins left="0.49" right="0" top="0.54" bottom="0.31" header="0.31496062992125984" footer="0.31496062992125984"/>
  <pageSetup paperSize="9" scale="66" orientation="portrait" r:id="rId1"/>
  <rowBreaks count="2" manualBreakCount="2">
    <brk id="189" max="52" man="1"/>
    <brk id="278" max="5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すいすい調査票 (1)</vt:lpstr>
      <vt:lpstr>すいすい調査票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2026-06-03T06:08:17Z</dcterms:created>
  <dcterms:modified xsi:type="dcterms:W3CDTF">2026-06-17T05:16:35Z</dcterms:modified>
</cp:coreProperties>
</file>