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44" i="94" l="1"/>
  <c r="K226" i="95" s="1"/>
  <c r="K202" i="98" s="1"/>
  <c r="AA36" i="94"/>
  <c r="AA28" i="94"/>
  <c r="AA29" i="94"/>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AK31" i="81" s="1"/>
  <c r="S52" i="94" s="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45" i="95" l="1"/>
  <c r="K121" i="98" s="1"/>
  <c r="K195" i="95"/>
  <c r="K17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<sst xmlns="http://schemas.openxmlformats.org/spreadsheetml/2006/main" count="3182" uniqueCount="465">
  <si>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</si>
  <si>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</si>
  <si>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</si>
  <si>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</si>
  <si>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</si>
  <si>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</si>
  <si>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</si>
  <si>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</si>
  <si>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</si>
  <si>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</si>
  <si>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</si>
  <si>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</si>
  <si>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</si>
  <si>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</si>
  <si>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</si>
  <si>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</si>
  <si>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</si>
  <si>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</si>
  <si>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</si>
  <si>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</si>
  <si>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</si>
  <si>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</si>
  <si>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</si>
  <si>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</si>
  <si>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</si>
  <si>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</si>
  <si>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</si>
  <si>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</si>
  <si>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</si>
  <si>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</si>
  <si>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</si>
  <si>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</si>
  <si>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</si>
  <si>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</si>
  <si>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</si>
  <si>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</si>
  <si>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</si>
  <si>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</si>
  <si>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</si>
  <si>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</si>
  <si>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</si>
  <si>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</si>
  <si>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</si>
  <si>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</si>
  <si>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</si>
  <si>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</si>
  <si>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</si>
  <si>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</si>
  <si>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</si>
  <si>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</si>
  <si>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</si>
  <si>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</si>
  <si>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</si>
  <si>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</si>
  <si>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</si>
  <si>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</si>
  <si>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</si>
  <si>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</si>
  <si>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</si>
  <si>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</si>
  <si>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</si>
  <si>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</si>
  <si>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</si>
  <si>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</si>
  <si>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</si>
  <si>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</si>
  <si>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</si>
  <si>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</si>
  <si>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</si>
  <si>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</si>
  <si>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</si>
  <si>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</si>
  <si>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</si>
  <si>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</si>
  <si>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</si>
  <si>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</si>
  <si>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</si>
  <si>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</si>
  <si>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</si>
  <si>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</si>
  <si>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</si>
  <si>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</si>
  <si>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</si>
  <si>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</si>
  <si>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</si>
  <si>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</si>
  <si>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</si>
  <si>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</si>
  <si>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</si>
  <si>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</si>
  <si>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</si>
  <si>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</si>
  <si>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</si>
  <si>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</si>
  <si>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</si>
  <si>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</si>
  <si>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</si>
  <si>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</si>
  <si>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</si>
  <si>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</si>
  <si>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</si>
  <si>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</si>
  <si>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</si>
  <si>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</si>
  <si>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</si>
  <si>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</si>
  <si>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</si>
  <si>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</si>
  <si>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</si>
  <si>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</si>
  <si>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</si>
  <si>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</si>
  <si>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</si>
  <si>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</si>
  <si>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</si>
  <si>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</si>
  <si>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</si>
  <si>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</si>
  <si>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</si>
  <si>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</si>
  <si>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</si>
  <si>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</si>
  <si>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</si>
  <si>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</si>
  <si>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</si>
  <si>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</si>
  <si>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</si>
  <si>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</si>
  <si>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</si>
  <si>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</si>
  <si>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</si>
  <si>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</si>
  <si>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</si>
  <si>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</si>
  <si>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</si>
  <si>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</si>
  <si>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</si>
  <si>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</si>
  <si>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</si>
  <si>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</si>
  <si>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</si>
  <si>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</si>
  <si>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</si>
  <si>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</si>
  <si>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</si>
  <si>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</si>
  <si>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</si>
  <si>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</si>
  <si>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</si>
  <si>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</si>
  <si>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</si>
  <si>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</si>
  <si>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</si>
  <si>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</si>
  <si>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</si>
  <si>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</si>
  <si>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</si>
  <si>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</si>
  <si>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</si>
  <si>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</si>
  <si>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</si>
  <si>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</si>
  <si>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</si>
  <si>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</si>
  <si>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</si>
  <si>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</si>
  <si>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</si>
  <si>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</si>
  <si>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</si>
  <si>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</si>
  <si>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</si>
  <si>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</si>
  <si>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</si>
  <si>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</si>
  <si>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</si>
  <si>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</si>
  <si>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</si>
  <si>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</si>
  <si>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</si>
  <si>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</si>
  <si>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</si>
  <si>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</si>
  <si>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</si>
  <si>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</si>
  <si>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</si>
  <si>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</si>
  <si>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</si>
  <si>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</si>
  <si>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</si>
  <si>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</si>
  <si>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</si>
  <si>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</si>
  <si>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</si>
  <si>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</si>
  <si>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</si>
  <si>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</si>
  <si>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</si>
  <si>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</si>
  <si>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</si>
  <si>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</si>
  <si>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</si>
  <si>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</si>
  <si>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</si>
  <si>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</si>
  <si>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</si>
  <si>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</si>
  <si>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</si>
  <si>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</si>
  <si>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</si>
  <si>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</si>
  <si>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</si>
  <si>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</si>
  <si>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</si>
  <si>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</si>
  <si>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</si>
  <si>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</si>
  <si>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</si>
  <si>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</si>
  <si>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</si>
  <si>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</si>
  <si>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</si>
  <si>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</si>
  <si>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</si>
  <si>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</si>
  <si>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</si>
  <si>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</si>
  <si>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</si>
  <si>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</si>
  <si>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</si>
  <si>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</si>
  <si>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</si>
  <si>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</si>
  <si>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</si>
  <si>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</si>
  <si>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</si>
  <si>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</si>
  <si>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</si>
  <si>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</si>
  <si>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</si>
  <si>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</si>
  <si>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</si>
  <si>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</si>
  <si>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</si>
  <si>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</si>
  <si>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</si>
  <si>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</si>
  <si>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</si>
  <si>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</si>
  <si>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</si>
  <si>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</si>
  <si>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</si>
  <si>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</si>
  <si>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</si>
  <si>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</si>
  <si>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</si>
  <si>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</si>
  <si>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</si>
  <si>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</si>
  <si>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</si>
  <si>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</si>
  <si>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</si>
  <si>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</si>
  <si>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</si>
  <si>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</si>
  <si>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</si>
  <si>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</si>
  <si>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</si>
  <si>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</si>
  <si>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</si>
  <si>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</si>
  <si>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</si>
  <si>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</si>
  <si>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</si>
  <si>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</si>
  <si>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</si>
  <si>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</si>
  <si>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</si>
  <si>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</si>
  <si>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</si>
  <si>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</si>
  <si>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</si>
  <si>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</si>
  <si>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</si>
  <si>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</si>
  <si>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</si>
  <si>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</si>
  <si>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</si>
  <si>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</si>
  <si>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</si>
  <si>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</si>
  <si>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</si>
  <si>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</si>
  <si>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</si>
  <si>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</si>
  <si>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</si>
  <si>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</si>
  <si>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</si>
  <si>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</si>
  <si>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</si>
  <si>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</si>
  <si>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</si>
  <si>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</si>
  <si>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</si>
  <si>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</si>
  <si>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</si>
  <si>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</si>
  <si>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</si>
  <si>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</si>
  <si>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</si>
  <si>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</si>
  <si>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</si>
  <si>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</si>
  <si>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</si>
  <si>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</si>
  <si>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</si>
  <si>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</si>
  <si>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</si>
  <si>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</si>
  <si>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</si>
  <si>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</si>
  <si>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</si>
  <si>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</si>
  <si>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</si>
  <si>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</si>
  <si>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</si>
  <si>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</si>
  <si>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</si>
  <si>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</si>
  <si>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</si>
  <si>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</si>
  <si>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</si>
  <si>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</si>
  <si>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</si>
  <si>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</si>
  <si>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</si>
  <si>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</si>
  <si>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</si>
  <si>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</si>
  <si>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</si>
  <si>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</si>
  <si>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</si>
  <si>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</si>
  <si>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</si>
  <si>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</si>
  <si>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</si>
  <si>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</si>
  <si>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</si>
  <si>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</si>
  <si>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</si>
  <si>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</si>
  <si>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</si>
  <si>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</si>
  <si>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</si>
  <si>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</si>
  <si>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</si>
  <si>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</si>
  <si>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</si>
  <si>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</si>
  <si>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</si>
  <si>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</si>
  <si>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</si>
  <si>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</si>
  <si>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</si>
  <si>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</si>
  <si>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</si>
  <si>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</si>
  <si>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</si>
  <si>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</si>
  <si>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</si>
  <si>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</si>
  <si>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</si>
  <si>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</si>
  <si>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</si>
  <si>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</si>
  <si>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</si>
  <si>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</si>
  <si>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</si>
  <si>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</si>
  <si>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</si>
  <si>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</si>
  <si>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</si>
  <si>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</si>
  <si>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</si>
  <si>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</si>
  <si>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</si>
  <si>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</si>
  <si>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</si>
  <si>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</si>
  <si>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</si>
  <si>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</si>
  <si>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</si>
  <si>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</si>
  <si>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</si>
  <si>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</si>
  <si>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</si>
  <si>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</si>
  <si>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</si>
  <si>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</si>
  <si>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</si>
  <si>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</si>
  <si>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</si>
  <si>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</si>
  <si>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</si>
  <si>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</si>
  <si>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</si>
  <si>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</si>
  <si>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</si>
  <si>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</si>
  <si>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</si>
  <si>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</si>
  <si>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</si>
  <si>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</si>
  <si>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</si>
  <si>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</si>
  <si>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</si>
  <si>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</si>
  <si>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</si>
  <si>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</si>
  <si>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</si>
  <si>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</si>
  <si>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</si>
  <si>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</si>
  <si>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</si>
  <si>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</si>
  <si>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</si>
  <si>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</si>
  <si>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</si>
  <si>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</si>
  <si>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</si>
  <si>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</si>
  <si>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</si>
  <si>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</si>
  <si>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</si>
  <si>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</si>
  <si>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</si>
  <si>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</si>
  <si>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</si>
  <si>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</si>
  <si>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</si>
  <si>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</si>
  <si>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</si>
  <si>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</si>
  <si>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</si>
  <si>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</si>
  <si>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</si>
  <si>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</si>
  <si>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東京都港区港南1‐2‐70</t>
    <rPh sb="0" eb="3">
      <t>トウキョウト</t>
    </rPh>
    <rPh sb="3" eb="5">
      <t>ミナトク</t>
    </rPh>
    <rPh sb="5" eb="7">
      <t>コウナン</t>
    </rPh>
    <phoneticPr fontId="3"/>
  </si>
  <si>
    <t>株式会社丹青社　代表取締役社長　小林　統</t>
    <rPh sb="0" eb="4">
      <t>カブシキカイシャ</t>
    </rPh>
    <rPh sb="4" eb="7">
      <t>タンセイシャ</t>
    </rPh>
    <rPh sb="8" eb="10">
      <t>ダイヒョウ</t>
    </rPh>
    <rPh sb="10" eb="13">
      <t>トリシマリヤク</t>
    </rPh>
    <rPh sb="13" eb="15">
      <t>シャチョウ</t>
    </rPh>
    <rPh sb="16" eb="18">
      <t>コバヤシ</t>
    </rPh>
    <rPh sb="19" eb="20">
      <t>トウ</t>
    </rPh>
    <phoneticPr fontId="3"/>
  </si>
  <si>
    <t>03-6455-8200</t>
    <phoneticPr fontId="3"/>
  </si>
  <si>
    <t>Ｒ－サービス業（他に分類されないもの）</t>
  </si>
  <si>
    <t>新規</t>
    <rPh sb="0" eb="2">
      <t>シンキ</t>
    </rPh>
    <phoneticPr fontId="3"/>
  </si>
  <si>
    <t>株式会社丹青社</t>
    <rPh sb="0" eb="2">
      <t>カブシキ</t>
    </rPh>
    <rPh sb="2" eb="4">
      <t>カイシャ</t>
    </rPh>
    <rPh sb="4" eb="7">
      <t>タンセイシャ</t>
    </rPh>
    <phoneticPr fontId="3"/>
  </si>
  <si>
    <t>東京都港区港南1‐2‐70　品川シーズンテラス</t>
    <rPh sb="0" eb="3">
      <t>トウキョウト</t>
    </rPh>
    <rPh sb="3" eb="5">
      <t>ミナトク</t>
    </rPh>
    <rPh sb="5" eb="7">
      <t>コウナン</t>
    </rPh>
    <rPh sb="14" eb="16">
      <t>シナガワ</t>
    </rPh>
    <phoneticPr fontId="3"/>
  </si>
  <si>
    <t>03-6455－8200</t>
    <phoneticPr fontId="3"/>
  </si>
  <si>
    <t xml:space="preserve">≪現場から発生する産業廃棄物管理体制≫
【産廃対策委員会】
　　委員長（担当取締役）→　各事業部制作責任者　　
　　　　　　　　　　　　　　　　　　　　→制作統括部長（統括責任者）
　　　　　　　↓　　　　　　　　　　　　　　　→制作部長（産廃管理責任者）→制作課長（現場責任者）
　　　　　　　↓　　　　　　　　　　　　　　　　　　　　　　　　　　　　　　　　　　　　　　　→現場管理者（産廃管理者）
　　　　　　　↓　　　　　　　　　　　　　　　　　　　　　　　　　　　　　　　　　　　　　　　　　　　　　　→各作業員への周知、実践
　　　　委員会事務局（バリュープロダクションセンター　安全管理部）にて指導、緊急事態対応
</t>
    <rPh sb="5" eb="7">
      <t>ハッセイ</t>
    </rPh>
    <rPh sb="9" eb="14">
      <t>サンギョウハイキブツ</t>
    </rPh>
    <rPh sb="14" eb="18">
      <t>カンリタイセイ</t>
    </rPh>
    <rPh sb="22" eb="29">
      <t>サンパイタイサクイインカイ</t>
    </rPh>
    <rPh sb="33" eb="36">
      <t>イインチョウ</t>
    </rPh>
    <rPh sb="37" eb="42">
      <t>タントウトリシマリヤク</t>
    </rPh>
    <rPh sb="46" eb="50">
      <t>カクジギョウブ</t>
    </rPh>
    <rPh sb="50" eb="52">
      <t>セイサク</t>
    </rPh>
    <rPh sb="52" eb="55">
      <t>セキニンシャ</t>
    </rPh>
    <rPh sb="79" eb="85">
      <t>セイサクトウカツブチョウ</t>
    </rPh>
    <rPh sb="86" eb="91">
      <t>トウカツセキニンシャ</t>
    </rPh>
    <rPh sb="117" eb="121">
      <t>セイサクブチョウ</t>
    </rPh>
    <rPh sb="122" eb="126">
      <t>サンパイカンリ</t>
    </rPh>
    <rPh sb="126" eb="129">
      <t>セキニンシャ</t>
    </rPh>
    <rPh sb="131" eb="135">
      <t>セイサクカチョウ</t>
    </rPh>
    <rPh sb="136" eb="141">
      <t>ゲンバセキニンシャ</t>
    </rPh>
    <rPh sb="191" eb="196">
      <t>ゲンバカンリシャ</t>
    </rPh>
    <rPh sb="197" eb="202">
      <t>サンパイカンリシャ</t>
    </rPh>
    <rPh sb="259" eb="262">
      <t>カクサギョウ</t>
    </rPh>
    <rPh sb="262" eb="263">
      <t>イン</t>
    </rPh>
    <rPh sb="265" eb="267">
      <t>シュウチ</t>
    </rPh>
    <rPh sb="268" eb="270">
      <t>ジッセン</t>
    </rPh>
    <rPh sb="274" eb="280">
      <t>イインカイジムキョク</t>
    </rPh>
    <rPh sb="297" eb="302">
      <t>アンゼンカンリブ</t>
    </rPh>
    <rPh sb="305" eb="307">
      <t>シドウ</t>
    </rPh>
    <rPh sb="308" eb="314">
      <t>キンキュウジタイタイオウ</t>
    </rPh>
    <phoneticPr fontId="3"/>
  </si>
  <si>
    <t xml:space="preserve">現場管理者（産廃管理者）による産廃処理計画書の立案→　処理委託会社選定　
　　　　　　　　　　　　　　　　　　　　　→　収集運搬　→中間処理（品目下記） →　最終処分
　　　　　　　　　　　　　　　　　　　　　　　　　　　　　　　　　　　　→最終確認の上　産廃管理実施書作成
（品目別処理）
廃プラスチック類　：　分別収集（原則）→中間処理（選別）、破砕→最終処分（再生）
紙くず　　　　　  　　：　分別収集（原則）→中間処理（選別）、破砕→最終処分（再生）
木くず　　　　　　　　：  分別収集（原則）→中間処理（選別）、破砕→最終処分（再生）燃料化
金属くず　　　　　　 ：  分別収集（原則）→中間処理（選別）、破砕→最終処分（再生）
ガラスコンクリート陶磁器：分別収集（原則）→中間処理（選別）、破砕→最終処分（再生）
がれき類　　　　  　：　分別収集（原則）→中間処理（選別）、破砕→最終処分（再生）
混合廃棄物　　　  ：　　収集運搬　　  　→ 中間処理（選別）、破砕→最終処分（再生）、管理型
</t>
    <rPh sb="0" eb="5">
      <t>ゲンバカンリシャ</t>
    </rPh>
    <rPh sb="6" eb="11">
      <t>サンパイカンリシャ</t>
    </rPh>
    <rPh sb="15" eb="22">
      <t>サンパイショリケイカクショ</t>
    </rPh>
    <rPh sb="23" eb="25">
      <t>リツアン</t>
    </rPh>
    <rPh sb="27" eb="31">
      <t>ショリイタク</t>
    </rPh>
    <rPh sb="31" eb="35">
      <t>カイシャセンテイ</t>
    </rPh>
    <rPh sb="60" eb="62">
      <t>シュウシュウ</t>
    </rPh>
    <rPh sb="62" eb="64">
      <t>ウンパン</t>
    </rPh>
    <rPh sb="66" eb="68">
      <t>チュウカン</t>
    </rPh>
    <rPh sb="68" eb="70">
      <t>ショリ</t>
    </rPh>
    <rPh sb="71" eb="73">
      <t>ヒンモク</t>
    </rPh>
    <rPh sb="73" eb="75">
      <t>カキ</t>
    </rPh>
    <rPh sb="79" eb="83">
      <t>サイシュウショブン</t>
    </rPh>
    <rPh sb="121" eb="125">
      <t>サイシュウカクニン</t>
    </rPh>
    <rPh sb="126" eb="127">
      <t>ウエ</t>
    </rPh>
    <rPh sb="128" eb="130">
      <t>サンパイ</t>
    </rPh>
    <rPh sb="130" eb="135">
      <t>カンリジッシショ</t>
    </rPh>
    <rPh sb="135" eb="137">
      <t>サクセイ</t>
    </rPh>
    <rPh sb="139" eb="142">
      <t>ヒンモクベツ</t>
    </rPh>
    <rPh sb="142" eb="144">
      <t>ショリ</t>
    </rPh>
    <rPh sb="146" eb="147">
      <t>ハイ</t>
    </rPh>
    <rPh sb="153" eb="154">
      <t>ルイ</t>
    </rPh>
    <rPh sb="157" eb="159">
      <t>ブンベツ</t>
    </rPh>
    <rPh sb="159" eb="161">
      <t>シュウシュウ</t>
    </rPh>
    <rPh sb="162" eb="164">
      <t>ゲンソク</t>
    </rPh>
    <rPh sb="166" eb="170">
      <t>チュウカンショリ</t>
    </rPh>
    <rPh sb="171" eb="173">
      <t>センベツ</t>
    </rPh>
    <rPh sb="175" eb="177">
      <t>ハサイ</t>
    </rPh>
    <rPh sb="178" eb="182">
      <t>サイシュウショブン</t>
    </rPh>
    <rPh sb="183" eb="185">
      <t>サイセイ</t>
    </rPh>
    <rPh sb="187" eb="188">
      <t>カミ</t>
    </rPh>
    <rPh sb="231" eb="232">
      <t>キ</t>
    </rPh>
    <rPh sb="274" eb="276">
      <t>ネンリョウ</t>
    </rPh>
    <rPh sb="276" eb="277">
      <t>カ</t>
    </rPh>
    <rPh sb="278" eb="280">
      <t>キンゾク</t>
    </rPh>
    <rPh sb="331" eb="334">
      <t>トウジキ</t>
    </rPh>
    <rPh sb="368" eb="369">
      <t>ルイ</t>
    </rPh>
    <rPh sb="408" eb="413">
      <t>コンゴウハイキブツ</t>
    </rPh>
    <rPh sb="421" eb="423">
      <t>シュウシュウ</t>
    </rPh>
    <rPh sb="423" eb="425">
      <t>ウンパン</t>
    </rPh>
    <rPh sb="453" eb="456">
      <t>カンリガタ</t>
    </rPh>
    <phoneticPr fontId="3"/>
  </si>
  <si>
    <t>現場管理者（産廃管理者）による産廃処理計画書を立案し、分別収集及び廃棄物発生抑制に努める。特に店舗改装等狭小現場が多く、分別収集の置場確保については半透明ガラ袋等にて可能な限り品目を分別し収集運搬を行い、発生量の抑制に努めた。</t>
    <rPh sb="0" eb="5">
      <t>ゲンバカンリシャ</t>
    </rPh>
    <rPh sb="6" eb="8">
      <t>サンパイ</t>
    </rPh>
    <rPh sb="8" eb="11">
      <t>カンリシャ</t>
    </rPh>
    <rPh sb="15" eb="17">
      <t>サンパイ</t>
    </rPh>
    <rPh sb="17" eb="22">
      <t>ショリケイカクショ</t>
    </rPh>
    <rPh sb="23" eb="25">
      <t>リツアン</t>
    </rPh>
    <rPh sb="27" eb="31">
      <t>ブンベツシュウシュウ</t>
    </rPh>
    <rPh sb="31" eb="32">
      <t>オヨ</t>
    </rPh>
    <rPh sb="33" eb="36">
      <t>ハイキブツ</t>
    </rPh>
    <rPh sb="36" eb="38">
      <t>ハッセイ</t>
    </rPh>
    <rPh sb="38" eb="40">
      <t>ヨクセイ</t>
    </rPh>
    <rPh sb="41" eb="42">
      <t>ツト</t>
    </rPh>
    <rPh sb="45" eb="46">
      <t>トク</t>
    </rPh>
    <rPh sb="47" eb="51">
      <t>テンポカイソウ</t>
    </rPh>
    <rPh sb="51" eb="52">
      <t>トウ</t>
    </rPh>
    <rPh sb="52" eb="54">
      <t>キョウショウ</t>
    </rPh>
    <rPh sb="54" eb="56">
      <t>ゲンバ</t>
    </rPh>
    <rPh sb="57" eb="58">
      <t>オオ</t>
    </rPh>
    <rPh sb="60" eb="64">
      <t>ブンベツシュウシュウ</t>
    </rPh>
    <rPh sb="65" eb="69">
      <t>オキバカクホ</t>
    </rPh>
    <rPh sb="74" eb="77">
      <t>ハントウメイ</t>
    </rPh>
    <rPh sb="79" eb="80">
      <t>ブクロ</t>
    </rPh>
    <rPh sb="80" eb="81">
      <t>トウ</t>
    </rPh>
    <rPh sb="83" eb="85">
      <t>カノウ</t>
    </rPh>
    <rPh sb="86" eb="87">
      <t>カギ</t>
    </rPh>
    <rPh sb="88" eb="90">
      <t>ヒンモク</t>
    </rPh>
    <rPh sb="91" eb="93">
      <t>ブンベツ</t>
    </rPh>
    <rPh sb="94" eb="98">
      <t>シュウシュウウンパン</t>
    </rPh>
    <rPh sb="99" eb="100">
      <t>オコナ</t>
    </rPh>
    <rPh sb="102" eb="105">
      <t>ハッセイリョウ</t>
    </rPh>
    <rPh sb="106" eb="108">
      <t>ヨクセイ</t>
    </rPh>
    <rPh sb="109" eb="110">
      <t>ツト</t>
    </rPh>
    <phoneticPr fontId="3"/>
  </si>
  <si>
    <t>引続き、現場管理者（産廃管理者）による産廃処理計画書にて、分別収集及び廃棄物発生抑制に努める。</t>
    <rPh sb="0" eb="2">
      <t>ヒキツヅ</t>
    </rPh>
    <phoneticPr fontId="3"/>
  </si>
  <si>
    <t>初年度として、前年度の発生見込みを参考とし、数値以下の目標値とする。優良処理業者を中心に指定委託協力会社を選定（年次更新）、再生処理の向上に努めると共に収集時の分別・縮減を同指定会社と協力し促進して分別率・発生量の縮減化に努める。</t>
    <rPh sb="0" eb="3">
      <t>ショネンド</t>
    </rPh>
    <rPh sb="7" eb="10">
      <t>ゼンネンド</t>
    </rPh>
    <rPh sb="11" eb="15">
      <t>ハッセイミコ</t>
    </rPh>
    <rPh sb="17" eb="19">
      <t>サンコウ</t>
    </rPh>
    <rPh sb="22" eb="24">
      <t>スウチ</t>
    </rPh>
    <rPh sb="24" eb="26">
      <t>イカ</t>
    </rPh>
    <rPh sb="27" eb="30">
      <t>モクヒョウチ</t>
    </rPh>
    <phoneticPr fontId="3"/>
  </si>
  <si>
    <t>分別率目標を収集運搬時に70％以上を非混合廃棄物として処理する計画とした。その他分別・縮減に対する取組を各物件別に計画し、産廃管理計画書による管理を行った。</t>
    <rPh sb="0" eb="2">
      <t>ブンベツ</t>
    </rPh>
    <rPh sb="2" eb="3">
      <t>リツ</t>
    </rPh>
    <rPh sb="3" eb="5">
      <t>モクヒョウ</t>
    </rPh>
    <rPh sb="6" eb="11">
      <t>シュウシュウウンパンジ</t>
    </rPh>
    <rPh sb="15" eb="17">
      <t>イジョウ</t>
    </rPh>
    <rPh sb="18" eb="19">
      <t>ヒ</t>
    </rPh>
    <rPh sb="19" eb="24">
      <t>コンゴウハイキブツ</t>
    </rPh>
    <rPh sb="27" eb="29">
      <t>ショリ</t>
    </rPh>
    <rPh sb="31" eb="33">
      <t>ケイカク</t>
    </rPh>
    <rPh sb="39" eb="40">
      <t>ホカ</t>
    </rPh>
    <rPh sb="40" eb="42">
      <t>ブンベツ</t>
    </rPh>
    <rPh sb="43" eb="45">
      <t>シュクゲン</t>
    </rPh>
    <rPh sb="46" eb="47">
      <t>タイ</t>
    </rPh>
    <rPh sb="49" eb="51">
      <t>トリクミ</t>
    </rPh>
    <rPh sb="52" eb="56">
      <t>カクブッケンベツ</t>
    </rPh>
    <rPh sb="57" eb="59">
      <t>ケイカク</t>
    </rPh>
    <rPh sb="61" eb="68">
      <t>サンパイカンリケイカクショ</t>
    </rPh>
    <rPh sb="71" eb="73">
      <t>カンリ</t>
    </rPh>
    <rPh sb="74" eb="75">
      <t>オコナ</t>
    </rPh>
    <phoneticPr fontId="3"/>
  </si>
  <si>
    <t>―</t>
    <phoneticPr fontId="3"/>
  </si>
  <si>
    <t>内装工事に関する主要品目を設定（廃石こうボード、廃プラスチック、木くず、紙くず、金属くず等）し、品目別収集（廃棄物置場の設置、半透明ガラ袋による収集で選別）を行った。</t>
    <rPh sb="0" eb="2">
      <t>ナイソウ</t>
    </rPh>
    <rPh sb="2" eb="4">
      <t>コウジ</t>
    </rPh>
    <rPh sb="5" eb="6">
      <t>カン</t>
    </rPh>
    <rPh sb="8" eb="10">
      <t>シュヨウ</t>
    </rPh>
    <rPh sb="10" eb="12">
      <t>ヒンモク</t>
    </rPh>
    <rPh sb="13" eb="15">
      <t>セッテイ</t>
    </rPh>
    <rPh sb="16" eb="17">
      <t>ハイ</t>
    </rPh>
    <rPh sb="17" eb="18">
      <t>セッ</t>
    </rPh>
    <rPh sb="24" eb="25">
      <t>ハイ</t>
    </rPh>
    <rPh sb="32" eb="33">
      <t>キ</t>
    </rPh>
    <rPh sb="36" eb="37">
      <t>カミ</t>
    </rPh>
    <rPh sb="40" eb="42">
      <t>キンゾク</t>
    </rPh>
    <rPh sb="44" eb="45">
      <t>トウ</t>
    </rPh>
    <rPh sb="48" eb="51">
      <t>ヒンモクベツ</t>
    </rPh>
    <rPh sb="51" eb="53">
      <t>シュウシュウ</t>
    </rPh>
    <rPh sb="54" eb="57">
      <t>ハイキブツ</t>
    </rPh>
    <rPh sb="57" eb="59">
      <t>オキバ</t>
    </rPh>
    <rPh sb="60" eb="62">
      <t>セッチ</t>
    </rPh>
    <rPh sb="63" eb="66">
      <t>ハントウメイ</t>
    </rPh>
    <rPh sb="68" eb="69">
      <t>ブクロ</t>
    </rPh>
    <rPh sb="72" eb="74">
      <t>シュウシュウ</t>
    </rPh>
    <rPh sb="75" eb="77">
      <t>センベツ</t>
    </rPh>
    <rPh sb="79" eb="80">
      <t>オコナ</t>
    </rPh>
    <phoneticPr fontId="3"/>
  </si>
  <si>
    <t>引続き内装工事に関する主要品目を設定（廃石こうボード、廃プラスチック、木くず、紙くず、金属くず等）し、品目別収集（廃棄物置場の設置、半透明ガラ袋による収集で選別）を行い、店舗改装時に発生する混合廃棄物についても可能な限り1品目でも分別収集を行う様努める。</t>
    <rPh sb="0" eb="2">
      <t>ヒキツヅ</t>
    </rPh>
    <rPh sb="85" eb="90">
      <t>テンポカイソウジ</t>
    </rPh>
    <rPh sb="91" eb="93">
      <t>ハッセイ</t>
    </rPh>
    <rPh sb="95" eb="100">
      <t>コンゴウハイキブツ</t>
    </rPh>
    <rPh sb="105" eb="107">
      <t>カノウ</t>
    </rPh>
    <rPh sb="108" eb="109">
      <t>カギ</t>
    </rPh>
    <rPh sb="111" eb="113">
      <t>ヒンモク</t>
    </rPh>
    <rPh sb="115" eb="117">
      <t>ブンベツ</t>
    </rPh>
    <rPh sb="117" eb="119">
      <t>シュウシュウ</t>
    </rPh>
    <rPh sb="120" eb="121">
      <t>オコナ</t>
    </rPh>
    <rPh sb="122" eb="123">
      <t>ヨウ</t>
    </rPh>
    <phoneticPr fontId="3"/>
  </si>
  <si>
    <t>令和 7年  6月  25日</t>
    <phoneticPr fontId="3"/>
  </si>
  <si>
    <t>他に分類されない事業サービス業</t>
    <rPh sb="0" eb="1">
      <t>ホカ</t>
    </rPh>
    <rPh sb="2" eb="4">
      <t>ブンルイ</t>
    </rPh>
    <rPh sb="8" eb="10">
      <t>ジギョウ</t>
    </rPh>
    <rPh sb="14" eb="15">
      <t>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</si>
</sst>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51" zoomScaleNormal="115" zoomScaleSheetLayoutView="100" workbookViewId="0">
      <selection activeCell="F50" sqref="F50:M51"/>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ol min="25" max="25" width="10.875" style="22" customWidth="1"/>
    <col min="26" max="26" width="9" style="22"/>
    <col min="27" max="27" width="13.375" style="22" customWidth="1"/>
    <col min="28" max="33" width="9" style="22"/>
    <col min="34" max="34" width="33.8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35" customHeight="1" x14ac:dyDescent="0.15">
      <c r="C34" s="86"/>
      <c r="U34" s="87"/>
      <c r="W34" s="21"/>
      <c r="X34" s="21"/>
      <c r="Y34" s="23"/>
    </row>
    <row r="35" spans="1:25" ht="14.25" x14ac:dyDescent="0.15">
      <c r="C35" s="86"/>
      <c r="P35" s="614" t="s">
        <v>463</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451</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t="s">
        <v>450</v>
      </c>
      <c r="Q49" s="598"/>
      <c r="R49" s="598"/>
      <c r="S49" s="598"/>
      <c r="T49" s="598"/>
      <c r="U49" s="599"/>
    </row>
    <row r="50" spans="3:23" ht="26.25" customHeight="1" x14ac:dyDescent="0.15">
      <c r="C50" s="570" t="s">
        <v>11</v>
      </c>
      <c r="D50" s="571"/>
      <c r="E50" s="572"/>
      <c r="F50" s="581" t="s">
        <v>452</v>
      </c>
      <c r="G50" s="582"/>
      <c r="H50" s="582"/>
      <c r="I50" s="582"/>
      <c r="J50" s="582"/>
      <c r="K50" s="582"/>
      <c r="L50" s="582"/>
      <c r="M50" s="582"/>
      <c r="N50" s="341" t="s">
        <v>172</v>
      </c>
      <c r="O50" s="449"/>
      <c r="P50" s="450"/>
      <c r="Q50" s="585" t="s">
        <v>453</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449</v>
      </c>
      <c r="G54" s="496"/>
      <c r="H54" s="496"/>
      <c r="I54" s="496"/>
      <c r="J54" s="496"/>
      <c r="K54" s="496"/>
      <c r="L54" s="32" t="s">
        <v>48</v>
      </c>
      <c r="M54" s="32"/>
      <c r="N54" s="502" t="s">
        <v>464</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v>88793</v>
      </c>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1113</v>
      </c>
      <c r="G61" s="500"/>
      <c r="H61" s="500"/>
      <c r="I61" s="500"/>
      <c r="J61" s="500"/>
      <c r="K61" s="500"/>
      <c r="L61" s="500"/>
      <c r="M61" s="500"/>
      <c r="N61" s="500"/>
      <c r="O61" s="500"/>
      <c r="P61" s="500"/>
      <c r="Q61" s="500"/>
      <c r="R61" s="500"/>
      <c r="S61" s="500"/>
      <c r="T61" s="500"/>
      <c r="U61" s="501"/>
      <c r="W61" s="28"/>
    </row>
    <row r="62" spans="3:23" ht="14.1" customHeight="1" x14ac:dyDescent="0.15">
      <c r="C62" s="451"/>
      <c r="D62" s="373"/>
      <c r="E62" s="347"/>
      <c r="F62" s="546" t="s">
        <v>455</v>
      </c>
      <c r="G62" s="547"/>
      <c r="H62" s="547"/>
      <c r="I62" s="547"/>
      <c r="J62" s="547"/>
      <c r="K62" s="547"/>
      <c r="L62" s="547"/>
      <c r="M62" s="547"/>
      <c r="N62" s="547"/>
      <c r="O62" s="547"/>
      <c r="P62" s="547"/>
      <c r="Q62" s="547"/>
      <c r="R62" s="547"/>
      <c r="S62" s="547"/>
      <c r="T62" s="547"/>
      <c r="U62" s="548"/>
      <c r="W62" s="28" t="s">
        <v>445</v>
      </c>
    </row>
    <row r="63" spans="3:23" ht="14.1"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4.1"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4.1"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4.1"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4.1"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4.1"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4.1"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4.1"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4.1"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4.1"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4.1"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4.1"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4.1"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4.1"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4.1"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4.1"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4.1"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4.1"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4.1"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1326.6</v>
      </c>
      <c r="L90" s="533"/>
      <c r="M90" s="533"/>
      <c r="N90" s="533"/>
      <c r="O90" s="533"/>
      <c r="P90" s="193" t="s">
        <v>291</v>
      </c>
      <c r="Q90" s="551"/>
      <c r="R90" s="551"/>
      <c r="S90" s="551"/>
      <c r="T90" s="551"/>
      <c r="U90" s="552"/>
      <c r="V90" s="292"/>
      <c r="W90" s="292"/>
      <c r="X90" s="525"/>
      <c r="Y90" s="525"/>
      <c r="Z90" s="525"/>
      <c r="AA90" s="525"/>
      <c r="AB90" s="525"/>
      <c r="AC90" s="525"/>
    </row>
    <row r="91" spans="1:29" ht="14.1"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4.1"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4.1"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4.1"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4.1"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4.1"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4.1"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4.1"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4.1"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7</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1240</v>
      </c>
      <c r="L105" s="533"/>
      <c r="M105" s="533"/>
      <c r="N105" s="533"/>
      <c r="O105" s="533"/>
      <c r="P105" s="457" t="s">
        <v>291</v>
      </c>
      <c r="Q105" s="551"/>
      <c r="R105" s="551"/>
      <c r="S105" s="551"/>
      <c r="T105" s="551"/>
      <c r="U105" s="552"/>
      <c r="V105" s="292"/>
      <c r="W105" s="292"/>
      <c r="X105" s="102"/>
    </row>
    <row r="106" spans="1:27" ht="14.1"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6"/>
      <c r="D109" s="537"/>
      <c r="E109" s="634"/>
      <c r="F109" s="527" t="s">
        <v>457</v>
      </c>
      <c r="G109" s="528"/>
      <c r="H109" s="528"/>
      <c r="I109" s="528"/>
      <c r="J109" s="528"/>
      <c r="K109" s="528"/>
      <c r="L109" s="528"/>
      <c r="M109" s="528"/>
      <c r="N109" s="528"/>
      <c r="O109" s="528"/>
      <c r="P109" s="528"/>
      <c r="Q109" s="528"/>
      <c r="R109" s="528"/>
      <c r="S109" s="528"/>
      <c r="T109" s="528"/>
      <c r="U109" s="529"/>
      <c r="V109" s="179"/>
      <c r="W109" s="165"/>
      <c r="X109" s="165"/>
      <c r="Y109" s="165"/>
    </row>
    <row r="110" spans="1:27" ht="14.1"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4.1"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4.1"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4.1"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4.1"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4.1"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4.1"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4.1"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37"/>
      <c r="E120" s="634"/>
      <c r="F120" s="527" t="s">
        <v>461</v>
      </c>
      <c r="G120" s="528"/>
      <c r="H120" s="528"/>
      <c r="I120" s="528"/>
      <c r="J120" s="528"/>
      <c r="K120" s="528"/>
      <c r="L120" s="528"/>
      <c r="M120" s="528"/>
      <c r="N120" s="528"/>
      <c r="O120" s="528"/>
      <c r="P120" s="528"/>
      <c r="Q120" s="528"/>
      <c r="R120" s="528"/>
      <c r="S120" s="528"/>
      <c r="T120" s="528"/>
      <c r="U120" s="529"/>
      <c r="V120" s="179"/>
      <c r="W120" s="165"/>
      <c r="X120" s="165"/>
      <c r="Y120" s="165"/>
    </row>
    <row r="121" spans="3:27" ht="14.1"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4.1"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4.1"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4.1"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37"/>
      <c r="E126" s="634"/>
      <c r="F126" s="527" t="s">
        <v>462</v>
      </c>
      <c r="G126" s="528"/>
      <c r="H126" s="528"/>
      <c r="I126" s="528"/>
      <c r="J126" s="528"/>
      <c r="K126" s="528"/>
      <c r="L126" s="528"/>
      <c r="M126" s="528"/>
      <c r="N126" s="528"/>
      <c r="O126" s="528"/>
      <c r="P126" s="528"/>
      <c r="Q126" s="528"/>
      <c r="R126" s="528"/>
      <c r="S126" s="528"/>
      <c r="T126" s="528"/>
      <c r="U126" s="529"/>
      <c r="V126" s="179"/>
      <c r="W126" s="165"/>
      <c r="X126" s="165"/>
      <c r="Y126" s="165"/>
    </row>
    <row r="127" spans="3:27" ht="14.1"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4.1"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4.1"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4.1"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4.1"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4.1"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37"/>
      <c r="E136" s="637"/>
      <c r="F136" s="527" t="s">
        <v>460</v>
      </c>
      <c r="G136" s="528"/>
      <c r="H136" s="528"/>
      <c r="I136" s="528"/>
      <c r="J136" s="528"/>
      <c r="K136" s="528"/>
      <c r="L136" s="528"/>
      <c r="M136" s="528"/>
      <c r="N136" s="528"/>
      <c r="O136" s="528"/>
      <c r="P136" s="528"/>
      <c r="Q136" s="528"/>
      <c r="R136" s="528"/>
      <c r="S136" s="528"/>
      <c r="T136" s="528"/>
      <c r="U136" s="529"/>
      <c r="V136" s="164"/>
      <c r="W136" s="165"/>
      <c r="X136" s="165"/>
      <c r="Y136" s="165"/>
    </row>
    <row r="137" spans="3:27" ht="14.1"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4.1"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4.1"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4.1"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4.1"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4.1"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4.1"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4.1"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37"/>
      <c r="E147" s="634"/>
      <c r="F147" s="527" t="s">
        <v>460</v>
      </c>
      <c r="G147" s="528"/>
      <c r="H147" s="528"/>
      <c r="I147" s="528"/>
      <c r="J147" s="528"/>
      <c r="K147" s="528"/>
      <c r="L147" s="528"/>
      <c r="M147" s="528"/>
      <c r="N147" s="528"/>
      <c r="O147" s="528"/>
      <c r="P147" s="528"/>
      <c r="Q147" s="528"/>
      <c r="R147" s="528"/>
      <c r="S147" s="528"/>
      <c r="T147" s="528"/>
      <c r="U147" s="529"/>
      <c r="V147" s="164"/>
      <c r="W147" s="165"/>
      <c r="X147" s="165"/>
      <c r="Y147" s="165"/>
    </row>
    <row r="148" spans="3:27" ht="14.1"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4.1"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4.1"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4.1"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4.1"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4.1"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4.1"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8.1"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4.1"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37"/>
      <c r="E160" s="634"/>
      <c r="F160" s="527" t="s">
        <v>460</v>
      </c>
      <c r="G160" s="528"/>
      <c r="H160" s="528"/>
      <c r="I160" s="528"/>
      <c r="J160" s="528"/>
      <c r="K160" s="528"/>
      <c r="L160" s="528"/>
      <c r="M160" s="528"/>
      <c r="N160" s="528"/>
      <c r="O160" s="528"/>
      <c r="P160" s="528"/>
      <c r="Q160" s="528"/>
      <c r="R160" s="528"/>
      <c r="S160" s="528"/>
      <c r="T160" s="528"/>
      <c r="U160" s="529"/>
      <c r="V160" s="164"/>
      <c r="W160" s="165"/>
      <c r="X160" s="165"/>
      <c r="Y160" s="165"/>
    </row>
    <row r="161" spans="3:27" ht="14.1"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4.1"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4.1"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4.1"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4.1"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4.1"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4.1"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4.1"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8.1"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37"/>
      <c r="E172" s="634"/>
      <c r="F172" s="527" t="s">
        <v>460</v>
      </c>
      <c r="G172" s="528"/>
      <c r="H172" s="528"/>
      <c r="I172" s="528"/>
      <c r="J172" s="528"/>
      <c r="K172" s="528"/>
      <c r="L172" s="528"/>
      <c r="M172" s="528"/>
      <c r="N172" s="528"/>
      <c r="O172" s="528"/>
      <c r="P172" s="528"/>
      <c r="Q172" s="528"/>
      <c r="R172" s="528"/>
      <c r="S172" s="528"/>
      <c r="T172" s="528"/>
      <c r="U172" s="529"/>
      <c r="V172" s="164"/>
      <c r="W172" s="165"/>
      <c r="X172" s="165"/>
      <c r="Y172" s="165"/>
    </row>
    <row r="173" spans="3:27" ht="14.1"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4.1"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4.1"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4.1"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4.1"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4.1"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4.1"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4.1"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37"/>
      <c r="E185" s="637"/>
      <c r="F185" s="527" t="s">
        <v>460</v>
      </c>
      <c r="G185" s="528"/>
      <c r="H185" s="528"/>
      <c r="I185" s="528"/>
      <c r="J185" s="528"/>
      <c r="K185" s="528"/>
      <c r="L185" s="528"/>
      <c r="M185" s="528"/>
      <c r="N185" s="528"/>
      <c r="O185" s="528"/>
      <c r="P185" s="528"/>
      <c r="Q185" s="528"/>
      <c r="R185" s="528"/>
      <c r="S185" s="528"/>
      <c r="T185" s="528"/>
      <c r="U185" s="529"/>
      <c r="V185" s="164"/>
      <c r="W185" s="165"/>
      <c r="X185" s="165"/>
      <c r="Y185" s="165"/>
    </row>
    <row r="186" spans="3:27" ht="14.1"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4.1"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4.1"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4.1"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4.1"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4.1"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4.1"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4.1"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37"/>
      <c r="E197" s="634"/>
      <c r="F197" s="527" t="s">
        <v>460</v>
      </c>
      <c r="G197" s="528"/>
      <c r="H197" s="528"/>
      <c r="I197" s="528"/>
      <c r="J197" s="528"/>
      <c r="K197" s="528"/>
      <c r="L197" s="528"/>
      <c r="M197" s="528"/>
      <c r="N197" s="528"/>
      <c r="O197" s="528"/>
      <c r="P197" s="528"/>
      <c r="Q197" s="528"/>
      <c r="R197" s="528"/>
      <c r="S197" s="528"/>
      <c r="T197" s="528"/>
      <c r="U197" s="529"/>
      <c r="V197" s="164"/>
      <c r="W197" s="165"/>
      <c r="X197" s="165"/>
      <c r="Y197" s="165"/>
    </row>
    <row r="198" spans="3:27" ht="14.1"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4.1"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4.1"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4.1"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4.1"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4.1"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4.1"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4.1"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37"/>
      <c r="E208" s="634"/>
      <c r="F208" s="640" t="s">
        <v>267</v>
      </c>
      <c r="G208" s="641"/>
      <c r="H208" s="641"/>
      <c r="I208" s="641"/>
      <c r="J208" s="641"/>
      <c r="K208" s="639">
        <f>+別紙!AA14</f>
        <v>1326.5</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37"/>
      <c r="E209" s="634"/>
      <c r="F209" s="263"/>
      <c r="G209" s="631" t="s">
        <v>223</v>
      </c>
      <c r="H209" s="632"/>
      <c r="I209" s="632"/>
      <c r="J209" s="632"/>
      <c r="K209" s="639">
        <f>+別紙!AA15</f>
        <v>1142.1999999999998</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37"/>
      <c r="E210" s="634"/>
      <c r="F210" s="263"/>
      <c r="G210" s="631" t="s">
        <v>224</v>
      </c>
      <c r="H210" s="632"/>
      <c r="I210" s="632"/>
      <c r="J210" s="632"/>
      <c r="K210" s="639">
        <f>+別紙!AA16</f>
        <v>987.4</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37"/>
      <c r="E212" s="634"/>
      <c r="F212" s="264"/>
      <c r="G212" s="631" t="s">
        <v>409</v>
      </c>
      <c r="H212" s="632"/>
      <c r="I212" s="632"/>
      <c r="J212" s="632"/>
      <c r="K212" s="639">
        <f>+別紙!AA18</f>
        <v>510.20000000000005</v>
      </c>
      <c r="L212" s="639"/>
      <c r="M212" s="639"/>
      <c r="N212" s="639"/>
      <c r="O212" s="639"/>
      <c r="P212" s="346" t="s">
        <v>13</v>
      </c>
      <c r="Q212" s="628"/>
      <c r="R212" s="629"/>
      <c r="S212" s="629"/>
      <c r="T212" s="629"/>
      <c r="U212" s="630"/>
      <c r="V212" s="164"/>
      <c r="W212" s="165"/>
      <c r="X212" s="165"/>
      <c r="Y212" s="165"/>
    </row>
    <row r="213" spans="3:26" ht="14.1"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37"/>
      <c r="E214" s="634"/>
      <c r="F214" s="527" t="s">
        <v>459</v>
      </c>
      <c r="G214" s="528"/>
      <c r="H214" s="528"/>
      <c r="I214" s="528"/>
      <c r="J214" s="528"/>
      <c r="K214" s="528"/>
      <c r="L214" s="528"/>
      <c r="M214" s="528"/>
      <c r="N214" s="528"/>
      <c r="O214" s="528"/>
      <c r="P214" s="528"/>
      <c r="Q214" s="528"/>
      <c r="R214" s="528"/>
      <c r="S214" s="528"/>
      <c r="T214" s="528"/>
      <c r="U214" s="529"/>
      <c r="V214" s="164"/>
      <c r="W214" s="165"/>
      <c r="X214" s="165"/>
      <c r="Y214" s="165"/>
    </row>
    <row r="215" spans="3:26" ht="14.1"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4.1"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4.1"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4.1"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4.1"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4.1"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4.1"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4.1"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1240</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1105</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960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10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190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37"/>
      <c r="E231" s="634"/>
      <c r="F231" s="527" t="s">
        <v>458</v>
      </c>
      <c r="G231" s="528"/>
      <c r="H231" s="528"/>
      <c r="I231" s="528"/>
      <c r="J231" s="528"/>
      <c r="K231" s="528"/>
      <c r="L231" s="528"/>
      <c r="M231" s="528"/>
      <c r="N231" s="528"/>
      <c r="O231" s="528"/>
      <c r="P231" s="528"/>
      <c r="Q231" s="528"/>
      <c r="R231" s="528"/>
      <c r="S231" s="528"/>
      <c r="T231" s="528"/>
      <c r="U231" s="529"/>
      <c r="V231" s="164"/>
      <c r="W231" s="165"/>
      <c r="X231" s="165"/>
      <c r="Y231" s="165"/>
    </row>
    <row r="232" spans="3:27" ht="14.1"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4.1"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4.1"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4.1"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4.1"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4.1"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4.1"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4.1"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A9"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12"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2"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K11" workbookViewId="0">
      <selection activeCell="AW30" sqref="AW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210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246.7</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200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210</v>
      </c>
      <c r="P27" s="700"/>
      <c r="Q27" s="700"/>
      <c r="R27" s="700"/>
      <c r="S27" s="49" t="s">
        <v>38</v>
      </c>
      <c r="T27" s="70"/>
      <c r="U27" s="70"/>
      <c r="X27" s="68" t="s">
        <v>39</v>
      </c>
      <c r="Y27" s="71"/>
      <c r="AG27" s="58"/>
      <c r="AH27" s="58"/>
      <c r="AI27" s="58"/>
      <c r="AJ27" s="58"/>
      <c r="AK27" s="742">
        <f>+AG18+O27</f>
        <v>210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246.7</v>
      </c>
      <c r="G29" s="712"/>
      <c r="H29" s="214" t="s">
        <v>198</v>
      </c>
      <c r="L29" s="709"/>
      <c r="O29" s="61"/>
      <c r="P29" s="148"/>
      <c r="Q29" s="56" t="s">
        <v>183</v>
      </c>
      <c r="R29" s="676" t="s">
        <v>33</v>
      </c>
      <c r="S29" s="692"/>
      <c r="T29" s="692"/>
      <c r="U29" s="693"/>
      <c r="V29" s="53"/>
      <c r="W29" s="72"/>
      <c r="X29" s="697" t="s">
        <v>315</v>
      </c>
      <c r="Y29" s="698"/>
      <c r="Z29" s="690">
        <v>10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202.6</v>
      </c>
      <c r="G30" s="712"/>
      <c r="H30" s="214" t="s">
        <v>198</v>
      </c>
      <c r="L30" s="709"/>
      <c r="O30" s="61"/>
      <c r="Q30" s="699">
        <f>+ROUND(Z28,1)+ROUND(Z29,1)+ROUND(Z30,1)</f>
        <v>210</v>
      </c>
      <c r="R30" s="700"/>
      <c r="S30" s="700"/>
      <c r="T30" s="700"/>
      <c r="U30" s="49" t="s">
        <v>16</v>
      </c>
      <c r="X30" s="697" t="s">
        <v>186</v>
      </c>
      <c r="Y30" s="698"/>
      <c r="Z30" s="690">
        <v>0</v>
      </c>
      <c r="AA30" s="691"/>
      <c r="AB30" s="691"/>
      <c r="AC30" s="691"/>
      <c r="AD30" s="691"/>
      <c r="AE30" s="49" t="s">
        <v>13</v>
      </c>
      <c r="AK30" s="651">
        <v>200</v>
      </c>
      <c r="AL30" s="652"/>
      <c r="AM30" s="652"/>
      <c r="AN30" s="652"/>
      <c r="AO30" s="57" t="s">
        <v>13</v>
      </c>
      <c r="AR30" s="758"/>
      <c r="AS30" s="755"/>
      <c r="AT30" s="755"/>
      <c r="AU30" s="756"/>
    </row>
    <row r="31" spans="2:48" ht="27" customHeight="1" thickTop="1" thickBot="1" x14ac:dyDescent="0.2">
      <c r="B31" s="725" t="s">
        <v>375</v>
      </c>
      <c r="C31" s="676"/>
      <c r="D31" s="676"/>
      <c r="E31" s="677"/>
      <c r="F31" s="711">
        <v>245.4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12.3</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7"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400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403.9</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400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400</v>
      </c>
      <c r="P27" s="700"/>
      <c r="Q27" s="700"/>
      <c r="R27" s="700"/>
      <c r="S27" s="49" t="s">
        <v>38</v>
      </c>
      <c r="T27" s="70"/>
      <c r="U27" s="70"/>
      <c r="X27" s="68" t="s">
        <v>39</v>
      </c>
      <c r="Y27" s="71"/>
      <c r="AG27" s="58"/>
      <c r="AH27" s="58"/>
      <c r="AI27" s="58"/>
      <c r="AJ27" s="58"/>
      <c r="AK27" s="742">
        <f>+AG18+O27</f>
        <v>400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403.9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357.4</v>
      </c>
      <c r="G30" s="712"/>
      <c r="H30" s="214" t="s">
        <v>198</v>
      </c>
      <c r="L30" s="709"/>
      <c r="O30" s="61"/>
      <c r="Q30" s="699">
        <f>+ROUND(Z28,1)+ROUND(Z29,1)+ROUND(Z30,1)</f>
        <v>400</v>
      </c>
      <c r="R30" s="700"/>
      <c r="S30" s="700"/>
      <c r="T30" s="700"/>
      <c r="U30" s="49" t="s">
        <v>16</v>
      </c>
      <c r="X30" s="697" t="s">
        <v>186</v>
      </c>
      <c r="Y30" s="698"/>
      <c r="Z30" s="690">
        <v>0</v>
      </c>
      <c r="AA30" s="691"/>
      <c r="AB30" s="691"/>
      <c r="AC30" s="691"/>
      <c r="AD30" s="691"/>
      <c r="AE30" s="49" t="s">
        <v>13</v>
      </c>
      <c r="AK30" s="651">
        <v>350</v>
      </c>
      <c r="AL30" s="652"/>
      <c r="AM30" s="652"/>
      <c r="AN30" s="652"/>
      <c r="AO30" s="57" t="s">
        <v>13</v>
      </c>
      <c r="AR30" s="758"/>
      <c r="AS30" s="755"/>
      <c r="AT30" s="755"/>
      <c r="AU30" s="756"/>
    </row>
    <row r="31" spans="2:48" ht="27" customHeight="1" thickTop="1" thickBot="1" x14ac:dyDescent="0.2">
      <c r="B31" s="725" t="s">
        <v>375</v>
      </c>
      <c r="C31" s="676"/>
      <c r="D31" s="676"/>
      <c r="E31" s="677"/>
      <c r="F31" s="711">
        <v>335.6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12.1</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21"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8" workbookViewId="0">
      <selection activeCell="AR33" sqref="AR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230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251.1</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200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230</v>
      </c>
      <c r="P27" s="700"/>
      <c r="Q27" s="700"/>
      <c r="R27" s="700"/>
      <c r="S27" s="49" t="s">
        <v>38</v>
      </c>
      <c r="T27" s="70"/>
      <c r="U27" s="70"/>
      <c r="X27" s="68" t="s">
        <v>39</v>
      </c>
      <c r="Y27" s="71"/>
      <c r="AG27" s="58"/>
      <c r="AH27" s="58"/>
      <c r="AI27" s="58"/>
      <c r="AJ27" s="58"/>
      <c r="AK27" s="742">
        <f>+AG18+O27</f>
        <v>230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251.1</v>
      </c>
      <c r="G29" s="712"/>
      <c r="H29" s="214" t="s">
        <v>198</v>
      </c>
      <c r="L29" s="709"/>
      <c r="O29" s="61"/>
      <c r="P29" s="148"/>
      <c r="Q29" s="56" t="s">
        <v>183</v>
      </c>
      <c r="R29" s="676" t="s">
        <v>33</v>
      </c>
      <c r="S29" s="692"/>
      <c r="T29" s="692"/>
      <c r="U29" s="693"/>
      <c r="V29" s="53"/>
      <c r="W29" s="72"/>
      <c r="X29" s="697" t="s">
        <v>315</v>
      </c>
      <c r="Y29" s="698"/>
      <c r="Z29" s="690">
        <v>30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213.9</v>
      </c>
      <c r="G30" s="712"/>
      <c r="H30" s="214" t="s">
        <v>198</v>
      </c>
      <c r="L30" s="709"/>
      <c r="O30" s="61"/>
      <c r="Q30" s="699">
        <f>+ROUND(Z28,1)+ROUND(Z29,1)+ROUND(Z30,1)</f>
        <v>230</v>
      </c>
      <c r="R30" s="700"/>
      <c r="S30" s="700"/>
      <c r="T30" s="700"/>
      <c r="U30" s="49" t="s">
        <v>16</v>
      </c>
      <c r="X30" s="697" t="s">
        <v>186</v>
      </c>
      <c r="Y30" s="698"/>
      <c r="Z30" s="690">
        <v>0</v>
      </c>
      <c r="AA30" s="691"/>
      <c r="AB30" s="691"/>
      <c r="AC30" s="691"/>
      <c r="AD30" s="691"/>
      <c r="AE30" s="49" t="s">
        <v>13</v>
      </c>
      <c r="AK30" s="651">
        <v>200</v>
      </c>
      <c r="AL30" s="652"/>
      <c r="AM30" s="652"/>
      <c r="AN30" s="652"/>
      <c r="AO30" s="57" t="s">
        <v>13</v>
      </c>
      <c r="AR30" s="758"/>
      <c r="AS30" s="755"/>
      <c r="AT30" s="755"/>
      <c r="AU30" s="756"/>
    </row>
    <row r="31" spans="2:48" ht="27" customHeight="1" thickTop="1" thickBot="1" x14ac:dyDescent="0.2">
      <c r="B31" s="725" t="s">
        <v>375</v>
      </c>
      <c r="C31" s="676"/>
      <c r="D31" s="676"/>
      <c r="E31" s="677"/>
      <c r="F31" s="711">
        <v>251.1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251.1</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2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ol min="50" max="50" width="49.8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1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株式会社丹青社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U1" sqref="U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5" workbookViewId="0">
      <selection activeCell="AX30" sqref="AX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177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170</v>
      </c>
      <c r="P27" s="700"/>
      <c r="Q27" s="700"/>
      <c r="R27" s="700"/>
      <c r="S27" s="49" t="s">
        <v>38</v>
      </c>
      <c r="T27" s="70"/>
      <c r="U27" s="70"/>
      <c r="X27" s="68" t="s">
        <v>39</v>
      </c>
      <c r="Y27" s="71"/>
      <c r="AG27" s="58"/>
      <c r="AH27" s="58"/>
      <c r="AI27" s="58"/>
      <c r="AJ27" s="58"/>
      <c r="AK27" s="742">
        <f>+AG18+O27</f>
        <v>170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177</v>
      </c>
      <c r="G29" s="712"/>
      <c r="H29" s="214" t="s">
        <v>198</v>
      </c>
      <c r="L29" s="709"/>
      <c r="O29" s="61"/>
      <c r="P29" s="148"/>
      <c r="Q29" s="56" t="s">
        <v>183</v>
      </c>
      <c r="R29" s="676" t="s">
        <v>33</v>
      </c>
      <c r="S29" s="692"/>
      <c r="T29" s="692"/>
      <c r="U29" s="693"/>
      <c r="V29" s="53"/>
      <c r="W29" s="72"/>
      <c r="X29" s="697" t="s">
        <v>315</v>
      </c>
      <c r="Y29" s="698"/>
      <c r="Z29" s="690">
        <v>80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154.5</v>
      </c>
      <c r="G30" s="712"/>
      <c r="H30" s="214" t="s">
        <v>198</v>
      </c>
      <c r="L30" s="709"/>
      <c r="O30" s="61"/>
      <c r="Q30" s="699">
        <f>+ROUND(Z28,1)+ROUND(Z29,1)+ROUND(Z30,1)</f>
        <v>170</v>
      </c>
      <c r="R30" s="700"/>
      <c r="S30" s="700"/>
      <c r="T30" s="700"/>
      <c r="U30" s="49" t="s">
        <v>16</v>
      </c>
      <c r="X30" s="697" t="s">
        <v>186</v>
      </c>
      <c r="Y30" s="698"/>
      <c r="Z30" s="690">
        <v>0</v>
      </c>
      <c r="AA30" s="691"/>
      <c r="AB30" s="691"/>
      <c r="AC30" s="691"/>
      <c r="AD30" s="691"/>
      <c r="AE30" s="49" t="s">
        <v>13</v>
      </c>
      <c r="AK30" s="651">
        <v>150</v>
      </c>
      <c r="AL30" s="652"/>
      <c r="AM30" s="652"/>
      <c r="AN30" s="652"/>
      <c r="AO30" s="57" t="s">
        <v>13</v>
      </c>
      <c r="AR30" s="758"/>
      <c r="AS30" s="755"/>
      <c r="AT30" s="755"/>
      <c r="AU30" s="756"/>
    </row>
    <row r="31" spans="2:48" ht="27" customHeight="1" thickTop="1" thickBot="1" x14ac:dyDescent="0.2">
      <c r="B31" s="725" t="s">
        <v>375</v>
      </c>
      <c r="C31" s="676"/>
      <c r="D31" s="676"/>
      <c r="E31" s="677"/>
      <c r="F31" s="711">
        <v>83.3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50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48.1</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H7" zoomScale="80" zoomScaleNormal="80" workbookViewId="0">
      <selection activeCell="K33" sqref="K33"/>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株式会社丹青社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60.7</v>
      </c>
      <c r="M9" s="377">
        <f>IF(OR(ｷ.紙くず!F24&gt;0,ｷ.紙くず!F24&lt;0),ｷ.紙くず!F24,IF(M$19&gt;0,"0",0))</f>
        <v>43.6</v>
      </c>
      <c r="N9" s="377">
        <f>IF(OR(ｸ.木くず!F24&gt;0,ｸ.木くず!F24&lt;0),ｸ.木くず!F24,IF(N$19&gt;0,"0",0))</f>
        <v>143.6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246.7</v>
      </c>
      <c r="T9" s="377">
        <f>IF(OR(ｾ.ｶﾞﾗｽ･ｺﾝｸﾘ･陶磁器くず!F24&gt;0,ｾ.ｶﾞﾗｽ･ｺﾝｸﾘ･陶磁器くず!F24&lt;0),ｾ.ｶﾞﾗｽ･ｺﾝｸﾘ･陶磁器くず!F24,IF(T$19&gt;0,"0",0))</f>
        <v>403.9</v>
      </c>
      <c r="U9" s="377">
        <f>IF(OR(ｿ.鉱さい!F24&gt;0,ｿ.鉱さい!F24&lt;0),ｿ.鉱さい!F24,IF(U$19&gt;0,"0",0))</f>
        <v>0</v>
      </c>
      <c r="V9" s="377">
        <f>IF(OR(ﾀ.がれき類!F24&gt;0,ﾀ.がれき類!F24&lt;0),ﾀ.がれき類!F24,IF(V$19&gt;0,"0",0))</f>
        <v>251.1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177</v>
      </c>
      <c r="AA9" s="379">
        <f>IF(SUM(G9:Z9)&gt;0,SUM(G9:Z9),IF(AA$19&gt;0,"0",0))</f>
        <v>1326.6</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60.7</v>
      </c>
      <c r="M14" s="383">
        <f>IF(OR(ｷ.紙くず!F29&gt;0,ｷ.紙くず!F29&lt;0),ｷ.紙くず!F29,IF(M$19&gt;0,"0",0))</f>
        <v>43.5</v>
      </c>
      <c r="N14" s="383">
        <f>IF(OR(ｸ.木くず!F29&gt;0,ｸ.木くず!F29&lt;0),ｸ.木くず!F29,IF(N$19&gt;0,"0",0))</f>
        <v>143.6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246.7</v>
      </c>
      <c r="T14" s="383">
        <f>IF(OR(ｾ.ｶﾞﾗｽ･ｺﾝｸﾘ･陶磁器くず!F29&gt;0,ｾ.ｶﾞﾗｽ･ｺﾝｸﾘ･陶磁器くず!F29&lt;0),ｾ.ｶﾞﾗｽ･ｺﾝｸﾘ･陶磁器くず!F29,IF(T$19&gt;0,"0",0))</f>
        <v>403.9</v>
      </c>
      <c r="U14" s="383">
        <f>IF(OR(ｿ.鉱さい!F29&gt;0,ｿ.鉱さい!F29&lt;0),ｿ.鉱さい!F29,IF(U$19&gt;0,"0",0))</f>
        <v>0</v>
      </c>
      <c r="V14" s="383">
        <f>IF(OR(ﾀ.がれき類!F29&gt;0,ﾀ.がれき類!F29&lt;0),ﾀ.がれき類!F29,IF(V$19&gt;0,"0",0))</f>
        <v>251.1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177</v>
      </c>
      <c r="AA14" s="385">
        <f t="shared" si="0"/>
        <v>1326.5</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55.8</v>
      </c>
      <c r="M15" s="383">
        <f>IF(OR(ｷ.紙くず!F30&gt;0,ｷ.紙くず!F30&lt;0),ｷ.紙くず!F30,IF(M$19&gt;0,"0",0))</f>
        <v>36.700000000000003</v>
      </c>
      <c r="N15" s="383">
        <f>IF(OR(ｸ.木くず!F30&gt;0,ｸ.木くず!F30&lt;0),ｸ.木くず!F30,IF(N$19&gt;0,"0",0))</f>
        <v>121.3</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202.6</v>
      </c>
      <c r="T15" s="383">
        <f>IF(OR(ｾ.ｶﾞﾗｽ･ｺﾝｸﾘ･陶磁器くず!F30&gt;0,ｾ.ｶﾞﾗｽ･ｺﾝｸﾘ･陶磁器くず!F30&lt;0),ｾ.ｶﾞﾗｽ･ｺﾝｸﾘ･陶磁器くず!F30,IF(T$19&gt;0,"0",0))</f>
        <v>357.4</v>
      </c>
      <c r="U15" s="383">
        <f>IF(OR(ｿ.鉱さい!F30&gt;0,ｿ.鉱さい!F30&lt;0),ｿ.鉱さい!F30,IF(U$19&gt;0,"0",0))</f>
        <v>0</v>
      </c>
      <c r="V15" s="383">
        <f>IF(OR(ﾀ.がれき類!F30&gt;0,ﾀ.がれき類!F30&lt;0),ﾀ.がれき類!F30,IF(V$19&gt;0,"0",0))</f>
        <v>213.9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154.5</v>
      </c>
      <c r="AA15" s="385">
        <f t="shared" si="0"/>
        <v>1142.1999999999998</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40.6</v>
      </c>
      <c r="M16" s="383">
        <f>IF(OR(ｷ.紙くず!F31&gt;0,ｷ.紙くず!F31&lt;0),ｷ.紙くず!F31,IF(M$19&gt;0,"0",0))</f>
        <v>21.2</v>
      </c>
      <c r="N16" s="383">
        <f>IF(OR(ｸ.木くず!F31&gt;0,ｸ.木くず!F31&lt;0),ｸ.木くず!F31,IF(N$19&gt;0,"0",0))</f>
        <v>10.199999999999999</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245.4</v>
      </c>
      <c r="T16" s="383">
        <f>IF(OR(ｾ.ｶﾞﾗｽ･ｺﾝｸﾘ･陶磁器くず!F31&gt;0,ｾ.ｶﾞﾗｽ･ｺﾝｸﾘ･陶磁器くず!F31&lt;0),ｾ.ｶﾞﾗｽ･ｺﾝｸﾘ･陶磁器くず!F31,IF(T$19&gt;0,"0",0))</f>
        <v>335.6</v>
      </c>
      <c r="U16" s="383">
        <f>IF(OR(ｿ.鉱さい!F31&gt;0,ｿ.鉱さい!F31&lt;0),ｿ.鉱さい!F31,IF(U$19&gt;0,"0",0))</f>
        <v>0</v>
      </c>
      <c r="V16" s="383">
        <f>IF(OR(ﾀ.がれき類!F31&gt;0,ﾀ.がれき類!F31&lt;0),ﾀ.がれき類!F31,IF(V$19&gt;0,"0",0))</f>
        <v>251.1</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83.3</v>
      </c>
      <c r="AA16" s="385">
        <f t="shared" si="0"/>
        <v>987.4</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12.5</v>
      </c>
      <c r="M18" s="386">
        <f>IF(OR(ｷ.紙くず!F33&gt;0,ｷ.紙くず!F33&lt;0),ｷ.紙くず!F33,IF(M$19&gt;0,"0",0))</f>
        <v>43.5</v>
      </c>
      <c r="N18" s="386">
        <f>IF(OR(ｸ.木くず!F33&gt;0,ｸ.木くず!F33&lt;0),ｸ.木くず!F33,IF(N$19&gt;0,"0",0))</f>
        <v>130.6</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12.3</v>
      </c>
      <c r="T18" s="386">
        <f>IF(OR(ｾ.ｶﾞﾗｽ･ｺﾝｸﾘ･陶磁器くず!F33&gt;0,ｾ.ｶﾞﾗｽ･ｺﾝｸﾘ･陶磁器くず!F33&lt;0),ｾ.ｶﾞﾗｽ･ｺﾝｸﾘ･陶磁器くず!F33,IF(T$19&gt;0,"0",0))</f>
        <v>12.1</v>
      </c>
      <c r="U18" s="386">
        <f>IF(OR(ｿ.鉱さい!F33&gt;0,ｿ.鉱さい!F33&lt;0),ｿ.鉱さい!F33,IF(U$19&gt;0,"0",0))</f>
        <v>0</v>
      </c>
      <c r="V18" s="386">
        <f>IF(OR(ﾀ.がれき類!F33&gt;0,ﾀ.がれき類!F33&lt;0),ﾀ.がれき類!F33,IF(V$19&gt;0,"0",0))</f>
        <v>251.1</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48.1</v>
      </c>
      <c r="AA18" s="388">
        <f t="shared" si="0"/>
        <v>510.20000000000005</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60</v>
      </c>
      <c r="M19" s="389">
        <f t="shared" si="1"/>
        <v>40</v>
      </c>
      <c r="N19" s="389">
        <f t="shared" si="1"/>
        <v>130</v>
      </c>
      <c r="O19" s="389">
        <f t="shared" si="1"/>
        <v>0</v>
      </c>
      <c r="P19" s="389">
        <f t="shared" si="1"/>
        <v>0</v>
      </c>
      <c r="Q19" s="389">
        <f t="shared" si="1"/>
        <v>0</v>
      </c>
      <c r="R19" s="389">
        <f t="shared" si="1"/>
        <v>0</v>
      </c>
      <c r="S19" s="389">
        <f t="shared" si="1"/>
        <v>210</v>
      </c>
      <c r="T19" s="389">
        <f t="shared" si="1"/>
        <v>400</v>
      </c>
      <c r="U19" s="389">
        <f t="shared" si="1"/>
        <v>0</v>
      </c>
      <c r="V19" s="389">
        <f t="shared" si="1"/>
        <v>230</v>
      </c>
      <c r="W19" s="389">
        <f t="shared" si="1"/>
        <v>0</v>
      </c>
      <c r="X19" s="389">
        <f t="shared" si="1"/>
        <v>0</v>
      </c>
      <c r="Y19" s="389">
        <f t="shared" si="1"/>
        <v>0</v>
      </c>
      <c r="Z19" s="390">
        <f t="shared" si="1"/>
        <v>170</v>
      </c>
      <c r="AA19" s="391">
        <f t="shared" ref="AA19:AA25" si="2">SUM(G19:Z19)</f>
        <v>1240</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60</v>
      </c>
      <c r="M37" s="424">
        <f t="shared" si="8"/>
        <v>40</v>
      </c>
      <c r="N37" s="424">
        <f t="shared" si="8"/>
        <v>130</v>
      </c>
      <c r="O37" s="424">
        <f t="shared" si="8"/>
        <v>0</v>
      </c>
      <c r="P37" s="424">
        <f t="shared" si="8"/>
        <v>0</v>
      </c>
      <c r="Q37" s="424">
        <f t="shared" si="8"/>
        <v>0</v>
      </c>
      <c r="R37" s="424">
        <f t="shared" si="8"/>
        <v>0</v>
      </c>
      <c r="S37" s="424">
        <f t="shared" si="8"/>
        <v>210</v>
      </c>
      <c r="T37" s="424">
        <f t="shared" si="8"/>
        <v>400</v>
      </c>
      <c r="U37" s="424">
        <f t="shared" si="8"/>
        <v>0</v>
      </c>
      <c r="V37" s="424">
        <f t="shared" si="8"/>
        <v>230</v>
      </c>
      <c r="W37" s="424">
        <f t="shared" si="8"/>
        <v>0</v>
      </c>
      <c r="X37" s="424">
        <f t="shared" si="8"/>
        <v>0</v>
      </c>
      <c r="Y37" s="424">
        <f t="shared" si="8"/>
        <v>0</v>
      </c>
      <c r="Z37" s="425">
        <f t="shared" si="8"/>
        <v>170</v>
      </c>
      <c r="AA37" s="426">
        <f t="shared" si="4"/>
        <v>1240</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60</v>
      </c>
      <c r="M38" s="415">
        <f t="shared" si="9"/>
        <v>40</v>
      </c>
      <c r="N38" s="415">
        <f t="shared" si="9"/>
        <v>130</v>
      </c>
      <c r="O38" s="415">
        <f t="shared" si="9"/>
        <v>0</v>
      </c>
      <c r="P38" s="415">
        <f t="shared" si="9"/>
        <v>0</v>
      </c>
      <c r="Q38" s="415">
        <f t="shared" si="9"/>
        <v>0</v>
      </c>
      <c r="R38" s="415">
        <f t="shared" si="9"/>
        <v>0</v>
      </c>
      <c r="S38" s="415">
        <f t="shared" si="9"/>
        <v>210</v>
      </c>
      <c r="T38" s="415">
        <f t="shared" si="9"/>
        <v>400</v>
      </c>
      <c r="U38" s="415">
        <f t="shared" si="9"/>
        <v>0</v>
      </c>
      <c r="V38" s="415">
        <f t="shared" si="9"/>
        <v>230</v>
      </c>
      <c r="W38" s="415">
        <f t="shared" si="9"/>
        <v>0</v>
      </c>
      <c r="X38" s="415">
        <f t="shared" si="9"/>
        <v>0</v>
      </c>
      <c r="Y38" s="415">
        <f t="shared" si="9"/>
        <v>0</v>
      </c>
      <c r="Z38" s="416">
        <f t="shared" si="9"/>
        <v>170</v>
      </c>
      <c r="AA38" s="417">
        <f t="shared" si="4"/>
        <v>1240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40</v>
      </c>
      <c r="M39" s="418">
        <f>+ｷ.紙くず!$Z$28</f>
        <v>20</v>
      </c>
      <c r="N39" s="418">
        <f>+ｸ.木くず!$Z$28</f>
        <v>10</v>
      </c>
      <c r="O39" s="418">
        <f>+ｹ.繊維くず!$Z$28</f>
        <v>0</v>
      </c>
      <c r="P39" s="418">
        <f>+ｺ.動植物性残さ!$Z$28</f>
        <v>0</v>
      </c>
      <c r="Q39" s="418">
        <f>+ｻ.動物系固形不要物!$Z$28</f>
        <v>0</v>
      </c>
      <c r="R39" s="418">
        <f>+ｼ.ｺﾞﾑくず!$Z$28</f>
        <v>0</v>
      </c>
      <c r="S39" s="418">
        <f>+ｽ.金属くず!$Z$28</f>
        <v>200</v>
      </c>
      <c r="T39" s="418">
        <f>+ｾ.ｶﾞﾗｽ･ｺﾝｸﾘ･陶磁器くず!$Z$28</f>
        <v>400</v>
      </c>
      <c r="U39" s="418">
        <f>+ｿ.鉱さい!$Z$28</f>
        <v>0</v>
      </c>
      <c r="V39" s="418">
        <f>+ﾀ.がれき類!$Z$28</f>
        <v>200</v>
      </c>
      <c r="W39" s="418">
        <f>+ﾁ.動物のふん尿!$Z$28</f>
        <v>0</v>
      </c>
      <c r="X39" s="418">
        <f>+ﾂ.動物の死体!$Z$28</f>
        <v>0</v>
      </c>
      <c r="Y39" s="418">
        <f>+ﾃ.ばいじん!$Z$28</f>
        <v>0</v>
      </c>
      <c r="Z39" s="419">
        <f>+ﾄ.混合廃棄物その他!$Z$28</f>
        <v>90</v>
      </c>
      <c r="AA39" s="420">
        <f t="shared" si="4"/>
        <v>960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20</v>
      </c>
      <c r="M40" s="418">
        <f>+ｷ.紙くず!$Z$29</f>
        <v>20</v>
      </c>
      <c r="N40" s="418">
        <f>+ｸ.木くず!$Z$29</f>
        <v>120</v>
      </c>
      <c r="O40" s="418">
        <f>+ｹ.繊維くず!$Z$29</f>
        <v>0</v>
      </c>
      <c r="P40" s="418">
        <f>+ｺ.動植物性残さ!$Z$29</f>
        <v>0</v>
      </c>
      <c r="Q40" s="418">
        <f>+ｻ.動物系固形不要物!$Z$29</f>
        <v>0</v>
      </c>
      <c r="R40" s="418">
        <f>+ｼ.ｺﾞﾑくず!$Z$29</f>
        <v>0</v>
      </c>
      <c r="S40" s="418">
        <f>+ｽ.金属くず!$Z$29</f>
        <v>10</v>
      </c>
      <c r="T40" s="418">
        <f>+ｾ.ｶﾞﾗｽ･ｺﾝｸﾘ･陶磁器くず!$Z$29</f>
        <v>0</v>
      </c>
      <c r="U40" s="418">
        <f>+ｿ.鉱さい!$Z$29</f>
        <v>0</v>
      </c>
      <c r="V40" s="418">
        <f>+ﾀ.がれき類!$Z$29</f>
        <v>30</v>
      </c>
      <c r="W40" s="418">
        <f>+ﾁ.動物のふん尿!$Z$29</f>
        <v>0</v>
      </c>
      <c r="X40" s="418">
        <f>+ﾂ.動物の死体!$Z$29</f>
        <v>0</v>
      </c>
      <c r="Y40" s="418">
        <f>+ﾃ.ばいじん!$Z$29</f>
        <v>0</v>
      </c>
      <c r="Z40" s="419">
        <f>+ﾄ.混合廃棄物その他!$Z$29</f>
        <v>80</v>
      </c>
      <c r="AA40" s="420">
        <f t="shared" si="4"/>
        <v>280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60</v>
      </c>
      <c r="M43" s="427">
        <f>+ｷ.紙くず!$AK$27</f>
        <v>40</v>
      </c>
      <c r="N43" s="427">
        <f>+ｸ.木くず!$AK$27</f>
        <v>130</v>
      </c>
      <c r="O43" s="427">
        <f>+ｹ.繊維くず!$AK$27</f>
        <v>0</v>
      </c>
      <c r="P43" s="427">
        <f>+ｺ.動植物性残さ!$AK$27</f>
        <v>0</v>
      </c>
      <c r="Q43" s="427">
        <f>+ｻ.動物系固形不要物!$AK$27</f>
        <v>0</v>
      </c>
      <c r="R43" s="427">
        <f>+ｼ.ｺﾞﾑくず!$AK$27</f>
        <v>0</v>
      </c>
      <c r="S43" s="427">
        <f>+ｽ.金属くず!$AK$27</f>
        <v>210</v>
      </c>
      <c r="T43" s="427">
        <f>+ｾ.ｶﾞﾗｽ･ｺﾝｸﾘ･陶磁器くず!$AK$27</f>
        <v>400</v>
      </c>
      <c r="U43" s="427">
        <f>+ｿ.鉱さい!$AK$27</f>
        <v>0</v>
      </c>
      <c r="V43" s="427">
        <f>+ﾀ.がれき類!$AK$27</f>
        <v>230</v>
      </c>
      <c r="W43" s="427">
        <f>+ﾁ.動物のふん尿!$AK$27</f>
        <v>0</v>
      </c>
      <c r="X43" s="427">
        <f>+ﾂ.動物の死体!$AK$27</f>
        <v>0</v>
      </c>
      <c r="Y43" s="427">
        <f>+ﾃ.ばいじん!$AK$27</f>
        <v>0</v>
      </c>
      <c r="Z43" s="428">
        <f>+ﾄ.混合廃棄物その他!$AK$27</f>
        <v>170</v>
      </c>
      <c r="AA43" s="429">
        <f t="shared" si="4"/>
        <v>1240</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55</v>
      </c>
      <c r="M44" s="430">
        <f>+ｷ.紙くず!$AK$30</f>
        <v>30</v>
      </c>
      <c r="N44" s="430">
        <f>+ｸ.木くず!$AK$30</f>
        <v>120</v>
      </c>
      <c r="O44" s="430">
        <f>+ｹ.繊維くず!$AK$30</f>
        <v>0</v>
      </c>
      <c r="P44" s="430">
        <f>+ｺ.動植物性残さ!$AK$30</f>
        <v>0</v>
      </c>
      <c r="Q44" s="430">
        <f>+ｻ.動物系固形不要物!$AK$30</f>
        <v>0</v>
      </c>
      <c r="R44" s="430">
        <f>+ｼ.ｺﾞﾑくず!$AK$30</f>
        <v>0</v>
      </c>
      <c r="S44" s="430">
        <f>+ｽ.金属くず!$AK$30</f>
        <v>200</v>
      </c>
      <c r="T44" s="430">
        <f>+ｾ.ｶﾞﾗｽ･ｺﾝｸﾘ･陶磁器くず!$AK$30</f>
        <v>350</v>
      </c>
      <c r="U44" s="430">
        <f>+ｿ.鉱さい!$AK$30</f>
        <v>0</v>
      </c>
      <c r="V44" s="430">
        <f>+ﾀ.がれき類!$AK$30</f>
        <v>200</v>
      </c>
      <c r="W44" s="430">
        <f>+ﾁ.動物のふん尿!$AK$30</f>
        <v>0</v>
      </c>
      <c r="X44" s="430">
        <f>+ﾂ.動物の死体!$AK$30</f>
        <v>0</v>
      </c>
      <c r="Y44" s="430">
        <f>+ﾃ.ばいじん!$AK$30</f>
        <v>0</v>
      </c>
      <c r="Z44" s="431">
        <f>+ﾄ.混合廃棄物その他!$AK$30</f>
        <v>150</v>
      </c>
      <c r="AA44" s="432">
        <f t="shared" si="4"/>
        <v>1105</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40</v>
      </c>
      <c r="M45" s="433">
        <f>+ｷ.紙くず!$AR$24</f>
        <v>20</v>
      </c>
      <c r="N45" s="433">
        <f>+ｸ.木くず!$AR$24</f>
        <v>10</v>
      </c>
      <c r="O45" s="433">
        <f>+ｹ.繊維くず!$AR$24</f>
        <v>0</v>
      </c>
      <c r="P45" s="433">
        <f>+ｺ.動植物性残さ!$AR$24</f>
        <v>0</v>
      </c>
      <c r="Q45" s="433">
        <f>+ｻ.動物系固形不要物!$AR$24</f>
        <v>0</v>
      </c>
      <c r="R45" s="433">
        <f>+ｼ.ｺﾞﾑくず!$AR$24</f>
        <v>0</v>
      </c>
      <c r="S45" s="433">
        <f>+ｽ.金属くず!$AR$24</f>
        <v>200</v>
      </c>
      <c r="T45" s="433">
        <f>+ｾ.ｶﾞﾗｽ･ｺﾝｸﾘ･陶磁器くず!$AR$24</f>
        <v>400</v>
      </c>
      <c r="U45" s="433">
        <f>+ｿ.鉱さい!$AR$24</f>
        <v>0</v>
      </c>
      <c r="V45" s="433">
        <f>+ﾀ.がれき類!$AR$24</f>
        <v>200</v>
      </c>
      <c r="W45" s="433">
        <f>+ﾁ.動物のふん尿!$AR$24</f>
        <v>0</v>
      </c>
      <c r="X45" s="433">
        <f>+ﾂ.動物の死体!$AR$24</f>
        <v>0</v>
      </c>
      <c r="Y45" s="433">
        <f>+ﾃ.ばいじん!$AR$24</f>
        <v>0</v>
      </c>
      <c r="Z45" s="434">
        <f>+ﾄ.混合廃棄物その他!$AR$24</f>
        <v>90</v>
      </c>
      <c r="AA45" s="435">
        <f t="shared" si="4"/>
        <v>960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10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10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20</v>
      </c>
      <c r="N47" s="436">
        <f>+ｸ.木くず!$AR$31</f>
        <v>120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50</v>
      </c>
      <c r="AA47" s="438">
        <f t="shared" si="4"/>
        <v>190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120.7</v>
      </c>
      <c r="M55" s="480">
        <f t="shared" si="10"/>
        <v>83.6</v>
      </c>
      <c r="N55" s="480">
        <f t="shared" si="10"/>
        <v>273.60000000000002</v>
      </c>
      <c r="O55" s="480">
        <f t="shared" si="10"/>
        <v>0</v>
      </c>
      <c r="P55" s="480">
        <f t="shared" si="10"/>
        <v>0</v>
      </c>
      <c r="Q55" s="480">
        <f t="shared" si="10"/>
        <v>0</v>
      </c>
      <c r="R55" s="480">
        <f t="shared" si="10"/>
        <v>0</v>
      </c>
      <c r="S55" s="480">
        <f t="shared" si="10"/>
        <v>456.7</v>
      </c>
      <c r="T55" s="480">
        <f t="shared" si="10"/>
        <v>803.9</v>
      </c>
      <c r="U55" s="480">
        <f t="shared" si="10"/>
        <v>0</v>
      </c>
      <c r="V55" s="480">
        <f t="shared" si="10"/>
        <v>481.1</v>
      </c>
      <c r="W55" s="480">
        <f t="shared" si="10"/>
        <v>0</v>
      </c>
      <c r="X55" s="480">
        <f t="shared" si="10"/>
        <v>0</v>
      </c>
      <c r="Y55" s="480">
        <f t="shared" si="10"/>
        <v>0</v>
      </c>
      <c r="Z55" s="480">
        <f t="shared" si="10"/>
        <v>347</v>
      </c>
      <c r="AA55" s="481">
        <f>+AA9+AA19+AA20</f>
        <v>2566.6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C25" zoomScale="115" zoomScaleNormal="100" zoomScaleSheetLayoutView="115" workbookViewId="0">
      <selection activeCell="F24" sqref="F24:O25"/>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608" t="s">
        <v>416</v>
      </c>
      <c r="D6" s="608"/>
      <c r="E6" s="608"/>
      <c r="F6" s="608"/>
      <c r="G6" s="608"/>
      <c r="H6" s="608"/>
      <c r="I6" s="608"/>
      <c r="J6" s="608"/>
      <c r="K6" s="608"/>
      <c r="L6" s="608"/>
      <c r="M6" s="608"/>
      <c r="N6" s="608"/>
      <c r="O6" s="608"/>
      <c r="P6" s="608"/>
      <c r="Q6" s="608"/>
      <c r="R6" s="608"/>
      <c r="S6" s="608"/>
      <c r="T6" s="608"/>
      <c r="U6" s="608"/>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35" customHeight="1" x14ac:dyDescent="0.15">
      <c r="C10" s="86"/>
      <c r="U10" s="87"/>
    </row>
    <row r="11" spans="1:23" ht="13.5" x14ac:dyDescent="0.15">
      <c r="C11" s="86"/>
      <c r="P11" s="842" t="str">
        <f>+表紙!P35</f>
        <v>令和 7年  6月  25日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東京都港区港南1‐2‐70</v>
      </c>
      <c r="M16" s="851"/>
      <c r="N16" s="851"/>
      <c r="O16" s="851"/>
      <c r="P16" s="851"/>
      <c r="Q16" s="851"/>
      <c r="R16" s="851"/>
      <c r="S16" s="851"/>
      <c r="T16" s="851"/>
      <c r="U16" s="282"/>
    </row>
    <row r="17" spans="1:21" ht="26.25" customHeight="1" x14ac:dyDescent="0.15">
      <c r="C17" s="86"/>
      <c r="I17" s="25"/>
      <c r="J17" s="25" t="s">
        <v>7</v>
      </c>
      <c r="K17" s="25"/>
      <c r="L17" s="851" t="str">
        <f>+表紙!L41</f>
        <v>株式会社丹青社　代表取締役社長　小林　統</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03-6455-8200</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株式会社丹青社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t="str">
        <f>表紙!P49</f>
        <v>新規</v>
      </c>
      <c r="Q25" s="823"/>
      <c r="R25" s="823"/>
      <c r="S25" s="823"/>
      <c r="T25" s="823"/>
      <c r="U25" s="824"/>
    </row>
    <row r="26" spans="1:21" ht="26.25" customHeight="1" x14ac:dyDescent="0.15">
      <c r="C26" s="570" t="s">
        <v>11</v>
      </c>
      <c r="D26" s="571"/>
      <c r="E26" s="572"/>
      <c r="F26" s="838" t="str">
        <f>+表紙!F50</f>
        <v>東京都港区港南1‐2‐70　品川シーズンテラス</v>
      </c>
      <c r="G26" s="839"/>
      <c r="H26" s="839"/>
      <c r="I26" s="839"/>
      <c r="J26" s="839"/>
      <c r="K26" s="839"/>
      <c r="L26" s="839"/>
      <c r="M26" s="839"/>
      <c r="N26" s="341" t="s">
        <v>172</v>
      </c>
      <c r="O26"/>
      <c r="P26"/>
      <c r="Q26" s="833" t="str">
        <f>IF(+表紙!Q50="","",+表紙!Q50)</f>
        <v>03-6455－8200</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Ｒ－サービス業（他に分類されないもの）</v>
      </c>
      <c r="G30" s="826"/>
      <c r="H30" s="826"/>
      <c r="I30" s="826"/>
      <c r="J30" s="826"/>
      <c r="K30" s="826"/>
      <c r="L30" s="32" t="s">
        <v>48</v>
      </c>
      <c r="M30" s="32"/>
      <c r="N30" s="632" t="str">
        <f>IF(COUNTA(表紙!N54)=1,+表紙!N54,"")</f>
        <v>他に分類されない事業サービス業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f>IF(+表紙!N58="","",+表紙!N58)</f>
        <v>88793</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1113</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4.1"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4.1"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4.1"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4.1"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4.1"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1326.6</v>
      </c>
      <c r="L66" s="871"/>
      <c r="M66" s="871"/>
      <c r="N66" s="871"/>
      <c r="O66" s="871"/>
      <c r="P66" s="193" t="s">
        <v>13</v>
      </c>
      <c r="Q66" s="869"/>
      <c r="R66" s="869"/>
      <c r="S66" s="869"/>
      <c r="T66" s="869"/>
      <c r="U66" s="870"/>
      <c r="V66" s="292"/>
      <c r="W66" s="292"/>
      <c r="X66" s="102"/>
    </row>
    <row r="67" spans="1:24" ht="14.1"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23"/>
      <c r="F70" s="856" t="str">
        <f>IF(COUNTA(表紙!F94)=1,+表紙!F94,"")</f>
        <v>現場管理者（産廃管理者）による産廃処理計画書を立案し、分別収集及び廃棄物発生抑制に努める。特に店舗改装等狭小現場が多く、分別収集の置場確保については半透明ガラ袋等にて可能な限り品目を分別し収集運搬を行い、発生量の抑制に努めた。</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7</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1240</v>
      </c>
      <c r="L81" s="871"/>
      <c r="M81" s="871"/>
      <c r="N81" s="871"/>
      <c r="O81" s="871"/>
      <c r="P81" s="246" t="s">
        <v>13</v>
      </c>
      <c r="Q81" s="869"/>
      <c r="R81" s="869"/>
      <c r="S81" s="869"/>
      <c r="T81" s="869"/>
      <c r="U81" s="870"/>
      <c r="V81" s="292"/>
      <c r="W81" s="292"/>
      <c r="X81" s="102"/>
    </row>
    <row r="82" spans="1:24" ht="14.1"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37"/>
      <c r="E85" s="634"/>
      <c r="F85" s="856" t="str">
        <f>IF(COUNTA(表紙!F109)=1,+表紙!F109,"")</f>
        <v>引続き、現場管理者（産廃管理者）による産廃処理計画書にて、分別収集及び廃棄物発生抑制に努める。</v>
      </c>
      <c r="G85" s="857"/>
      <c r="H85" s="857"/>
      <c r="I85" s="857"/>
      <c r="J85" s="857"/>
      <c r="K85" s="857"/>
      <c r="L85" s="857"/>
      <c r="M85" s="857"/>
      <c r="N85" s="857"/>
      <c r="O85" s="857"/>
      <c r="P85" s="857"/>
      <c r="Q85" s="857"/>
      <c r="R85" s="857"/>
      <c r="S85" s="857"/>
      <c r="T85" s="857"/>
      <c r="U85" s="858"/>
      <c r="V85" s="179"/>
    </row>
    <row r="86" spans="1:24" ht="14.1"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37"/>
      <c r="E96" s="634"/>
      <c r="F96" s="856" t="str">
        <f>IF(COUNTA(表紙!F120)=1,+表紙!F120,"")</f>
        <v>内装工事に関する主要品目を設定（廃石こうボード、廃プラスチック、木くず、紙くず、金属くず等）し、品目別収集（廃棄物置場の設置、半透明ガラ袋による収集で選別）を行った。</v>
      </c>
      <c r="G96" s="857"/>
      <c r="H96" s="857"/>
      <c r="I96" s="857"/>
      <c r="J96" s="857"/>
      <c r="K96" s="857"/>
      <c r="L96" s="857"/>
      <c r="M96" s="857"/>
      <c r="N96" s="857"/>
      <c r="O96" s="857"/>
      <c r="P96" s="857"/>
      <c r="Q96" s="857"/>
      <c r="R96" s="857"/>
      <c r="S96" s="857"/>
      <c r="T96" s="857"/>
      <c r="U96" s="858"/>
      <c r="V96" s="179"/>
    </row>
    <row r="97" spans="3:24" ht="14.1"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37"/>
      <c r="E102" s="634"/>
      <c r="F102" s="892" t="str">
        <f>IF(COUNTA(表紙!F126)=1,+表紙!F126,"")</f>
        <v>引続き内装工事に関する主要品目を設定（廃石こうボード、廃プラスチック、木くず、紙くず、金属くず等）し、品目別収集（廃棄物置場の設置、半透明ガラ袋による収集で選別）を行い、店舗改装時に発生する混合廃棄物についても可能な限り1品目でも分別収集を行う様努める。</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4.1"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37"/>
      <c r="E112" s="637"/>
      <c r="F112" s="856" t="str">
        <f>IF(COUNTA(表紙!F136)=1,+表紙!F136,"")</f>
        <v>―</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4.1"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37"/>
      <c r="E123" s="634"/>
      <c r="F123" s="856" t="str">
        <f>IF(COUNTA(表紙!F147)=1,+表紙!F147,"")</f>
        <v>―</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8.1"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4.1"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37"/>
      <c r="E136" s="634"/>
      <c r="F136" s="856" t="str">
        <f>IF(COUNTA(表紙!F160)=1,+表紙!F160,"")</f>
        <v>―</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8.1"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37"/>
      <c r="E148" s="634"/>
      <c r="F148" s="856" t="str">
        <f>IF(COUNTA(表紙!F172)=1,+表紙!F172,"")</f>
        <v>―</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4.1"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37"/>
      <c r="E161" s="637"/>
      <c r="F161" s="856" t="str">
        <f>IF(COUNTA(表紙!F185)=1,+表紙!F185,"")</f>
        <v>―</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37"/>
      <c r="E173" s="634"/>
      <c r="F173" s="856" t="str">
        <f>IF(COUNTA(表紙!F197)=1,+表紙!F197,"")</f>
        <v>―</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37"/>
      <c r="E184" s="634"/>
      <c r="F184" s="640" t="s">
        <v>267</v>
      </c>
      <c r="G184" s="641"/>
      <c r="H184" s="641"/>
      <c r="I184" s="641"/>
      <c r="J184" s="641"/>
      <c r="K184" s="874">
        <f>+表紙!K208</f>
        <v>1326.5</v>
      </c>
      <c r="L184" s="874"/>
      <c r="M184" s="874"/>
      <c r="N184" s="874"/>
      <c r="O184" s="874"/>
      <c r="P184" s="198" t="s">
        <v>13</v>
      </c>
      <c r="Q184" s="898" t="s">
        <v>293</v>
      </c>
      <c r="R184" s="899"/>
      <c r="S184" s="899"/>
      <c r="T184" s="899"/>
      <c r="U184" s="900"/>
      <c r="V184" s="292"/>
      <c r="W184" s="292"/>
      <c r="X184" s="179"/>
    </row>
    <row r="185" spans="3:24" ht="43.35" customHeight="1" x14ac:dyDescent="0.15">
      <c r="C185" s="195"/>
      <c r="D185" s="537"/>
      <c r="E185" s="634"/>
      <c r="F185" s="263"/>
      <c r="G185" s="631" t="s">
        <v>223</v>
      </c>
      <c r="H185" s="632"/>
      <c r="I185" s="632"/>
      <c r="J185" s="632"/>
      <c r="K185" s="874">
        <f>+表紙!K209</f>
        <v>1142.1999999999998</v>
      </c>
      <c r="L185" s="874"/>
      <c r="M185" s="874"/>
      <c r="N185" s="874"/>
      <c r="O185" s="874"/>
      <c r="P185" s="346" t="s">
        <v>13</v>
      </c>
      <c r="Q185" s="901"/>
      <c r="R185" s="902"/>
      <c r="S185" s="902"/>
      <c r="T185" s="902"/>
      <c r="U185" s="903"/>
      <c r="V185" s="292"/>
      <c r="W185" s="292"/>
      <c r="X185" s="179"/>
    </row>
    <row r="186" spans="3:24" ht="43.35" customHeight="1" x14ac:dyDescent="0.15">
      <c r="C186" s="195"/>
      <c r="D186" s="537"/>
      <c r="E186" s="634"/>
      <c r="F186" s="263"/>
      <c r="G186" s="631" t="s">
        <v>224</v>
      </c>
      <c r="H186" s="632"/>
      <c r="I186" s="632"/>
      <c r="J186" s="632"/>
      <c r="K186" s="874">
        <f>+表紙!K210</f>
        <v>987.4</v>
      </c>
      <c r="L186" s="874"/>
      <c r="M186" s="874"/>
      <c r="N186" s="874"/>
      <c r="O186" s="874"/>
      <c r="P186" s="346" t="s">
        <v>13</v>
      </c>
      <c r="Q186" s="901"/>
      <c r="R186" s="902"/>
      <c r="S186" s="902"/>
      <c r="T186" s="902"/>
      <c r="U186" s="903"/>
      <c r="V186" s="292"/>
      <c r="W186" s="292"/>
      <c r="X186" s="179"/>
    </row>
    <row r="187" spans="3:24" ht="43.3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37"/>
      <c r="E188" s="634"/>
      <c r="F188" s="264"/>
      <c r="G188" s="631" t="s">
        <v>409</v>
      </c>
      <c r="H188" s="632"/>
      <c r="I188" s="632"/>
      <c r="J188" s="632"/>
      <c r="K188" s="874">
        <f>+表紙!K212</f>
        <v>510.20000000000005</v>
      </c>
      <c r="L188" s="874"/>
      <c r="M188" s="874"/>
      <c r="N188" s="874"/>
      <c r="O188" s="874"/>
      <c r="P188" s="346" t="s">
        <v>13</v>
      </c>
      <c r="Q188" s="904"/>
      <c r="R188" s="905"/>
      <c r="S188" s="905"/>
      <c r="T188" s="905"/>
      <c r="U188" s="906"/>
      <c r="V188" s="292"/>
      <c r="W188" s="292"/>
      <c r="X188" s="179"/>
    </row>
    <row r="189" spans="3:24" ht="14.1"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37"/>
      <c r="E190" s="634"/>
      <c r="F190" s="856" t="str">
        <f>IF(COUNTA(表紙!F214)=1,+表紙!F214,"")</f>
        <v>分別率目標を収集運搬時に70％以上を非混合廃棄物として処理する計画とした。その他分別・縮減に対する取組を各物件別に計画し、産廃管理計画書による管理を行った。</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1240</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1105</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960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10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190</v>
      </c>
      <c r="L205" s="874"/>
      <c r="M205" s="874"/>
      <c r="N205" s="874"/>
      <c r="O205" s="874"/>
      <c r="P205" s="346" t="s">
        <v>13</v>
      </c>
      <c r="Q205" s="904"/>
      <c r="R205" s="905"/>
      <c r="S205" s="905"/>
      <c r="T205" s="905"/>
      <c r="U205" s="906"/>
      <c r="V205" s="98"/>
      <c r="W205" s="98"/>
      <c r="X205" s="179"/>
    </row>
    <row r="206" spans="3:24" ht="14.1"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37"/>
      <c r="E207" s="634"/>
      <c r="F207" s="856" t="str">
        <f>IF(COUNTA(表紙!F231)=1,+表紙!F231,"")</f>
        <v>初年度として、前年度の発生見込みを参考とし、数値以下の目標値とする。優良処理業者を中心に指定委託協力会社を選定（年次更新）、再生処理の向上に努めると共に収集時の分別・縮減を同指定会社と協力し促進して分別率・発生量の縮減化に努める。</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4" zoomScaleNormal="100" workbookViewId="0">
      <selection activeCell="H7" sqref="H7"/>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4"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5"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9"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M19" workbookViewId="0">
      <selection activeCell="AD45" sqref="AD4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60.7</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40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60</v>
      </c>
      <c r="P27" s="700"/>
      <c r="Q27" s="700"/>
      <c r="R27" s="700"/>
      <c r="S27" s="49" t="s">
        <v>38</v>
      </c>
      <c r="T27" s="70"/>
      <c r="U27" s="70"/>
      <c r="X27" s="68" t="s">
        <v>39</v>
      </c>
      <c r="Y27" s="71"/>
      <c r="AG27" s="58"/>
      <c r="AH27" s="58"/>
      <c r="AI27" s="58"/>
      <c r="AJ27" s="58"/>
      <c r="AK27" s="742">
        <f>+AG18+O27</f>
        <v>60</v>
      </c>
      <c r="AL27" s="743"/>
      <c r="AM27" s="743"/>
      <c r="AN27" s="743"/>
      <c r="AO27" s="57" t="s">
        <v>13</v>
      </c>
      <c r="AP27" s="318"/>
      <c r="AQ27" s="132"/>
      <c r="AR27" s="651">
        <v>10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60.7</v>
      </c>
      <c r="G29" s="712"/>
      <c r="H29" s="214" t="s">
        <v>198</v>
      </c>
      <c r="L29" s="709"/>
      <c r="O29" s="61"/>
      <c r="P29" s="148"/>
      <c r="Q29" s="56" t="s">
        <v>183</v>
      </c>
      <c r="R29" s="676" t="s">
        <v>33</v>
      </c>
      <c r="S29" s="692"/>
      <c r="T29" s="692"/>
      <c r="U29" s="693"/>
      <c r="V29" s="53"/>
      <c r="W29" s="72"/>
      <c r="X29" s="697" t="s">
        <v>315</v>
      </c>
      <c r="Y29" s="698"/>
      <c r="Z29" s="690">
        <v>20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55.8</v>
      </c>
      <c r="G30" s="712"/>
      <c r="H30" s="214" t="s">
        <v>198</v>
      </c>
      <c r="L30" s="709"/>
      <c r="O30" s="61"/>
      <c r="Q30" s="699">
        <f>+ROUND(Z28,1)+ROUND(Z29,1)+ROUND(Z30,1)</f>
        <v>60</v>
      </c>
      <c r="R30" s="700"/>
      <c r="S30" s="700"/>
      <c r="T30" s="700"/>
      <c r="U30" s="49" t="s">
        <v>16</v>
      </c>
      <c r="X30" s="697" t="s">
        <v>186</v>
      </c>
      <c r="Y30" s="698"/>
      <c r="Z30" s="690">
        <v>0</v>
      </c>
      <c r="AA30" s="691"/>
      <c r="AB30" s="691"/>
      <c r="AC30" s="691"/>
      <c r="AD30" s="691"/>
      <c r="AE30" s="49" t="s">
        <v>13</v>
      </c>
      <c r="AK30" s="651">
        <v>55</v>
      </c>
      <c r="AL30" s="652"/>
      <c r="AM30" s="652"/>
      <c r="AN30" s="652"/>
      <c r="AO30" s="57" t="s">
        <v>13</v>
      </c>
      <c r="AR30" s="758"/>
      <c r="AS30" s="755"/>
      <c r="AT30" s="755"/>
      <c r="AU30" s="756"/>
    </row>
    <row r="31" spans="2:48" ht="27" customHeight="1" thickTop="1" thickBot="1" x14ac:dyDescent="0.2">
      <c r="B31" s="725" t="s">
        <v>375</v>
      </c>
      <c r="C31" s="676"/>
      <c r="D31" s="676"/>
      <c r="E31" s="677"/>
      <c r="F31" s="711">
        <v>40.6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12.5</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B17" workbookViewId="0">
      <selection activeCell="AR33" sqref="AR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43.6</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20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v>
      </c>
      <c r="P27" s="700"/>
      <c r="Q27" s="700"/>
      <c r="R27" s="700"/>
      <c r="S27" s="49" t="s">
        <v>38</v>
      </c>
      <c r="T27" s="70"/>
      <c r="U27" s="70"/>
      <c r="X27" s="68" t="s">
        <v>39</v>
      </c>
      <c r="Y27" s="71"/>
      <c r="AG27" s="58"/>
      <c r="AH27" s="58"/>
      <c r="AI27" s="58"/>
      <c r="AJ27" s="58"/>
      <c r="AK27" s="742">
        <f>+AG18+O27</f>
        <v>40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43.5</v>
      </c>
      <c r="G29" s="712"/>
      <c r="H29" s="214" t="s">
        <v>198</v>
      </c>
      <c r="L29" s="709"/>
      <c r="O29" s="61"/>
      <c r="P29" s="148"/>
      <c r="Q29" s="56" t="s">
        <v>183</v>
      </c>
      <c r="R29" s="676" t="s">
        <v>33</v>
      </c>
      <c r="S29" s="692"/>
      <c r="T29" s="692"/>
      <c r="U29" s="693"/>
      <c r="V29" s="53"/>
      <c r="W29" s="72"/>
      <c r="X29" s="697" t="s">
        <v>315</v>
      </c>
      <c r="Y29" s="698"/>
      <c r="Z29" s="690">
        <v>20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36.700000000000003</v>
      </c>
      <c r="G30" s="712"/>
      <c r="H30" s="214" t="s">
        <v>198</v>
      </c>
      <c r="L30" s="709"/>
      <c r="O30" s="61"/>
      <c r="Q30" s="699">
        <f>+ROUND(Z28,1)+ROUND(Z29,1)+ROUND(Z30,1)</f>
        <v>40</v>
      </c>
      <c r="R30" s="700"/>
      <c r="S30" s="700"/>
      <c r="T30" s="700"/>
      <c r="U30" s="49" t="s">
        <v>16</v>
      </c>
      <c r="X30" s="697" t="s">
        <v>186</v>
      </c>
      <c r="Y30" s="698"/>
      <c r="Z30" s="690">
        <v>0</v>
      </c>
      <c r="AA30" s="691"/>
      <c r="AB30" s="691"/>
      <c r="AC30" s="691"/>
      <c r="AD30" s="691"/>
      <c r="AE30" s="49" t="s">
        <v>13</v>
      </c>
      <c r="AK30" s="651">
        <v>30</v>
      </c>
      <c r="AL30" s="652"/>
      <c r="AM30" s="652"/>
      <c r="AN30" s="652"/>
      <c r="AO30" s="57" t="s">
        <v>13</v>
      </c>
      <c r="AR30" s="758"/>
      <c r="AS30" s="755"/>
      <c r="AT30" s="755"/>
      <c r="AU30" s="756"/>
    </row>
    <row r="31" spans="2:48" ht="27" customHeight="1" thickTop="1" thickBot="1" x14ac:dyDescent="0.2">
      <c r="B31" s="725" t="s">
        <v>375</v>
      </c>
      <c r="C31" s="676"/>
      <c r="D31" s="676"/>
      <c r="E31" s="677"/>
      <c r="F31" s="711">
        <v>21.2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20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43.5</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5" workbookViewId="0">
      <selection activeCell="AR33" sqref="AR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株式会社丹青社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130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143.6</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10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130</v>
      </c>
      <c r="P27" s="700"/>
      <c r="Q27" s="700"/>
      <c r="R27" s="700"/>
      <c r="S27" s="49" t="s">
        <v>38</v>
      </c>
      <c r="T27" s="70"/>
      <c r="U27" s="70"/>
      <c r="X27" s="68" t="s">
        <v>39</v>
      </c>
      <c r="Y27" s="71"/>
      <c r="AG27" s="58"/>
      <c r="AH27" s="58"/>
      <c r="AI27" s="58"/>
      <c r="AJ27" s="58"/>
      <c r="AK27" s="742">
        <f>+AG18+O27</f>
        <v>130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143.6</v>
      </c>
      <c r="G29" s="712"/>
      <c r="H29" s="214" t="s">
        <v>198</v>
      </c>
      <c r="L29" s="709"/>
      <c r="O29" s="61"/>
      <c r="P29" s="148"/>
      <c r="Q29" s="56" t="s">
        <v>183</v>
      </c>
      <c r="R29" s="676" t="s">
        <v>33</v>
      </c>
      <c r="S29" s="692"/>
      <c r="T29" s="692"/>
      <c r="U29" s="693"/>
      <c r="V29" s="53"/>
      <c r="W29" s="72"/>
      <c r="X29" s="697" t="s">
        <v>315</v>
      </c>
      <c r="Y29" s="698"/>
      <c r="Z29" s="690">
        <v>120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121.3</v>
      </c>
      <c r="G30" s="712"/>
      <c r="H30" s="214" t="s">
        <v>198</v>
      </c>
      <c r="L30" s="709"/>
      <c r="O30" s="61"/>
      <c r="Q30" s="699">
        <f>+ROUND(Z28,1)+ROUND(Z29,1)+ROUND(Z30,1)</f>
        <v>130</v>
      </c>
      <c r="R30" s="700"/>
      <c r="S30" s="700"/>
      <c r="T30" s="700"/>
      <c r="U30" s="49" t="s">
        <v>16</v>
      </c>
      <c r="X30" s="697" t="s">
        <v>186</v>
      </c>
      <c r="Y30" s="698"/>
      <c r="Z30" s="690">
        <v>0</v>
      </c>
      <c r="AA30" s="691"/>
      <c r="AB30" s="691"/>
      <c r="AC30" s="691"/>
      <c r="AD30" s="691"/>
      <c r="AE30" s="49" t="s">
        <v>13</v>
      </c>
      <c r="AK30" s="651">
        <v>120</v>
      </c>
      <c r="AL30" s="652"/>
      <c r="AM30" s="652"/>
      <c r="AN30" s="652"/>
      <c r="AO30" s="57" t="s">
        <v>13</v>
      </c>
      <c r="AR30" s="758"/>
      <c r="AS30" s="755"/>
      <c r="AT30" s="755"/>
      <c r="AU30" s="756"/>
    </row>
    <row r="31" spans="2:48" ht="27" customHeight="1" thickTop="1" thickBot="1" x14ac:dyDescent="0.2">
      <c r="B31" s="725" t="s">
        <v>375</v>
      </c>
      <c r="C31" s="676"/>
      <c r="D31" s="676"/>
      <c r="E31" s="677"/>
      <c r="F31" s="711">
        <v>10.199999999999999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120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130.6</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2025-06-27T06:01:17Z</dcterms:created>
  <dcterms:modified xsi:type="dcterms:W3CDTF">2025-06-27T06:01:18Z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