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B99C25FC-F376-43D4-81C0-B127D1539AB6}"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83"/>
  <c r="Y60" i="94" s="1"/>
  <c r="AL31" i="91"/>
  <c r="X60" i="94" s="1"/>
  <c r="AL31" i="90"/>
  <c r="W60" i="94" s="1"/>
  <c r="AL31" i="82"/>
  <c r="U60" i="94" s="1"/>
  <c r="AL31" i="79"/>
  <c r="R60" i="94" s="1"/>
  <c r="AL31" i="89"/>
  <c r="Q60" i="94" s="1"/>
  <c r="AL31" i="88"/>
  <c r="P60" i="94" s="1"/>
  <c r="AL31" i="87"/>
  <c r="O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Y18" i="84" s="1"/>
  <c r="AO18" i="82"/>
  <c r="AH18" i="82" s="1"/>
  <c r="Y18" i="82" s="1"/>
  <c r="AO18" i="80"/>
  <c r="AH18" i="80" s="1"/>
  <c r="AO18" i="90"/>
  <c r="AH18" i="90" s="1"/>
  <c r="AO18" i="91"/>
  <c r="AH18" i="91"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F12" i="89" s="1"/>
  <c r="H24"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W49" i="94"/>
  <c r="Y18" i="91"/>
  <c r="P16" i="91" s="1"/>
  <c r="X58" i="94" s="1"/>
  <c r="H31" i="87" l="1"/>
  <c r="P42" i="94"/>
  <c r="P41" i="94" s="1"/>
  <c r="U49" i="94"/>
  <c r="N49" i="94"/>
  <c r="H31" i="77"/>
  <c r="K49" i="94"/>
  <c r="H31" i="74"/>
  <c r="H49" i="94"/>
  <c r="AL27" i="91"/>
  <c r="X47" i="94" s="1"/>
  <c r="H31" i="76"/>
  <c r="J49" i="94"/>
  <c r="M49" i="94"/>
  <c r="H36" i="78"/>
  <c r="H37" i="78"/>
  <c r="H24" i="78"/>
  <c r="H31" i="2"/>
  <c r="Q36" i="94"/>
  <c r="G36" i="94"/>
  <c r="G35" i="94" s="1"/>
  <c r="G26" i="94" s="1"/>
  <c r="G27" i="94" s="1"/>
  <c r="H31" i="88"/>
  <c r="AL27" i="80"/>
  <c r="AL31" i="80" s="1"/>
  <c r="V60" i="94"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AL31" i="86" s="1"/>
  <c r="N60" i="94" s="1"/>
  <c r="T49" i="94"/>
  <c r="S42" i="94"/>
  <c r="S41" i="94" s="1"/>
  <c r="S19" i="94" s="1"/>
  <c r="U42" i="94"/>
  <c r="U41" i="94" s="1"/>
  <c r="U19" i="94" s="1"/>
  <c r="M42" i="94"/>
  <c r="M41" i="94" s="1"/>
  <c r="M19" i="94" s="1"/>
  <c r="I42" i="94"/>
  <c r="I41" i="94" s="1"/>
  <c r="I19" i="94" s="1"/>
  <c r="AL27" i="84"/>
  <c r="AA25" i="94"/>
  <c r="AL27" i="89"/>
  <c r="AL27" i="79"/>
  <c r="R47" i="94" s="1"/>
  <c r="AL27" i="85"/>
  <c r="AL31" i="85" s="1"/>
  <c r="M60" i="94" s="1"/>
  <c r="Q35" i="94"/>
  <c r="Q26" i="94" s="1"/>
  <c r="Q27" i="94" s="1"/>
  <c r="N36" i="94"/>
  <c r="N35" i="94" s="1"/>
  <c r="N26" i="94" s="1"/>
  <c r="N27" i="94" s="1"/>
  <c r="Y21" i="91"/>
  <c r="H27" i="91" s="1"/>
  <c r="P16" i="92"/>
  <c r="Z58" i="94" s="1"/>
  <c r="AA22" i="94"/>
  <c r="AA28" i="94"/>
  <c r="AL27" i="90"/>
  <c r="H29" i="90" s="1"/>
  <c r="AL27" i="78"/>
  <c r="AL31" i="78" s="1"/>
  <c r="L60" i="94" s="1"/>
  <c r="G42" i="94"/>
  <c r="G41" i="94" s="1"/>
  <c r="G19" i="94" s="1"/>
  <c r="Y18" i="74"/>
  <c r="AL27" i="74"/>
  <c r="Y18" i="76"/>
  <c r="AL27" i="76"/>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AA38" i="94"/>
  <c r="AL27" i="81"/>
  <c r="AL31" i="81" s="1"/>
  <c r="S60" i="94" s="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91" l="1"/>
  <c r="H29" i="79"/>
  <c r="P16" i="75"/>
  <c r="I58" i="94" s="1"/>
  <c r="AL31" i="92"/>
  <c r="Z60" i="94" s="1"/>
  <c r="AS32" i="92"/>
  <c r="Z62" i="94" s="1"/>
  <c r="H29" i="80"/>
  <c r="V47" i="94"/>
  <c r="H29" i="84"/>
  <c r="AL31" i="84"/>
  <c r="T60" i="94" s="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<sst xmlns="http://schemas.openxmlformats.org/spreadsheetml/2006/main" count="3304" uniqueCount="476">
  <si>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</si>
  <si>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</si>
  <si>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</si>
  <si>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</si>
  <si>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</si>
  <si>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</si>
  <si>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</si>
  <si>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</si>
  <si>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</si>
  <si>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</si>
  <si>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</si>
  <si>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</si>
  <si>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</si>
  <si>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</si>
  <si>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</si>
  <si>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</si>
  <si>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</si>
  <si>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</si>
  <si>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</si>
  <si>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</si>
  <si>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</si>
  <si>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</si>
  <si>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</si>
  <si>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</si>
  <si>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</si>
  <si>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</si>
  <si>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</si>
  <si>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</si>
  <si>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</si>
  <si>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</si>
  <si>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</si>
  <si>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</si>
  <si>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</si>
  <si>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</si>
  <si>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</si>
  <si>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</si>
  <si>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</si>
  <si>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</si>
  <si>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</si>
  <si>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</si>
  <si>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</si>
  <si>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</si>
  <si>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</si>
  <si>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</si>
  <si>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</si>
  <si>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</si>
  <si>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</si>
  <si>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</si>
  <si>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</si>
  <si>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</si>
  <si>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</si>
  <si>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</si>
  <si>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</si>
  <si>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</si>
  <si>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</si>
  <si>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</si>
  <si>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</si>
  <si>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</si>
  <si>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</si>
  <si>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</si>
  <si>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</si>
  <si>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</si>
  <si>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</si>
  <si>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</si>
  <si>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</si>
  <si>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</si>
  <si>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</si>
  <si>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</si>
  <si>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</si>
  <si>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</si>
  <si>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</si>
  <si>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</si>
  <si>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</si>
  <si>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</si>
  <si>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</si>
  <si>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</si>
  <si>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</si>
  <si>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</si>
  <si>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</si>
  <si>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</si>
  <si>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</si>
  <si>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</si>
  <si>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</si>
  <si>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</si>
  <si>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</si>
  <si>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</si>
  <si>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</si>
  <si>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</si>
  <si>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</si>
  <si>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</si>
  <si>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</si>
  <si>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</si>
  <si>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</si>
  <si>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</si>
  <si>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</si>
  <si>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</si>
  <si>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</si>
  <si>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</si>
  <si>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</si>
  <si>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</si>
  <si>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</si>
  <si>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</si>
  <si>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</si>
  <si>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</si>
  <si>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</si>
  <si>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</si>
  <si>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</si>
  <si>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</si>
  <si>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</si>
  <si>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</si>
  <si>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</si>
  <si>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</si>
  <si>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</si>
  <si>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</si>
  <si>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</si>
  <si>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</si>
  <si>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</si>
  <si>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</si>
  <si>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</si>
  <si>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</si>
  <si>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</si>
  <si>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</si>
  <si>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</si>
  <si>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</si>
  <si>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</si>
  <si>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</si>
  <si>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</si>
  <si>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</si>
  <si>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</si>
  <si>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</si>
  <si>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</si>
  <si>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</si>
  <si>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</si>
  <si>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</si>
  <si>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</si>
  <si>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</si>
  <si>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</si>
  <si>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</si>
  <si>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</si>
  <si>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</si>
  <si>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</si>
  <si>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</si>
  <si>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</si>
  <si>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</si>
  <si>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</si>
  <si>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</si>
  <si>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</si>
  <si>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</si>
  <si>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</si>
  <si>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</si>
  <si>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</si>
  <si>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</si>
  <si>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</si>
  <si>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</si>
  <si>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</si>
  <si>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</si>
  <si>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</si>
  <si>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</si>
  <si>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</si>
  <si>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</si>
  <si>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</si>
  <si>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</si>
  <si>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</si>
  <si>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</si>
  <si>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</si>
  <si>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</si>
  <si>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</si>
  <si>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</si>
  <si>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</si>
  <si>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</si>
  <si>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</si>
  <si>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</si>
  <si>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</si>
  <si>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</si>
  <si>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</si>
  <si>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</si>
  <si>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</si>
  <si>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</si>
  <si>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</si>
  <si>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</si>
  <si>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</si>
  <si>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</si>
  <si>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</si>
  <si>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</si>
  <si>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</si>
  <si>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</si>
  <si>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</si>
  <si>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</si>
  <si>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</si>
  <si>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</si>
  <si>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</si>
  <si>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</si>
  <si>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</si>
  <si>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</si>
  <si>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</si>
  <si>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</si>
  <si>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</si>
  <si>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</si>
  <si>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</si>
  <si>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</si>
  <si>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</si>
  <si>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</si>
  <si>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</si>
  <si>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</si>
  <si>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</si>
  <si>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</si>
  <si>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</si>
  <si>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</si>
  <si>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</si>
  <si>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</si>
  <si>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</si>
  <si>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</si>
  <si>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</si>
  <si>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</si>
  <si>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</si>
  <si>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</si>
  <si>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</si>
  <si>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</si>
  <si>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</si>
  <si>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</si>
  <si>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</si>
  <si>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</si>
  <si>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</si>
  <si>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</si>
  <si>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</si>
  <si>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</si>
  <si>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</si>
  <si>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</si>
  <si>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</si>
  <si>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</si>
  <si>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</si>
  <si>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</si>
  <si>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</si>
  <si>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</si>
  <si>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</si>
  <si>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</si>
  <si>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</si>
  <si>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</si>
  <si>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</si>
  <si>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</si>
  <si>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</si>
  <si>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</si>
  <si>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</si>
  <si>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</si>
  <si>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</si>
  <si>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</si>
  <si>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</si>
  <si>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</si>
  <si>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</si>
  <si>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</si>
  <si>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</si>
  <si>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</si>
  <si>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</si>
  <si>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</si>
  <si>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</si>
  <si>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</si>
  <si>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</si>
  <si>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</si>
  <si>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</si>
  <si>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</si>
  <si>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</si>
  <si>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</si>
  <si>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</si>
  <si>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</si>
  <si>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</si>
  <si>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</si>
  <si>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</si>
  <si>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</si>
  <si>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</si>
  <si>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</si>
  <si>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</si>
  <si>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</si>
  <si>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</si>
  <si>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</si>
  <si>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</si>
  <si>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</si>
  <si>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</si>
  <si>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</si>
  <si>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</si>
  <si>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</si>
  <si>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</si>
  <si>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</si>
  <si>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</si>
  <si>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</si>
  <si>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</si>
  <si>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</si>
  <si>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</si>
  <si>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</si>
  <si>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</si>
  <si>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</si>
  <si>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</si>
  <si>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</si>
  <si>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</si>
  <si>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</si>
  <si>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</si>
  <si>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</si>
  <si>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</si>
  <si>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</si>
  <si>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</si>
  <si>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</si>
  <si>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</si>
  <si>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</si>
  <si>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</si>
  <si>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</si>
  <si>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</si>
  <si>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</si>
  <si>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</si>
  <si>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</si>
  <si>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</si>
  <si>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</si>
  <si>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</si>
  <si>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</si>
  <si>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</si>
  <si>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</si>
  <si>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</si>
  <si>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</si>
  <si>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</si>
  <si>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</si>
  <si>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</si>
  <si>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</si>
  <si>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</si>
  <si>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</si>
  <si>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</si>
  <si>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</si>
  <si>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</si>
  <si>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</si>
  <si>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</si>
  <si>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</si>
  <si>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</si>
  <si>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</si>
  <si>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</si>
  <si>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</si>
  <si>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</si>
  <si>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</si>
  <si>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</si>
  <si>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</si>
  <si>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</si>
  <si>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</si>
  <si>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</si>
  <si>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</si>
  <si>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</si>
  <si>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</si>
  <si>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</si>
  <si>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</si>
  <si>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</si>
  <si>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</si>
  <si>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</si>
  <si>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</si>
  <si>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</si>
  <si>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</si>
  <si>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</si>
  <si>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</si>
  <si>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</si>
  <si>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</si>
  <si>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</si>
  <si>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</si>
  <si>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</si>
  <si>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</si>
  <si>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</si>
  <si>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</si>
  <si>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</si>
  <si>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</si>
  <si>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</si>
  <si>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</si>
  <si>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</si>
  <si>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</si>
  <si>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</si>
  <si>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</si>
  <si>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</si>
  <si>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</si>
  <si>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</si>
  <si>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</si>
  <si>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</si>
  <si>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</si>
  <si>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</si>
  <si>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</si>
  <si>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</si>
  <si>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</si>
  <si>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</si>
  <si>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</si>
  <si>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</si>
  <si>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</si>
  <si>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</si>
  <si>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</si>
  <si>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</si>
  <si>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</si>
  <si>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</si>
  <si>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</si>
  <si>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</si>
  <si>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</si>
  <si>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</si>
  <si>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</si>
  <si>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</si>
  <si>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</si>
  <si>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</si>
  <si>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</si>
  <si>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</si>
  <si>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</si>
  <si>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</si>
  <si>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</si>
  <si>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</si>
  <si>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</si>
  <si>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</si>
  <si>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</si>
  <si>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</si>
  <si>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</si>
  <si>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</si>
  <si>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</si>
  <si>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</si>
  <si>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</si>
  <si>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</si>
  <si>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</si>
  <si>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</si>
  <si>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</si>
  <si>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</si>
  <si>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</si>
  <si>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</si>
  <si>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</si>
  <si>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</si>
  <si>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</si>
  <si>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</si>
  <si>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</si>
  <si>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</si>
  <si>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</si>
  <si>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</si>
  <si>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</si>
  <si>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</si>
  <si>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</si>
  <si>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</si>
  <si>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</si>
  <si>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</si>
  <si>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</si>
  <si>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</si>
  <si>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</si>
  <si>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</si>
  <si>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</si>
  <si>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</si>
  <si>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</si>
  <si>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</si>
  <si>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</si>
  <si>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</si>
  <si>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</si>
  <si>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</si>
  <si>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</si>
  <si>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</si>
  <si>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</si>
  <si>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</si>
  <si>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</si>
  <si>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</si>
  <si>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</si>
  <si>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</si>
  <si>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</si>
  <si>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</si>
  <si>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</si>
  <si>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</si>
  <si>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</si>
  <si>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</si>
  <si>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</si>
  <si>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</si>
  <si>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</si>
  <si>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</si>
  <si>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</si>
  <si>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</si>
  <si>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</si>
  <si>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</si>
  <si>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</si>
  <si>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</si>
  <si>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令和  8  年  6  月 25   日</t>
    <phoneticPr fontId="3"/>
  </si>
  <si>
    <t>東京都港区港南1‐2‐70</t>
    <phoneticPr fontId="3"/>
  </si>
  <si>
    <t>株式会社丹青社　代表取締役社長　小林　統</t>
    <phoneticPr fontId="3"/>
  </si>
  <si>
    <t>株式会社丹青社</t>
    <phoneticPr fontId="3"/>
  </si>
  <si>
    <t>東京都港区港南1‐2‐70　品川シーズンテラス</t>
    <phoneticPr fontId="3"/>
  </si>
  <si>
    <t>080-1378-0669</t>
    <phoneticPr fontId="3"/>
  </si>
  <si>
    <t>Ｒ－サービス業（他に分類されないもの）</t>
  </si>
  <si>
    <t>他に分類されない事業サービス業（ディスプレイ業）</t>
    <rPh sb="22" eb="23">
      <t>ギョウ</t>
    </rPh>
    <phoneticPr fontId="3"/>
  </si>
  <si>
    <t>総合ディスプレイ業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</si>
</sst>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3">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177" fontId="4" fillId="3" borderId="125"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38" zoomScaleNormal="100" zoomScaleSheetLayoutView="100" workbookViewId="0">
      <selection activeCell="F47" sqref="F47:L48"/>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875" style="21" customWidth="1"/>
    <col min="7" max="7" width="6.875" style="21" customWidth="1"/>
    <col min="8" max="8" width="13.875" style="21" customWidth="1"/>
    <col min="9" max="9" width="5.875" style="21" customWidth="1"/>
    <col min="10" max="10" width="3.875" style="21" customWidth="1"/>
    <col min="11" max="11" width="10.875" style="21" customWidth="1"/>
    <col min="12" max="12" width="6.875" style="21" customWidth="1"/>
    <col min="13" max="13" width="7.875" style="21" customWidth="1"/>
    <col min="14" max="14" width="6.875" style="21" customWidth="1"/>
    <col min="15" max="15" width="7.875" style="21" customWidth="1"/>
    <col min="16" max="16" width="2.125" style="21" customWidth="1"/>
    <col min="17" max="18" width="9" style="21"/>
    <col min="19" max="19" width="10.875" style="21" customWidth="1"/>
    <col min="20" max="20" width="9" style="21"/>
    <col min="21" max="21" width="13.375" style="21" customWidth="1"/>
    <col min="22" max="27" width="9" style="21"/>
    <col min="28" max="28" width="33.8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466</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35" customHeight="1">
      <c r="C33" s="78"/>
      <c r="O33" s="79"/>
      <c r="Q33" s="20"/>
      <c r="R33" s="20"/>
      <c r="S33" s="20"/>
    </row>
    <row r="34" spans="1:19" ht="14.25">
      <c r="C34" s="78"/>
      <c r="L34" s="520" t="s">
        <v>467</v>
      </c>
      <c r="M34" s="521"/>
      <c r="N34" s="521"/>
      <c r="O34" s="522"/>
      <c r="Q34" s="20"/>
      <c r="R34" s="20"/>
      <c r="S34" s="20"/>
    </row>
    <row r="35" spans="1:19" ht="11.25" customHeight="1">
      <c r="C35" s="78"/>
      <c r="O35" s="80"/>
      <c r="Q35" s="20"/>
      <c r="R35" s="20"/>
      <c r="S35" s="20"/>
    </row>
    <row r="36" spans="1:19" ht="13.5">
      <c r="C36" s="552" t="s">
        <v>41</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468</v>
      </c>
      <c r="K39" s="511"/>
      <c r="L39" s="512"/>
      <c r="M39" s="512"/>
      <c r="N39" s="512"/>
      <c r="O39" s="513"/>
      <c r="Q39" s="20"/>
      <c r="R39" s="20"/>
    </row>
    <row r="40" spans="1:19" ht="26.25" customHeight="1">
      <c r="C40" s="78"/>
      <c r="H40" s="23" t="s">
        <v>7</v>
      </c>
      <c r="I40" s="23"/>
      <c r="J40" s="511" t="s">
        <v>469</v>
      </c>
      <c r="K40" s="511"/>
      <c r="L40" s="512"/>
      <c r="M40" s="512"/>
      <c r="N40" s="512"/>
      <c r="O40" s="513"/>
    </row>
    <row r="41" spans="1:19">
      <c r="C41" s="78"/>
      <c r="J41" s="21" t="s">
        <v>8</v>
      </c>
      <c r="O41" s="79"/>
    </row>
    <row r="42" spans="1:19">
      <c r="C42" s="78"/>
      <c r="J42" s="24" t="s">
        <v>9</v>
      </c>
      <c r="K42" s="24"/>
      <c r="L42" s="564"/>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470</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7072</v>
      </c>
      <c r="N48" s="527"/>
      <c r="O48" s="528"/>
    </row>
    <row r="49" spans="3:21" ht="18" customHeight="1">
      <c r="C49" s="505" t="s">
        <v>11</v>
      </c>
      <c r="D49" s="506"/>
      <c r="E49" s="507"/>
      <c r="F49" s="560" t="s">
        <v>471</v>
      </c>
      <c r="G49" s="561"/>
      <c r="H49" s="561"/>
      <c r="I49" s="561"/>
      <c r="J49" s="561"/>
      <c r="K49" s="561"/>
      <c r="L49" s="126" t="s">
        <v>172</v>
      </c>
      <c r="M49" s="386"/>
      <c r="N49" s="529" t="s">
        <v>472</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473</v>
      </c>
      <c r="G52" s="465"/>
      <c r="H52" s="465"/>
      <c r="I52" s="465"/>
      <c r="J52" s="30" t="s">
        <v>47</v>
      </c>
      <c r="K52" s="30"/>
      <c r="L52" s="466" t="s">
        <v>474</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v>107222</v>
      </c>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t="s">
        <v>475</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1240</v>
      </c>
      <c r="I63" s="240" t="s">
        <v>4</v>
      </c>
      <c r="J63" s="485" t="s">
        <v>324</v>
      </c>
      <c r="K63" s="486"/>
      <c r="L63" s="487"/>
      <c r="M63" s="480" t="str">
        <f>+別紙!AA14</f>
        <v>0</v>
      </c>
      <c r="N63" s="481"/>
      <c r="O63" s="391" t="s">
        <v>4</v>
      </c>
      <c r="P63" s="162"/>
      <c r="Q63" s="127"/>
      <c r="R63" s="127"/>
      <c r="S63" s="127"/>
      <c r="T63" s="127"/>
      <c r="U63" s="127"/>
    </row>
    <row r="64" spans="3:21" ht="24.75" customHeight="1">
      <c r="C64" s="502"/>
      <c r="D64" s="482" t="s">
        <v>301</v>
      </c>
      <c r="E64" s="483"/>
      <c r="F64" s="483"/>
      <c r="G64" s="484"/>
      <c r="H64" s="379" t="str">
        <f>+別紙!AA10</f>
        <v>0</v>
      </c>
      <c r="I64" s="240" t="s">
        <v>4</v>
      </c>
      <c r="J64" s="485" t="s">
        <v>305</v>
      </c>
      <c r="K64" s="486"/>
      <c r="L64" s="487"/>
      <c r="M64" s="480" t="str">
        <f>+別紙!AA15</f>
        <v>0</v>
      </c>
      <c r="N64" s="481"/>
      <c r="O64" s="31" t="s">
        <v>4</v>
      </c>
      <c r="P64" s="470"/>
      <c r="Q64" s="471"/>
      <c r="R64" s="471"/>
      <c r="S64" s="471"/>
    </row>
    <row r="65" spans="1:22" ht="24.75" customHeight="1">
      <c r="C65" s="502"/>
      <c r="D65" s="482" t="s">
        <v>302</v>
      </c>
      <c r="E65" s="483"/>
      <c r="F65" s="483"/>
      <c r="G65" s="484"/>
      <c r="H65" s="379" t="str">
        <f>+別紙!AA11</f>
        <v>0</v>
      </c>
      <c r="I65" s="240" t="s">
        <v>4</v>
      </c>
      <c r="J65" s="482" t="s">
        <v>306</v>
      </c>
      <c r="K65" s="483"/>
      <c r="L65" s="484"/>
      <c r="M65" s="480" t="str">
        <f>+別紙!AA16</f>
        <v>0</v>
      </c>
      <c r="N65" s="481"/>
      <c r="O65" s="378" t="s">
        <v>4</v>
      </c>
      <c r="P65" s="160"/>
      <c r="Q65" s="161"/>
      <c r="R65" s="161"/>
      <c r="S65" s="161"/>
    </row>
    <row r="66" spans="1:22" ht="24.75" customHeight="1">
      <c r="C66" s="392"/>
      <c r="D66" s="482" t="s">
        <v>303</v>
      </c>
      <c r="E66" s="483"/>
      <c r="F66" s="483"/>
      <c r="G66" s="484"/>
      <c r="H66" s="379" t="str">
        <f>+別紙!AA12</f>
        <v>0</v>
      </c>
      <c r="I66" s="240" t="s">
        <v>4</v>
      </c>
      <c r="J66" s="482" t="s">
        <v>387</v>
      </c>
      <c r="K66" s="483"/>
      <c r="L66" s="484"/>
      <c r="M66" s="480" t="str">
        <f>+別紙!AA17</f>
        <v>0</v>
      </c>
      <c r="N66" s="481"/>
      <c r="O66" s="378" t="s">
        <v>4</v>
      </c>
      <c r="P66" s="160"/>
      <c r="Q66" s="161"/>
      <c r="R66" s="161"/>
      <c r="S66" s="161"/>
    </row>
    <row r="67" spans="1:22" ht="24.75" customHeight="1">
      <c r="C67" s="393"/>
      <c r="D67" s="482" t="s">
        <v>304</v>
      </c>
      <c r="E67" s="483"/>
      <c r="F67" s="483"/>
      <c r="G67" s="484"/>
      <c r="H67" s="379" t="str">
        <f>+別紙!AA13</f>
        <v>0</v>
      </c>
      <c r="I67" s="240" t="s">
        <v>4</v>
      </c>
      <c r="J67" s="482" t="s">
        <v>388</v>
      </c>
      <c r="K67" s="483"/>
      <c r="L67" s="484"/>
      <c r="M67" s="480" t="str">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3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35" customHeight="1">
      <c r="A77" s="21"/>
      <c r="B77" s="21"/>
      <c r="C77" s="181">
        <v>3</v>
      </c>
      <c r="D77" s="472" t="s">
        <v>455</v>
      </c>
      <c r="E77" s="472"/>
      <c r="F77" s="472"/>
      <c r="G77" s="472"/>
      <c r="H77" s="472"/>
      <c r="I77" s="472"/>
      <c r="J77" s="472"/>
      <c r="K77" s="472"/>
      <c r="L77" s="472"/>
      <c r="M77" s="472"/>
      <c r="N77" s="472"/>
      <c r="O77" s="473"/>
    </row>
    <row r="78" spans="1:22" ht="28.3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3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3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3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3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3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0" width="9" style="40"/>
    <col min="51" max="51" width="49.8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1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3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株式会社丹青社</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3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pageSetUpPr fitToPage="1"/>
  </sheetPr>
  <dimension ref="B1:BJ76"/>
  <sheetViews>
    <sheetView showGridLines="0" topLeftCell="B18"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3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49.4</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v>7</v>
      </c>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v>0</v>
      </c>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v>10.5</v>
      </c>
      <c r="AV20" s="438" t="s">
        <v>198</v>
      </c>
      <c r="AW20" s="685"/>
      <c r="AX20" s="674"/>
    </row>
    <row r="21" spans="2:51"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v>0</v>
      </c>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60</v>
      </c>
      <c r="E24" s="641"/>
      <c r="F24" s="641"/>
      <c r="G24" s="194" t="s">
        <v>198</v>
      </c>
      <c r="H24" s="619">
        <f>+F12</f>
        <v>49.4</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17.5</v>
      </c>
      <c r="AT24" s="588"/>
      <c r="AU24" s="588"/>
      <c r="AV24" s="52" t="s">
        <v>13</v>
      </c>
      <c r="AW24" s="450"/>
    </row>
    <row r="25" spans="2:51" ht="27" customHeight="1" thickBot="1">
      <c r="B25" s="652" t="s">
        <v>201</v>
      </c>
      <c r="C25" s="653"/>
      <c r="D25" s="641"/>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c r="E27" s="641"/>
      <c r="F27" s="641"/>
      <c r="G27" s="194" t="s">
        <v>198</v>
      </c>
      <c r="H27" s="619">
        <f>+Y21</f>
        <v>0</v>
      </c>
      <c r="I27" s="620"/>
      <c r="J27" s="194" t="s">
        <v>198</v>
      </c>
      <c r="M27" s="593"/>
      <c r="P27" s="623">
        <f>+R30+ROUND(R33,1)</f>
        <v>49.4</v>
      </c>
      <c r="Q27" s="624"/>
      <c r="R27" s="624"/>
      <c r="S27" s="624"/>
      <c r="T27" s="44" t="s">
        <v>38</v>
      </c>
      <c r="U27" s="64"/>
      <c r="V27" s="64"/>
      <c r="Y27" s="62" t="s">
        <v>39</v>
      </c>
      <c r="Z27" s="65"/>
      <c r="AH27" s="53"/>
      <c r="AI27" s="53"/>
      <c r="AJ27" s="53"/>
      <c r="AK27" s="53"/>
      <c r="AL27" s="587">
        <f>+AH18+P27</f>
        <v>49.4</v>
      </c>
      <c r="AM27" s="588"/>
      <c r="AN27" s="588"/>
      <c r="AO27" s="588"/>
      <c r="AP27" s="52" t="s">
        <v>13</v>
      </c>
      <c r="AQ27" s="267"/>
      <c r="AR27" s="128"/>
      <c r="AS27" s="573">
        <v>0</v>
      </c>
      <c r="AT27" s="574"/>
      <c r="AU27" s="574"/>
      <c r="AV27" s="52" t="s">
        <v>13</v>
      </c>
      <c r="AW27" s="405"/>
    </row>
    <row r="28" spans="2:51" ht="27" customHeight="1" thickTop="1" thickBot="1">
      <c r="B28" s="669" t="s">
        <v>332</v>
      </c>
      <c r="C28" s="670"/>
      <c r="D28" s="641"/>
      <c r="E28" s="641"/>
      <c r="F28" s="641"/>
      <c r="G28" s="194" t="s">
        <v>198</v>
      </c>
      <c r="H28" s="619">
        <f>+P15+AH12</f>
        <v>0</v>
      </c>
      <c r="I28" s="620"/>
      <c r="J28" s="194" t="s">
        <v>198</v>
      </c>
      <c r="M28" s="593"/>
      <c r="P28" s="56"/>
      <c r="U28" s="53"/>
      <c r="V28" s="53"/>
      <c r="X28" s="446"/>
      <c r="Y28" s="625" t="s">
        <v>175</v>
      </c>
      <c r="Z28" s="626"/>
      <c r="AA28" s="581">
        <v>17.5</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c r="E29" s="641"/>
      <c r="F29" s="641"/>
      <c r="G29" s="194" t="s">
        <v>198</v>
      </c>
      <c r="H29" s="619">
        <f>+AL27</f>
        <v>49.4</v>
      </c>
      <c r="I29" s="620"/>
      <c r="J29" s="194" t="s">
        <v>198</v>
      </c>
      <c r="M29" s="593"/>
      <c r="P29" s="56"/>
      <c r="Q29" s="144"/>
      <c r="R29" s="51" t="s">
        <v>183</v>
      </c>
      <c r="S29" s="595" t="s">
        <v>33</v>
      </c>
      <c r="T29" s="609"/>
      <c r="U29" s="609"/>
      <c r="V29" s="610"/>
      <c r="W29" s="48"/>
      <c r="X29" s="447"/>
      <c r="Y29" s="625" t="s">
        <v>258</v>
      </c>
      <c r="Z29" s="626"/>
      <c r="AA29" s="581">
        <v>31.9</v>
      </c>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86"/>
      <c r="E30" s="641"/>
      <c r="F30" s="641"/>
      <c r="G30" s="194" t="s">
        <v>198</v>
      </c>
      <c r="H30" s="619">
        <f>+AL30</f>
        <v>39.9</v>
      </c>
      <c r="I30" s="620"/>
      <c r="J30" s="194" t="s">
        <v>198</v>
      </c>
      <c r="M30" s="593"/>
      <c r="P30" s="56"/>
      <c r="R30" s="623">
        <f>+ROUND(AA28,1)+ROUND(AA29,1)+ROUND(AA30,1)</f>
        <v>49.4</v>
      </c>
      <c r="S30" s="624"/>
      <c r="T30" s="624"/>
      <c r="U30" s="624"/>
      <c r="V30" s="44" t="s">
        <v>16</v>
      </c>
      <c r="X30" s="255"/>
      <c r="Y30" s="625" t="s">
        <v>186</v>
      </c>
      <c r="Z30" s="626"/>
      <c r="AA30" s="581"/>
      <c r="AB30" s="582"/>
      <c r="AC30" s="582"/>
      <c r="AD30" s="582"/>
      <c r="AE30" s="582"/>
      <c r="AF30" s="44" t="s">
        <v>13</v>
      </c>
      <c r="AL30" s="573">
        <v>39.9</v>
      </c>
      <c r="AM30" s="574"/>
      <c r="AN30" s="574"/>
      <c r="AO30" s="574"/>
      <c r="AP30" s="52" t="s">
        <v>13</v>
      </c>
      <c r="AS30" s="618"/>
      <c r="AT30" s="615"/>
      <c r="AU30" s="615"/>
      <c r="AV30" s="616"/>
      <c r="AW30" s="405"/>
    </row>
    <row r="31" spans="2:51" ht="27" customHeight="1" thickBot="1">
      <c r="B31" s="652" t="s">
        <v>226</v>
      </c>
      <c r="C31" s="653"/>
      <c r="D31" s="641"/>
      <c r="E31" s="641"/>
      <c r="F31" s="641"/>
      <c r="G31" s="194" t="s">
        <v>198</v>
      </c>
      <c r="H31" s="619">
        <f>+AS24</f>
        <v>17.5</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v>0</v>
      </c>
      <c r="AT31" s="612"/>
      <c r="AU31" s="612"/>
      <c r="AV31" s="163" t="s">
        <v>13</v>
      </c>
      <c r="AW31" s="405"/>
    </row>
    <row r="32" spans="2:51" ht="27" customHeight="1" thickTop="1" thickBot="1">
      <c r="B32" s="652" t="s">
        <v>428</v>
      </c>
      <c r="C32" s="653"/>
      <c r="D32" s="641"/>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f>IF(SUM(F12,F15)&gt;0,SUM(P12,P21,AH9,AS24,AS27,AS31)/SUM(F12,F15)*100,"")</f>
        <v>35.425101214574902</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f>IF(SUM(F12,F15)&gt;0,SUM(P21,AS27,AS31,AU9,AU20)/SUM(F12,F15)*100,"")</f>
        <v>21.25506072874494</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tabColor rgb="FFFFFF00"/>
    <pageSetUpPr fitToPage="1"/>
  </sheetPr>
  <dimension ref="B1:BJ76"/>
  <sheetViews>
    <sheetView showGridLines="0" topLeftCell="A16" zoomScaleNormal="100" workbookViewId="0">
      <selection activeCell="D28" sqref="D28:F28"/>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35" customHeight="1" thickBot="1">
      <c r="B7" s="575" t="s">
        <v>89</v>
      </c>
      <c r="C7" s="576"/>
      <c r="D7" s="649" t="s">
        <v>208</v>
      </c>
      <c r="E7" s="650"/>
      <c r="F7" s="650"/>
      <c r="G7" s="650"/>
      <c r="H7" s="650"/>
      <c r="I7" s="651"/>
      <c r="J7" s="143"/>
      <c r="K7" s="53"/>
      <c r="L7" s="156"/>
      <c r="M7" s="687" t="s">
        <v>91</v>
      </c>
      <c r="N7" s="688"/>
      <c r="O7" s="688"/>
      <c r="P7" s="688"/>
      <c r="Q7" s="688"/>
      <c r="R7" s="688"/>
      <c r="S7" s="688"/>
      <c r="T7" s="688"/>
      <c r="U7" s="688"/>
      <c r="V7" s="688"/>
      <c r="W7" s="689"/>
      <c r="X7" s="689"/>
      <c r="Y7" s="688"/>
      <c r="Z7" s="688"/>
      <c r="AA7" s="688"/>
      <c r="AB7" s="690"/>
      <c r="AC7" s="138"/>
      <c r="AD7" s="138"/>
      <c r="AE7" s="138"/>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1"/>
      <c r="N8" s="692"/>
      <c r="O8" s="692"/>
      <c r="P8" s="692"/>
      <c r="Q8" s="692"/>
      <c r="R8" s="692"/>
      <c r="S8" s="692"/>
      <c r="T8" s="692"/>
      <c r="U8" s="692"/>
      <c r="V8" s="692"/>
      <c r="W8" s="692"/>
      <c r="X8" s="692"/>
      <c r="Y8" s="692"/>
      <c r="Z8" s="692"/>
      <c r="AA8" s="692"/>
      <c r="AB8" s="6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32.700000000000003</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40</v>
      </c>
      <c r="E24" s="641"/>
      <c r="F24" s="641"/>
      <c r="G24" s="194" t="s">
        <v>198</v>
      </c>
      <c r="H24" s="619">
        <f>+F12</f>
        <v>32.700000000000003</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32.700000000000003</v>
      </c>
      <c r="AT24" s="588"/>
      <c r="AU24" s="588"/>
      <c r="AV24" s="52" t="s">
        <v>13</v>
      </c>
      <c r="AW24" s="405"/>
    </row>
    <row r="25" spans="2:49" ht="27" customHeight="1" thickBot="1">
      <c r="B25" s="652" t="s">
        <v>201</v>
      </c>
      <c r="C25" s="653"/>
      <c r="D25" s="641"/>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c r="E27" s="641"/>
      <c r="F27" s="641"/>
      <c r="G27" s="194" t="s">
        <v>198</v>
      </c>
      <c r="H27" s="619">
        <f>+Y21</f>
        <v>0</v>
      </c>
      <c r="I27" s="620"/>
      <c r="J27" s="194" t="s">
        <v>198</v>
      </c>
      <c r="M27" s="593"/>
      <c r="P27" s="623">
        <f>+R30+ROUND(R33,1)</f>
        <v>32.700000000000003</v>
      </c>
      <c r="Q27" s="624"/>
      <c r="R27" s="624"/>
      <c r="S27" s="624"/>
      <c r="T27" s="44" t="s">
        <v>38</v>
      </c>
      <c r="U27" s="64"/>
      <c r="V27" s="64"/>
      <c r="Y27" s="62" t="s">
        <v>39</v>
      </c>
      <c r="Z27" s="65"/>
      <c r="AH27" s="53"/>
      <c r="AI27" s="53"/>
      <c r="AJ27" s="53"/>
      <c r="AK27" s="53"/>
      <c r="AL27" s="587">
        <f>+AH18+P27</f>
        <v>32.700000000000003</v>
      </c>
      <c r="AM27" s="588"/>
      <c r="AN27" s="588"/>
      <c r="AO27" s="588"/>
      <c r="AP27" s="52" t="s">
        <v>13</v>
      </c>
      <c r="AQ27" s="267"/>
      <c r="AR27" s="128"/>
      <c r="AS27" s="573">
        <v>0</v>
      </c>
      <c r="AT27" s="574"/>
      <c r="AU27" s="574"/>
      <c r="AV27" s="52" t="s">
        <v>13</v>
      </c>
      <c r="AW27" s="405"/>
    </row>
    <row r="28" spans="2:49" ht="27" customHeight="1" thickTop="1" thickBot="1">
      <c r="B28" s="669" t="s">
        <v>332</v>
      </c>
      <c r="C28" s="670"/>
      <c r="D28" s="641"/>
      <c r="E28" s="641"/>
      <c r="F28" s="641"/>
      <c r="G28" s="194" t="s">
        <v>198</v>
      </c>
      <c r="H28" s="619">
        <f>+P15+AH12</f>
        <v>0</v>
      </c>
      <c r="I28" s="620"/>
      <c r="J28" s="194" t="s">
        <v>198</v>
      </c>
      <c r="M28" s="593"/>
      <c r="P28" s="56"/>
      <c r="U28" s="53"/>
      <c r="V28" s="53"/>
      <c r="Y28" s="625" t="s">
        <v>175</v>
      </c>
      <c r="Z28" s="626"/>
      <c r="AA28" s="581">
        <v>32.700000000000003</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c r="E29" s="641"/>
      <c r="F29" s="641"/>
      <c r="G29" s="194" t="s">
        <v>198</v>
      </c>
      <c r="H29" s="619">
        <f>+AL27</f>
        <v>32.700000000000003</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c r="E30" s="641"/>
      <c r="F30" s="641"/>
      <c r="G30" s="194" t="s">
        <v>198</v>
      </c>
      <c r="H30" s="619">
        <f>+AL30</f>
        <v>19.2</v>
      </c>
      <c r="I30" s="620"/>
      <c r="J30" s="194" t="s">
        <v>198</v>
      </c>
      <c r="M30" s="593"/>
      <c r="P30" s="56"/>
      <c r="R30" s="623">
        <f>+ROUND(AA28,1)+ROUND(AA29,1)+ROUND(AA30,1)</f>
        <v>32.700000000000003</v>
      </c>
      <c r="S30" s="624"/>
      <c r="T30" s="624"/>
      <c r="U30" s="624"/>
      <c r="V30" s="44" t="s">
        <v>16</v>
      </c>
      <c r="Y30" s="625" t="s">
        <v>186</v>
      </c>
      <c r="Z30" s="626"/>
      <c r="AA30" s="581"/>
      <c r="AB30" s="582"/>
      <c r="AC30" s="582"/>
      <c r="AD30" s="582"/>
      <c r="AE30" s="582"/>
      <c r="AF30" s="44" t="s">
        <v>13</v>
      </c>
      <c r="AL30" s="573">
        <v>19.2</v>
      </c>
      <c r="AM30" s="574"/>
      <c r="AN30" s="574"/>
      <c r="AO30" s="574"/>
      <c r="AP30" s="52" t="s">
        <v>13</v>
      </c>
      <c r="AS30" s="618"/>
      <c r="AT30" s="615"/>
      <c r="AU30" s="615"/>
      <c r="AV30" s="616"/>
      <c r="AW30" s="405"/>
    </row>
    <row r="31" spans="2:49" ht="27" customHeight="1" thickTop="1" thickBot="1">
      <c r="B31" s="652" t="s">
        <v>226</v>
      </c>
      <c r="C31" s="653"/>
      <c r="D31" s="641"/>
      <c r="E31" s="641"/>
      <c r="F31" s="641"/>
      <c r="G31" s="194" t="s">
        <v>198</v>
      </c>
      <c r="H31" s="619">
        <f>+AS24</f>
        <v>32.700000000000003</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v>0</v>
      </c>
      <c r="AT31" s="612"/>
      <c r="AU31" s="612"/>
      <c r="AV31" s="163" t="s">
        <v>13</v>
      </c>
      <c r="AW31" s="405"/>
    </row>
    <row r="32" spans="2:49" ht="27" customHeight="1" thickTop="1" thickBot="1">
      <c r="B32" s="652" t="s">
        <v>428</v>
      </c>
      <c r="C32" s="653"/>
      <c r="D32" s="641"/>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rgb="FFFFFF00"/>
    <pageSetUpPr fitToPage="1"/>
  </sheetPr>
  <dimension ref="B1:BJ76"/>
  <sheetViews>
    <sheetView showGridLines="0" topLeftCell="A13" zoomScaleNormal="100" workbookViewId="0">
      <selection activeCell="D33" sqref="D33:F3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35" customHeight="1" thickBot="1">
      <c r="B7" s="575" t="s">
        <v>89</v>
      </c>
      <c r="C7" s="576"/>
      <c r="D7" s="649" t="s">
        <v>209</v>
      </c>
      <c r="E7" s="650"/>
      <c r="F7" s="650"/>
      <c r="G7" s="650"/>
      <c r="H7" s="650"/>
      <c r="I7" s="651"/>
      <c r="J7" s="143"/>
      <c r="K7" s="53"/>
      <c r="L7" s="156"/>
      <c r="M7" s="694" t="s">
        <v>227</v>
      </c>
      <c r="N7" s="695"/>
      <c r="O7" s="695"/>
      <c r="P7" s="695"/>
      <c r="Q7" s="695"/>
      <c r="R7" s="695"/>
      <c r="S7" s="695"/>
      <c r="T7" s="695"/>
      <c r="U7" s="695"/>
      <c r="V7" s="695"/>
      <c r="W7" s="696"/>
      <c r="X7" s="696"/>
      <c r="Y7" s="695"/>
      <c r="Z7" s="695"/>
      <c r="AA7" s="695"/>
      <c r="AB7" s="697"/>
      <c r="AC7" s="158"/>
      <c r="AD7" s="158"/>
      <c r="AE7" s="158"/>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8"/>
      <c r="N8" s="699"/>
      <c r="O8" s="699"/>
      <c r="P8" s="699"/>
      <c r="Q8" s="699"/>
      <c r="R8" s="699"/>
      <c r="S8" s="699"/>
      <c r="T8" s="699"/>
      <c r="U8" s="699"/>
      <c r="V8" s="699"/>
      <c r="W8" s="699"/>
      <c r="X8" s="699"/>
      <c r="Y8" s="699"/>
      <c r="Z8" s="699"/>
      <c r="AA8" s="699"/>
      <c r="AB8" s="700"/>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122.3</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130</v>
      </c>
      <c r="E24" s="641"/>
      <c r="F24" s="641"/>
      <c r="G24" s="194" t="s">
        <v>198</v>
      </c>
      <c r="H24" s="619">
        <f>+F12</f>
        <v>122.3</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122.3</v>
      </c>
      <c r="AT24" s="588"/>
      <c r="AU24" s="588"/>
      <c r="AV24" s="52" t="s">
        <v>13</v>
      </c>
      <c r="AW24" s="405"/>
    </row>
    <row r="25" spans="2:49" ht="27" customHeight="1" thickBot="1">
      <c r="B25" s="652" t="s">
        <v>201</v>
      </c>
      <c r="C25" s="653"/>
      <c r="D25" s="641"/>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c r="E27" s="641"/>
      <c r="F27" s="641"/>
      <c r="G27" s="194" t="s">
        <v>198</v>
      </c>
      <c r="H27" s="619">
        <f>+Y21</f>
        <v>0</v>
      </c>
      <c r="I27" s="620"/>
      <c r="J27" s="194" t="s">
        <v>198</v>
      </c>
      <c r="M27" s="593"/>
      <c r="P27" s="623">
        <f>+R30+ROUND(R33,1)</f>
        <v>122.3</v>
      </c>
      <c r="Q27" s="624"/>
      <c r="R27" s="624"/>
      <c r="S27" s="624"/>
      <c r="T27" s="44" t="s">
        <v>38</v>
      </c>
      <c r="U27" s="64"/>
      <c r="V27" s="64"/>
      <c r="Y27" s="62" t="s">
        <v>39</v>
      </c>
      <c r="Z27" s="65"/>
      <c r="AH27" s="53"/>
      <c r="AI27" s="53"/>
      <c r="AJ27" s="53"/>
      <c r="AK27" s="53"/>
      <c r="AL27" s="587">
        <f>+AH18+P27</f>
        <v>122.3</v>
      </c>
      <c r="AM27" s="588"/>
      <c r="AN27" s="588"/>
      <c r="AO27" s="588"/>
      <c r="AP27" s="52" t="s">
        <v>13</v>
      </c>
      <c r="AQ27" s="267"/>
      <c r="AR27" s="128"/>
      <c r="AS27" s="573">
        <v>0</v>
      </c>
      <c r="AT27" s="574"/>
      <c r="AU27" s="574"/>
      <c r="AV27" s="52" t="s">
        <v>13</v>
      </c>
      <c r="AW27" s="405"/>
    </row>
    <row r="28" spans="2:49" ht="27" customHeight="1" thickTop="1" thickBot="1">
      <c r="B28" s="669" t="s">
        <v>332</v>
      </c>
      <c r="C28" s="670"/>
      <c r="D28" s="641"/>
      <c r="E28" s="641"/>
      <c r="F28" s="641"/>
      <c r="G28" s="194" t="s">
        <v>198</v>
      </c>
      <c r="H28" s="619">
        <f>+P15+AH12</f>
        <v>0</v>
      </c>
      <c r="I28" s="620"/>
      <c r="J28" s="194" t="s">
        <v>198</v>
      </c>
      <c r="M28" s="593"/>
      <c r="P28" s="56"/>
      <c r="U28" s="53"/>
      <c r="V28" s="53"/>
      <c r="Y28" s="625" t="s">
        <v>175</v>
      </c>
      <c r="Z28" s="626"/>
      <c r="AA28" s="581">
        <v>122.3</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c r="E29" s="641"/>
      <c r="F29" s="641"/>
      <c r="G29" s="194" t="s">
        <v>198</v>
      </c>
      <c r="H29" s="619">
        <f>+AL27</f>
        <v>122.3</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c r="E30" s="641"/>
      <c r="F30" s="641"/>
      <c r="G30" s="194" t="s">
        <v>198</v>
      </c>
      <c r="H30" s="619">
        <f>+AL30</f>
        <v>48.3</v>
      </c>
      <c r="I30" s="620"/>
      <c r="J30" s="194" t="s">
        <v>198</v>
      </c>
      <c r="M30" s="593"/>
      <c r="P30" s="56"/>
      <c r="R30" s="623">
        <f>+ROUND(AA28,1)+ROUND(AA29,1)+ROUND(AA30,1)</f>
        <v>122.3</v>
      </c>
      <c r="S30" s="624"/>
      <c r="T30" s="624"/>
      <c r="U30" s="624"/>
      <c r="V30" s="44" t="s">
        <v>16</v>
      </c>
      <c r="Y30" s="625" t="s">
        <v>186</v>
      </c>
      <c r="Z30" s="626"/>
      <c r="AA30" s="581"/>
      <c r="AB30" s="582"/>
      <c r="AC30" s="582"/>
      <c r="AD30" s="582"/>
      <c r="AE30" s="582"/>
      <c r="AF30" s="44" t="s">
        <v>13</v>
      </c>
      <c r="AL30" s="573">
        <v>48.3</v>
      </c>
      <c r="AM30" s="574"/>
      <c r="AN30" s="574"/>
      <c r="AO30" s="574"/>
      <c r="AP30" s="52" t="s">
        <v>13</v>
      </c>
      <c r="AS30" s="618"/>
      <c r="AT30" s="615"/>
      <c r="AU30" s="615"/>
      <c r="AV30" s="616"/>
      <c r="AW30" s="405"/>
    </row>
    <row r="31" spans="2:49" ht="27" customHeight="1" thickTop="1" thickBot="1">
      <c r="B31" s="652" t="s">
        <v>226</v>
      </c>
      <c r="C31" s="653"/>
      <c r="D31" s="641"/>
      <c r="E31" s="641"/>
      <c r="F31" s="641"/>
      <c r="G31" s="194" t="s">
        <v>198</v>
      </c>
      <c r="H31" s="619">
        <f>+AS24</f>
        <v>122.3</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v>0</v>
      </c>
      <c r="AT31" s="612"/>
      <c r="AU31" s="612"/>
      <c r="AV31" s="163" t="s">
        <v>13</v>
      </c>
      <c r="AW31" s="405"/>
    </row>
    <row r="32" spans="2:49" ht="27" customHeight="1" thickTop="1" thickBot="1">
      <c r="B32" s="652" t="s">
        <v>428</v>
      </c>
      <c r="C32" s="653"/>
      <c r="D32" s="641"/>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210</v>
      </c>
      <c r="E7" s="650"/>
      <c r="F7" s="650"/>
      <c r="G7" s="650"/>
      <c r="H7" s="650"/>
      <c r="I7" s="651"/>
      <c r="J7" s="143"/>
      <c r="K7" s="53"/>
      <c r="L7" s="156"/>
      <c r="M7" s="687" t="s">
        <v>107</v>
      </c>
      <c r="N7" s="688"/>
      <c r="O7" s="688"/>
      <c r="P7" s="688"/>
      <c r="Q7" s="688"/>
      <c r="R7" s="688"/>
      <c r="S7" s="688"/>
      <c r="T7" s="688"/>
      <c r="U7" s="688"/>
      <c r="V7" s="688"/>
      <c r="W7" s="689"/>
      <c r="X7" s="689"/>
      <c r="Y7" s="688"/>
      <c r="Z7" s="688"/>
      <c r="AA7" s="688"/>
      <c r="AB7" s="690"/>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1"/>
      <c r="N8" s="692"/>
      <c r="O8" s="692"/>
      <c r="P8" s="692"/>
      <c r="Q8" s="692"/>
      <c r="R8" s="692"/>
      <c r="S8" s="692"/>
      <c r="T8" s="692"/>
      <c r="U8" s="692"/>
      <c r="V8" s="692"/>
      <c r="W8" s="692"/>
      <c r="X8" s="692"/>
      <c r="Y8" s="692"/>
      <c r="Z8" s="692"/>
      <c r="AA8" s="692"/>
      <c r="AB8" s="6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211</v>
      </c>
      <c r="E7" s="650"/>
      <c r="F7" s="650"/>
      <c r="G7" s="650"/>
      <c r="H7" s="650"/>
      <c r="I7" s="651"/>
      <c r="J7" s="143"/>
      <c r="K7" s="53"/>
      <c r="L7" s="156"/>
      <c r="M7" s="687" t="s">
        <v>108</v>
      </c>
      <c r="N7" s="688"/>
      <c r="O7" s="688"/>
      <c r="P7" s="688"/>
      <c r="Q7" s="688"/>
      <c r="R7" s="688"/>
      <c r="S7" s="688"/>
      <c r="T7" s="688"/>
      <c r="U7" s="688"/>
      <c r="V7" s="688"/>
      <c r="W7" s="689"/>
      <c r="X7" s="689"/>
      <c r="Y7" s="688"/>
      <c r="Z7" s="688"/>
      <c r="AA7" s="688"/>
      <c r="AB7" s="690"/>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1"/>
      <c r="N8" s="692"/>
      <c r="O8" s="692"/>
      <c r="P8" s="692"/>
      <c r="Q8" s="692"/>
      <c r="R8" s="692"/>
      <c r="S8" s="692"/>
      <c r="T8" s="692"/>
      <c r="U8" s="692"/>
      <c r="V8" s="692"/>
      <c r="W8" s="692"/>
      <c r="X8" s="692"/>
      <c r="Y8" s="692"/>
      <c r="Z8" s="692"/>
      <c r="AA8" s="692"/>
      <c r="AB8" s="6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212</v>
      </c>
      <c r="E7" s="650"/>
      <c r="F7" s="650"/>
      <c r="G7" s="650"/>
      <c r="H7" s="650"/>
      <c r="I7" s="651"/>
      <c r="J7" s="143"/>
      <c r="K7" s="53"/>
      <c r="L7" s="156"/>
      <c r="M7" s="687" t="s">
        <v>92</v>
      </c>
      <c r="N7" s="688"/>
      <c r="O7" s="688"/>
      <c r="P7" s="688"/>
      <c r="Q7" s="688"/>
      <c r="R7" s="688"/>
      <c r="S7" s="688"/>
      <c r="T7" s="688"/>
      <c r="U7" s="688"/>
      <c r="V7" s="688"/>
      <c r="W7" s="689"/>
      <c r="X7" s="689"/>
      <c r="Y7" s="688"/>
      <c r="Z7" s="688"/>
      <c r="AA7" s="688"/>
      <c r="AB7" s="690"/>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1"/>
      <c r="N8" s="692"/>
      <c r="O8" s="692"/>
      <c r="P8" s="692"/>
      <c r="Q8" s="692"/>
      <c r="R8" s="692"/>
      <c r="S8" s="692"/>
      <c r="T8" s="692"/>
      <c r="U8" s="692"/>
      <c r="V8" s="692"/>
      <c r="W8" s="692"/>
      <c r="X8" s="692"/>
      <c r="Y8" s="692"/>
      <c r="Z8" s="692"/>
      <c r="AA8" s="692"/>
      <c r="AB8" s="6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topLeftCell="A14"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rgb="FFFFFF00"/>
    <pageSetUpPr fitToPage="1"/>
  </sheetPr>
  <dimension ref="B1:BJ76"/>
  <sheetViews>
    <sheetView showGridLines="0" topLeftCell="A16" zoomScaleNormal="100" workbookViewId="0">
      <selection activeCell="I34" sqref="I34"/>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143.4</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210</v>
      </c>
      <c r="E24" s="641"/>
      <c r="F24" s="641"/>
      <c r="G24" s="194" t="s">
        <v>198</v>
      </c>
      <c r="H24" s="619">
        <f>+F12</f>
        <v>143.4</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143.4</v>
      </c>
      <c r="AT24" s="588"/>
      <c r="AU24" s="588"/>
      <c r="AV24" s="52" t="s">
        <v>13</v>
      </c>
      <c r="AW24" s="405"/>
    </row>
    <row r="25" spans="2:49" ht="27" customHeight="1" thickBot="1">
      <c r="B25" s="652" t="s">
        <v>201</v>
      </c>
      <c r="C25" s="653"/>
      <c r="D25" s="641"/>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c r="E27" s="641"/>
      <c r="F27" s="641"/>
      <c r="G27" s="194" t="s">
        <v>198</v>
      </c>
      <c r="H27" s="619">
        <f>+Y21</f>
        <v>0</v>
      </c>
      <c r="I27" s="620"/>
      <c r="J27" s="194" t="s">
        <v>198</v>
      </c>
      <c r="M27" s="593"/>
      <c r="P27" s="623">
        <f>+R30+ROUND(R33,1)</f>
        <v>143.4</v>
      </c>
      <c r="Q27" s="624"/>
      <c r="R27" s="624"/>
      <c r="S27" s="624"/>
      <c r="T27" s="44" t="s">
        <v>38</v>
      </c>
      <c r="U27" s="64"/>
      <c r="V27" s="64"/>
      <c r="Y27" s="62" t="s">
        <v>39</v>
      </c>
      <c r="Z27" s="65"/>
      <c r="AH27" s="53"/>
      <c r="AI27" s="53"/>
      <c r="AJ27" s="53"/>
      <c r="AK27" s="53"/>
      <c r="AL27" s="587">
        <f>+AH18+P27</f>
        <v>143.4</v>
      </c>
      <c r="AM27" s="588"/>
      <c r="AN27" s="588"/>
      <c r="AO27" s="588"/>
      <c r="AP27" s="52" t="s">
        <v>13</v>
      </c>
      <c r="AQ27" s="267"/>
      <c r="AR27" s="128"/>
      <c r="AS27" s="573">
        <v>0</v>
      </c>
      <c r="AT27" s="574"/>
      <c r="AU27" s="574"/>
      <c r="AV27" s="52" t="s">
        <v>13</v>
      </c>
      <c r="AW27" s="405"/>
    </row>
    <row r="28" spans="2:49" ht="27" customHeight="1" thickTop="1" thickBot="1">
      <c r="B28" s="669" t="s">
        <v>332</v>
      </c>
      <c r="C28" s="670"/>
      <c r="D28" s="641"/>
      <c r="E28" s="641"/>
      <c r="F28" s="641"/>
      <c r="G28" s="194" t="s">
        <v>198</v>
      </c>
      <c r="H28" s="619">
        <f>+P15+AH12</f>
        <v>0</v>
      </c>
      <c r="I28" s="620"/>
      <c r="J28" s="194" t="s">
        <v>198</v>
      </c>
      <c r="M28" s="593"/>
      <c r="P28" s="56"/>
      <c r="U28" s="53"/>
      <c r="V28" s="53"/>
      <c r="Y28" s="625" t="s">
        <v>175</v>
      </c>
      <c r="Z28" s="626"/>
      <c r="AA28" s="581">
        <v>143.4</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c r="E29" s="641"/>
      <c r="F29" s="641"/>
      <c r="G29" s="194" t="s">
        <v>198</v>
      </c>
      <c r="H29" s="619">
        <f>+AL27</f>
        <v>143.4</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c r="E30" s="641"/>
      <c r="F30" s="641"/>
      <c r="G30" s="194" t="s">
        <v>198</v>
      </c>
      <c r="H30" s="619">
        <f>+AL30</f>
        <v>77.900000000000006</v>
      </c>
      <c r="I30" s="620"/>
      <c r="J30" s="194" t="s">
        <v>198</v>
      </c>
      <c r="M30" s="593"/>
      <c r="P30" s="56"/>
      <c r="R30" s="623">
        <f>+ROUND(AA28,1)+ROUND(AA29,1)+ROUND(AA30,1)</f>
        <v>143.4</v>
      </c>
      <c r="S30" s="624"/>
      <c r="T30" s="624"/>
      <c r="U30" s="624"/>
      <c r="V30" s="44" t="s">
        <v>16</v>
      </c>
      <c r="Y30" s="625" t="s">
        <v>186</v>
      </c>
      <c r="Z30" s="626"/>
      <c r="AA30" s="581"/>
      <c r="AB30" s="582"/>
      <c r="AC30" s="582"/>
      <c r="AD30" s="582"/>
      <c r="AE30" s="582"/>
      <c r="AF30" s="44" t="s">
        <v>13</v>
      </c>
      <c r="AL30" s="573">
        <v>77.900000000000006</v>
      </c>
      <c r="AM30" s="574"/>
      <c r="AN30" s="574"/>
      <c r="AO30" s="574"/>
      <c r="AP30" s="52" t="s">
        <v>13</v>
      </c>
      <c r="AS30" s="618"/>
      <c r="AT30" s="615"/>
      <c r="AU30" s="615"/>
      <c r="AV30" s="616"/>
      <c r="AW30" s="405"/>
    </row>
    <row r="31" spans="2:49" ht="27" customHeight="1" thickTop="1" thickBot="1">
      <c r="B31" s="652" t="s">
        <v>226</v>
      </c>
      <c r="C31" s="653"/>
      <c r="D31" s="641"/>
      <c r="E31" s="641"/>
      <c r="F31" s="641"/>
      <c r="G31" s="194" t="s">
        <v>198</v>
      </c>
      <c r="H31" s="619">
        <f>+AS24</f>
        <v>143.4</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v>0</v>
      </c>
      <c r="AT31" s="612"/>
      <c r="AU31" s="612"/>
      <c r="AV31" s="163" t="s">
        <v>13</v>
      </c>
      <c r="AW31" s="405"/>
    </row>
    <row r="32" spans="2:49" ht="27" customHeight="1" thickTop="1" thickBot="1">
      <c r="B32" s="652" t="s">
        <v>428</v>
      </c>
      <c r="C32" s="653"/>
      <c r="D32" s="641"/>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tabColor rgb="FFFFFF00"/>
    <pageSetUpPr fitToPage="1"/>
  </sheetPr>
  <dimension ref="B1:BJ76"/>
  <sheetViews>
    <sheetView showGridLines="0" topLeftCell="A13" zoomScaleNormal="100" workbookViewId="0">
      <selection activeCell="D24" sqref="D24:F24"/>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190.8</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400</v>
      </c>
      <c r="E24" s="641"/>
      <c r="F24" s="641"/>
      <c r="G24" s="194" t="s">
        <v>198</v>
      </c>
      <c r="H24" s="619">
        <f>+F12</f>
        <v>190.8</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27</v>
      </c>
      <c r="AT24" s="588"/>
      <c r="AU24" s="588"/>
      <c r="AV24" s="52" t="s">
        <v>13</v>
      </c>
      <c r="AW24" s="405"/>
    </row>
    <row r="25" spans="2:49" ht="27" customHeight="1" thickBot="1">
      <c r="B25" s="652" t="s">
        <v>201</v>
      </c>
      <c r="C25" s="653"/>
      <c r="D25" s="641"/>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c r="E27" s="641"/>
      <c r="F27" s="641"/>
      <c r="G27" s="194" t="s">
        <v>198</v>
      </c>
      <c r="H27" s="619">
        <f>+Y21</f>
        <v>0</v>
      </c>
      <c r="I27" s="620"/>
      <c r="J27" s="194" t="s">
        <v>198</v>
      </c>
      <c r="M27" s="593"/>
      <c r="P27" s="623">
        <f>+R30+ROUND(R33,1)</f>
        <v>190.8</v>
      </c>
      <c r="Q27" s="624"/>
      <c r="R27" s="624"/>
      <c r="S27" s="624"/>
      <c r="T27" s="44" t="s">
        <v>38</v>
      </c>
      <c r="U27" s="64"/>
      <c r="V27" s="64"/>
      <c r="Y27" s="62" t="s">
        <v>39</v>
      </c>
      <c r="Z27" s="65"/>
      <c r="AH27" s="53"/>
      <c r="AI27" s="53"/>
      <c r="AJ27" s="53"/>
      <c r="AK27" s="53"/>
      <c r="AL27" s="587">
        <f>+AH18+P27</f>
        <v>190.8</v>
      </c>
      <c r="AM27" s="588"/>
      <c r="AN27" s="588"/>
      <c r="AO27" s="588"/>
      <c r="AP27" s="52" t="s">
        <v>13</v>
      </c>
      <c r="AQ27" s="267"/>
      <c r="AR27" s="128"/>
      <c r="AS27" s="573">
        <v>0</v>
      </c>
      <c r="AT27" s="574"/>
      <c r="AU27" s="574"/>
      <c r="AV27" s="52" t="s">
        <v>13</v>
      </c>
      <c r="AW27" s="405"/>
    </row>
    <row r="28" spans="2:49" ht="27" customHeight="1" thickTop="1" thickBot="1">
      <c r="B28" s="669" t="s">
        <v>332</v>
      </c>
      <c r="C28" s="670"/>
      <c r="D28" s="641"/>
      <c r="E28" s="641"/>
      <c r="F28" s="641"/>
      <c r="G28" s="194" t="s">
        <v>198</v>
      </c>
      <c r="H28" s="619">
        <f>+P15+AH12</f>
        <v>0</v>
      </c>
      <c r="I28" s="620"/>
      <c r="J28" s="194" t="s">
        <v>198</v>
      </c>
      <c r="M28" s="593"/>
      <c r="P28" s="56"/>
      <c r="U28" s="53"/>
      <c r="V28" s="53"/>
      <c r="Y28" s="625" t="s">
        <v>175</v>
      </c>
      <c r="Z28" s="626"/>
      <c r="AA28" s="581">
        <v>27</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c r="E29" s="641"/>
      <c r="F29" s="641"/>
      <c r="G29" s="194" t="s">
        <v>198</v>
      </c>
      <c r="H29" s="619">
        <f>+AL27</f>
        <v>190.8</v>
      </c>
      <c r="I29" s="620"/>
      <c r="J29" s="194" t="s">
        <v>198</v>
      </c>
      <c r="M29" s="593"/>
      <c r="P29" s="56"/>
      <c r="Q29" s="144"/>
      <c r="R29" s="51" t="s">
        <v>183</v>
      </c>
      <c r="S29" s="595" t="s">
        <v>33</v>
      </c>
      <c r="T29" s="609"/>
      <c r="U29" s="609"/>
      <c r="V29" s="610"/>
      <c r="W29" s="48"/>
      <c r="X29" s="66"/>
      <c r="Y29" s="625" t="s">
        <v>258</v>
      </c>
      <c r="Z29" s="626"/>
      <c r="AA29" s="581">
        <v>163.80000000000001</v>
      </c>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c r="E30" s="641"/>
      <c r="F30" s="641"/>
      <c r="G30" s="194" t="s">
        <v>198</v>
      </c>
      <c r="H30" s="619">
        <f>+AL30</f>
        <v>137.30000000000001</v>
      </c>
      <c r="I30" s="620"/>
      <c r="J30" s="194" t="s">
        <v>198</v>
      </c>
      <c r="M30" s="593"/>
      <c r="P30" s="56"/>
      <c r="R30" s="623">
        <f>+ROUND(AA28,1)+ROUND(AA29,1)+ROUND(AA30,1)</f>
        <v>190.8</v>
      </c>
      <c r="S30" s="624"/>
      <c r="T30" s="624"/>
      <c r="U30" s="624"/>
      <c r="V30" s="44" t="s">
        <v>16</v>
      </c>
      <c r="Y30" s="625" t="s">
        <v>186</v>
      </c>
      <c r="Z30" s="626"/>
      <c r="AA30" s="581"/>
      <c r="AB30" s="582"/>
      <c r="AC30" s="582"/>
      <c r="AD30" s="582"/>
      <c r="AE30" s="582"/>
      <c r="AF30" s="44" t="s">
        <v>13</v>
      </c>
      <c r="AL30" s="573">
        <v>137.30000000000001</v>
      </c>
      <c r="AM30" s="574"/>
      <c r="AN30" s="574"/>
      <c r="AO30" s="574"/>
      <c r="AP30" s="52" t="s">
        <v>13</v>
      </c>
      <c r="AS30" s="618"/>
      <c r="AT30" s="615"/>
      <c r="AU30" s="615"/>
      <c r="AV30" s="616"/>
      <c r="AW30" s="405"/>
    </row>
    <row r="31" spans="2:49" ht="27" customHeight="1" thickTop="1" thickBot="1">
      <c r="B31" s="652" t="s">
        <v>226</v>
      </c>
      <c r="C31" s="653"/>
      <c r="D31" s="641"/>
      <c r="E31" s="641"/>
      <c r="F31" s="641"/>
      <c r="G31" s="194" t="s">
        <v>198</v>
      </c>
      <c r="H31" s="619">
        <f>+AS24</f>
        <v>27</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v>0</v>
      </c>
      <c r="AT31" s="612"/>
      <c r="AU31" s="612"/>
      <c r="AV31" s="163" t="s">
        <v>13</v>
      </c>
      <c r="AW31" s="405"/>
    </row>
    <row r="32" spans="2:49" ht="27" customHeight="1" thickTop="1" thickBot="1">
      <c r="B32" s="652" t="s">
        <v>428</v>
      </c>
      <c r="C32" s="653"/>
      <c r="D32" s="641"/>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tabColor rgb="FFFFFF00"/>
    <pageSetUpPr fitToPage="1"/>
  </sheetPr>
  <dimension ref="B1:BJ76"/>
  <sheetViews>
    <sheetView showGridLines="0" topLeftCell="A13" zoomScaleNormal="100" workbookViewId="0">
      <selection activeCell="D33" sqref="D33:F3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23.7</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230</v>
      </c>
      <c r="E24" s="641"/>
      <c r="F24" s="641"/>
      <c r="G24" s="194" t="s">
        <v>198</v>
      </c>
      <c r="H24" s="619">
        <f>+F12</f>
        <v>23.7</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23.7</v>
      </c>
      <c r="AT24" s="588"/>
      <c r="AU24" s="588"/>
      <c r="AV24" s="52" t="s">
        <v>13</v>
      </c>
      <c r="AW24" s="405"/>
    </row>
    <row r="25" spans="2:49" ht="27" customHeight="1" thickBot="1">
      <c r="B25" s="652" t="s">
        <v>201</v>
      </c>
      <c r="C25" s="653"/>
      <c r="D25" s="641"/>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c r="E27" s="641"/>
      <c r="F27" s="641"/>
      <c r="G27" s="194" t="s">
        <v>198</v>
      </c>
      <c r="H27" s="619">
        <f>+Y21</f>
        <v>0</v>
      </c>
      <c r="I27" s="620"/>
      <c r="J27" s="194" t="s">
        <v>198</v>
      </c>
      <c r="M27" s="593"/>
      <c r="P27" s="623">
        <f>+R30+ROUND(R33,1)</f>
        <v>23.7</v>
      </c>
      <c r="Q27" s="624"/>
      <c r="R27" s="624"/>
      <c r="S27" s="624"/>
      <c r="T27" s="44" t="s">
        <v>38</v>
      </c>
      <c r="U27" s="64"/>
      <c r="V27" s="64"/>
      <c r="Y27" s="62" t="s">
        <v>39</v>
      </c>
      <c r="Z27" s="65"/>
      <c r="AH27" s="53"/>
      <c r="AI27" s="53"/>
      <c r="AJ27" s="53"/>
      <c r="AK27" s="53"/>
      <c r="AL27" s="587">
        <f>+AH18+P27</f>
        <v>23.7</v>
      </c>
      <c r="AM27" s="588"/>
      <c r="AN27" s="588"/>
      <c r="AO27" s="588"/>
      <c r="AP27" s="52" t="s">
        <v>13</v>
      </c>
      <c r="AQ27" s="267"/>
      <c r="AR27" s="128"/>
      <c r="AS27" s="573">
        <v>0</v>
      </c>
      <c r="AT27" s="574"/>
      <c r="AU27" s="574"/>
      <c r="AV27" s="52" t="s">
        <v>13</v>
      </c>
      <c r="AW27" s="405"/>
    </row>
    <row r="28" spans="2:49" ht="27" customHeight="1" thickTop="1" thickBot="1">
      <c r="B28" s="669" t="s">
        <v>332</v>
      </c>
      <c r="C28" s="670"/>
      <c r="D28" s="641"/>
      <c r="E28" s="641"/>
      <c r="F28" s="641"/>
      <c r="G28" s="194" t="s">
        <v>198</v>
      </c>
      <c r="H28" s="619">
        <f>+P15+AH12</f>
        <v>0</v>
      </c>
      <c r="I28" s="620"/>
      <c r="J28" s="194" t="s">
        <v>198</v>
      </c>
      <c r="M28" s="593"/>
      <c r="P28" s="56"/>
      <c r="U28" s="53"/>
      <c r="V28" s="53"/>
      <c r="Y28" s="625" t="s">
        <v>175</v>
      </c>
      <c r="Z28" s="626"/>
      <c r="AA28" s="581">
        <v>23.7</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c r="E29" s="641"/>
      <c r="F29" s="641"/>
      <c r="G29" s="194" t="s">
        <v>198</v>
      </c>
      <c r="H29" s="619">
        <f>+AL27</f>
        <v>23.7</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c r="E30" s="641"/>
      <c r="F30" s="641"/>
      <c r="G30" s="194" t="s">
        <v>198</v>
      </c>
      <c r="H30" s="619">
        <f>+AL30</f>
        <v>23.7</v>
      </c>
      <c r="I30" s="620"/>
      <c r="J30" s="194" t="s">
        <v>198</v>
      </c>
      <c r="M30" s="593"/>
      <c r="P30" s="56"/>
      <c r="R30" s="623">
        <f>+ROUND(AA28,1)+ROUND(AA29,1)+ROUND(AA30,1)</f>
        <v>23.7</v>
      </c>
      <c r="S30" s="624"/>
      <c r="T30" s="624"/>
      <c r="U30" s="624"/>
      <c r="V30" s="44" t="s">
        <v>16</v>
      </c>
      <c r="Y30" s="625" t="s">
        <v>186</v>
      </c>
      <c r="Z30" s="626"/>
      <c r="AA30" s="581"/>
      <c r="AB30" s="582"/>
      <c r="AC30" s="582"/>
      <c r="AD30" s="582"/>
      <c r="AE30" s="582"/>
      <c r="AF30" s="44" t="s">
        <v>13</v>
      </c>
      <c r="AL30" s="573">
        <v>23.7</v>
      </c>
      <c r="AM30" s="574"/>
      <c r="AN30" s="574"/>
      <c r="AO30" s="574"/>
      <c r="AP30" s="52" t="s">
        <v>13</v>
      </c>
      <c r="AS30" s="618"/>
      <c r="AT30" s="615"/>
      <c r="AU30" s="615"/>
      <c r="AV30" s="616"/>
      <c r="AW30" s="405"/>
    </row>
    <row r="31" spans="2:49" ht="27" customHeight="1" thickTop="1" thickBot="1">
      <c r="B31" s="652" t="s">
        <v>226</v>
      </c>
      <c r="C31" s="653"/>
      <c r="D31" s="641"/>
      <c r="E31" s="641"/>
      <c r="F31" s="641"/>
      <c r="G31" s="194" t="s">
        <v>198</v>
      </c>
      <c r="H31" s="619">
        <f>+AS24</f>
        <v>23.7</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v>0</v>
      </c>
      <c r="AT31" s="612"/>
      <c r="AU31" s="612"/>
      <c r="AV31" s="163" t="s">
        <v>13</v>
      </c>
      <c r="AW31" s="405"/>
    </row>
    <row r="32" spans="2:49" ht="27" customHeight="1" thickTop="1" thickBot="1">
      <c r="B32" s="652" t="s">
        <v>428</v>
      </c>
      <c r="C32" s="653"/>
      <c r="D32" s="641"/>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218</v>
      </c>
      <c r="E7" s="650"/>
      <c r="F7" s="650"/>
      <c r="G7" s="650"/>
      <c r="H7" s="650"/>
      <c r="I7" s="651"/>
      <c r="J7" s="143"/>
      <c r="K7" s="53"/>
      <c r="L7" s="156"/>
      <c r="M7" s="687" t="s">
        <v>109</v>
      </c>
      <c r="N7" s="688"/>
      <c r="O7" s="688"/>
      <c r="P7" s="688"/>
      <c r="Q7" s="688"/>
      <c r="R7" s="688"/>
      <c r="S7" s="688"/>
      <c r="T7" s="688"/>
      <c r="U7" s="688"/>
      <c r="V7" s="688"/>
      <c r="W7" s="689"/>
      <c r="X7" s="689"/>
      <c r="Y7" s="688"/>
      <c r="Z7" s="688"/>
      <c r="AA7" s="688"/>
      <c r="AB7" s="690"/>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1"/>
      <c r="N8" s="692"/>
      <c r="O8" s="692"/>
      <c r="P8" s="692"/>
      <c r="Q8" s="692"/>
      <c r="R8" s="692"/>
      <c r="S8" s="692"/>
      <c r="T8" s="692"/>
      <c r="U8" s="692"/>
      <c r="V8" s="692"/>
      <c r="W8" s="692"/>
      <c r="X8" s="692"/>
      <c r="Y8" s="692"/>
      <c r="Z8" s="692"/>
      <c r="AA8" s="692"/>
      <c r="AB8" s="6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219</v>
      </c>
      <c r="E7" s="650"/>
      <c r="F7" s="650"/>
      <c r="G7" s="650"/>
      <c r="H7" s="650"/>
      <c r="I7" s="651"/>
      <c r="J7" s="143"/>
      <c r="K7" s="53"/>
      <c r="L7" s="156"/>
      <c r="M7" s="687" t="s">
        <v>110</v>
      </c>
      <c r="N7" s="688"/>
      <c r="O7" s="688"/>
      <c r="P7" s="688"/>
      <c r="Q7" s="688"/>
      <c r="R7" s="688"/>
      <c r="S7" s="688"/>
      <c r="T7" s="688"/>
      <c r="U7" s="688"/>
      <c r="V7" s="688"/>
      <c r="W7" s="689"/>
      <c r="X7" s="689"/>
      <c r="Y7" s="688"/>
      <c r="Z7" s="688"/>
      <c r="AA7" s="688"/>
      <c r="AB7" s="690"/>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1"/>
      <c r="N8" s="692"/>
      <c r="O8" s="692"/>
      <c r="P8" s="692"/>
      <c r="Q8" s="692"/>
      <c r="R8" s="692"/>
      <c r="S8" s="692"/>
      <c r="T8" s="692"/>
      <c r="U8" s="692"/>
      <c r="V8" s="692"/>
      <c r="W8" s="692"/>
      <c r="X8" s="692"/>
      <c r="Y8" s="692"/>
      <c r="Z8" s="692"/>
      <c r="AA8" s="692"/>
      <c r="AB8" s="6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FFFF00"/>
    <pageSetUpPr fitToPage="1"/>
  </sheetPr>
  <dimension ref="B1:BJ76"/>
  <sheetViews>
    <sheetView showGridLines="0" topLeftCell="A14" zoomScaleNormal="100" workbookViewId="0">
      <selection activeCell="O32" sqref="O32"/>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株式会社丹青社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315.7</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170</v>
      </c>
      <c r="E24" s="641"/>
      <c r="F24" s="641"/>
      <c r="G24" s="194" t="s">
        <v>198</v>
      </c>
      <c r="H24" s="619">
        <f>+F12</f>
        <v>315.7</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16.399999999999999</v>
      </c>
      <c r="AT24" s="588"/>
      <c r="AU24" s="588"/>
      <c r="AV24" s="52" t="s">
        <v>13</v>
      </c>
      <c r="AW24" s="405"/>
    </row>
    <row r="25" spans="2:49" ht="27" customHeight="1" thickBot="1">
      <c r="B25" s="652" t="s">
        <v>201</v>
      </c>
      <c r="C25" s="653"/>
      <c r="D25" s="641"/>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c r="E27" s="641"/>
      <c r="F27" s="641"/>
      <c r="G27" s="194" t="s">
        <v>198</v>
      </c>
      <c r="H27" s="619">
        <f>+Y21</f>
        <v>0</v>
      </c>
      <c r="I27" s="620"/>
      <c r="J27" s="194" t="s">
        <v>198</v>
      </c>
      <c r="M27" s="593"/>
      <c r="P27" s="623">
        <f>+R30+ROUND(R33,1)</f>
        <v>315.7</v>
      </c>
      <c r="Q27" s="624"/>
      <c r="R27" s="624"/>
      <c r="S27" s="624"/>
      <c r="T27" s="44" t="s">
        <v>38</v>
      </c>
      <c r="U27" s="64"/>
      <c r="V27" s="64"/>
      <c r="Y27" s="62" t="s">
        <v>39</v>
      </c>
      <c r="Z27" s="65"/>
      <c r="AH27" s="53"/>
      <c r="AI27" s="53"/>
      <c r="AJ27" s="53"/>
      <c r="AK27" s="53"/>
      <c r="AL27" s="587">
        <f>+AH18+P27</f>
        <v>315.7</v>
      </c>
      <c r="AM27" s="588"/>
      <c r="AN27" s="588"/>
      <c r="AO27" s="588"/>
      <c r="AP27" s="52" t="s">
        <v>13</v>
      </c>
      <c r="AQ27" s="267"/>
      <c r="AR27" s="128"/>
      <c r="AS27" s="573"/>
      <c r="AT27" s="574"/>
      <c r="AU27" s="574"/>
      <c r="AV27" s="52" t="s">
        <v>13</v>
      </c>
      <c r="AW27" s="405"/>
    </row>
    <row r="28" spans="2:49" ht="27" customHeight="1" thickTop="1" thickBot="1">
      <c r="B28" s="669" t="s">
        <v>332</v>
      </c>
      <c r="C28" s="670"/>
      <c r="D28" s="641"/>
      <c r="E28" s="641"/>
      <c r="F28" s="641"/>
      <c r="G28" s="194" t="s">
        <v>198</v>
      </c>
      <c r="H28" s="619">
        <f>+P15+AH12</f>
        <v>0</v>
      </c>
      <c r="I28" s="620"/>
      <c r="J28" s="194" t="s">
        <v>198</v>
      </c>
      <c r="M28" s="593"/>
      <c r="P28" s="56"/>
      <c r="U28" s="53"/>
      <c r="V28" s="53"/>
      <c r="Y28" s="625" t="s">
        <v>175</v>
      </c>
      <c r="Z28" s="626"/>
      <c r="AA28" s="581">
        <v>16.399999999999999</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c r="E29" s="641"/>
      <c r="F29" s="641"/>
      <c r="G29" s="194" t="s">
        <v>198</v>
      </c>
      <c r="H29" s="619">
        <f>+AL27</f>
        <v>315.7</v>
      </c>
      <c r="I29" s="620"/>
      <c r="J29" s="194" t="s">
        <v>198</v>
      </c>
      <c r="M29" s="593"/>
      <c r="P29" s="56"/>
      <c r="Q29" s="144"/>
      <c r="R29" s="51" t="s">
        <v>183</v>
      </c>
      <c r="S29" s="595" t="s">
        <v>33</v>
      </c>
      <c r="T29" s="609"/>
      <c r="U29" s="609"/>
      <c r="V29" s="610"/>
      <c r="W29" s="48"/>
      <c r="X29" s="66"/>
      <c r="Y29" s="625" t="s">
        <v>258</v>
      </c>
      <c r="Z29" s="626"/>
      <c r="AA29" s="581">
        <v>298</v>
      </c>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c r="E30" s="641"/>
      <c r="F30" s="641"/>
      <c r="G30" s="194" t="s">
        <v>198</v>
      </c>
      <c r="H30" s="619">
        <f>+AL30</f>
        <v>84.4</v>
      </c>
      <c r="I30" s="620"/>
      <c r="J30" s="194" t="s">
        <v>198</v>
      </c>
      <c r="M30" s="593"/>
      <c r="P30" s="56"/>
      <c r="R30" s="623">
        <f>+ROUND(AA28,1)+ROUND(AA29,1)+ROUND(AA30,1)</f>
        <v>314.39999999999998</v>
      </c>
      <c r="S30" s="624"/>
      <c r="T30" s="624"/>
      <c r="U30" s="624"/>
      <c r="V30" s="44" t="s">
        <v>16</v>
      </c>
      <c r="Y30" s="625" t="s">
        <v>186</v>
      </c>
      <c r="Z30" s="626"/>
      <c r="AA30" s="581"/>
      <c r="AB30" s="582"/>
      <c r="AC30" s="582"/>
      <c r="AD30" s="582"/>
      <c r="AE30" s="582"/>
      <c r="AF30" s="44" t="s">
        <v>13</v>
      </c>
      <c r="AL30" s="573">
        <v>84.4</v>
      </c>
      <c r="AM30" s="574"/>
      <c r="AN30" s="574"/>
      <c r="AO30" s="574"/>
      <c r="AP30" s="52" t="s">
        <v>13</v>
      </c>
      <c r="AS30" s="618"/>
      <c r="AT30" s="615"/>
      <c r="AU30" s="615"/>
      <c r="AV30" s="616"/>
      <c r="AW30" s="405"/>
    </row>
    <row r="31" spans="2:49" ht="27" customHeight="1" thickTop="1" thickBot="1">
      <c r="B31" s="652" t="s">
        <v>226</v>
      </c>
      <c r="C31" s="653"/>
      <c r="D31" s="641"/>
      <c r="E31" s="641"/>
      <c r="F31" s="641"/>
      <c r="G31" s="194" t="s">
        <v>198</v>
      </c>
      <c r="H31" s="619">
        <f>+AS24</f>
        <v>16.399999999999999</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v>24</v>
      </c>
      <c r="AT31" s="612"/>
      <c r="AU31" s="612"/>
      <c r="AV31" s="163" t="s">
        <v>13</v>
      </c>
      <c r="AW31" s="405"/>
    </row>
    <row r="32" spans="2:49" ht="27" customHeight="1" thickTop="1" thickBot="1">
      <c r="B32" s="652" t="s">
        <v>428</v>
      </c>
      <c r="C32" s="653"/>
      <c r="D32" s="641"/>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c r="E33" s="608"/>
      <c r="F33" s="608"/>
      <c r="G33" s="195" t="s">
        <v>198</v>
      </c>
      <c r="H33" s="621">
        <f>+AS31</f>
        <v>24</v>
      </c>
      <c r="I33" s="622"/>
      <c r="J33" s="195" t="s">
        <v>198</v>
      </c>
      <c r="M33" s="594"/>
      <c r="R33" s="581">
        <v>1.3</v>
      </c>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F1" zoomScale="70" zoomScaleNormal="70" workbookViewId="0">
      <selection activeCell="AA9" sqref="AA9"/>
    </sheetView>
  </sheetViews>
  <sheetFormatPr defaultColWidth="9" defaultRowHeight="11.25"/>
  <cols>
    <col min="1" max="1" width="2.5" style="9" customWidth="1"/>
    <col min="2" max="3" width="3.875" style="9" customWidth="1"/>
    <col min="4" max="4" width="4.5" style="9" customWidth="1"/>
    <col min="5" max="5" width="3.875" style="9" customWidth="1"/>
    <col min="6" max="6" width="40.875" style="9" customWidth="1"/>
    <col min="7" max="7" width="9.875" style="9" customWidth="1"/>
    <col min="8" max="8" width="10.375" style="9" customWidth="1"/>
    <col min="9" max="26" width="9.875" style="9" customWidth="1"/>
    <col min="27" max="27" width="11.875" style="9" customWidth="1"/>
    <col min="28" max="16384" width="9" style="9"/>
  </cols>
  <sheetData>
    <row r="1" spans="2:27" ht="21">
      <c r="C1" s="19" t="s">
        <v>339</v>
      </c>
      <c r="D1" s="19"/>
      <c r="E1" s="19"/>
    </row>
    <row r="2" spans="2:27" ht="23.25" customHeight="1">
      <c r="E2" s="274" t="s">
        <v>340</v>
      </c>
    </row>
    <row r="3" spans="2:27" ht="14.1" customHeight="1" thickBot="1">
      <c r="B3" s="742" t="s">
        <v>273</v>
      </c>
      <c r="C3" s="742"/>
      <c r="D3" s="742"/>
      <c r="E3" s="742"/>
      <c r="F3" s="742"/>
      <c r="G3" s="110"/>
      <c r="H3" s="110"/>
      <c r="I3" s="110"/>
      <c r="J3" s="110"/>
      <c r="K3" s="110"/>
      <c r="Y3"/>
      <c r="Z3"/>
      <c r="AA3" s="111"/>
    </row>
    <row r="4" spans="2:27" ht="14.1" customHeight="1">
      <c r="B4" s="742"/>
      <c r="C4" s="742"/>
      <c r="D4" s="742"/>
      <c r="E4" s="742"/>
      <c r="F4" s="742"/>
      <c r="G4" s="110"/>
      <c r="H4" s="110"/>
      <c r="I4" s="110"/>
      <c r="J4" s="110"/>
      <c r="K4" s="110"/>
      <c r="Y4" s="746" t="s">
        <v>327</v>
      </c>
      <c r="Z4" s="112" t="s">
        <v>112</v>
      </c>
      <c r="AA4" s="113" t="s">
        <v>113</v>
      </c>
    </row>
    <row r="5" spans="2:27" ht="14.1" customHeight="1" thickBot="1">
      <c r="C5" s="110"/>
      <c r="D5" s="110"/>
      <c r="E5" s="110"/>
      <c r="F5" s="110"/>
      <c r="G5" s="110"/>
      <c r="H5" s="110"/>
      <c r="I5" s="110"/>
      <c r="J5" s="110"/>
      <c r="K5" s="110"/>
      <c r="Y5" s="747"/>
      <c r="Z5" s="114" t="str">
        <f>+表紙!N28</f>
        <v>○</v>
      </c>
      <c r="AA5" s="114" t="str">
        <f>+表紙!O28</f>
        <v>　</v>
      </c>
    </row>
    <row r="6" spans="2:27" ht="15" customHeight="1" thickBot="1">
      <c r="B6" s="165" t="s">
        <v>99</v>
      </c>
      <c r="C6" s="165"/>
      <c r="D6" s="165"/>
      <c r="E6" s="165"/>
      <c r="F6" s="165"/>
      <c r="G6" s="165"/>
      <c r="H6" s="165"/>
      <c r="I6" s="165"/>
      <c r="J6" s="165"/>
      <c r="K6" s="165"/>
      <c r="L6" s="87"/>
      <c r="M6" s="743"/>
      <c r="N6" s="743"/>
      <c r="O6" s="87" t="s">
        <v>97</v>
      </c>
      <c r="P6" s="748" t="str">
        <f>+表紙!F47</f>
        <v>株式会社丹青社</v>
      </c>
      <c r="Q6" s="748"/>
      <c r="R6" s="748"/>
      <c r="S6" s="748"/>
      <c r="T6" s="748"/>
      <c r="U6" s="748"/>
      <c r="V6" s="743"/>
      <c r="W6" s="743"/>
      <c r="X6" s="743"/>
      <c r="Y6" s="743"/>
      <c r="Z6" s="743"/>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9.1"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4" t="s">
        <v>232</v>
      </c>
      <c r="D9" s="744"/>
      <c r="E9" s="744"/>
      <c r="F9" s="745"/>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60</v>
      </c>
      <c r="M9" s="319">
        <f>IF(OR(ｷ.紙くず!D24&gt;0,ｷ.紙くず!D24&lt;0),ｷ.紙くず!D24,IF(M$19&gt;0,"0",0))</f>
        <v>40</v>
      </c>
      <c r="N9" s="319">
        <f>IF(OR(ｸ.木くず!D24&gt;0,ｸ.木くず!D24&lt;0),ｸ.木くず!D24,IF(N$19&gt;0,"0",0))</f>
        <v>130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210</v>
      </c>
      <c r="T9" s="319">
        <f>IF(OR(ｾ.ｶﾞﾗｽ･ｺﾝｸﾘ･陶磁器くず!D24&gt;0,ｾ.ｶﾞﾗｽ･ｺﾝｸﾘ･陶磁器くず!D24&lt;0),ｾ.ｶﾞﾗｽ･ｺﾝｸﾘ･陶磁器くず!D24,IF(T$19&gt;0,"0",0))</f>
        <v>400</v>
      </c>
      <c r="U9" s="319">
        <f>IF(OR(ｿ.鉱さい!D24&gt;0,ｿ.鉱さい!D24&lt;0),ｿ.鉱さい!D24,IF(U$19&gt;0,"0",0))</f>
        <v>0</v>
      </c>
      <c r="V9" s="319">
        <f>IF(OR(ﾀ.がれき類!D24&gt;0,ﾀ.がれき類!D24&lt;0),ﾀ.がれき類!D24,IF(V$19&gt;0,"0",0))</f>
        <v>230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170</v>
      </c>
      <c r="AA9" s="321">
        <f>IF(SUM(G9:Z9)&gt;0,SUM(G9:Z9),IF(AA$19&gt;0,"0",0))</f>
        <v>1240</v>
      </c>
    </row>
    <row r="10" spans="2:27" ht="20.45" customHeight="1">
      <c r="B10" s="169" t="s">
        <v>352</v>
      </c>
      <c r="C10" s="736" t="s">
        <v>320</v>
      </c>
      <c r="D10" s="736"/>
      <c r="E10" s="736"/>
      <c r="F10" s="737"/>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8" t="s">
        <v>321</v>
      </c>
      <c r="D11" s="738"/>
      <c r="E11" s="738"/>
      <c r="F11" s="719"/>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38" t="s">
        <v>322</v>
      </c>
      <c r="D12" s="738"/>
      <c r="E12" s="738"/>
      <c r="F12" s="719"/>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39" t="s">
        <v>323</v>
      </c>
      <c r="D13" s="740"/>
      <c r="E13" s="740"/>
      <c r="F13" s="741"/>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38" t="s">
        <v>241</v>
      </c>
      <c r="D14" s="738"/>
      <c r="E14" s="738"/>
      <c r="F14" s="719"/>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t="str">
        <f>IF(OR(ｶ.廃ﾌﾟﾗ類!D29&gt;0,ｶ.廃ﾌﾟﾗ類!D29&lt;0),ｶ.廃ﾌﾟﾗ類!D29,IF(L$19&gt;0,"0",0))</f>
        <v>0</v>
      </c>
      <c r="M14" s="325" t="str">
        <f>IF(OR(ｷ.紙くず!D29&gt;0,ｷ.紙くず!D29&lt;0),ｷ.紙くず!D29,IF(M$19&gt;0,"0",0))</f>
        <v>0</v>
      </c>
      <c r="N14" s="325" t="str">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t="str">
        <f>IF(OR(ｽ.金属くず!D29&gt;0,ｽ.金属くず!D29&lt;0),ｽ.金属くず!D29,IF(S$19&gt;0,"0",0))</f>
        <v>0</v>
      </c>
      <c r="T14" s="325" t="str">
        <f>IF(OR(ｾ.ｶﾞﾗｽ･ｺﾝｸﾘ･陶磁器くず!D29&gt;0,ｾ.ｶﾞﾗｽ･ｺﾝｸﾘ･陶磁器くず!D29&lt;0),ｾ.ｶﾞﾗｽ･ｺﾝｸﾘ･陶磁器くず!D29,IF(T$19&gt;0,"0",0))</f>
        <v>0</v>
      </c>
      <c r="U14" s="325">
        <f>IF(OR(ｿ.鉱さい!D29&gt;0,ｿ.鉱さい!D29&lt;0),ｿ.鉱さい!D29,IF(U$19&gt;0,"0",0))</f>
        <v>0</v>
      </c>
      <c r="V14" s="325" t="str">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t="str">
        <f>IF(OR(ﾄ.混合廃棄物その他!D29&gt;0,ﾄ.混合廃棄物その他!D29&lt;0),ﾄ.混合廃棄物その他!D29,IF(Z$19&gt;0,"0",0))</f>
        <v>0</v>
      </c>
      <c r="AA14" s="327" t="str">
        <f t="shared" si="0"/>
        <v>0</v>
      </c>
    </row>
    <row r="15" spans="2:27" ht="20.45" customHeight="1">
      <c r="B15" s="169" t="s">
        <v>244</v>
      </c>
      <c r="C15" s="738" t="s">
        <v>242</v>
      </c>
      <c r="D15" s="738"/>
      <c r="E15" s="738"/>
      <c r="F15" s="719"/>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t="str">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38" t="s">
        <v>243</v>
      </c>
      <c r="D16" s="738"/>
      <c r="E16" s="738"/>
      <c r="F16" s="719"/>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t="str">
        <f>IF(OR(ｷ.紙くず!D31&gt;0,ｷ.紙くず!D31&lt;0),ｷ.紙くず!D31,IF(M$19&gt;0,"0",0))</f>
        <v>0</v>
      </c>
      <c r="N16" s="325" t="str">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t="str">
        <f>IF(OR(ｽ.金属くず!D31&gt;0,ｽ.金属くず!D31&lt;0),ｽ.金属くず!D31,IF(S$19&gt;0,"0",0))</f>
        <v>0</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t="str">
        <f t="shared" si="0"/>
        <v>0</v>
      </c>
    </row>
    <row r="17" spans="2:27" ht="20.45" customHeight="1">
      <c r="B17" s="169"/>
      <c r="C17" s="738" t="s">
        <v>428</v>
      </c>
      <c r="D17" s="738"/>
      <c r="E17" s="738"/>
      <c r="F17" s="719"/>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34" t="s">
        <v>388</v>
      </c>
      <c r="E18" s="734"/>
      <c r="F18" s="735"/>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4" t="s">
        <v>335</v>
      </c>
      <c r="E19" s="724"/>
      <c r="F19" s="725"/>
      <c r="G19" s="331">
        <f t="shared" ref="G19:Z19" si="1">+G41+G25+G23+G22+G21-G20</f>
        <v>0</v>
      </c>
      <c r="H19" s="331">
        <f t="shared" si="1"/>
        <v>0</v>
      </c>
      <c r="I19" s="331">
        <f t="shared" si="1"/>
        <v>0</v>
      </c>
      <c r="J19" s="331">
        <f t="shared" si="1"/>
        <v>0</v>
      </c>
      <c r="K19" s="331">
        <f t="shared" si="1"/>
        <v>0</v>
      </c>
      <c r="L19" s="331">
        <f t="shared" si="1"/>
        <v>49.4</v>
      </c>
      <c r="M19" s="331">
        <f t="shared" si="1"/>
        <v>32.700000000000003</v>
      </c>
      <c r="N19" s="331">
        <f t="shared" si="1"/>
        <v>122.3</v>
      </c>
      <c r="O19" s="331">
        <f t="shared" si="1"/>
        <v>0</v>
      </c>
      <c r="P19" s="331">
        <f t="shared" si="1"/>
        <v>0</v>
      </c>
      <c r="Q19" s="331">
        <f t="shared" si="1"/>
        <v>0</v>
      </c>
      <c r="R19" s="331">
        <f t="shared" si="1"/>
        <v>0</v>
      </c>
      <c r="S19" s="331">
        <f t="shared" si="1"/>
        <v>143.4</v>
      </c>
      <c r="T19" s="331">
        <f t="shared" si="1"/>
        <v>190.8</v>
      </c>
      <c r="U19" s="331">
        <f t="shared" si="1"/>
        <v>0</v>
      </c>
      <c r="V19" s="331">
        <f t="shared" si="1"/>
        <v>23.7</v>
      </c>
      <c r="W19" s="331">
        <f t="shared" si="1"/>
        <v>0</v>
      </c>
      <c r="X19" s="331">
        <f t="shared" si="1"/>
        <v>0</v>
      </c>
      <c r="Y19" s="331">
        <f t="shared" si="1"/>
        <v>0</v>
      </c>
      <c r="Z19" s="332">
        <f t="shared" si="1"/>
        <v>315.7</v>
      </c>
      <c r="AA19" s="333">
        <f t="shared" ref="AA19:AA25" si="2">SUM(G19:Z19)</f>
        <v>878</v>
      </c>
    </row>
    <row r="20" spans="2:27" ht="20.45" customHeight="1" thickBot="1">
      <c r="B20" s="167"/>
      <c r="C20" s="217" t="s">
        <v>233</v>
      </c>
      <c r="D20" s="726" t="s">
        <v>234</v>
      </c>
      <c r="E20" s="726"/>
      <c r="F20" s="727"/>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8" t="s">
        <v>284</v>
      </c>
      <c r="F21" s="729"/>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2" t="s">
        <v>285</v>
      </c>
      <c r="F22" s="733"/>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4" t="s">
        <v>286</v>
      </c>
      <c r="F23" s="715"/>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30" t="s">
        <v>271</v>
      </c>
      <c r="F25" s="731"/>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2" t="s">
        <v>174</v>
      </c>
      <c r="D26" s="384" t="s">
        <v>21</v>
      </c>
      <c r="E26" s="701" t="s">
        <v>288</v>
      </c>
      <c r="F26" s="702"/>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2"/>
      <c r="D27" s="172" t="s">
        <v>25</v>
      </c>
      <c r="E27" s="701" t="s">
        <v>289</v>
      </c>
      <c r="F27" s="702"/>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3"/>
      <c r="D28" s="707"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3"/>
      <c r="D29" s="708"/>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3"/>
      <c r="D30" s="708"/>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3"/>
      <c r="D31" s="708"/>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3"/>
      <c r="D32" s="708"/>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3"/>
      <c r="D33" s="708"/>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3"/>
      <c r="D34" s="709"/>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3"/>
      <c r="D35" s="123" t="s">
        <v>178</v>
      </c>
      <c r="E35" s="701" t="s">
        <v>293</v>
      </c>
      <c r="F35" s="702"/>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5" t="s">
        <v>173</v>
      </c>
      <c r="D41" s="123" t="s">
        <v>179</v>
      </c>
      <c r="E41" s="712" t="s">
        <v>236</v>
      </c>
      <c r="F41" s="713"/>
      <c r="G41" s="367">
        <f t="shared" ref="G41:Z41" si="8">+G42+G46</f>
        <v>0</v>
      </c>
      <c r="H41" s="367">
        <f t="shared" si="8"/>
        <v>0</v>
      </c>
      <c r="I41" s="367">
        <f t="shared" si="8"/>
        <v>0</v>
      </c>
      <c r="J41" s="367">
        <f t="shared" si="8"/>
        <v>0</v>
      </c>
      <c r="K41" s="367">
        <f t="shared" si="8"/>
        <v>0</v>
      </c>
      <c r="L41" s="367">
        <f t="shared" si="8"/>
        <v>49.4</v>
      </c>
      <c r="M41" s="367">
        <f t="shared" si="8"/>
        <v>32.700000000000003</v>
      </c>
      <c r="N41" s="367">
        <f t="shared" si="8"/>
        <v>122.3</v>
      </c>
      <c r="O41" s="367">
        <f t="shared" si="8"/>
        <v>0</v>
      </c>
      <c r="P41" s="367">
        <f t="shared" si="8"/>
        <v>0</v>
      </c>
      <c r="Q41" s="367">
        <f t="shared" si="8"/>
        <v>0</v>
      </c>
      <c r="R41" s="367">
        <f t="shared" si="8"/>
        <v>0</v>
      </c>
      <c r="S41" s="367">
        <f t="shared" si="8"/>
        <v>143.4</v>
      </c>
      <c r="T41" s="367">
        <f t="shared" si="8"/>
        <v>190.8</v>
      </c>
      <c r="U41" s="367">
        <f t="shared" si="8"/>
        <v>0</v>
      </c>
      <c r="V41" s="367">
        <f t="shared" si="8"/>
        <v>23.7</v>
      </c>
      <c r="W41" s="367">
        <f t="shared" si="8"/>
        <v>0</v>
      </c>
      <c r="X41" s="367">
        <f t="shared" si="8"/>
        <v>0</v>
      </c>
      <c r="Y41" s="367">
        <f t="shared" si="8"/>
        <v>0</v>
      </c>
      <c r="Z41" s="368">
        <f t="shared" si="8"/>
        <v>315.7</v>
      </c>
      <c r="AA41" s="369">
        <f t="shared" si="4"/>
        <v>878</v>
      </c>
    </row>
    <row r="42" spans="2:27" ht="20.45" customHeight="1">
      <c r="B42" s="167"/>
      <c r="C42" s="705"/>
      <c r="D42" s="207"/>
      <c r="E42" s="205" t="s">
        <v>262</v>
      </c>
      <c r="F42" s="383"/>
      <c r="G42" s="358">
        <f t="shared" ref="G42:Z42" si="9">SUM(G43:G45)</f>
        <v>0</v>
      </c>
      <c r="H42" s="358">
        <f t="shared" si="9"/>
        <v>0</v>
      </c>
      <c r="I42" s="358">
        <f t="shared" si="9"/>
        <v>0</v>
      </c>
      <c r="J42" s="358">
        <f t="shared" si="9"/>
        <v>0</v>
      </c>
      <c r="K42" s="358">
        <f t="shared" si="9"/>
        <v>0</v>
      </c>
      <c r="L42" s="358">
        <f t="shared" si="9"/>
        <v>49.4</v>
      </c>
      <c r="M42" s="358">
        <f t="shared" si="9"/>
        <v>32.700000000000003</v>
      </c>
      <c r="N42" s="358">
        <f t="shared" si="9"/>
        <v>122.3</v>
      </c>
      <c r="O42" s="358">
        <f t="shared" si="9"/>
        <v>0</v>
      </c>
      <c r="P42" s="358">
        <f t="shared" si="9"/>
        <v>0</v>
      </c>
      <c r="Q42" s="358">
        <f t="shared" si="9"/>
        <v>0</v>
      </c>
      <c r="R42" s="358">
        <f t="shared" si="9"/>
        <v>0</v>
      </c>
      <c r="S42" s="358">
        <f t="shared" si="9"/>
        <v>143.4</v>
      </c>
      <c r="T42" s="358">
        <f t="shared" si="9"/>
        <v>190.8</v>
      </c>
      <c r="U42" s="358">
        <f t="shared" si="9"/>
        <v>0</v>
      </c>
      <c r="V42" s="358">
        <f t="shared" si="9"/>
        <v>23.7</v>
      </c>
      <c r="W42" s="358">
        <f t="shared" si="9"/>
        <v>0</v>
      </c>
      <c r="X42" s="358">
        <f t="shared" si="9"/>
        <v>0</v>
      </c>
      <c r="Y42" s="358">
        <f t="shared" si="9"/>
        <v>0</v>
      </c>
      <c r="Z42" s="359">
        <f t="shared" si="9"/>
        <v>314.39999999999998</v>
      </c>
      <c r="AA42" s="360">
        <f t="shared" si="4"/>
        <v>876.69999999999993</v>
      </c>
    </row>
    <row r="43" spans="2:27" ht="20.45" customHeight="1">
      <c r="B43" s="167"/>
      <c r="C43" s="705"/>
      <c r="D43" s="208"/>
      <c r="E43" s="203"/>
      <c r="F43" s="201" t="s">
        <v>235</v>
      </c>
      <c r="G43" s="361">
        <f>+ｱ.燃え殻!$AA$28</f>
        <v>0</v>
      </c>
      <c r="H43" s="361">
        <f>+ｲ.汚泥!$AA$28</f>
        <v>0</v>
      </c>
      <c r="I43" s="361">
        <f>+ｳ.廃油!$AA$28</f>
        <v>0</v>
      </c>
      <c r="J43" s="361">
        <f>+ｴ.廃酸!$AA$28</f>
        <v>0</v>
      </c>
      <c r="K43" s="361">
        <f>+ｵ.廃ｱﾙｶﾘ!$AA$28</f>
        <v>0</v>
      </c>
      <c r="L43" s="361">
        <f>+ｶ.廃ﾌﾟﾗ類!$AA$28</f>
        <v>17.5</v>
      </c>
      <c r="M43" s="361">
        <f>+ｷ.紙くず!$AA$28</f>
        <v>32.700000000000003</v>
      </c>
      <c r="N43" s="361">
        <f>+ｸ.木くず!$AA$28</f>
        <v>122.3</v>
      </c>
      <c r="O43" s="361">
        <f>+ｹ.繊維くず!$AA$28</f>
        <v>0</v>
      </c>
      <c r="P43" s="361">
        <f>+ｺ.動植物性残さ!$AA$28</f>
        <v>0</v>
      </c>
      <c r="Q43" s="361">
        <f>+ｻ.動物系固形不要物!$AA$28</f>
        <v>0</v>
      </c>
      <c r="R43" s="361">
        <f>+ｼ.ｺﾞﾑくず!$AA$28</f>
        <v>0</v>
      </c>
      <c r="S43" s="361">
        <f>+ｽ.金属くず!$AA$28</f>
        <v>143.4</v>
      </c>
      <c r="T43" s="361">
        <f>+ｾ.ｶﾞﾗｽ･ｺﾝｸﾘ･陶磁器くず!$AA$28</f>
        <v>27</v>
      </c>
      <c r="U43" s="361">
        <f>+ｿ.鉱さい!$AA$28</f>
        <v>0</v>
      </c>
      <c r="V43" s="361">
        <f>+ﾀ.がれき類!$AA$28</f>
        <v>23.7</v>
      </c>
      <c r="W43" s="361">
        <f>+ﾁ.動物のふん尿!$AA$28</f>
        <v>0</v>
      </c>
      <c r="X43" s="361">
        <f>+ﾂ.動物の死体!$AA$28</f>
        <v>0</v>
      </c>
      <c r="Y43" s="361">
        <f>+ﾃ.ばいじん!$AA$28</f>
        <v>0</v>
      </c>
      <c r="Z43" s="362">
        <f>+ﾄ.混合廃棄物その他!$AA$28</f>
        <v>16.399999999999999</v>
      </c>
      <c r="AA43" s="363">
        <f t="shared" si="4"/>
        <v>382.99999999999994</v>
      </c>
    </row>
    <row r="44" spans="2:27" ht="20.45" customHeight="1">
      <c r="B44" s="167"/>
      <c r="C44" s="705"/>
      <c r="D44" s="208"/>
      <c r="E44" s="203"/>
      <c r="F44" s="201" t="s">
        <v>261</v>
      </c>
      <c r="G44" s="361">
        <f>+ｱ.燃え殻!$AA$29</f>
        <v>0</v>
      </c>
      <c r="H44" s="361">
        <f>+ｲ.汚泥!$AA$29</f>
        <v>0</v>
      </c>
      <c r="I44" s="361">
        <f>+ｳ.廃油!$AA$29</f>
        <v>0</v>
      </c>
      <c r="J44" s="361">
        <f>+ｴ.廃酸!$AA$29</f>
        <v>0</v>
      </c>
      <c r="K44" s="361">
        <f>+ｵ.廃ｱﾙｶﾘ!$AA$29</f>
        <v>0</v>
      </c>
      <c r="L44" s="361">
        <f>+ｶ.廃ﾌﾟﾗ類!$AA$29</f>
        <v>31.9</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163.80000000000001</v>
      </c>
      <c r="U44" s="361">
        <f>+ｿ.鉱さい!$AA$29</f>
        <v>0</v>
      </c>
      <c r="V44" s="361">
        <f>+ﾀ.がれき類!$AA$29</f>
        <v>0</v>
      </c>
      <c r="W44" s="361">
        <f>+ﾁ.動物のふん尿!$AA$29</f>
        <v>0</v>
      </c>
      <c r="X44" s="361">
        <f>+ﾂ.動物の死体!$AA$29</f>
        <v>0</v>
      </c>
      <c r="Y44" s="361">
        <f>+ﾃ.ばいじん!$AA$29</f>
        <v>0</v>
      </c>
      <c r="Z44" s="362">
        <f>+ﾄ.混合廃棄物その他!$AA$29</f>
        <v>298</v>
      </c>
      <c r="AA44" s="363">
        <f t="shared" si="4"/>
        <v>493.70000000000005</v>
      </c>
    </row>
    <row r="45" spans="2:27" ht="20.45" customHeight="1">
      <c r="B45" s="167"/>
      <c r="C45" s="705"/>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6"/>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1.3</v>
      </c>
      <c r="AA46" s="366">
        <f>SUM(G46:Z46)</f>
        <v>1.3</v>
      </c>
    </row>
    <row r="47" spans="2:27" ht="20.45" customHeight="1">
      <c r="B47" s="167"/>
      <c r="C47" s="122" t="s">
        <v>237</v>
      </c>
      <c r="D47" s="710" t="s">
        <v>294</v>
      </c>
      <c r="E47" s="710"/>
      <c r="F47" s="711"/>
      <c r="G47" s="370">
        <f>+ｱ.燃え殻!$AL$27</f>
        <v>0</v>
      </c>
      <c r="H47" s="370">
        <f>+ｲ.汚泥!$AL$27</f>
        <v>0</v>
      </c>
      <c r="I47" s="370">
        <f>+ｳ.廃油!$AL$27</f>
        <v>0</v>
      </c>
      <c r="J47" s="370">
        <f>+ｴ.廃酸!$AL$27</f>
        <v>0</v>
      </c>
      <c r="K47" s="370">
        <f>+ｵ.廃ｱﾙｶﾘ!$AL$27</f>
        <v>0</v>
      </c>
      <c r="L47" s="370">
        <f>+ｶ.廃ﾌﾟﾗ類!$AL$27</f>
        <v>49.4</v>
      </c>
      <c r="M47" s="370">
        <f>+ｷ.紙くず!$AL$27</f>
        <v>32.700000000000003</v>
      </c>
      <c r="N47" s="370">
        <f>+ｸ.木くず!$AL$27</f>
        <v>122.3</v>
      </c>
      <c r="O47" s="370">
        <f>+ｹ.繊維くず!$AL$27</f>
        <v>0</v>
      </c>
      <c r="P47" s="370">
        <f>+ｺ.動植物性残さ!$AL$27</f>
        <v>0</v>
      </c>
      <c r="Q47" s="370">
        <f>+ｻ.動物系固形不要物!$AL$27</f>
        <v>0</v>
      </c>
      <c r="R47" s="370">
        <f>+ｼ.ｺﾞﾑくず!$AL$27</f>
        <v>0</v>
      </c>
      <c r="S47" s="370">
        <f>+ｽ.金属くず!$AL$27</f>
        <v>143.4</v>
      </c>
      <c r="T47" s="370">
        <f>+ｾ.ｶﾞﾗｽ･ｺﾝｸﾘ･陶磁器くず!$AL$27</f>
        <v>190.8</v>
      </c>
      <c r="U47" s="370">
        <f>+ｿ.鉱さい!$AL$27</f>
        <v>0</v>
      </c>
      <c r="V47" s="370">
        <f>+ﾀ.がれき類!$AL$27</f>
        <v>23.7</v>
      </c>
      <c r="W47" s="370">
        <f>+ﾁ.動物のふん尿!$AL$27</f>
        <v>0</v>
      </c>
      <c r="X47" s="370">
        <f>+ﾂ.動物の死体!$AL$27</f>
        <v>0</v>
      </c>
      <c r="Y47" s="370">
        <f>+ﾃ.ばいじん!$AL$27</f>
        <v>0</v>
      </c>
      <c r="Z47" s="371">
        <f>+ﾄ.混合廃棄物その他!$AL$27</f>
        <v>315.7</v>
      </c>
      <c r="AA47" s="372">
        <f t="shared" si="4"/>
        <v>878</v>
      </c>
    </row>
    <row r="48" spans="2:27" ht="20.45" customHeight="1">
      <c r="B48" s="167"/>
      <c r="C48" s="173"/>
      <c r="D48" s="172" t="s">
        <v>188</v>
      </c>
      <c r="E48" s="701" t="s">
        <v>238</v>
      </c>
      <c r="F48" s="702"/>
      <c r="G48" s="373">
        <f>+ｱ.燃え殻!$AL$30</f>
        <v>0</v>
      </c>
      <c r="H48" s="373">
        <f>+ｲ.汚泥!$AL$30</f>
        <v>0</v>
      </c>
      <c r="I48" s="373">
        <f>+ｳ.廃油!$AL$30</f>
        <v>0</v>
      </c>
      <c r="J48" s="373">
        <f>+ｴ.廃酸!$AL$30</f>
        <v>0</v>
      </c>
      <c r="K48" s="373">
        <f>+ｵ.廃ｱﾙｶﾘ!$AL$30</f>
        <v>0</v>
      </c>
      <c r="L48" s="373">
        <f>+ｶ.廃ﾌﾟﾗ類!$AL$30</f>
        <v>39.9</v>
      </c>
      <c r="M48" s="373">
        <f>+ｷ.紙くず!$AL$30</f>
        <v>19.2</v>
      </c>
      <c r="N48" s="373">
        <f>+ｸ.木くず!$AL$30</f>
        <v>48.3</v>
      </c>
      <c r="O48" s="373">
        <f>+ｹ.繊維くず!$AL$30</f>
        <v>0</v>
      </c>
      <c r="P48" s="373">
        <f>+ｺ.動植物性残さ!$AL$30</f>
        <v>0</v>
      </c>
      <c r="Q48" s="373">
        <f>+ｻ.動物系固形不要物!$AL$30</f>
        <v>0</v>
      </c>
      <c r="R48" s="373">
        <f>+ｼ.ｺﾞﾑくず!$AL$30</f>
        <v>0</v>
      </c>
      <c r="S48" s="373">
        <f>+ｽ.金属くず!$AL$30</f>
        <v>77.900000000000006</v>
      </c>
      <c r="T48" s="373">
        <f>+ｾ.ｶﾞﾗｽ･ｺﾝｸﾘ･陶磁器くず!$AL$30</f>
        <v>137.30000000000001</v>
      </c>
      <c r="U48" s="373">
        <f>+ｿ.鉱さい!$AL$30</f>
        <v>0</v>
      </c>
      <c r="V48" s="373">
        <f>+ﾀ.がれき類!$AL$30</f>
        <v>23.7</v>
      </c>
      <c r="W48" s="373">
        <f>+ﾁ.動物のふん尿!$AL$30</f>
        <v>0</v>
      </c>
      <c r="X48" s="373">
        <f>+ﾂ.動物の死体!$AL$30</f>
        <v>0</v>
      </c>
      <c r="Y48" s="373">
        <f>+ﾃ.ばいじん!$AL$30</f>
        <v>0</v>
      </c>
      <c r="Z48" s="374">
        <f>+ﾄ.混合廃棄物その他!$AL$30</f>
        <v>84.4</v>
      </c>
      <c r="AA48" s="375">
        <f t="shared" si="4"/>
        <v>430.70000000000005</v>
      </c>
    </row>
    <row r="49" spans="2:27" ht="20.45" customHeight="1">
      <c r="B49" s="167"/>
      <c r="C49" s="173"/>
      <c r="D49" s="409" t="s">
        <v>190</v>
      </c>
      <c r="E49" s="714" t="s">
        <v>239</v>
      </c>
      <c r="F49" s="715"/>
      <c r="G49" s="422">
        <f>+ｱ.燃え殻!$AS$24</f>
        <v>0</v>
      </c>
      <c r="H49" s="422">
        <f>+ｲ.汚泥!$AS$24</f>
        <v>0</v>
      </c>
      <c r="I49" s="422">
        <f>+ｳ.廃油!$AS$24</f>
        <v>0</v>
      </c>
      <c r="J49" s="422">
        <f>+ｴ.廃酸!$AS$24</f>
        <v>0</v>
      </c>
      <c r="K49" s="422">
        <f>+ｵ.廃ｱﾙｶﾘ!$AS$24</f>
        <v>0</v>
      </c>
      <c r="L49" s="422">
        <f>+ｶ.廃ﾌﾟﾗ類!$AS$24</f>
        <v>17.5</v>
      </c>
      <c r="M49" s="422">
        <f>+ｷ.紙くず!$AS$24</f>
        <v>32.700000000000003</v>
      </c>
      <c r="N49" s="422">
        <f>+ｸ.木くず!$AS$24</f>
        <v>122.3</v>
      </c>
      <c r="O49" s="422">
        <f>+ｹ.繊維くず!$AS$24</f>
        <v>0</v>
      </c>
      <c r="P49" s="422">
        <f>+ｺ.動植物性残さ!$AS$24</f>
        <v>0</v>
      </c>
      <c r="Q49" s="422">
        <f>+ｻ.動物系固形不要物!$AS$24</f>
        <v>0</v>
      </c>
      <c r="R49" s="422">
        <f>+ｼ.ｺﾞﾑくず!$AS$24</f>
        <v>0</v>
      </c>
      <c r="S49" s="422">
        <f>+ｽ.金属くず!$AS$24</f>
        <v>143.4</v>
      </c>
      <c r="T49" s="422">
        <f>+ｾ.ｶﾞﾗｽ･ｺﾝｸﾘ･陶磁器くず!$AS$24</f>
        <v>27</v>
      </c>
      <c r="U49" s="422">
        <f>+ｿ.鉱さい!$AS$24</f>
        <v>0</v>
      </c>
      <c r="V49" s="422">
        <f>+ﾀ.がれき類!$AS$24</f>
        <v>23.7</v>
      </c>
      <c r="W49" s="422">
        <f>+ﾁ.動物のふん尿!$AS$24</f>
        <v>0</v>
      </c>
      <c r="X49" s="422">
        <f>+ﾂ.動物の死体!$AS$24</f>
        <v>0</v>
      </c>
      <c r="Y49" s="422">
        <f>+ﾃ.ばいじん!$AS$24</f>
        <v>0</v>
      </c>
      <c r="Z49" s="423">
        <f>+ﾄ.混合廃棄物その他!$AS$24</f>
        <v>16.399999999999999</v>
      </c>
      <c r="AA49" s="424">
        <f t="shared" si="4"/>
        <v>382.99999999999994</v>
      </c>
    </row>
    <row r="50" spans="2:27" ht="20.45" customHeight="1">
      <c r="B50" s="167"/>
      <c r="C50" s="173"/>
      <c r="D50" s="410"/>
      <c r="E50" s="716" t="s">
        <v>438</v>
      </c>
      <c r="F50" s="717"/>
      <c r="G50" s="411"/>
      <c r="H50" s="411"/>
      <c r="I50" s="411"/>
      <c r="J50" s="411"/>
      <c r="K50" s="411"/>
      <c r="L50" s="376">
        <f>ｶ.廃ﾌﾟﾗ類!AU18</f>
        <v>7</v>
      </c>
      <c r="M50" s="411"/>
      <c r="N50" s="411"/>
      <c r="O50" s="411"/>
      <c r="P50" s="411"/>
      <c r="Q50" s="411"/>
      <c r="R50" s="411"/>
      <c r="S50" s="411"/>
      <c r="T50" s="411"/>
      <c r="U50" s="411"/>
      <c r="V50" s="411"/>
      <c r="W50" s="411"/>
      <c r="X50" s="411"/>
      <c r="Y50" s="411"/>
      <c r="Z50" s="433"/>
      <c r="AA50" s="377">
        <f t="shared" si="4"/>
        <v>7</v>
      </c>
    </row>
    <row r="51" spans="2:27" ht="20.45" customHeight="1">
      <c r="B51" s="167"/>
      <c r="C51" s="173"/>
      <c r="D51" s="410"/>
      <c r="E51" s="718" t="s">
        <v>439</v>
      </c>
      <c r="F51" s="719"/>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6" t="s">
        <v>440</v>
      </c>
      <c r="F52" s="717"/>
      <c r="G52" s="415"/>
      <c r="H52" s="415"/>
      <c r="I52" s="415"/>
      <c r="J52" s="415"/>
      <c r="K52" s="415"/>
      <c r="L52" s="376">
        <f>ｶ.廃ﾌﾟﾗ類!AU20</f>
        <v>10.5</v>
      </c>
      <c r="M52" s="415"/>
      <c r="N52" s="415"/>
      <c r="O52" s="415"/>
      <c r="P52" s="415"/>
      <c r="Q52" s="415"/>
      <c r="R52" s="415"/>
      <c r="S52" s="415"/>
      <c r="T52" s="415"/>
      <c r="U52" s="415"/>
      <c r="V52" s="415"/>
      <c r="W52" s="415"/>
      <c r="X52" s="415"/>
      <c r="Y52" s="415"/>
      <c r="Z52" s="433"/>
      <c r="AA52" s="377">
        <f t="shared" si="4"/>
        <v>10.5</v>
      </c>
    </row>
    <row r="53" spans="2:27" ht="20.45" customHeight="1">
      <c r="B53" s="167"/>
      <c r="C53" s="173"/>
      <c r="D53" s="216"/>
      <c r="E53" s="720" t="s">
        <v>441</v>
      </c>
      <c r="F53" s="721"/>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1" t="s">
        <v>432</v>
      </c>
      <c r="F54" s="702"/>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3" t="s">
        <v>433</v>
      </c>
      <c r="F55" s="704"/>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24</v>
      </c>
      <c r="AA55" s="429">
        <f t="shared" si="4"/>
        <v>24</v>
      </c>
    </row>
    <row r="56" spans="2:27" ht="20.100000000000001"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109.4</v>
      </c>
      <c r="M63" s="406">
        <f t="shared" si="10"/>
        <v>72.7</v>
      </c>
      <c r="N63" s="406">
        <f t="shared" si="10"/>
        <v>252.3</v>
      </c>
      <c r="O63" s="406">
        <f t="shared" si="10"/>
        <v>0</v>
      </c>
      <c r="P63" s="406">
        <f t="shared" si="10"/>
        <v>0</v>
      </c>
      <c r="Q63" s="406">
        <f t="shared" si="10"/>
        <v>0</v>
      </c>
      <c r="R63" s="406">
        <f t="shared" si="10"/>
        <v>0</v>
      </c>
      <c r="S63" s="406">
        <f t="shared" si="10"/>
        <v>353.4</v>
      </c>
      <c r="T63" s="406">
        <f t="shared" si="10"/>
        <v>590.79999999999995</v>
      </c>
      <c r="U63" s="406">
        <f t="shared" si="10"/>
        <v>0</v>
      </c>
      <c r="V63" s="406">
        <f t="shared" si="10"/>
        <v>253.7</v>
      </c>
      <c r="W63" s="406">
        <f t="shared" si="10"/>
        <v>0</v>
      </c>
      <c r="X63" s="406">
        <f t="shared" si="10"/>
        <v>0</v>
      </c>
      <c r="Y63" s="406">
        <f t="shared" si="10"/>
        <v>0</v>
      </c>
      <c r="Z63" s="406">
        <f t="shared" si="10"/>
        <v>485.7</v>
      </c>
      <c r="AA63" s="407">
        <f>+AA9+AA19+AA20</f>
        <v>2118</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23" zoomScaleNormal="100" zoomScaleSheetLayoutView="100" workbookViewId="0">
      <selection activeCell="H40" sqref="H40"/>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875" style="21" customWidth="1"/>
    <col min="7" max="7" width="6.875" style="21" customWidth="1"/>
    <col min="8" max="8" width="13.875" style="21" customWidth="1"/>
    <col min="9" max="9" width="5.875" style="21" customWidth="1"/>
    <col min="10" max="10" width="3.875" style="21" customWidth="1"/>
    <col min="11" max="11" width="10.875" style="21" customWidth="1"/>
    <col min="12" max="12" width="6.875" style="21" customWidth="1"/>
    <col min="13" max="13" width="7.875" style="21" customWidth="1"/>
    <col min="14" max="14" width="6.875" style="21" customWidth="1"/>
    <col min="15" max="15" width="7.875" style="21" customWidth="1"/>
    <col min="16" max="16" width="2.125" style="21" customWidth="1"/>
    <col min="17" max="16384" width="9" style="21"/>
  </cols>
  <sheetData>
    <row r="1" spans="1:16" ht="16.350000000000001" customHeight="1">
      <c r="C1" s="74" t="s">
        <v>272</v>
      </c>
    </row>
    <row r="2" spans="1:16" ht="16.350000000000001" customHeight="1">
      <c r="C2" s="74"/>
    </row>
    <row r="3" spans="1:16" ht="14.1" customHeight="1" thickBot="1">
      <c r="O3" s="98" t="s">
        <v>158</v>
      </c>
    </row>
    <row r="4" spans="1:16" ht="13.5">
      <c r="A4" s="21">
        <v>14</v>
      </c>
      <c r="M4" s="537" t="s">
        <v>325</v>
      </c>
      <c r="N4" s="96" t="s">
        <v>112</v>
      </c>
      <c r="O4" s="97" t="s">
        <v>113</v>
      </c>
    </row>
    <row r="5" spans="1:16" ht="20.100000000000001" customHeight="1" thickBot="1">
      <c r="A5" s="22" t="e">
        <f>+#REF!</f>
        <v>#REF!</v>
      </c>
      <c r="C5" s="21" t="s">
        <v>295</v>
      </c>
      <c r="M5" s="747"/>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3"/>
      <c r="E8" s="763"/>
      <c r="F8" s="763"/>
      <c r="G8" s="763"/>
      <c r="H8" s="763"/>
      <c r="I8" s="763"/>
      <c r="J8" s="763"/>
      <c r="K8" s="763"/>
      <c r="L8" s="763"/>
      <c r="M8" s="763"/>
      <c r="N8" s="763"/>
      <c r="O8" s="764"/>
      <c r="P8" s="20"/>
    </row>
    <row r="9" spans="1:16" ht="12" customHeight="1">
      <c r="C9" s="765"/>
      <c r="D9" s="766"/>
      <c r="E9" s="766"/>
      <c r="F9" s="766"/>
      <c r="G9" s="766"/>
      <c r="H9" s="766"/>
      <c r="I9" s="766"/>
      <c r="J9" s="766"/>
      <c r="K9" s="766"/>
      <c r="L9" s="766"/>
      <c r="M9" s="766"/>
      <c r="N9" s="766"/>
      <c r="O9" s="767"/>
    </row>
    <row r="10" spans="1:16" ht="10.35" customHeight="1">
      <c r="C10" s="78"/>
      <c r="O10" s="79"/>
    </row>
    <row r="11" spans="1:16" ht="13.5">
      <c r="C11" s="78"/>
      <c r="L11" s="768" t="str">
        <f>+表紙!L34</f>
        <v>令和  8  年  6  月 25   日</v>
      </c>
      <c r="M11" s="769"/>
      <c r="N11" s="769"/>
      <c r="O11" s="770"/>
    </row>
    <row r="12" spans="1:16" ht="13.35" customHeight="1">
      <c r="C12" s="78"/>
      <c r="O12" s="80"/>
    </row>
    <row r="13" spans="1:16" ht="13.5">
      <c r="C13" s="771" t="str">
        <f>+表紙!C36</f>
        <v>横浜市長</v>
      </c>
      <c r="D13" s="772"/>
      <c r="E13" s="772"/>
      <c r="F13" s="772"/>
      <c r="G13" s="88" t="s">
        <v>5</v>
      </c>
      <c r="O13" s="79"/>
    </row>
    <row r="14" spans="1:16" ht="8.25" customHeight="1">
      <c r="C14" s="78"/>
      <c r="O14" s="79"/>
    </row>
    <row r="15" spans="1:16" ht="13.35" customHeight="1">
      <c r="A15" s="22">
        <v>3</v>
      </c>
      <c r="C15" s="78"/>
      <c r="H15" s="221" t="s">
        <v>270</v>
      </c>
      <c r="I15" s="221"/>
      <c r="O15" s="79"/>
    </row>
    <row r="16" spans="1:16" ht="26.25" customHeight="1">
      <c r="C16" s="78"/>
      <c r="H16" s="23" t="s">
        <v>6</v>
      </c>
      <c r="I16" s="23"/>
      <c r="J16" s="760" t="str">
        <f>+表紙!J39</f>
        <v>東京都港区港南1‐2‐70</v>
      </c>
      <c r="K16" s="760"/>
      <c r="L16" s="761"/>
      <c r="M16" s="761"/>
      <c r="N16" s="761"/>
      <c r="O16" s="762"/>
    </row>
    <row r="17" spans="1:15" ht="26.25" customHeight="1">
      <c r="C17" s="78"/>
      <c r="H17" s="23" t="s">
        <v>7</v>
      </c>
      <c r="I17" s="23"/>
      <c r="J17" s="760" t="str">
        <f>+表紙!J40</f>
        <v>株式会社丹青社　代表取締役社長　小林　統</v>
      </c>
      <c r="K17" s="760"/>
      <c r="L17" s="761"/>
      <c r="M17" s="761"/>
      <c r="N17" s="761"/>
      <c r="O17" s="762"/>
    </row>
    <row r="18" spans="1:15">
      <c r="C18" s="78"/>
      <c r="J18" s="21" t="s">
        <v>8</v>
      </c>
      <c r="O18" s="79"/>
    </row>
    <row r="19" spans="1:15">
      <c r="C19" s="78"/>
      <c r="J19" s="24" t="s">
        <v>9</v>
      </c>
      <c r="K19" s="24"/>
      <c r="L19" s="773" t="str">
        <f>IF(+表紙!L42="","",+表紙!L42)</f>
        <v/>
      </c>
      <c r="M19" s="773"/>
      <c r="N19" s="773"/>
      <c r="O19" s="774"/>
    </row>
    <row r="20" spans="1:15">
      <c r="C20" s="78"/>
      <c r="J20" s="24"/>
      <c r="K20" s="24"/>
      <c r="O20" s="79"/>
    </row>
    <row r="21" spans="1:15" ht="6" customHeight="1">
      <c r="C21" s="78"/>
      <c r="O21" s="79"/>
    </row>
    <row r="22" spans="1:15" ht="30" customHeight="1">
      <c r="A22" s="22">
        <v>4</v>
      </c>
      <c r="C22" s="523" t="s">
        <v>462</v>
      </c>
      <c r="D22" s="781"/>
      <c r="E22" s="781"/>
      <c r="F22" s="781"/>
      <c r="G22" s="781"/>
      <c r="H22" s="781"/>
      <c r="I22" s="781"/>
      <c r="J22" s="781"/>
      <c r="K22" s="781"/>
      <c r="L22" s="781"/>
      <c r="M22" s="781"/>
      <c r="N22" s="781"/>
      <c r="O22" s="782"/>
    </row>
    <row r="23" spans="1:15">
      <c r="C23" s="81"/>
      <c r="D23" s="25"/>
      <c r="E23" s="25"/>
      <c r="F23" s="25"/>
      <c r="G23" s="25"/>
      <c r="H23" s="25"/>
      <c r="I23" s="25"/>
      <c r="J23" s="25"/>
      <c r="K23" s="25"/>
      <c r="L23" s="25"/>
      <c r="M23" s="25"/>
      <c r="N23" s="25"/>
      <c r="O23" s="82"/>
    </row>
    <row r="24" spans="1:15" ht="18" customHeight="1">
      <c r="C24" s="505" t="s">
        <v>10</v>
      </c>
      <c r="D24" s="542"/>
      <c r="E24" s="543"/>
      <c r="F24" s="789" t="str">
        <f>+表紙!F47</f>
        <v>株式会社丹青社</v>
      </c>
      <c r="G24" s="790"/>
      <c r="H24" s="791"/>
      <c r="I24" s="791"/>
      <c r="J24" s="791"/>
      <c r="K24" s="791"/>
      <c r="L24" s="791"/>
      <c r="M24" s="539" t="s">
        <v>436</v>
      </c>
      <c r="N24" s="794"/>
      <c r="O24" s="795"/>
    </row>
    <row r="25" spans="1:15" ht="18" customHeight="1">
      <c r="C25" s="544"/>
      <c r="D25" s="545"/>
      <c r="E25" s="546"/>
      <c r="F25" s="792"/>
      <c r="G25" s="793"/>
      <c r="H25" s="793"/>
      <c r="I25" s="793"/>
      <c r="J25" s="793"/>
      <c r="K25" s="793"/>
      <c r="L25" s="793"/>
      <c r="M25" s="796">
        <f>表紙!M48</f>
        <v>7072</v>
      </c>
      <c r="N25" s="797"/>
      <c r="O25" s="798"/>
    </row>
    <row r="26" spans="1:15" ht="18" customHeight="1">
      <c r="C26" s="505" t="s">
        <v>11</v>
      </c>
      <c r="D26" s="506"/>
      <c r="E26" s="507"/>
      <c r="F26" s="783" t="str">
        <f>+表紙!F49</f>
        <v>東京都港区港南1‐2‐70　品川シーズンテラス</v>
      </c>
      <c r="G26" s="784"/>
      <c r="H26" s="784"/>
      <c r="I26" s="784"/>
      <c r="J26" s="784"/>
      <c r="K26" s="784"/>
      <c r="L26" s="126" t="s">
        <v>172</v>
      </c>
      <c r="M26" s="222"/>
      <c r="N26" s="787" t="str">
        <f>IF(+表紙!N49="","",+表紙!N49)</f>
        <v>080-1378-0669</v>
      </c>
      <c r="O26" s="788"/>
    </row>
    <row r="27" spans="1:15" ht="18" customHeight="1">
      <c r="C27" s="508"/>
      <c r="D27" s="509"/>
      <c r="E27" s="510"/>
      <c r="F27" s="785"/>
      <c r="G27" s="786"/>
      <c r="H27" s="786"/>
      <c r="I27" s="786"/>
      <c r="J27" s="786"/>
      <c r="K27" s="786"/>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9" t="str">
        <f>+表紙!F52</f>
        <v>Ｒ－サービス業（他に分類されないもの）</v>
      </c>
      <c r="G29" s="751"/>
      <c r="H29" s="751"/>
      <c r="I29" s="751"/>
      <c r="J29" s="30" t="s">
        <v>47</v>
      </c>
      <c r="K29" s="30"/>
      <c r="L29" s="799" t="str">
        <f>+表紙!L52</f>
        <v>他に分類されない事業サービス業（ディスプレイ業）</v>
      </c>
      <c r="M29" s="799"/>
      <c r="N29" s="758"/>
      <c r="O29" s="759"/>
    </row>
    <row r="30" spans="1:15" ht="22.5" customHeight="1">
      <c r="C30" s="295"/>
      <c r="D30" s="306" t="s">
        <v>19</v>
      </c>
      <c r="E30" s="307" t="s">
        <v>365</v>
      </c>
      <c r="F30" s="749" t="s">
        <v>366</v>
      </c>
      <c r="G30" s="456"/>
      <c r="H30" s="750"/>
      <c r="I30" s="749" t="s">
        <v>367</v>
      </c>
      <c r="J30" s="459"/>
      <c r="K30" s="469"/>
      <c r="L30" s="752">
        <f>+表紙!L53</f>
        <v>0</v>
      </c>
      <c r="M30" s="753"/>
      <c r="N30" s="308" t="s">
        <v>368</v>
      </c>
      <c r="O30" s="309"/>
    </row>
    <row r="31" spans="1:15" ht="22.5" customHeight="1">
      <c r="C31" s="295"/>
      <c r="D31" s="294"/>
      <c r="E31" s="310"/>
      <c r="F31" s="749" t="s">
        <v>369</v>
      </c>
      <c r="G31" s="456"/>
      <c r="H31" s="750"/>
      <c r="I31" s="751" t="s">
        <v>370</v>
      </c>
      <c r="J31" s="459"/>
      <c r="K31" s="459"/>
      <c r="L31" s="752">
        <f>+表紙!L54</f>
        <v>0</v>
      </c>
      <c r="M31" s="753"/>
      <c r="N31" s="308" t="s">
        <v>368</v>
      </c>
      <c r="O31" s="309"/>
    </row>
    <row r="32" spans="1:15" ht="22.5" customHeight="1">
      <c r="C32" s="295"/>
      <c r="D32" s="462" t="s">
        <v>371</v>
      </c>
      <c r="E32" s="463"/>
      <c r="F32" s="749" t="s">
        <v>372</v>
      </c>
      <c r="G32" s="456"/>
      <c r="H32" s="750"/>
      <c r="I32" s="751" t="s">
        <v>373</v>
      </c>
      <c r="J32" s="459"/>
      <c r="K32" s="459"/>
      <c r="L32" s="752">
        <f>+表紙!L55</f>
        <v>0</v>
      </c>
      <c r="M32" s="753"/>
      <c r="N32" s="308" t="s">
        <v>374</v>
      </c>
      <c r="O32" s="309"/>
    </row>
    <row r="33" spans="3:15" ht="22.5" customHeight="1">
      <c r="C33" s="295"/>
      <c r="D33" s="462"/>
      <c r="E33" s="463"/>
      <c r="F33" s="749" t="s">
        <v>375</v>
      </c>
      <c r="G33" s="456"/>
      <c r="H33" s="750"/>
      <c r="I33" s="751" t="s">
        <v>376</v>
      </c>
      <c r="J33" s="459"/>
      <c r="K33" s="459"/>
      <c r="L33" s="752">
        <f>+表紙!L56</f>
        <v>107222</v>
      </c>
      <c r="M33" s="753"/>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4">
        <f>+表紙!F58</f>
        <v>0</v>
      </c>
      <c r="G35" s="755"/>
      <c r="H35" s="755"/>
      <c r="I35" s="755"/>
      <c r="J35" s="755"/>
      <c r="K35" s="755"/>
      <c r="L35" s="755"/>
      <c r="M35" s="755"/>
      <c r="N35" s="755"/>
      <c r="O35" s="756"/>
    </row>
    <row r="36" spans="3:15" ht="23.25" customHeight="1">
      <c r="C36" s="300"/>
      <c r="D36" s="317" t="s">
        <v>24</v>
      </c>
      <c r="E36" s="318" t="s">
        <v>378</v>
      </c>
      <c r="F36" s="757" t="str">
        <f>+表紙!F59</f>
        <v>総合ディスプレイ業</v>
      </c>
      <c r="G36" s="758"/>
      <c r="H36" s="758"/>
      <c r="I36" s="758"/>
      <c r="J36" s="758"/>
      <c r="K36" s="758"/>
      <c r="L36" s="758"/>
      <c r="M36" s="758"/>
      <c r="N36" s="758"/>
      <c r="O36" s="759"/>
    </row>
    <row r="37" spans="3:15" ht="23.25" customHeight="1">
      <c r="C37" s="775" t="s">
        <v>297</v>
      </c>
      <c r="D37" s="776"/>
      <c r="E37" s="777"/>
      <c r="F37" s="778" t="str">
        <f>+表紙!F60</f>
        <v>令和 ７ 年 ４ 月 １ 日 ～ 令和 ８ 年 ３ 月 31 日（ １ 年間）</v>
      </c>
      <c r="G37" s="779"/>
      <c r="H37" s="779"/>
      <c r="I37" s="779"/>
      <c r="J37" s="779"/>
      <c r="K37" s="779"/>
      <c r="L37" s="779"/>
      <c r="M37" s="779"/>
      <c r="N37" s="779"/>
      <c r="O37" s="780"/>
    </row>
    <row r="38" spans="3:15" ht="30" customHeight="1">
      <c r="C38" s="177" t="s">
        <v>317</v>
      </c>
      <c r="D38" s="176"/>
      <c r="E38" s="178"/>
      <c r="F38" s="27"/>
      <c r="G38" s="27"/>
      <c r="H38" s="28"/>
      <c r="I38" s="28"/>
      <c r="J38" s="29"/>
      <c r="K38" s="29"/>
      <c r="L38" s="30"/>
      <c r="M38" s="30"/>
      <c r="N38" s="30"/>
      <c r="O38" s="31"/>
    </row>
    <row r="39" spans="3:15" ht="24.75" customHeight="1">
      <c r="C39" s="805"/>
      <c r="D39" s="499" t="s">
        <v>298</v>
      </c>
      <c r="E39" s="501"/>
      <c r="F39" s="501"/>
      <c r="G39" s="500"/>
      <c r="H39" s="499" t="s">
        <v>318</v>
      </c>
      <c r="I39" s="500"/>
      <c r="J39" s="499" t="s">
        <v>299</v>
      </c>
      <c r="K39" s="501"/>
      <c r="L39" s="500"/>
      <c r="M39" s="499" t="s">
        <v>319</v>
      </c>
      <c r="N39" s="501"/>
      <c r="O39" s="500"/>
    </row>
    <row r="40" spans="3:15" ht="24.75" customHeight="1">
      <c r="C40" s="806"/>
      <c r="D40" s="482" t="s">
        <v>300</v>
      </c>
      <c r="E40" s="483"/>
      <c r="F40" s="483"/>
      <c r="G40" s="484"/>
      <c r="H40" s="245">
        <f>+表紙!H63</f>
        <v>1240</v>
      </c>
      <c r="I40" s="240" t="s">
        <v>4</v>
      </c>
      <c r="J40" s="485" t="s">
        <v>324</v>
      </c>
      <c r="K40" s="486"/>
      <c r="L40" s="487"/>
      <c r="M40" s="800" t="str">
        <f>+表紙!M63</f>
        <v>0</v>
      </c>
      <c r="N40" s="801">
        <f>+表紙!N63</f>
        <v>0</v>
      </c>
      <c r="O40" s="305" t="s">
        <v>4</v>
      </c>
    </row>
    <row r="41" spans="3:15" ht="24.75" customHeight="1">
      <c r="C41" s="806"/>
      <c r="D41" s="482" t="s">
        <v>301</v>
      </c>
      <c r="E41" s="483"/>
      <c r="F41" s="483"/>
      <c r="G41" s="484"/>
      <c r="H41" s="245" t="str">
        <f>+表紙!H64</f>
        <v>0</v>
      </c>
      <c r="I41" s="240" t="s">
        <v>4</v>
      </c>
      <c r="J41" s="485" t="s">
        <v>305</v>
      </c>
      <c r="K41" s="486"/>
      <c r="L41" s="487"/>
      <c r="M41" s="800" t="str">
        <f>+表紙!M64</f>
        <v>0</v>
      </c>
      <c r="N41" s="801">
        <f>+表紙!N64</f>
        <v>0</v>
      </c>
      <c r="O41" s="31" t="s">
        <v>4</v>
      </c>
    </row>
    <row r="42" spans="3:15" ht="24.75" customHeight="1">
      <c r="C42" s="806"/>
      <c r="D42" s="482" t="s">
        <v>302</v>
      </c>
      <c r="E42" s="483"/>
      <c r="F42" s="483"/>
      <c r="G42" s="484"/>
      <c r="H42" s="245" t="str">
        <f>+表紙!H65</f>
        <v>0</v>
      </c>
      <c r="I42" s="240" t="s">
        <v>4</v>
      </c>
      <c r="J42" s="802" t="s">
        <v>306</v>
      </c>
      <c r="K42" s="803"/>
      <c r="L42" s="804"/>
      <c r="M42" s="800" t="str">
        <f>+表紙!M65</f>
        <v>0</v>
      </c>
      <c r="N42" s="801">
        <f>+表紙!N65</f>
        <v>0</v>
      </c>
      <c r="O42" s="180" t="s">
        <v>4</v>
      </c>
    </row>
    <row r="43" spans="3:15" ht="24.75" customHeight="1">
      <c r="C43" s="175"/>
      <c r="D43" s="482" t="s">
        <v>303</v>
      </c>
      <c r="E43" s="483"/>
      <c r="F43" s="483"/>
      <c r="G43" s="484"/>
      <c r="H43" s="245" t="str">
        <f>+表紙!H66</f>
        <v>0</v>
      </c>
      <c r="I43" s="240" t="s">
        <v>4</v>
      </c>
      <c r="J43" s="802" t="s">
        <v>387</v>
      </c>
      <c r="K43" s="803"/>
      <c r="L43" s="804"/>
      <c r="M43" s="800" t="str">
        <f>+表紙!M66</f>
        <v>0</v>
      </c>
      <c r="N43" s="801">
        <f>+表紙!N66</f>
        <v>0</v>
      </c>
      <c r="O43" s="180" t="s">
        <v>4</v>
      </c>
    </row>
    <row r="44" spans="3:15" ht="24.75" customHeight="1">
      <c r="C44" s="239"/>
      <c r="D44" s="482" t="s">
        <v>304</v>
      </c>
      <c r="E44" s="483"/>
      <c r="F44" s="483"/>
      <c r="G44" s="484"/>
      <c r="H44" s="245" t="str">
        <f>+表紙!H67</f>
        <v>0</v>
      </c>
      <c r="I44" s="240" t="s">
        <v>4</v>
      </c>
      <c r="J44" s="802" t="s">
        <v>388</v>
      </c>
      <c r="K44" s="803"/>
      <c r="L44" s="804"/>
      <c r="M44" s="800" t="str">
        <f>+表紙!M67</f>
        <v>0</v>
      </c>
      <c r="N44" s="801">
        <f>+表紙!N67</f>
        <v>0</v>
      </c>
      <c r="O44" s="180" t="s">
        <v>4</v>
      </c>
    </row>
    <row r="45" spans="3:15" ht="32.1" customHeight="1">
      <c r="C45" s="807" t="s">
        <v>15</v>
      </c>
      <c r="D45" s="808"/>
      <c r="E45" s="809"/>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10"/>
      <c r="E47" s="810"/>
      <c r="F47" s="810"/>
      <c r="G47" s="810"/>
      <c r="H47" s="810"/>
      <c r="I47" s="810"/>
      <c r="J47" s="810"/>
      <c r="K47" s="810"/>
      <c r="L47" s="810"/>
      <c r="M47" s="810"/>
      <c r="N47" s="810"/>
      <c r="O47" s="810"/>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35" customHeight="1">
      <c r="A54" s="21"/>
      <c r="B54" s="21"/>
      <c r="C54" s="181">
        <v>3</v>
      </c>
      <c r="D54" s="472" t="s">
        <v>464</v>
      </c>
      <c r="E54" s="472"/>
      <c r="F54" s="472"/>
      <c r="G54" s="472"/>
      <c r="H54" s="472"/>
      <c r="I54" s="472"/>
      <c r="J54" s="472"/>
      <c r="K54" s="472"/>
      <c r="L54" s="472"/>
      <c r="M54" s="472"/>
      <c r="N54" s="472"/>
      <c r="O54" s="473"/>
    </row>
    <row r="55" spans="1:15" ht="28.3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3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35" customHeight="1">
      <c r="A68" s="21"/>
      <c r="B68" s="21"/>
      <c r="C68" s="181"/>
      <c r="D68" s="182" t="s">
        <v>310</v>
      </c>
      <c r="E68" s="472" t="s">
        <v>408</v>
      </c>
      <c r="F68" s="472"/>
      <c r="G68" s="472"/>
      <c r="H68" s="472"/>
      <c r="I68" s="472"/>
      <c r="J68" s="472"/>
      <c r="K68" s="472"/>
      <c r="L68" s="472"/>
      <c r="M68" s="472"/>
      <c r="N68" s="472"/>
      <c r="O68" s="473"/>
    </row>
    <row r="69" spans="1:15" ht="28.35" customHeight="1">
      <c r="A69" s="21"/>
      <c r="B69" s="21"/>
      <c r="C69" s="181"/>
      <c r="D69" s="182" t="s">
        <v>311</v>
      </c>
      <c r="E69" s="472" t="s">
        <v>316</v>
      </c>
      <c r="F69" s="472"/>
      <c r="G69" s="472"/>
      <c r="H69" s="472"/>
      <c r="I69" s="472"/>
      <c r="J69" s="472"/>
      <c r="K69" s="472"/>
      <c r="L69" s="472"/>
      <c r="M69" s="472"/>
      <c r="N69" s="472"/>
      <c r="O69" s="473"/>
    </row>
    <row r="70" spans="1:15" ht="28.3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1" t="s">
        <v>170</v>
      </c>
      <c r="C4" s="811"/>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2" t="s">
        <v>171</v>
      </c>
      <c r="C14" s="812"/>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2026-07-17T05:53:50Z</dcterms:created>
  <dcterms:modified xsi:type="dcterms:W3CDTF">2026-07-17T05:53:51Z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