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5"/>
  <c r="M60" i="94" s="1"/>
  <c r="AL31" i="78"/>
  <c r="L60" i="94" s="1"/>
  <c r="AL31" i="77"/>
  <c r="K60" i="94" s="1"/>
  <c r="AL31" i="76"/>
  <c r="J60" i="94" s="1"/>
  <c r="AL31" i="75"/>
  <c r="I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4"/>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AL31" i="86" s="1"/>
  <c r="N60" i="94" s="1"/>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AL31" i="74" s="1"/>
  <c r="H60" i="94" s="1"/>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<sst xmlns="http://schemas.openxmlformats.org/spreadsheetml/2006/main" count="3306" uniqueCount="472">
  <si>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</si>
  <si>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</si>
  <si>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</si>
  <si>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</si>
  <si>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</si>
  <si>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</si>
  <si>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</si>
  <si>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</si>
  <si>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</si>
  <si>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</si>
  <si>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</si>
  <si>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</si>
  <si>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</si>
  <si>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</si>
  <si>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</si>
  <si>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</si>
  <si>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</si>
  <si>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</si>
  <si>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</si>
  <si>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</si>
  <si>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</si>
  <si>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</si>
  <si>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</si>
  <si>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</si>
  <si>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</si>
  <si>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</si>
  <si>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</si>
  <si>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</si>
  <si>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</si>
  <si>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</si>
  <si>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</si>
  <si>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</si>
  <si>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</si>
  <si>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</si>
  <si>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</si>
  <si>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</si>
  <si>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</si>
  <si>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</si>
  <si>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</si>
  <si>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</si>
  <si>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</si>
  <si>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</si>
  <si>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</si>
  <si>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</si>
  <si>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</si>
  <si>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</si>
  <si>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</si>
  <si>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</si>
  <si>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</si>
  <si>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</si>
  <si>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</si>
  <si>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</si>
  <si>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</si>
  <si>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</si>
  <si>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</si>
  <si>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</si>
  <si>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</si>
  <si>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</si>
  <si>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</si>
  <si>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</si>
  <si>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</si>
  <si>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</si>
  <si>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</si>
  <si>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</si>
  <si>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</si>
  <si>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</si>
  <si>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</si>
  <si>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</si>
  <si>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</si>
  <si>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</si>
  <si>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</si>
  <si>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</si>
  <si>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</si>
  <si>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</si>
  <si>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</si>
  <si>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</si>
  <si>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</si>
  <si>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</si>
  <si>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</si>
  <si>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</si>
  <si>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</si>
  <si>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</si>
  <si>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</si>
  <si>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</si>
  <si>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</si>
  <si>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</si>
  <si>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</si>
  <si>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</si>
  <si>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</si>
  <si>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</si>
  <si>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</si>
  <si>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</si>
  <si>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</si>
  <si>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</si>
  <si>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</si>
  <si>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</si>
  <si>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</si>
  <si>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</si>
  <si>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</si>
  <si>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</si>
  <si>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</si>
  <si>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</si>
  <si>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</si>
  <si>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</si>
  <si>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</si>
  <si>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</si>
  <si>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</si>
  <si>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</si>
  <si>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</si>
  <si>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</si>
  <si>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</si>
  <si>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</si>
  <si>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</si>
  <si>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</si>
  <si>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</si>
  <si>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</si>
  <si>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</si>
  <si>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</si>
  <si>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</si>
  <si>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</si>
  <si>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</si>
  <si>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</si>
  <si>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</si>
  <si>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</si>
  <si>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</si>
  <si>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</si>
  <si>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</si>
  <si>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</si>
  <si>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</si>
  <si>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</si>
  <si>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</si>
  <si>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</si>
  <si>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</si>
  <si>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</si>
  <si>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</si>
  <si>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</si>
  <si>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</si>
  <si>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</si>
  <si>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</si>
  <si>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</si>
  <si>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</si>
  <si>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</si>
  <si>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</si>
  <si>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</si>
  <si>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</si>
  <si>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</si>
  <si>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</si>
  <si>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</si>
  <si>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</si>
  <si>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</si>
  <si>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</si>
  <si>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</si>
  <si>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</si>
  <si>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</si>
  <si>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</si>
  <si>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</si>
  <si>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</si>
  <si>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</si>
  <si>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</si>
  <si>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</si>
  <si>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</si>
  <si>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</si>
  <si>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</si>
  <si>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</si>
  <si>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</si>
  <si>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</si>
  <si>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</si>
  <si>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</si>
  <si>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</si>
  <si>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</si>
  <si>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</si>
  <si>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</si>
  <si>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</si>
  <si>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</si>
  <si>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</si>
  <si>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</si>
  <si>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</si>
  <si>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</si>
  <si>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</si>
  <si>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</si>
  <si>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</si>
  <si>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</si>
  <si>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</si>
  <si>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</si>
  <si>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</si>
  <si>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</si>
  <si>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</si>
  <si>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</si>
  <si>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</si>
  <si>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</si>
  <si>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</si>
  <si>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</si>
  <si>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</si>
  <si>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</si>
  <si>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</si>
  <si>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</si>
  <si>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</si>
  <si>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</si>
  <si>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</si>
  <si>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</si>
  <si>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</si>
  <si>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</si>
  <si>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</si>
  <si>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</si>
  <si>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</si>
  <si>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</si>
  <si>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</si>
  <si>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</si>
  <si>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</si>
  <si>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</si>
  <si>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</si>
  <si>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</si>
  <si>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</si>
  <si>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</si>
  <si>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</si>
  <si>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</si>
  <si>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</si>
  <si>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</si>
  <si>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</si>
  <si>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</si>
  <si>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</si>
  <si>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</si>
  <si>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</si>
  <si>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</si>
  <si>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</si>
  <si>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</si>
  <si>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</si>
  <si>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</si>
  <si>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</si>
  <si>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</si>
  <si>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</si>
  <si>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</si>
  <si>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</si>
  <si>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</si>
  <si>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</si>
  <si>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</si>
  <si>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</si>
  <si>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</si>
  <si>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</si>
  <si>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</si>
  <si>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</si>
  <si>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</si>
  <si>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</si>
  <si>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</si>
  <si>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</si>
  <si>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</si>
  <si>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</si>
  <si>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</si>
  <si>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</si>
  <si>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</si>
  <si>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</si>
  <si>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</si>
  <si>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</si>
  <si>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</si>
  <si>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</si>
  <si>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</si>
  <si>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</si>
  <si>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</si>
  <si>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</si>
  <si>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</si>
  <si>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</si>
  <si>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</si>
  <si>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</si>
  <si>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</si>
  <si>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</si>
  <si>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</si>
  <si>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</si>
  <si>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</si>
  <si>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</si>
  <si>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</si>
  <si>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</si>
  <si>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</si>
  <si>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</si>
  <si>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</si>
  <si>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</si>
  <si>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</si>
  <si>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</si>
  <si>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</si>
  <si>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</si>
  <si>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</si>
  <si>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</si>
  <si>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</si>
  <si>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</si>
  <si>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</si>
  <si>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</si>
  <si>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</si>
  <si>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</si>
  <si>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</si>
  <si>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</si>
  <si>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</si>
  <si>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</si>
  <si>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</si>
  <si>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</si>
  <si>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</si>
  <si>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</si>
  <si>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</si>
  <si>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</si>
  <si>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</si>
  <si>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</si>
  <si>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</si>
  <si>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</si>
  <si>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</si>
  <si>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</si>
  <si>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</si>
  <si>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</si>
  <si>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</si>
  <si>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</si>
  <si>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</si>
  <si>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</si>
  <si>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</si>
  <si>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</si>
  <si>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</si>
  <si>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</si>
  <si>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</si>
  <si>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</si>
  <si>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</si>
  <si>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</si>
  <si>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</si>
  <si>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</si>
  <si>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</si>
  <si>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</si>
  <si>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</si>
  <si>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</si>
  <si>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</si>
  <si>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</si>
  <si>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</si>
  <si>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</si>
  <si>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</si>
  <si>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</si>
  <si>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</si>
  <si>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</si>
  <si>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</si>
  <si>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</si>
  <si>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</si>
  <si>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</si>
  <si>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</si>
  <si>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</si>
  <si>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</si>
  <si>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</si>
  <si>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</si>
  <si>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</si>
  <si>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</si>
  <si>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</si>
  <si>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</si>
  <si>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</si>
  <si>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</si>
  <si>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</si>
  <si>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</si>
  <si>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</si>
  <si>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</si>
  <si>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</si>
  <si>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</si>
  <si>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</si>
  <si>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</si>
  <si>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</si>
  <si>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</si>
  <si>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</si>
  <si>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</si>
  <si>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</si>
  <si>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</si>
  <si>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</si>
  <si>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</si>
  <si>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</si>
  <si>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</si>
  <si>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</si>
  <si>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</si>
  <si>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</si>
  <si>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</si>
  <si>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</si>
  <si>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</si>
  <si>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</si>
  <si>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</si>
  <si>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</si>
  <si>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</si>
  <si>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</si>
  <si>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</si>
  <si>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</si>
  <si>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</si>
  <si>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</si>
  <si>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</si>
  <si>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</si>
  <si>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</si>
  <si>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</si>
  <si>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</si>
  <si>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</si>
  <si>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</si>
  <si>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</si>
  <si>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</si>
  <si>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</si>
  <si>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</si>
  <si>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</si>
  <si>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</si>
  <si>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</si>
  <si>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</si>
  <si>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</si>
  <si>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</si>
  <si>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</si>
  <si>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</si>
  <si>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</si>
  <si>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</si>
  <si>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</si>
  <si>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</si>
  <si>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</si>
  <si>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</si>
  <si>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</si>
  <si>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</si>
  <si>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</si>
  <si>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</si>
  <si>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</si>
  <si>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</si>
  <si>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</si>
  <si>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</si>
  <si>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</si>
  <si>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</si>
  <si>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</si>
  <si>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</si>
  <si>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</si>
  <si>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</si>
  <si>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</si>
  <si>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</si>
  <si>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</si>
  <si>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</si>
  <si>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</si>
  <si>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</si>
  <si>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</si>
  <si>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</si>
  <si>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</si>
  <si>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</si>
  <si>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</si>
  <si>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</si>
  <si>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</si>
  <si>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</si>
  <si>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</si>
  <si>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</si>
  <si>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</si>
  <si>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</si>
  <si>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</si>
  <si>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</si>
  <si>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</si>
  <si>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</si>
  <si>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</si>
  <si>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</si>
  <si>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</si>
  <si>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</si>
  <si>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</si>
  <si>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</si>
  <si>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</si>
  <si>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</si>
  <si>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</si>
  <si>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</si>
  <si>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</si>
  <si>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</si>
  <si>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</si>
  <si>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</si>
  <si>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</si>
  <si>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</si>
  <si>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</si>
  <si>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</si>
  <si>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</si>
  <si>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</si>
  <si>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</si>
  <si>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</si>
  <si>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</si>
  <si>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</si>
  <si>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令和7 年6月27日</t>
    <phoneticPr fontId="3"/>
  </si>
  <si>
    <t>神奈川県横浜市金沢区福浦２－３－１</t>
    <phoneticPr fontId="3"/>
  </si>
  <si>
    <t>045-787-3775</t>
    <phoneticPr fontId="3"/>
  </si>
  <si>
    <t>ロイヤルカナン ジャポン合同会社</t>
    <phoneticPr fontId="3"/>
  </si>
  <si>
    <t>106	飼料･有機質肥料製造業</t>
    <phoneticPr fontId="3"/>
  </si>
  <si>
    <t>非公開</t>
    <rPh sb="0" eb="3">
      <t>ヒコウカイ</t>
    </rPh>
    <phoneticPr fontId="3"/>
  </si>
  <si>
    <t>209人　（事業所：67名）</t>
    <phoneticPr fontId="3"/>
  </si>
  <si>
    <t>職務執行者　日下部真一</t>
    <rPh sb="6" eb="9">
      <t>クサカベ</t>
    </rPh>
    <rPh sb="9" eb="10">
      <t>シン</t>
    </rPh>
    <rPh sb="10" eb="11">
      <t>イチ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</si>
</sst>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tabSelected="1" view="pageBreakPreview" topLeftCell="A36" zoomScaleNormal="100" zoomScaleSheetLayoutView="100" workbookViewId="0">
      <selection activeCell="M49" sqref="M49"/>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463</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464</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465</v>
      </c>
      <c r="K39" s="499"/>
      <c r="L39" s="500"/>
      <c r="M39" s="500"/>
      <c r="N39" s="500"/>
      <c r="O39" s="501"/>
      <c r="Q39" s="20"/>
      <c r="R39" s="20"/>
    </row>
    <row r="40" spans="1:19" ht="26.25" customHeight="1">
      <c r="C40" s="78"/>
      <c r="H40" s="23" t="s">
        <v>7</v>
      </c>
      <c r="I40" s="23"/>
      <c r="J40" s="499" t="s">
        <v>471</v>
      </c>
      <c r="K40" s="499"/>
      <c r="L40" s="500"/>
      <c r="M40" s="500"/>
      <c r="N40" s="500"/>
      <c r="O40" s="50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7052</v>
      </c>
      <c r="N48" s="515"/>
      <c r="O48" s="516"/>
    </row>
    <row r="49" spans="3:21" ht="18" customHeight="1">
      <c r="C49" s="493" t="s">
        <v>11</v>
      </c>
      <c r="D49" s="494"/>
      <c r="E49" s="495"/>
      <c r="F49" s="548" t="s">
        <v>465</v>
      </c>
      <c r="G49" s="549"/>
      <c r="H49" s="549"/>
      <c r="I49" s="549"/>
      <c r="J49" s="549"/>
      <c r="K49" s="549"/>
      <c r="L49" s="126" t="s">
        <v>172</v>
      </c>
      <c r="M49" s="386"/>
      <c r="N49" s="517" t="s">
        <v>466</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119</v>
      </c>
      <c r="G52" s="453"/>
      <c r="H52" s="453"/>
      <c r="I52" s="453"/>
      <c r="J52" s="30" t="s">
        <v>47</v>
      </c>
      <c r="K52" s="30"/>
      <c r="L52" s="454" t="s">
        <v>468</v>
      </c>
      <c r="M52" s="454"/>
      <c r="N52" s="455"/>
      <c r="O52" s="456"/>
    </row>
    <row r="53" spans="3:21" ht="22.5" customHeight="1">
      <c r="C53" s="295"/>
      <c r="D53" s="306" t="s">
        <v>19</v>
      </c>
      <c r="E53" s="307" t="s">
        <v>365</v>
      </c>
      <c r="F53" s="443" t="s">
        <v>366</v>
      </c>
      <c r="G53" s="444"/>
      <c r="H53" s="445"/>
      <c r="I53" s="443" t="s">
        <v>367</v>
      </c>
      <c r="J53" s="447"/>
      <c r="K53" s="457"/>
      <c r="L53" s="448" t="s">
        <v>469</v>
      </c>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t="s">
        <v>470</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994.6</v>
      </c>
      <c r="I63" s="240" t="s">
        <v>4</v>
      </c>
      <c r="J63" s="473" t="s">
        <v>324</v>
      </c>
      <c r="K63" s="474"/>
      <c r="L63" s="475"/>
      <c r="M63" s="468" t="str">
        <f>+別紙!AA14</f>
        <v>0</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t="str">
        <f>+別紙!AA16</f>
        <v>0</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ロイヤルカナン ジャポン合同会社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ロイヤルカナン ジャポン合同会社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ロイヤルカナン ジャポン合同会社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ロイヤルカナン ジャポン合同会社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ロイヤルカナン ジャポン合同会社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ロイヤルカナン ジャポン合同会社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ロイヤルカナン ジャポン合同会社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ロイヤルカナン ジャポン合同会社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ロイヤルカナン ジャポン合同会社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ロイヤルカナン ジャポン合同会社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6"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ロイヤルカナン ジャポン合同会社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ロイヤルカナン ジャポン合同会社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ロイヤルカナン ジャポン合同会社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opLeftCell="G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ロイヤルカナン ジャポン合同会社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420</v>
      </c>
      <c r="I9" s="319">
        <f>IF(OR(ｳ.廃油!D24&gt;0,ｳ.廃油!D24&lt;0),ｳ.廃油!D24,IF(I$19&gt;0,"0",0))</f>
        <v>0.1</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290</v>
      </c>
      <c r="M9" s="319">
        <f>IF(OR(ｷ.紙くず!D24&gt;0,ｷ.紙くず!D24&lt;0),ｷ.紙くず!D24,IF(M$19&gt;0,"0",0))</f>
        <v>0</v>
      </c>
      <c r="N9" s="319">
        <f>IF(OR(ｸ.木くず!D24&gt;0,ｸ.木くず!D24&lt;0),ｸ.木くず!D24,IF(N$19&gt;0,"0",0))</f>
        <v>284.5</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994.6</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t="str">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t="str">
        <f>IF(OR(ｶ.廃ﾌﾟﾗ類!D29&gt;0,ｶ.廃ﾌﾟﾗ類!D29&lt;0),ｶ.廃ﾌﾟﾗ類!D29,IF(L$19&gt;0,"0",0))</f>
        <v>0</v>
      </c>
      <c r="M14" s="325">
        <f>IF(OR(ｷ.紙くず!D29&gt;0,ｷ.紙くず!D29&lt;0),ｷ.紙くず!D29,IF(M$19&gt;0,"0",0))</f>
        <v>0</v>
      </c>
      <c r="N14" s="325" t="str">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t="str">
        <f t="shared" si="0"/>
        <v>0</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f>IF(OR(ｷ.紙くず!D31&gt;0,ｷ.紙くず!D31&lt;0),ｷ.紙くず!D31,IF(M$19&gt;0,"0",0))</f>
        <v>0</v>
      </c>
      <c r="N16" s="325" t="str">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t="str">
        <f t="shared" si="0"/>
        <v>0</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471.6</v>
      </c>
      <c r="I19" s="331">
        <f t="shared" si="1"/>
        <v>0</v>
      </c>
      <c r="J19" s="331">
        <f t="shared" si="1"/>
        <v>0</v>
      </c>
      <c r="K19" s="331">
        <f t="shared" si="1"/>
        <v>0</v>
      </c>
      <c r="L19" s="331">
        <f t="shared" si="1"/>
        <v>251.4</v>
      </c>
      <c r="M19" s="331">
        <f t="shared" si="1"/>
        <v>0</v>
      </c>
      <c r="N19" s="331">
        <f t="shared" si="1"/>
        <v>575.5</v>
      </c>
      <c r="O19" s="331">
        <f t="shared" si="1"/>
        <v>0</v>
      </c>
      <c r="P19" s="331">
        <f t="shared" si="1"/>
        <v>0</v>
      </c>
      <c r="Q19" s="331">
        <f t="shared" si="1"/>
        <v>0</v>
      </c>
      <c r="R19" s="331">
        <f t="shared" si="1"/>
        <v>0</v>
      </c>
      <c r="S19" s="331">
        <f t="shared" si="1"/>
        <v>0</v>
      </c>
      <c r="T19" s="331">
        <f t="shared" si="1"/>
        <v>0</v>
      </c>
      <c r="U19" s="331">
        <f t="shared" si="1"/>
        <v>0</v>
      </c>
      <c r="V19" s="331">
        <f t="shared" si="1"/>
        <v>0</v>
      </c>
      <c r="W19" s="331">
        <f t="shared" si="1"/>
        <v>0</v>
      </c>
      <c r="X19" s="331">
        <f t="shared" si="1"/>
        <v>0</v>
      </c>
      <c r="Y19" s="331">
        <f t="shared" si="1"/>
        <v>0</v>
      </c>
      <c r="Z19" s="332">
        <f t="shared" si="1"/>
        <v>0</v>
      </c>
      <c r="AA19" s="333">
        <f t="shared" ref="AA19:AA25" si="2">SUM(G19:Z19)</f>
        <v>1298.5</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471.6</v>
      </c>
      <c r="I41" s="367">
        <f t="shared" si="8"/>
        <v>0</v>
      </c>
      <c r="J41" s="367">
        <f t="shared" si="8"/>
        <v>0</v>
      </c>
      <c r="K41" s="367">
        <f t="shared" si="8"/>
        <v>0</v>
      </c>
      <c r="L41" s="367">
        <f t="shared" si="8"/>
        <v>251.4</v>
      </c>
      <c r="M41" s="367">
        <f t="shared" si="8"/>
        <v>0</v>
      </c>
      <c r="N41" s="367">
        <f t="shared" si="8"/>
        <v>575.5</v>
      </c>
      <c r="O41" s="367">
        <f t="shared" si="8"/>
        <v>0</v>
      </c>
      <c r="P41" s="367">
        <f t="shared" si="8"/>
        <v>0</v>
      </c>
      <c r="Q41" s="367">
        <f t="shared" si="8"/>
        <v>0</v>
      </c>
      <c r="R41" s="367">
        <f t="shared" si="8"/>
        <v>0</v>
      </c>
      <c r="S41" s="367">
        <f t="shared" si="8"/>
        <v>0</v>
      </c>
      <c r="T41" s="367">
        <f t="shared" si="8"/>
        <v>0</v>
      </c>
      <c r="U41" s="367">
        <f t="shared" si="8"/>
        <v>0</v>
      </c>
      <c r="V41" s="367">
        <f t="shared" si="8"/>
        <v>0</v>
      </c>
      <c r="W41" s="367">
        <f t="shared" si="8"/>
        <v>0</v>
      </c>
      <c r="X41" s="367">
        <f t="shared" si="8"/>
        <v>0</v>
      </c>
      <c r="Y41" s="367">
        <f t="shared" si="8"/>
        <v>0</v>
      </c>
      <c r="Z41" s="368">
        <f t="shared" si="8"/>
        <v>0</v>
      </c>
      <c r="AA41" s="369">
        <f t="shared" si="4"/>
        <v>1298.5</v>
      </c>
    </row>
    <row r="42" spans="2:27" ht="20.45" customHeight="1">
      <c r="B42" s="167"/>
      <c r="C42" s="691"/>
      <c r="D42" s="207"/>
      <c r="E42" s="205" t="s">
        <v>262</v>
      </c>
      <c r="F42" s="383"/>
      <c r="G42" s="358">
        <f t="shared" ref="G42:Z42" si="9">SUM(G43:G45)</f>
        <v>0</v>
      </c>
      <c r="H42" s="358">
        <f t="shared" si="9"/>
        <v>471.6</v>
      </c>
      <c r="I42" s="358">
        <f t="shared" si="9"/>
        <v>0</v>
      </c>
      <c r="J42" s="358">
        <f t="shared" si="9"/>
        <v>0</v>
      </c>
      <c r="K42" s="358">
        <f t="shared" si="9"/>
        <v>0</v>
      </c>
      <c r="L42" s="358">
        <f t="shared" si="9"/>
        <v>251.4</v>
      </c>
      <c r="M42" s="358">
        <f t="shared" si="9"/>
        <v>0</v>
      </c>
      <c r="N42" s="358">
        <f t="shared" si="9"/>
        <v>575.5</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0</v>
      </c>
      <c r="AA42" s="360">
        <f t="shared" si="4"/>
        <v>1298.5</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19.399999999999999</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19.399999999999999</v>
      </c>
    </row>
    <row r="44" spans="2:27" ht="20.45" customHeight="1">
      <c r="B44" s="167"/>
      <c r="C44" s="691"/>
      <c r="D44" s="208"/>
      <c r="E44" s="203"/>
      <c r="F44" s="201" t="s">
        <v>261</v>
      </c>
      <c r="G44" s="361">
        <f>+ｱ.燃え殻!$AA$29</f>
        <v>0</v>
      </c>
      <c r="H44" s="361">
        <f>+ｲ.汚泥!$AA$29</f>
        <v>471.6</v>
      </c>
      <c r="I44" s="361">
        <f>+ｳ.廃油!$AA$29</f>
        <v>0</v>
      </c>
      <c r="J44" s="361">
        <f>+ｴ.廃酸!$AA$29</f>
        <v>0</v>
      </c>
      <c r="K44" s="361">
        <f>+ｵ.廃ｱﾙｶﾘ!$AA$29</f>
        <v>0</v>
      </c>
      <c r="L44" s="361">
        <f>+ｶ.廃ﾌﾟﾗ類!$AA$29</f>
        <v>232</v>
      </c>
      <c r="M44" s="361">
        <f>+ｷ.紙くず!$AA$29</f>
        <v>0</v>
      </c>
      <c r="N44" s="361">
        <f>+ｸ.木くず!$AA$29</f>
        <v>575.5</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1279.0999999999999</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471.6</v>
      </c>
      <c r="I47" s="370">
        <f>+ｳ.廃油!$AL$27</f>
        <v>0</v>
      </c>
      <c r="J47" s="370">
        <f>+ｴ.廃酸!$AL$27</f>
        <v>0</v>
      </c>
      <c r="K47" s="370">
        <f>+ｵ.廃ｱﾙｶﾘ!$AL$27</f>
        <v>0</v>
      </c>
      <c r="L47" s="370">
        <f>+ｶ.廃ﾌﾟﾗ類!$AL$27</f>
        <v>251.4</v>
      </c>
      <c r="M47" s="370">
        <f>+ｷ.紙くず!$AL$27</f>
        <v>0</v>
      </c>
      <c r="N47" s="370">
        <f>+ｸ.木くず!$AL$27</f>
        <v>575.5</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1298.5</v>
      </c>
    </row>
    <row r="48" spans="2:27" ht="20.45" customHeight="1">
      <c r="B48" s="167"/>
      <c r="C48" s="173"/>
      <c r="D48" s="172" t="s">
        <v>188</v>
      </c>
      <c r="E48" s="687" t="s">
        <v>238</v>
      </c>
      <c r="F48" s="688"/>
      <c r="G48" s="373">
        <f>+ｱ.燃え殻!$AL$30</f>
        <v>0</v>
      </c>
      <c r="H48" s="373">
        <f>+ｲ.汚泥!$AL$30</f>
        <v>471.6</v>
      </c>
      <c r="I48" s="373">
        <f>+ｳ.廃油!$AL$30</f>
        <v>0</v>
      </c>
      <c r="J48" s="373">
        <f>+ｴ.廃酸!$AL$30</f>
        <v>0</v>
      </c>
      <c r="K48" s="373">
        <f>+ｵ.廃ｱﾙｶﾘ!$AL$30</f>
        <v>0</v>
      </c>
      <c r="L48" s="373">
        <f>+ｶ.廃ﾌﾟﾗ類!$AL$30</f>
        <v>232</v>
      </c>
      <c r="M48" s="373">
        <f>+ｷ.紙くず!$AL$30</f>
        <v>0</v>
      </c>
      <c r="N48" s="373">
        <f>+ｸ.木くず!$AL$30</f>
        <v>575.5</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1279.0999999999999</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19.399999999999999</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19.399999999999999</v>
      </c>
    </row>
    <row r="50" spans="2:27" ht="20.45" customHeight="1">
      <c r="B50" s="167"/>
      <c r="C50" s="173"/>
      <c r="D50" s="410"/>
      <c r="E50" s="702" t="s">
        <v>449</v>
      </c>
      <c r="F50" s="703"/>
      <c r="G50" s="411"/>
      <c r="H50" s="411"/>
      <c r="I50" s="411"/>
      <c r="J50" s="411"/>
      <c r="K50" s="411"/>
      <c r="L50" s="376">
        <f>ｶ.廃ﾌﾟﾗ類!AU18</f>
        <v>19.399999999999999</v>
      </c>
      <c r="M50" s="411"/>
      <c r="N50" s="411"/>
      <c r="O50" s="411"/>
      <c r="P50" s="411"/>
      <c r="Q50" s="411"/>
      <c r="R50" s="411"/>
      <c r="S50" s="411"/>
      <c r="T50" s="411"/>
      <c r="U50" s="411"/>
      <c r="V50" s="411"/>
      <c r="W50" s="411"/>
      <c r="X50" s="411"/>
      <c r="Y50" s="411"/>
      <c r="Z50" s="433"/>
      <c r="AA50" s="377">
        <f t="shared" si="4"/>
        <v>19.399999999999999</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471.6</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471.6</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891.6</v>
      </c>
      <c r="I63" s="406">
        <f t="shared" si="10"/>
        <v>0.1</v>
      </c>
      <c r="J63" s="406">
        <f t="shared" si="10"/>
        <v>0</v>
      </c>
      <c r="K63" s="406">
        <f t="shared" si="10"/>
        <v>0</v>
      </c>
      <c r="L63" s="406">
        <f t="shared" si="10"/>
        <v>541.4</v>
      </c>
      <c r="M63" s="406">
        <f t="shared" si="10"/>
        <v>0</v>
      </c>
      <c r="N63" s="406">
        <f t="shared" si="10"/>
        <v>860</v>
      </c>
      <c r="O63" s="406">
        <f t="shared" si="10"/>
        <v>0</v>
      </c>
      <c r="P63" s="406">
        <f t="shared" si="10"/>
        <v>0</v>
      </c>
      <c r="Q63" s="406">
        <f t="shared" si="10"/>
        <v>0</v>
      </c>
      <c r="R63" s="406">
        <f t="shared" si="10"/>
        <v>0</v>
      </c>
      <c r="S63" s="406">
        <f t="shared" si="10"/>
        <v>0</v>
      </c>
      <c r="T63" s="406">
        <f t="shared" si="10"/>
        <v>0</v>
      </c>
      <c r="U63" s="406">
        <f t="shared" si="10"/>
        <v>0</v>
      </c>
      <c r="V63" s="406">
        <f t="shared" si="10"/>
        <v>0</v>
      </c>
      <c r="W63" s="406">
        <f t="shared" si="10"/>
        <v>0</v>
      </c>
      <c r="X63" s="406">
        <f t="shared" si="10"/>
        <v>0</v>
      </c>
      <c r="Y63" s="406">
        <f t="shared" si="10"/>
        <v>0</v>
      </c>
      <c r="Z63" s="406">
        <f t="shared" si="10"/>
        <v>0</v>
      </c>
      <c r="AA63" s="407">
        <f>+AA9+AA19+AA20</f>
        <v>2293.1</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令和7 年6月27日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神奈川県横浜市金沢区福浦２－３－１</v>
      </c>
      <c r="K16" s="746"/>
      <c r="L16" s="747"/>
      <c r="M16" s="747"/>
      <c r="N16" s="747"/>
      <c r="O16" s="748"/>
    </row>
    <row r="17" spans="1:15" ht="26.25" customHeight="1">
      <c r="C17" s="78"/>
      <c r="H17" s="23" t="s">
        <v>7</v>
      </c>
      <c r="I17" s="23"/>
      <c r="J17" s="746" t="str">
        <f>+表紙!J40</f>
        <v>職務執行者　日下部真一</v>
      </c>
      <c r="K17" s="746"/>
      <c r="L17" s="747"/>
      <c r="M17" s="747"/>
      <c r="N17" s="747"/>
      <c r="O17" s="748"/>
    </row>
    <row r="18" spans="1:15">
      <c r="C18" s="78"/>
      <c r="J18" s="21" t="s">
        <v>8</v>
      </c>
      <c r="O18" s="79"/>
    </row>
    <row r="19" spans="1:15">
      <c r="C19" s="78"/>
      <c r="J19" s="24" t="s">
        <v>9</v>
      </c>
      <c r="K19" s="24"/>
      <c r="L19" s="759" t="str">
        <f>IF(+表紙!L42="","",+表紙!L42)</f>
        <v>045-787-3775</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ロイヤルカナン ジャポン合同会社</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7052</v>
      </c>
      <c r="N25" s="783"/>
      <c r="O25" s="784"/>
    </row>
    <row r="26" spans="1:15" ht="18" customHeight="1">
      <c r="C26" s="493" t="s">
        <v>11</v>
      </c>
      <c r="D26" s="494"/>
      <c r="E26" s="495"/>
      <c r="F26" s="769" t="str">
        <f>+表紙!F49</f>
        <v>神奈川県横浜市金沢区福浦２－３－１</v>
      </c>
      <c r="G26" s="770"/>
      <c r="H26" s="770"/>
      <c r="I26" s="770"/>
      <c r="J26" s="770"/>
      <c r="K26" s="770"/>
      <c r="L26" s="126" t="s">
        <v>172</v>
      </c>
      <c r="M26" s="222"/>
      <c r="N26" s="773" t="str">
        <f>IF(+表紙!N49="","",+表紙!N49)</f>
        <v>045-787-3775</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Ｅ10－飲料・たばこ・飼料製造業</v>
      </c>
      <c r="G29" s="737"/>
      <c r="H29" s="737"/>
      <c r="I29" s="737"/>
      <c r="J29" s="30" t="s">
        <v>47</v>
      </c>
      <c r="K29" s="30"/>
      <c r="L29" s="785" t="str">
        <f>+表紙!L52</f>
        <v>106	飼料･有機質肥料製造業</v>
      </c>
      <c r="M29" s="785"/>
      <c r="N29" s="744"/>
      <c r="O29" s="745"/>
    </row>
    <row r="30" spans="1:15" ht="22.5" customHeight="1">
      <c r="C30" s="295"/>
      <c r="D30" s="306" t="s">
        <v>19</v>
      </c>
      <c r="E30" s="307" t="s">
        <v>365</v>
      </c>
      <c r="F30" s="735" t="s">
        <v>366</v>
      </c>
      <c r="G30" s="444"/>
      <c r="H30" s="736"/>
      <c r="I30" s="735" t="s">
        <v>367</v>
      </c>
      <c r="J30" s="447"/>
      <c r="K30" s="457"/>
      <c r="L30" s="738" t="str">
        <f>+表紙!L53</f>
        <v>非公開</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t="str">
        <f>+表紙!F59</f>
        <v>209人　（事業所：67名）</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994.6</v>
      </c>
      <c r="I40" s="240" t="s">
        <v>4</v>
      </c>
      <c r="J40" s="473" t="s">
        <v>324</v>
      </c>
      <c r="K40" s="474"/>
      <c r="L40" s="475"/>
      <c r="M40" s="786" t="str">
        <f>+表紙!M63</f>
        <v>0</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t="str">
        <f>+表紙!M65</f>
        <v>0</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6" zoomScaleNormal="100" workbookViewId="0">
      <selection activeCell="D34" sqref="D3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ロイヤルカナン ジャポン合同会社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471.6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420</v>
      </c>
      <c r="E24" s="629"/>
      <c r="F24" s="629"/>
      <c r="G24" s="194" t="s">
        <v>198</v>
      </c>
      <c r="H24" s="607">
        <f>+F12</f>
        <v>471.6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471.6</v>
      </c>
      <c r="Q27" s="612"/>
      <c r="R27" s="612"/>
      <c r="S27" s="612"/>
      <c r="T27" s="44" t="s">
        <v>38</v>
      </c>
      <c r="U27" s="64"/>
      <c r="V27" s="64"/>
      <c r="Y27" s="62" t="s">
        <v>39</v>
      </c>
      <c r="Z27" s="65"/>
      <c r="AH27" s="53"/>
      <c r="AI27" s="53"/>
      <c r="AJ27" s="53"/>
      <c r="AK27" s="53"/>
      <c r="AL27" s="575">
        <f>+AH18+P27</f>
        <v>471.6</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471.6</v>
      </c>
      <c r="I29" s="608"/>
      <c r="J29" s="194" t="s">
        <v>198</v>
      </c>
      <c r="M29" s="581"/>
      <c r="P29" s="56"/>
      <c r="Q29" s="144"/>
      <c r="R29" s="51" t="s">
        <v>183</v>
      </c>
      <c r="S29" s="583" t="s">
        <v>33</v>
      </c>
      <c r="T29" s="597"/>
      <c r="U29" s="597"/>
      <c r="V29" s="598"/>
      <c r="W29" s="48"/>
      <c r="X29" s="66"/>
      <c r="Y29" s="613" t="s">
        <v>258</v>
      </c>
      <c r="Z29" s="614"/>
      <c r="AA29" s="569">
        <v>471.6</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471.6</v>
      </c>
      <c r="I30" s="608"/>
      <c r="J30" s="194" t="s">
        <v>198</v>
      </c>
      <c r="M30" s="581"/>
      <c r="P30" s="56"/>
      <c r="R30" s="611">
        <f>+ROUND(AA28,1)+ROUND(AA29,1)+ROUND(AA30,1)</f>
        <v>471.6</v>
      </c>
      <c r="S30" s="612"/>
      <c r="T30" s="612"/>
      <c r="U30" s="612"/>
      <c r="V30" s="44" t="s">
        <v>16</v>
      </c>
      <c r="Y30" s="613" t="s">
        <v>186</v>
      </c>
      <c r="Z30" s="614"/>
      <c r="AA30" s="569"/>
      <c r="AB30" s="570"/>
      <c r="AC30" s="570"/>
      <c r="AD30" s="570"/>
      <c r="AE30" s="570"/>
      <c r="AF30" s="44" t="s">
        <v>13</v>
      </c>
      <c r="AL30" s="561">
        <v>471.6</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471.6</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471.6</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16"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ロイヤルカナン ジャポン合同会社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0.1</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topLeftCell="A14"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ロイヤルカナン ジャポン合同会社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ロイヤルカナン ジャポン合同会社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X12"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ロイヤルカナン ジャポン合同会社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251.4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19.399999999999999</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290</v>
      </c>
      <c r="E24" s="629"/>
      <c r="F24" s="629"/>
      <c r="G24" s="194" t="s">
        <v>198</v>
      </c>
      <c r="H24" s="607">
        <f>+F12</f>
        <v>251.4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19.399999999999999</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251.4</v>
      </c>
      <c r="Q27" s="612"/>
      <c r="R27" s="612"/>
      <c r="S27" s="612"/>
      <c r="T27" s="44" t="s">
        <v>38</v>
      </c>
      <c r="U27" s="64"/>
      <c r="V27" s="64"/>
      <c r="Y27" s="62" t="s">
        <v>39</v>
      </c>
      <c r="Z27" s="65"/>
      <c r="AH27" s="53"/>
      <c r="AI27" s="53"/>
      <c r="AJ27" s="53"/>
      <c r="AK27" s="53"/>
      <c r="AL27" s="575">
        <f>+AH18+P27</f>
        <v>251.4</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19.399999999999999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v>
      </c>
      <c r="E29" s="629"/>
      <c r="F29" s="629"/>
      <c r="G29" s="194" t="s">
        <v>198</v>
      </c>
      <c r="H29" s="607">
        <f>+AL27</f>
        <v>251.4</v>
      </c>
      <c r="I29" s="608"/>
      <c r="J29" s="194" t="s">
        <v>198</v>
      </c>
      <c r="M29" s="581"/>
      <c r="P29" s="56"/>
      <c r="Q29" s="144"/>
      <c r="R29" s="51" t="s">
        <v>183</v>
      </c>
      <c r="S29" s="583" t="s">
        <v>33</v>
      </c>
      <c r="T29" s="597"/>
      <c r="U29" s="597"/>
      <c r="V29" s="598"/>
      <c r="W29" s="48"/>
      <c r="X29" s="66"/>
      <c r="Y29" s="613" t="s">
        <v>258</v>
      </c>
      <c r="Z29" s="614"/>
      <c r="AA29" s="569">
        <v>232</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232</v>
      </c>
      <c r="I30" s="608"/>
      <c r="J30" s="194" t="s">
        <v>198</v>
      </c>
      <c r="M30" s="581"/>
      <c r="P30" s="56"/>
      <c r="R30" s="611">
        <f>+ROUND(AA28,1)+ROUND(AA29,1)+ROUND(AA30,1)</f>
        <v>251.4</v>
      </c>
      <c r="S30" s="612"/>
      <c r="T30" s="612"/>
      <c r="U30" s="612"/>
      <c r="V30" s="44" t="s">
        <v>16</v>
      </c>
      <c r="Y30" s="613" t="s">
        <v>186</v>
      </c>
      <c r="Z30" s="614"/>
      <c r="AA30" s="569">
        <v>0</v>
      </c>
      <c r="AB30" s="570"/>
      <c r="AC30" s="570"/>
      <c r="AD30" s="570"/>
      <c r="AE30" s="570"/>
      <c r="AF30" s="44" t="s">
        <v>13</v>
      </c>
      <c r="AL30" s="561">
        <v>232</v>
      </c>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19.399999999999999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7.7167859984089091</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18"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ロイヤルカナン ジャポン合同会社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9" zoomScaleNormal="100" workbookViewId="0">
      <selection activeCell="I38" sqref="I3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ロイヤルカナン ジャポン合同会社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575.5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284.5</v>
      </c>
      <c r="E24" s="629"/>
      <c r="F24" s="629"/>
      <c r="G24" s="194" t="s">
        <v>198</v>
      </c>
      <c r="H24" s="607">
        <f>+F12</f>
        <v>575.5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575.5</v>
      </c>
      <c r="Q27" s="612"/>
      <c r="R27" s="612"/>
      <c r="S27" s="612"/>
      <c r="T27" s="44" t="s">
        <v>38</v>
      </c>
      <c r="U27" s="64"/>
      <c r="V27" s="64"/>
      <c r="Y27" s="62" t="s">
        <v>39</v>
      </c>
      <c r="Z27" s="65"/>
      <c r="AH27" s="53"/>
      <c r="AI27" s="53"/>
      <c r="AJ27" s="53"/>
      <c r="AK27" s="53"/>
      <c r="AL27" s="575">
        <f>+AH18+P27</f>
        <v>575.5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575.5</v>
      </c>
      <c r="I29" s="608"/>
      <c r="J29" s="194" t="s">
        <v>198</v>
      </c>
      <c r="M29" s="581"/>
      <c r="P29" s="56"/>
      <c r="Q29" s="144"/>
      <c r="R29" s="51" t="s">
        <v>183</v>
      </c>
      <c r="S29" s="583" t="s">
        <v>33</v>
      </c>
      <c r="T29" s="597"/>
      <c r="U29" s="597"/>
      <c r="V29" s="598"/>
      <c r="W29" s="48"/>
      <c r="X29" s="66"/>
      <c r="Y29" s="613" t="s">
        <v>258</v>
      </c>
      <c r="Z29" s="614"/>
      <c r="AA29" s="569">
        <v>575.5</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575.5</v>
      </c>
      <c r="I30" s="608"/>
      <c r="J30" s="194" t="s">
        <v>198</v>
      </c>
      <c r="M30" s="581"/>
      <c r="P30" s="56"/>
      <c r="R30" s="611">
        <f>+ROUND(AA28,1)+ROUND(AA29,1)+ROUND(AA30,1)</f>
        <v>575.5</v>
      </c>
      <c r="S30" s="612"/>
      <c r="T30" s="612"/>
      <c r="U30" s="612"/>
      <c r="V30" s="44" t="s">
        <v>16</v>
      </c>
      <c r="Y30" s="613" t="s">
        <v>186</v>
      </c>
      <c r="Z30" s="614"/>
      <c r="AA30" s="569">
        <v>0</v>
      </c>
      <c r="AB30" s="570"/>
      <c r="AC30" s="570"/>
      <c r="AD30" s="570"/>
      <c r="AE30" s="570"/>
      <c r="AF30" s="44" t="s">
        <v>13</v>
      </c>
      <c r="AL30" s="561">
        <v>575.5</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Metadata/LabelInfo.xml><?xml version="1.0" encoding="utf-8"?>
<clbl:labelList xmlns:clbl="http://schemas.microsoft.com/office/2020/mipLabelMetadata">
  <clbl:label id="{2fc13e34-f03f-498b-982a-7cb446e25bc6}" enabled="0" method="" siteId="{2fc13e34-f03f-498b-982a-7cb446e25bc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2025-07-01T06:53:06Z</dcterms:created>
  <dcterms:modified xsi:type="dcterms:W3CDTF">2025-07-01T06:53:06Z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