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0" tabRatio="808" activeTab="6"/>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<sst xmlns="http://schemas.openxmlformats.org/spreadsheetml/2006/main" count="3303" uniqueCount="473">
  <si>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</si>
  <si>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</si>
  <si>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</si>
  <si>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</si>
  <si>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</si>
  <si>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</si>
  <si>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</si>
  <si>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</si>
  <si>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</si>
  <si>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</si>
  <si>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</si>
  <si>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</si>
  <si>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</si>
  <si>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</si>
  <si>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</si>
  <si>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</si>
  <si>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</si>
  <si>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</si>
  <si>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</si>
  <si>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</si>
  <si>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</si>
  <si>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</si>
  <si>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</si>
  <si>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</si>
  <si>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</si>
  <si>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</si>
  <si>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</si>
  <si>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</si>
  <si>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</si>
  <si>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</si>
  <si>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</si>
  <si>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</si>
  <si>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</si>
  <si>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</si>
  <si>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</si>
  <si>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</si>
  <si>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</si>
  <si>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</si>
  <si>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</si>
  <si>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</si>
  <si>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</si>
  <si>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</si>
  <si>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</si>
  <si>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</si>
  <si>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</si>
  <si>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</si>
  <si>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</si>
  <si>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</si>
  <si>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</si>
  <si>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</si>
  <si>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</si>
  <si>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</si>
  <si>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</si>
  <si>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</si>
  <si>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</si>
  <si>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</si>
  <si>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</si>
  <si>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</si>
  <si>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</si>
  <si>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</si>
  <si>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</si>
  <si>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</si>
  <si>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</si>
  <si>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</si>
  <si>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</si>
  <si>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</si>
  <si>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</si>
  <si>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</si>
  <si>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</si>
  <si>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</si>
  <si>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</si>
  <si>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</si>
  <si>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</si>
  <si>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</si>
  <si>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</si>
  <si>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</si>
  <si>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</si>
  <si>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</si>
  <si>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</si>
  <si>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</si>
  <si>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</si>
  <si>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</si>
  <si>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</si>
  <si>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</si>
  <si>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</si>
  <si>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</si>
  <si>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</si>
  <si>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</si>
  <si>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</si>
  <si>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</si>
  <si>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</si>
  <si>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</si>
  <si>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</si>
  <si>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</si>
  <si>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</si>
  <si>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</si>
  <si>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</si>
  <si>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</si>
  <si>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</si>
  <si>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</si>
  <si>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</si>
  <si>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</si>
  <si>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</si>
  <si>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</si>
  <si>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</si>
  <si>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</si>
  <si>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</si>
  <si>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</si>
  <si>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</si>
  <si>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</si>
  <si>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</si>
  <si>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</si>
  <si>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</si>
  <si>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</si>
  <si>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</si>
  <si>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</si>
  <si>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</si>
  <si>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</si>
  <si>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</si>
  <si>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</si>
  <si>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</si>
  <si>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</si>
  <si>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</si>
  <si>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</si>
  <si>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</si>
  <si>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</si>
  <si>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</si>
  <si>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</si>
  <si>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</si>
  <si>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</si>
  <si>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</si>
  <si>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</si>
  <si>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</si>
  <si>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</si>
  <si>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</si>
  <si>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</si>
  <si>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</si>
  <si>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</si>
  <si>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</si>
  <si>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</si>
  <si>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</si>
  <si>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</si>
  <si>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</si>
  <si>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</si>
  <si>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</si>
  <si>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</si>
  <si>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</si>
  <si>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</si>
  <si>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</si>
  <si>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</si>
  <si>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</si>
  <si>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</si>
  <si>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</si>
  <si>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</si>
  <si>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</si>
  <si>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</si>
  <si>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</si>
  <si>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</si>
  <si>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</si>
  <si>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</si>
  <si>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</si>
  <si>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</si>
  <si>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</si>
  <si>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</si>
  <si>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</si>
  <si>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</si>
  <si>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</si>
  <si>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</si>
  <si>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</si>
  <si>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</si>
  <si>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</si>
  <si>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</si>
  <si>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</si>
  <si>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</si>
  <si>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</si>
  <si>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</si>
  <si>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</si>
  <si>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</si>
  <si>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</si>
  <si>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</si>
  <si>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</si>
  <si>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</si>
  <si>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</si>
  <si>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</si>
  <si>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</si>
  <si>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</si>
  <si>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</si>
  <si>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</si>
  <si>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</si>
  <si>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</si>
  <si>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</si>
  <si>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</si>
  <si>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</si>
  <si>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</si>
  <si>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</si>
  <si>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</si>
  <si>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</si>
  <si>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</si>
  <si>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</si>
  <si>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</si>
  <si>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</si>
  <si>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</si>
  <si>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</si>
  <si>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</si>
  <si>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</si>
  <si>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</si>
  <si>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</si>
  <si>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</si>
  <si>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</si>
  <si>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</si>
  <si>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</si>
  <si>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</si>
  <si>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</si>
  <si>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</si>
  <si>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</si>
  <si>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</si>
  <si>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</si>
  <si>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</si>
  <si>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</si>
  <si>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</si>
  <si>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</si>
  <si>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</si>
  <si>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</si>
  <si>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</si>
  <si>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</si>
  <si>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</si>
  <si>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</si>
  <si>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</si>
  <si>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</si>
  <si>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</si>
  <si>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</si>
  <si>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</si>
  <si>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</si>
  <si>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</si>
  <si>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</si>
  <si>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</si>
  <si>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</si>
  <si>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</si>
  <si>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</si>
  <si>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</si>
  <si>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</si>
  <si>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</si>
  <si>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</si>
  <si>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</si>
  <si>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</si>
  <si>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</si>
  <si>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</si>
  <si>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</si>
  <si>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</si>
  <si>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</si>
  <si>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</si>
  <si>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</si>
  <si>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</si>
  <si>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</si>
  <si>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</si>
  <si>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</si>
  <si>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</si>
  <si>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</si>
  <si>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</si>
  <si>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</si>
  <si>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</si>
  <si>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</si>
  <si>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</si>
  <si>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</si>
  <si>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</si>
  <si>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</si>
  <si>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</si>
  <si>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</si>
  <si>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</si>
  <si>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</si>
  <si>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</si>
  <si>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</si>
  <si>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</si>
  <si>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</si>
  <si>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</si>
  <si>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</si>
  <si>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</si>
  <si>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</si>
  <si>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</si>
  <si>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</si>
  <si>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</si>
  <si>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</si>
  <si>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</si>
  <si>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</si>
  <si>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</si>
  <si>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</si>
  <si>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</si>
  <si>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</si>
  <si>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</si>
  <si>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</si>
  <si>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</si>
  <si>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</si>
  <si>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</si>
  <si>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</si>
  <si>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</si>
  <si>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</si>
  <si>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</si>
  <si>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</si>
  <si>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</si>
  <si>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</si>
  <si>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</si>
  <si>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</si>
  <si>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</si>
  <si>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</si>
  <si>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</si>
  <si>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</si>
  <si>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</si>
  <si>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</si>
  <si>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</si>
  <si>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</si>
  <si>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</si>
  <si>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</si>
  <si>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</si>
  <si>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</si>
  <si>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</si>
  <si>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</si>
  <si>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</si>
  <si>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</si>
  <si>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</si>
  <si>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</si>
  <si>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</si>
  <si>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</si>
  <si>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</si>
  <si>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</si>
  <si>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</si>
  <si>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</si>
  <si>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</si>
  <si>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</si>
  <si>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</si>
  <si>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</si>
  <si>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</si>
  <si>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</si>
  <si>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</si>
  <si>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</si>
  <si>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</si>
  <si>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</si>
  <si>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</si>
  <si>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</si>
  <si>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</si>
  <si>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</si>
  <si>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</si>
  <si>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</si>
  <si>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</si>
  <si>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</si>
  <si>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</si>
  <si>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</si>
  <si>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</si>
  <si>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</si>
  <si>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</si>
  <si>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</si>
  <si>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</si>
  <si>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</si>
  <si>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</si>
  <si>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</si>
  <si>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</si>
  <si>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</si>
  <si>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</si>
  <si>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</si>
  <si>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</si>
  <si>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</si>
  <si>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</si>
  <si>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</si>
  <si>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</si>
  <si>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</si>
  <si>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</si>
  <si>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</si>
  <si>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</si>
  <si>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</si>
  <si>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</si>
  <si>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</si>
  <si>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</si>
  <si>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</si>
  <si>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</si>
  <si>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</si>
  <si>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</si>
  <si>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</si>
  <si>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</si>
  <si>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</si>
  <si>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</si>
  <si>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</si>
  <si>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</si>
  <si>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</si>
  <si>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</si>
  <si>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</si>
  <si>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</si>
  <si>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</si>
  <si>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</si>
  <si>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</si>
  <si>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</si>
  <si>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</si>
  <si>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</si>
  <si>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</si>
  <si>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</si>
  <si>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</si>
  <si>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</si>
  <si>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</si>
  <si>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</si>
  <si>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</si>
  <si>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</si>
  <si>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</si>
  <si>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</si>
  <si>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</si>
  <si>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</si>
  <si>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</si>
  <si>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</si>
  <si>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</si>
  <si>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</si>
  <si>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</si>
  <si>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</si>
  <si>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</si>
  <si>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</si>
  <si>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</si>
  <si>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</si>
  <si>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</si>
  <si>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</si>
  <si>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</si>
  <si>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</si>
  <si>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</si>
  <si>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</si>
  <si>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</si>
  <si>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</si>
  <si>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</si>
  <si>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</si>
  <si>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</si>
  <si>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</si>
  <si>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</si>
  <si>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</si>
  <si>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</si>
  <si>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</si>
  <si>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</si>
  <si>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</si>
  <si>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</si>
  <si>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</si>
  <si>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</si>
  <si>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</si>
  <si>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</si>
  <si>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</si>
  <si>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</si>
  <si>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</si>
  <si>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</si>
  <si>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</si>
  <si>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</si>
  <si>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</si>
  <si>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</si>
  <si>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</si>
  <si>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</si>
  <si>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</si>
  <si>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</si>
  <si>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</si>
  <si>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</si>
  <si>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</si>
  <si>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</si>
  <si>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</si>
  <si>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</si>
  <si>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</si>
  <si>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</si>
  <si>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</si>
  <si>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</si>
  <si>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</si>
  <si>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</si>
  <si>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</si>
  <si>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</si>
  <si>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</si>
  <si>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</si>
  <si>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7年   6月   30日</t>
    <phoneticPr fontId="3"/>
  </si>
  <si>
    <t>横浜市中区本町6丁目50番地の10</t>
    <phoneticPr fontId="3"/>
  </si>
  <si>
    <t>下水道河川局長　遠藤　賢也</t>
    <phoneticPr fontId="3"/>
  </si>
  <si>
    <t>下水道河川局南部水再生センター</t>
    <phoneticPr fontId="3"/>
  </si>
  <si>
    <t>横浜市磯子区新磯子町39番地</t>
    <phoneticPr fontId="3"/>
  </si>
  <si>
    <t>045-671-3966</t>
    <phoneticPr fontId="3"/>
  </si>
  <si>
    <t>横浜市長</t>
    <phoneticPr fontId="3"/>
  </si>
  <si>
    <t>Ｆ－電気・ガス・熱供給・水道業</t>
    <phoneticPr fontId="3"/>
  </si>
  <si>
    <t>F-363下水道業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</si>
</sst>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zoomScaleNormal="100" zoomScaleSheetLayoutView="100" workbookViewId="0">
      <selection activeCell="R20" sqref="R20"/>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463</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464</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470</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465</v>
      </c>
      <c r="K39" s="599"/>
      <c r="L39" s="600"/>
      <c r="M39" s="600"/>
      <c r="N39" s="600"/>
      <c r="O39" s="601"/>
      <c r="Q39" s="24"/>
      <c r="R39" s="99"/>
    </row>
    <row r="40" spans="1:19" ht="26.25" customHeight="1">
      <c r="C40" s="88"/>
      <c r="D40" s="28"/>
      <c r="E40" s="28"/>
      <c r="F40" s="28"/>
      <c r="G40" s="28"/>
      <c r="H40" s="29" t="s">
        <v>7</v>
      </c>
      <c r="I40" s="29"/>
      <c r="J40" s="599" t="s">
        <v>466</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469</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467</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7007</v>
      </c>
      <c r="N48" s="615"/>
      <c r="O48" s="616"/>
    </row>
    <row r="49" spans="3:21" ht="18" customHeight="1">
      <c r="C49" s="593" t="s">
        <v>11</v>
      </c>
      <c r="D49" s="594"/>
      <c r="E49" s="595"/>
      <c r="F49" s="648" t="s">
        <v>468</v>
      </c>
      <c r="G49" s="649"/>
      <c r="H49" s="649"/>
      <c r="I49" s="649"/>
      <c r="J49" s="649"/>
      <c r="K49" s="649"/>
      <c r="L49" s="463" t="s">
        <v>172</v>
      </c>
      <c r="M49" s="466"/>
      <c r="N49" s="617"/>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471</v>
      </c>
      <c r="G52" s="548"/>
      <c r="H52" s="548"/>
      <c r="I52" s="548"/>
      <c r="J52" s="36" t="s">
        <v>47</v>
      </c>
      <c r="K52" s="36"/>
      <c r="L52" s="549" t="s">
        <v>472</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38</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524144.59999999992</v>
      </c>
      <c r="I63" s="292" t="s">
        <v>4</v>
      </c>
      <c r="J63" s="571" t="s">
        <v>324</v>
      </c>
      <c r="K63" s="572"/>
      <c r="L63" s="573"/>
      <c r="M63" s="563">
        <f>+別紙!AA14</f>
        <v>144.6</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t="str">
        <f>+別紙!AA15</f>
        <v>0</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143.6</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下水道河川局南部水再生センター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下水道河川局南部水再生センター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下水道河川局南部水再生センター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topLeftCell="A16" zoomScaleNormal="100" workbookViewId="0">
      <selection activeCell="AA28" sqref="AA28:AE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下水道河川局南部水再生センター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0.1</v>
      </c>
      <c r="Q27" s="712"/>
      <c r="R27" s="712"/>
      <c r="S27" s="712"/>
      <c r="T27" s="54" t="s">
        <v>38</v>
      </c>
      <c r="U27" s="74"/>
      <c r="V27" s="74"/>
      <c r="Y27" s="72" t="s">
        <v>39</v>
      </c>
      <c r="Z27" s="75"/>
      <c r="AH27" s="63"/>
      <c r="AI27" s="63"/>
      <c r="AJ27" s="63"/>
      <c r="AK27" s="63"/>
      <c r="AL27" s="675">
        <f>+AH18+P27</f>
        <v>0.1</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0.1</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0.1</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25" zoomScaleNormal="100" workbookViewId="0">
      <selection activeCell="AA28" sqref="AA28:AE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下水道河川局南部水再生センター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0.1</v>
      </c>
      <c r="E24" s="729"/>
      <c r="F24" s="729"/>
      <c r="G24" s="211" t="s">
        <v>198</v>
      </c>
      <c r="H24" s="707">
        <f>+F12</f>
        <v>0.1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0.1</v>
      </c>
      <c r="Q27" s="712"/>
      <c r="R27" s="712"/>
      <c r="S27" s="712"/>
      <c r="T27" s="54" t="s">
        <v>38</v>
      </c>
      <c r="U27" s="74"/>
      <c r="V27" s="74"/>
      <c r="Y27" s="72" t="s">
        <v>39</v>
      </c>
      <c r="Z27" s="75"/>
      <c r="AH27" s="63"/>
      <c r="AI27" s="63"/>
      <c r="AJ27" s="63"/>
      <c r="AK27" s="63"/>
      <c r="AL27" s="675">
        <f>+AH18+P27</f>
        <v>0.1</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0.1</v>
      </c>
      <c r="E29" s="729"/>
      <c r="F29" s="729"/>
      <c r="G29" s="211" t="s">
        <v>198</v>
      </c>
      <c r="H29" s="707">
        <f>+AL27</f>
        <v>0.1</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0.1</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0.1</v>
      </c>
      <c r="E31" s="729"/>
      <c r="F31" s="729"/>
      <c r="G31" s="211" t="s">
        <v>198</v>
      </c>
      <c r="H31" s="707">
        <f>+AS24</f>
        <v>0.1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6" zoomScaleNormal="100" workbookViewId="0">
      <selection activeCell="AI30" sqref="AI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下水道河川局南部水再生センター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0.6</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1.1000000000000001</v>
      </c>
      <c r="E24" s="729"/>
      <c r="F24" s="729"/>
      <c r="G24" s="211" t="s">
        <v>198</v>
      </c>
      <c r="H24" s="707">
        <f>+F12</f>
        <v>0.6</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0.6</v>
      </c>
      <c r="Q27" s="712"/>
      <c r="R27" s="712"/>
      <c r="S27" s="712"/>
      <c r="T27" s="54" t="s">
        <v>38</v>
      </c>
      <c r="U27" s="74"/>
      <c r="V27" s="74"/>
      <c r="Y27" s="72" t="s">
        <v>39</v>
      </c>
      <c r="Z27" s="75"/>
      <c r="AH27" s="63"/>
      <c r="AI27" s="63"/>
      <c r="AJ27" s="63"/>
      <c r="AK27" s="63"/>
      <c r="AL27" s="675">
        <f>+AH18+P27</f>
        <v>0.6</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1.1000000000000001</v>
      </c>
      <c r="E29" s="729"/>
      <c r="F29" s="729"/>
      <c r="G29" s="211" t="s">
        <v>198</v>
      </c>
      <c r="H29" s="707">
        <f>+AL27</f>
        <v>0.6</v>
      </c>
      <c r="I29" s="708"/>
      <c r="J29" s="211" t="s">
        <v>198</v>
      </c>
      <c r="M29" s="681"/>
      <c r="P29" s="66"/>
      <c r="Q29" s="158"/>
      <c r="R29" s="61" t="s">
        <v>183</v>
      </c>
      <c r="S29" s="683" t="s">
        <v>33</v>
      </c>
      <c r="T29" s="697"/>
      <c r="U29" s="697"/>
      <c r="V29" s="698"/>
      <c r="W29" s="58"/>
      <c r="X29" s="76"/>
      <c r="Y29" s="713" t="s">
        <v>258</v>
      </c>
      <c r="Z29" s="714"/>
      <c r="AA29" s="669">
        <v>0.5</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0.6</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0.1</v>
      </c>
      <c r="E31" s="729"/>
      <c r="F31" s="729"/>
      <c r="G31" s="211" t="s">
        <v>198</v>
      </c>
      <c r="H31" s="707">
        <f>+AS24</f>
        <v>0.1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下水道河川局南部水再生センター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下水道河川局南部水再生センター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下水道河川局南部水再生センター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下水道河川局南部水再生センター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1"/>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下水道河川局南部水再生センター</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下水道河川局南部水再生センター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下水道河川局南部水再生センター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opLeftCell="E7" zoomScale="70" zoomScaleNormal="70" workbookViewId="0">
      <selection activeCell="W27" sqref="W27"/>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下水道河川局南部水再生センター</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524136.4</v>
      </c>
      <c r="I9" s="392">
        <f>IF(OR(ｳ.廃油!D24&gt;0,ｳ.廃油!D24&lt;0),ｳ.廃油!D24,IF(I$19&gt;0,"0",0))</f>
        <v>3.3</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3.1</v>
      </c>
      <c r="M9" s="392">
        <f>IF(OR(ｷ.紙くず!D24&gt;0,ｷ.紙くず!D24&lt;0),ｷ.紙くず!D24,IF(M$19&gt;0,"0",0))</f>
        <v>0</v>
      </c>
      <c r="N9" s="392">
        <f>IF(OR(ｸ.木くず!D24&gt;0,ｸ.木くず!D24&lt;0),ｸ.木くず!D24,IF(N$19&gt;0,"0",0))</f>
        <v>0.6</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t="str">
        <f>IF(OR(ｼ.ｺﾞﾑくず!D24&gt;0,ｼ.ｺﾞﾑくず!D24&lt;0),ｼ.ｺﾞﾑくず!D24,IF(R$19&gt;0,"0",0))</f>
        <v>0</v>
      </c>
      <c r="S9" s="392">
        <f>IF(OR(ｽ.金属くず!D24&gt;0,ｽ.金属くず!D24&lt;0),ｽ.金属くず!D24,IF(S$19&gt;0,"0",0))</f>
        <v>0.1</v>
      </c>
      <c r="T9" s="392">
        <f>IF(OR(ｾ.ｶﾞﾗｽ･ｺﾝｸﾘ･陶磁器くず!D24&gt;0,ｾ.ｶﾞﾗｽ･ｺﾝｸﾘ･陶磁器くず!D24&lt;0),ｾ.ｶﾞﾗｽ･ｺﾝｸﾘ･陶磁器くず!D24,IF(T$19&gt;0,"0",0))</f>
        <v>1.1000000000000001</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v>
      </c>
      <c r="AA9" s="394">
        <f>IF(SUM(G9:Z9)&gt;0,SUM(G9:Z9),IF(AA$19&gt;0,"0",0))</f>
        <v>524144.59999999992</v>
      </c>
    </row>
    <row r="10" spans="2:27" ht="20.45" customHeight="1">
      <c r="B10" s="184" t="s">
        <v>352</v>
      </c>
      <c r="C10" s="822" t="s">
        <v>320</v>
      </c>
      <c r="D10" s="822"/>
      <c r="E10" s="822"/>
      <c r="F10" s="823"/>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t="str">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t="str">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t="str">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t="str">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136.4</v>
      </c>
      <c r="I14" s="398">
        <f>IF(OR(ｳ.廃油!D29&gt;0,ｳ.廃油!D29&lt;0),ｳ.廃油!D29,IF(I$19&gt;0,"0",0))</f>
        <v>3.3</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3.1</v>
      </c>
      <c r="M14" s="398">
        <f>IF(OR(ｷ.紙くず!D29&gt;0,ｷ.紙くず!D29&lt;0),ｷ.紙くず!D29,IF(M$19&gt;0,"0",0))</f>
        <v>0</v>
      </c>
      <c r="N14" s="398">
        <f>IF(OR(ｸ.木くず!D29&gt;0,ｸ.木くず!D29&lt;0),ｸ.木くず!D29,IF(N$19&gt;0,"0",0))</f>
        <v>0.6</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t="str">
        <f>IF(OR(ｼ.ｺﾞﾑくず!D29&gt;0,ｼ.ｺﾞﾑくず!D29&lt;0),ｼ.ｺﾞﾑくず!D29,IF(R$19&gt;0,"0",0))</f>
        <v>0</v>
      </c>
      <c r="S14" s="398">
        <f>IF(OR(ｽ.金属くず!D29&gt;0,ｽ.金属くず!D29&lt;0),ｽ.金属くず!D29,IF(S$19&gt;0,"0",0))</f>
        <v>0.1</v>
      </c>
      <c r="T14" s="398">
        <f>IF(OR(ｾ.ｶﾞﾗｽ･ｺﾝｸﾘ･陶磁器くず!D29&gt;0,ｾ.ｶﾞﾗｽ･ｺﾝｸﾘ･陶磁器くず!D29&lt;0),ｾ.ｶﾞﾗｽ･ｺﾝｸﾘ･陶磁器くず!D29,IF(T$19&gt;0,"0",0))</f>
        <v>1.1000000000000001</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v>
      </c>
      <c r="AA14" s="400">
        <f t="shared" si="0"/>
        <v>144.6</v>
      </c>
    </row>
    <row r="15" spans="2:27" ht="20.45" customHeight="1">
      <c r="B15" s="184" t="s">
        <v>244</v>
      </c>
      <c r="C15" s="824" t="s">
        <v>242</v>
      </c>
      <c r="D15" s="824"/>
      <c r="E15" s="824"/>
      <c r="F15" s="805"/>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t="str">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t="str">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0</v>
      </c>
      <c r="AA15" s="400" t="str">
        <f t="shared" si="0"/>
        <v>0</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136.4</v>
      </c>
      <c r="I16" s="398">
        <f>IF(OR(ｳ.廃油!D31&gt;0,ｳ.廃油!D31&lt;0),ｳ.廃油!D31,IF(I$19&gt;0,"0",0))</f>
        <v>3.3</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3.1</v>
      </c>
      <c r="M16" s="398">
        <f>IF(OR(ｷ.紙くず!D31&gt;0,ｷ.紙くず!D31&lt;0),ｷ.紙くず!D31,IF(M$19&gt;0,"0",0))</f>
        <v>0</v>
      </c>
      <c r="N16" s="398">
        <f>IF(OR(ｸ.木くず!D31&gt;0,ｸ.木くず!D31&lt;0),ｸ.木くず!D31,IF(N$19&gt;0,"0",0))</f>
        <v>0.6</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t="str">
        <f>IF(OR(ｼ.ｺﾞﾑくず!D31&gt;0,ｼ.ｺﾞﾑくず!D31&lt;0),ｼ.ｺﾞﾑくず!D31,IF(R$19&gt;0,"0",0))</f>
        <v>0</v>
      </c>
      <c r="S16" s="398">
        <f>IF(OR(ｽ.金属くず!D31&gt;0,ｽ.金属くず!D31&lt;0),ｽ.金属くず!D31,IF(S$19&gt;0,"0",0))</f>
        <v>0.1</v>
      </c>
      <c r="T16" s="398">
        <f>IF(OR(ｾ.ｶﾞﾗｽ･ｺﾝｸﾘ･陶磁器くず!D31&gt;0,ｾ.ｶﾞﾗｽ･ｺﾝｸﾘ･陶磁器くず!D31&lt;0),ｾ.ｶﾞﾗｽ･ｺﾝｸﾘ･陶磁器くず!D31,IF(T$19&gt;0,"0",0))</f>
        <v>0.1</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v>
      </c>
      <c r="AA16" s="400">
        <f t="shared" si="0"/>
        <v>143.6</v>
      </c>
    </row>
    <row r="17" spans="2:27" ht="20.45" customHeight="1">
      <c r="B17" s="184"/>
      <c r="C17" s="824" t="s">
        <v>428</v>
      </c>
      <c r="D17" s="824"/>
      <c r="E17" s="824"/>
      <c r="F17" s="805"/>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t="str">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t="str">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523206.2</v>
      </c>
      <c r="I19" s="404">
        <f t="shared" si="1"/>
        <v>0</v>
      </c>
      <c r="J19" s="404">
        <f t="shared" si="1"/>
        <v>0</v>
      </c>
      <c r="K19" s="404">
        <f t="shared" si="1"/>
        <v>0</v>
      </c>
      <c r="L19" s="404">
        <f t="shared" si="1"/>
        <v>1.5</v>
      </c>
      <c r="M19" s="404">
        <f t="shared" si="1"/>
        <v>0</v>
      </c>
      <c r="N19" s="404">
        <f t="shared" si="1"/>
        <v>0.8</v>
      </c>
      <c r="O19" s="404">
        <f t="shared" si="1"/>
        <v>0</v>
      </c>
      <c r="P19" s="404">
        <f t="shared" si="1"/>
        <v>0</v>
      </c>
      <c r="Q19" s="404">
        <f t="shared" si="1"/>
        <v>0</v>
      </c>
      <c r="R19" s="404">
        <f t="shared" si="1"/>
        <v>0.1</v>
      </c>
      <c r="S19" s="404">
        <f t="shared" si="1"/>
        <v>0.1</v>
      </c>
      <c r="T19" s="404">
        <f t="shared" si="1"/>
        <v>0.6</v>
      </c>
      <c r="U19" s="404">
        <f t="shared" si="1"/>
        <v>0</v>
      </c>
      <c r="V19" s="404">
        <f t="shared" si="1"/>
        <v>0</v>
      </c>
      <c r="W19" s="404">
        <f t="shared" si="1"/>
        <v>0</v>
      </c>
      <c r="X19" s="404">
        <f t="shared" si="1"/>
        <v>0</v>
      </c>
      <c r="Y19" s="404">
        <f t="shared" si="1"/>
        <v>0</v>
      </c>
      <c r="Z19" s="405">
        <f t="shared" si="1"/>
        <v>0</v>
      </c>
      <c r="AA19" s="406">
        <f t="shared" ref="AA19:AA25" si="2">SUM(G19:Z19)</f>
        <v>523209.29999999993</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523000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523000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206.2</v>
      </c>
      <c r="I41" s="440">
        <f t="shared" si="8"/>
        <v>0</v>
      </c>
      <c r="J41" s="440">
        <f t="shared" si="8"/>
        <v>0</v>
      </c>
      <c r="K41" s="440">
        <f t="shared" si="8"/>
        <v>0</v>
      </c>
      <c r="L41" s="440">
        <f t="shared" si="8"/>
        <v>1.5</v>
      </c>
      <c r="M41" s="440">
        <f t="shared" si="8"/>
        <v>0</v>
      </c>
      <c r="N41" s="440">
        <f t="shared" si="8"/>
        <v>0.8</v>
      </c>
      <c r="O41" s="440">
        <f t="shared" si="8"/>
        <v>0</v>
      </c>
      <c r="P41" s="440">
        <f t="shared" si="8"/>
        <v>0</v>
      </c>
      <c r="Q41" s="440">
        <f t="shared" si="8"/>
        <v>0</v>
      </c>
      <c r="R41" s="440">
        <f t="shared" si="8"/>
        <v>0.1</v>
      </c>
      <c r="S41" s="440">
        <f t="shared" si="8"/>
        <v>0.1</v>
      </c>
      <c r="T41" s="440">
        <f t="shared" si="8"/>
        <v>0.6</v>
      </c>
      <c r="U41" s="440">
        <f t="shared" si="8"/>
        <v>0</v>
      </c>
      <c r="V41" s="440">
        <f t="shared" si="8"/>
        <v>0</v>
      </c>
      <c r="W41" s="440">
        <f t="shared" si="8"/>
        <v>0</v>
      </c>
      <c r="X41" s="440">
        <f t="shared" si="8"/>
        <v>0</v>
      </c>
      <c r="Y41" s="440">
        <f t="shared" si="8"/>
        <v>0</v>
      </c>
      <c r="Z41" s="441">
        <f t="shared" si="8"/>
        <v>0</v>
      </c>
      <c r="AA41" s="442">
        <f t="shared" si="4"/>
        <v>209.29999999999998</v>
      </c>
    </row>
    <row r="42" spans="2:27" ht="20.45" customHeight="1">
      <c r="B42" s="182"/>
      <c r="C42" s="791"/>
      <c r="D42" s="224"/>
      <c r="E42" s="222" t="s">
        <v>262</v>
      </c>
      <c r="F42" s="461"/>
      <c r="G42" s="431">
        <f t="shared" ref="G42:Z42" si="9">SUM(G43:G45)</f>
        <v>0</v>
      </c>
      <c r="H42" s="431">
        <f t="shared" si="9"/>
        <v>206.2</v>
      </c>
      <c r="I42" s="431">
        <f t="shared" si="9"/>
        <v>0</v>
      </c>
      <c r="J42" s="431">
        <f t="shared" si="9"/>
        <v>0</v>
      </c>
      <c r="K42" s="431">
        <f t="shared" si="9"/>
        <v>0</v>
      </c>
      <c r="L42" s="431">
        <f t="shared" si="9"/>
        <v>1.5</v>
      </c>
      <c r="M42" s="431">
        <f t="shared" si="9"/>
        <v>0</v>
      </c>
      <c r="N42" s="431">
        <f t="shared" si="9"/>
        <v>0.8</v>
      </c>
      <c r="O42" s="431">
        <f t="shared" si="9"/>
        <v>0</v>
      </c>
      <c r="P42" s="431">
        <f t="shared" si="9"/>
        <v>0</v>
      </c>
      <c r="Q42" s="431">
        <f t="shared" si="9"/>
        <v>0</v>
      </c>
      <c r="R42" s="431">
        <f t="shared" si="9"/>
        <v>0.1</v>
      </c>
      <c r="S42" s="431">
        <f t="shared" si="9"/>
        <v>0.1</v>
      </c>
      <c r="T42" s="431">
        <f t="shared" si="9"/>
        <v>0.6</v>
      </c>
      <c r="U42" s="431">
        <f t="shared" si="9"/>
        <v>0</v>
      </c>
      <c r="V42" s="431">
        <f t="shared" si="9"/>
        <v>0</v>
      </c>
      <c r="W42" s="431">
        <f t="shared" si="9"/>
        <v>0</v>
      </c>
      <c r="X42" s="431">
        <f t="shared" si="9"/>
        <v>0</v>
      </c>
      <c r="Y42" s="431">
        <f t="shared" si="9"/>
        <v>0</v>
      </c>
      <c r="Z42" s="432">
        <f t="shared" si="9"/>
        <v>0</v>
      </c>
      <c r="AA42" s="433">
        <f t="shared" si="4"/>
        <v>209.29999999999998</v>
      </c>
    </row>
    <row r="43" spans="2:27" ht="20.45" customHeight="1">
      <c r="B43" s="182"/>
      <c r="C43" s="791"/>
      <c r="D43" s="225"/>
      <c r="E43" s="220"/>
      <c r="F43" s="218" t="s">
        <v>235</v>
      </c>
      <c r="G43" s="434">
        <f>+ｱ.燃え殻!$AA$28</f>
        <v>0</v>
      </c>
      <c r="H43" s="434">
        <f>+ｲ.汚泥!$AA$28</f>
        <v>206.2</v>
      </c>
      <c r="I43" s="434">
        <f>+ｳ.廃油!$AA$28</f>
        <v>0</v>
      </c>
      <c r="J43" s="434">
        <f>+ｴ.廃酸!$AA$28</f>
        <v>0</v>
      </c>
      <c r="K43" s="434">
        <f>+ｵ.廃ｱﾙｶﾘ!$AA$28</f>
        <v>0</v>
      </c>
      <c r="L43" s="434">
        <f>+ｶ.廃ﾌﾟﾗ類!$AA$28</f>
        <v>1.5</v>
      </c>
      <c r="M43" s="434">
        <f>+ｷ.紙くず!$AA$28</f>
        <v>0</v>
      </c>
      <c r="N43" s="434">
        <f>+ｸ.木くず!$AA$28</f>
        <v>0.8</v>
      </c>
      <c r="O43" s="434">
        <f>+ｹ.繊維くず!$AA$28</f>
        <v>0</v>
      </c>
      <c r="P43" s="434">
        <f>+ｺ.動植物性残さ!$AA$28</f>
        <v>0</v>
      </c>
      <c r="Q43" s="434">
        <f>+ｻ.動物系固形不要物!$AA$28</f>
        <v>0</v>
      </c>
      <c r="R43" s="434">
        <f>+ｼ.ｺﾞﾑくず!$AA$28</f>
        <v>0.1</v>
      </c>
      <c r="S43" s="434">
        <f>+ｽ.金属くず!$AA$28</f>
        <v>0.1</v>
      </c>
      <c r="T43" s="434">
        <f>+ｾ.ｶﾞﾗｽ･ｺﾝｸﾘ･陶磁器くず!$AA$28</f>
        <v>0.1</v>
      </c>
      <c r="U43" s="434">
        <f>+ｿ.鉱さい!$AA$28</f>
        <v>0</v>
      </c>
      <c r="V43" s="434">
        <f>+ﾀ.がれき類!$AA$28</f>
        <v>0</v>
      </c>
      <c r="W43" s="434">
        <f>+ﾁ.動物のふん尿!$AA$28</f>
        <v>0</v>
      </c>
      <c r="X43" s="434">
        <f>+ﾂ.動物の死体!$AA$28</f>
        <v>0</v>
      </c>
      <c r="Y43" s="434">
        <f>+ﾃ.ばいじん!$AA$28</f>
        <v>0</v>
      </c>
      <c r="Z43" s="435">
        <f>+ﾄ.混合廃棄物その他!$AA$28</f>
        <v>0</v>
      </c>
      <c r="AA43" s="436">
        <f t="shared" si="4"/>
        <v>208.79999999999998</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0.5</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0.5</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796" t="s">
        <v>294</v>
      </c>
      <c r="E47" s="796"/>
      <c r="F47" s="797"/>
      <c r="G47" s="443">
        <f>+ｱ.燃え殻!$AL$27</f>
        <v>0</v>
      </c>
      <c r="H47" s="443">
        <f>+ｲ.汚泥!$AL$27</f>
        <v>206.2</v>
      </c>
      <c r="I47" s="443">
        <f>+ｳ.廃油!$AL$27</f>
        <v>0</v>
      </c>
      <c r="J47" s="443">
        <f>+ｴ.廃酸!$AL$27</f>
        <v>0</v>
      </c>
      <c r="K47" s="443">
        <f>+ｵ.廃ｱﾙｶﾘ!$AL$27</f>
        <v>0</v>
      </c>
      <c r="L47" s="443">
        <f>+ｶ.廃ﾌﾟﾗ類!$AL$27</f>
        <v>1.5</v>
      </c>
      <c r="M47" s="443">
        <f>+ｷ.紙くず!$AL$27</f>
        <v>0</v>
      </c>
      <c r="N47" s="443">
        <f>+ｸ.木くず!$AL$27</f>
        <v>0.8</v>
      </c>
      <c r="O47" s="443">
        <f>+ｹ.繊維くず!$AL$27</f>
        <v>0</v>
      </c>
      <c r="P47" s="443">
        <f>+ｺ.動植物性残さ!$AL$27</f>
        <v>0</v>
      </c>
      <c r="Q47" s="443">
        <f>+ｻ.動物系固形不要物!$AL$27</f>
        <v>0</v>
      </c>
      <c r="R47" s="443">
        <f>+ｼ.ｺﾞﾑくず!$AL$27</f>
        <v>0.1</v>
      </c>
      <c r="S47" s="443">
        <f>+ｽ.金属くず!$AL$27</f>
        <v>0.1</v>
      </c>
      <c r="T47" s="443">
        <f>+ｾ.ｶﾞﾗｽ･ｺﾝｸﾘ･陶磁器くず!$AL$27</f>
        <v>0.6</v>
      </c>
      <c r="U47" s="443">
        <f>+ｿ.鉱さい!$AL$27</f>
        <v>0</v>
      </c>
      <c r="V47" s="443">
        <f>+ﾀ.がれき類!$AL$27</f>
        <v>0</v>
      </c>
      <c r="W47" s="443">
        <f>+ﾁ.動物のふん尿!$AL$27</f>
        <v>0</v>
      </c>
      <c r="X47" s="443">
        <f>+ﾂ.動物の死体!$AL$27</f>
        <v>0</v>
      </c>
      <c r="Y47" s="443">
        <f>+ﾃ.ばいじん!$AL$27</f>
        <v>0</v>
      </c>
      <c r="Z47" s="444">
        <f>+ﾄ.混合廃棄物その他!$AL$27</f>
        <v>0</v>
      </c>
      <c r="AA47" s="445">
        <f t="shared" si="4"/>
        <v>209.29999999999998</v>
      </c>
    </row>
    <row r="48" spans="2:27" ht="20.45" customHeight="1">
      <c r="B48" s="182"/>
      <c r="C48" s="188"/>
      <c r="D48" s="187" t="s">
        <v>188</v>
      </c>
      <c r="E48" s="787" t="s">
        <v>238</v>
      </c>
      <c r="F48" s="788"/>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00" t="s">
        <v>239</v>
      </c>
      <c r="F49" s="801"/>
      <c r="G49" s="517">
        <f>+ｱ.燃え殻!$AS$24</f>
        <v>0</v>
      </c>
      <c r="H49" s="517">
        <f>+ｲ.汚泥!$AS$24</f>
        <v>206.2</v>
      </c>
      <c r="I49" s="517">
        <f>+ｳ.廃油!$AS$24</f>
        <v>0</v>
      </c>
      <c r="J49" s="517">
        <f>+ｴ.廃酸!$AS$24</f>
        <v>0</v>
      </c>
      <c r="K49" s="517">
        <f>+ｵ.廃ｱﾙｶﾘ!$AS$24</f>
        <v>0</v>
      </c>
      <c r="L49" s="517">
        <f>+ｶ.廃ﾌﾟﾗ類!$AS$24</f>
        <v>1.5</v>
      </c>
      <c r="M49" s="517">
        <f>+ｷ.紙くず!$AS$24</f>
        <v>0</v>
      </c>
      <c r="N49" s="517">
        <f>+ｸ.木くず!$AS$24</f>
        <v>0.8</v>
      </c>
      <c r="O49" s="517">
        <f>+ｹ.繊維くず!$AS$24</f>
        <v>0</v>
      </c>
      <c r="P49" s="517">
        <f>+ｺ.動植物性残さ!$AS$24</f>
        <v>0</v>
      </c>
      <c r="Q49" s="517">
        <f>+ｻ.動物系固形不要物!$AS$24</f>
        <v>0</v>
      </c>
      <c r="R49" s="517">
        <f>+ｼ.ｺﾞﾑくず!$AS$24</f>
        <v>0.1</v>
      </c>
      <c r="S49" s="517">
        <f>+ｽ.金属くず!$AS$24</f>
        <v>0.1</v>
      </c>
      <c r="T49" s="517">
        <f>+ｾ.ｶﾞﾗｽ･ｺﾝｸﾘ･陶磁器くず!$AS$24</f>
        <v>0.1</v>
      </c>
      <c r="U49" s="517">
        <f>+ｿ.鉱さい!$AS$24</f>
        <v>0</v>
      </c>
      <c r="V49" s="517">
        <f>+ﾀ.がれき類!$AS$24</f>
        <v>0</v>
      </c>
      <c r="W49" s="517">
        <f>+ﾁ.動物のふん尿!$AS$24</f>
        <v>0</v>
      </c>
      <c r="X49" s="517">
        <f>+ﾂ.動物の死体!$AS$24</f>
        <v>0</v>
      </c>
      <c r="Y49" s="517">
        <f>+ﾃ.ばいじん!$AS$24</f>
        <v>0</v>
      </c>
      <c r="Z49" s="518">
        <f>+ﾄ.混合廃棄物その他!$AS$24</f>
        <v>0</v>
      </c>
      <c r="AA49" s="519">
        <f t="shared" si="4"/>
        <v>208.79999999999998</v>
      </c>
    </row>
    <row r="50" spans="2:27" ht="20.45" customHeight="1">
      <c r="B50" s="182"/>
      <c r="C50" s="188"/>
      <c r="D50" s="505"/>
      <c r="E50" s="802" t="s">
        <v>449</v>
      </c>
      <c r="F50" s="803"/>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1.5</v>
      </c>
      <c r="M52" s="510"/>
      <c r="N52" s="510"/>
      <c r="O52" s="510"/>
      <c r="P52" s="510"/>
      <c r="Q52" s="510"/>
      <c r="R52" s="510"/>
      <c r="S52" s="510"/>
      <c r="T52" s="510"/>
      <c r="U52" s="510"/>
      <c r="V52" s="510"/>
      <c r="W52" s="510"/>
      <c r="X52" s="510"/>
      <c r="Y52" s="510"/>
      <c r="Z52" s="528"/>
      <c r="AA52" s="450">
        <f t="shared" si="4"/>
        <v>1.5</v>
      </c>
    </row>
    <row r="53" spans="2:27" ht="20.45" customHeight="1">
      <c r="B53" s="182"/>
      <c r="C53" s="188"/>
      <c r="D53" s="233"/>
      <c r="E53" s="806" t="s">
        <v>452</v>
      </c>
      <c r="F53" s="807"/>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1047342.6000000001</v>
      </c>
      <c r="I63" s="501">
        <f t="shared" si="10"/>
        <v>3.3</v>
      </c>
      <c r="J63" s="501">
        <f t="shared" si="10"/>
        <v>0</v>
      </c>
      <c r="K63" s="501">
        <f t="shared" si="10"/>
        <v>0</v>
      </c>
      <c r="L63" s="501">
        <f t="shared" si="10"/>
        <v>4.5999999999999996</v>
      </c>
      <c r="M63" s="501">
        <f t="shared" si="10"/>
        <v>0</v>
      </c>
      <c r="N63" s="501">
        <f t="shared" si="10"/>
        <v>1.4</v>
      </c>
      <c r="O63" s="501">
        <f t="shared" si="10"/>
        <v>0</v>
      </c>
      <c r="P63" s="501">
        <f t="shared" si="10"/>
        <v>0</v>
      </c>
      <c r="Q63" s="501">
        <f t="shared" si="10"/>
        <v>0</v>
      </c>
      <c r="R63" s="501">
        <f t="shared" si="10"/>
        <v>0.1</v>
      </c>
      <c r="S63" s="501">
        <f t="shared" si="10"/>
        <v>0.2</v>
      </c>
      <c r="T63" s="501">
        <f t="shared" si="10"/>
        <v>1.7000000000000002</v>
      </c>
      <c r="U63" s="501">
        <f t="shared" si="10"/>
        <v>0</v>
      </c>
      <c r="V63" s="501">
        <f t="shared" si="10"/>
        <v>0</v>
      </c>
      <c r="W63" s="501">
        <f t="shared" si="10"/>
        <v>0</v>
      </c>
      <c r="X63" s="501">
        <f t="shared" si="10"/>
        <v>0</v>
      </c>
      <c r="Y63" s="501">
        <f t="shared" si="10"/>
        <v>0</v>
      </c>
      <c r="Z63" s="501">
        <f t="shared" si="10"/>
        <v>0</v>
      </c>
      <c r="AA63" s="502">
        <f>+AA9+AA19+AA20</f>
        <v>1047353.8999999999</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7年   6月   30日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横浜市中区本町6丁目50番地の10</v>
      </c>
      <c r="K16" s="850"/>
      <c r="L16" s="851"/>
      <c r="M16" s="851"/>
      <c r="N16" s="851"/>
      <c r="O16" s="852"/>
    </row>
    <row r="17" spans="1:48" ht="26.25" customHeight="1">
      <c r="C17" s="248"/>
      <c r="D17" s="249"/>
      <c r="E17" s="249"/>
      <c r="F17" s="249"/>
      <c r="G17" s="249"/>
      <c r="H17" s="253" t="s">
        <v>7</v>
      </c>
      <c r="I17" s="253"/>
      <c r="J17" s="850" t="str">
        <f>+表紙!J40</f>
        <v>下水道河川局長　遠藤　賢也</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045-671-3966</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下水道河川局南部水再生センター</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7007</v>
      </c>
      <c r="N25" s="902"/>
      <c r="O25" s="903"/>
    </row>
    <row r="26" spans="1:48" ht="18" customHeight="1">
      <c r="C26" s="882" t="s">
        <v>11</v>
      </c>
      <c r="D26" s="883"/>
      <c r="E26" s="884"/>
      <c r="F26" s="876" t="str">
        <f>+表紙!F49</f>
        <v>横浜市磯子区新磯子町39番地</v>
      </c>
      <c r="G26" s="877"/>
      <c r="H26" s="877"/>
      <c r="I26" s="877"/>
      <c r="J26" s="877"/>
      <c r="K26" s="877"/>
      <c r="L26" s="139" t="s">
        <v>172</v>
      </c>
      <c r="M26" s="258"/>
      <c r="N26" s="880" t="str">
        <f>IF(+表紙!N49="","",+表紙!N49)</f>
        <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Ｆ－電気・ガス・熱供給・水道業</v>
      </c>
      <c r="G29" s="905"/>
      <c r="H29" s="905"/>
      <c r="I29" s="905"/>
      <c r="J29" s="369" t="s">
        <v>47</v>
      </c>
      <c r="K29" s="369"/>
      <c r="L29" s="906" t="str">
        <f>+表紙!L52</f>
        <v>F-363下水道業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0</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38</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524144.59999999992</v>
      </c>
      <c r="I40" s="292" t="s">
        <v>4</v>
      </c>
      <c r="J40" s="571" t="s">
        <v>324</v>
      </c>
      <c r="K40" s="572"/>
      <c r="L40" s="573"/>
      <c r="M40" s="908">
        <f>+表紙!M63</f>
        <v>144.6</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t="str">
        <f>+表紙!M64</f>
        <v>0</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143.6</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9" zoomScaleNormal="100" workbookViewId="0">
      <selection activeCell="AA28" sqref="AA28:AE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下水道河川局南部水再生センター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523206.2</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524136.4</v>
      </c>
      <c r="E24" s="729"/>
      <c r="F24" s="729"/>
      <c r="G24" s="211" t="s">
        <v>198</v>
      </c>
      <c r="H24" s="707">
        <f>+F12</f>
        <v>523206.2</v>
      </c>
      <c r="I24" s="708"/>
      <c r="J24" s="211" t="s">
        <v>198</v>
      </c>
      <c r="K24" s="66"/>
      <c r="L24" s="63"/>
      <c r="M24" s="682"/>
      <c r="P24" s="669">
        <v>523000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206.2</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206.2</v>
      </c>
      <c r="Q27" s="712"/>
      <c r="R27" s="712"/>
      <c r="S27" s="712"/>
      <c r="T27" s="54" t="s">
        <v>38</v>
      </c>
      <c r="U27" s="74"/>
      <c r="V27" s="74"/>
      <c r="Y27" s="72" t="s">
        <v>39</v>
      </c>
      <c r="Z27" s="75"/>
      <c r="AH27" s="63"/>
      <c r="AI27" s="63"/>
      <c r="AJ27" s="63"/>
      <c r="AK27" s="63"/>
      <c r="AL27" s="675">
        <f>+AH18+P27</f>
        <v>206.2</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206.2</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136.4</v>
      </c>
      <c r="E29" s="729"/>
      <c r="F29" s="729"/>
      <c r="G29" s="211" t="s">
        <v>198</v>
      </c>
      <c r="H29" s="707">
        <f>+AL27</f>
        <v>206.2</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206.2</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136.4</v>
      </c>
      <c r="E31" s="729"/>
      <c r="F31" s="729"/>
      <c r="G31" s="211" t="s">
        <v>198</v>
      </c>
      <c r="H31" s="707">
        <f>+AS24</f>
        <v>206.2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25" zoomScaleNormal="100" workbookViewId="0">
      <selection activeCell="H20" sqref="H2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下水道河川局南部水再生センター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3.3</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3.3</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3.3</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下水道河川局南部水再生センター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下水道河川局南部水再生センター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abSelected="1" topLeftCell="A13" zoomScaleNormal="100" workbookViewId="0">
      <selection activeCell="AU21" sqref="AU2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下水道河川局南部水再生センター</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1.5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v>1.5</v>
      </c>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3.1</v>
      </c>
      <c r="E24" s="729"/>
      <c r="F24" s="729"/>
      <c r="G24" s="211" t="s">
        <v>198</v>
      </c>
      <c r="H24" s="707">
        <f>+F12</f>
        <v>1.5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1.5</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1.5</v>
      </c>
      <c r="Q27" s="712"/>
      <c r="R27" s="712"/>
      <c r="S27" s="712"/>
      <c r="T27" s="54" t="s">
        <v>38</v>
      </c>
      <c r="U27" s="74"/>
      <c r="V27" s="74"/>
      <c r="Y27" s="72" t="s">
        <v>39</v>
      </c>
      <c r="Z27" s="75"/>
      <c r="AH27" s="63"/>
      <c r="AI27" s="63"/>
      <c r="AJ27" s="63"/>
      <c r="AK27" s="63"/>
      <c r="AL27" s="675">
        <f>+AH18+P27</f>
        <v>1.5</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3.1</v>
      </c>
      <c r="E29" s="729"/>
      <c r="F29" s="729"/>
      <c r="G29" s="211" t="s">
        <v>198</v>
      </c>
      <c r="H29" s="707">
        <f>+AL27</f>
        <v>1.5</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0</v>
      </c>
      <c r="E30" s="729"/>
      <c r="F30" s="729"/>
      <c r="G30" s="211" t="s">
        <v>198</v>
      </c>
      <c r="H30" s="707">
        <f>+AL30</f>
        <v>0</v>
      </c>
      <c r="I30" s="708"/>
      <c r="J30" s="211" t="s">
        <v>198</v>
      </c>
      <c r="M30" s="681"/>
      <c r="P30" s="66"/>
      <c r="R30" s="711">
        <f>+ROUND(AA28,1)+ROUND(AA29,1)+ROUND(AA30,1)</f>
        <v>1.5</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51" ht="27" customHeight="1" thickTop="1" thickBot="1">
      <c r="B31" s="740" t="s">
        <v>226</v>
      </c>
      <c r="C31" s="741"/>
      <c r="D31" s="729">
        <v>3.1</v>
      </c>
      <c r="E31" s="729"/>
      <c r="F31" s="729"/>
      <c r="G31" s="211" t="s">
        <v>198</v>
      </c>
      <c r="H31" s="707">
        <f>+AS24</f>
        <v>1.5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100</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100</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下水道河川局南部水再生センター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6" zoomScaleNormal="100" workbookViewId="0">
      <selection activeCell="AA28" sqref="AA28:AE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下水道河川局南部水再生センター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0.8</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0.6</v>
      </c>
      <c r="E24" s="729"/>
      <c r="F24" s="729"/>
      <c r="G24" s="211" t="s">
        <v>198</v>
      </c>
      <c r="H24" s="707">
        <f>+F12</f>
        <v>0.8</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0.8</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0.8</v>
      </c>
      <c r="Q27" s="712"/>
      <c r="R27" s="712"/>
      <c r="S27" s="712"/>
      <c r="T27" s="54" t="s">
        <v>38</v>
      </c>
      <c r="U27" s="74"/>
      <c r="V27" s="74"/>
      <c r="Y27" s="72" t="s">
        <v>39</v>
      </c>
      <c r="Z27" s="75"/>
      <c r="AH27" s="63"/>
      <c r="AI27" s="63"/>
      <c r="AJ27" s="63"/>
      <c r="AK27" s="63"/>
      <c r="AL27" s="675">
        <f>+AH18+P27</f>
        <v>0.8</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0.8</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0.6</v>
      </c>
      <c r="E29" s="729"/>
      <c r="F29" s="729"/>
      <c r="G29" s="211" t="s">
        <v>198</v>
      </c>
      <c r="H29" s="707">
        <f>+AL27</f>
        <v>0.8</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0.8</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0.6</v>
      </c>
      <c r="E31" s="729"/>
      <c r="F31" s="729"/>
      <c r="G31" s="211" t="s">
        <v>198</v>
      </c>
      <c r="H31" s="707">
        <f>+AS24</f>
        <v>0.8</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2025-07-28T08:19:47Z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