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3040" windowHeight="897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<sst xmlns="http://schemas.openxmlformats.org/spreadsheetml/2006/main" count="3168" uniqueCount="457">
  <si>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</si>
  <si>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</si>
  <si>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</si>
  <si>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</si>
  <si>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</si>
  <si>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</si>
  <si>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</si>
  <si>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</si>
  <si>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</si>
  <si>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</si>
  <si>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</si>
  <si>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</si>
  <si>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</si>
  <si>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</si>
  <si>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</si>
  <si>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</si>
  <si>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</si>
  <si>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</si>
  <si>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</si>
  <si>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</si>
  <si>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</si>
  <si>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</si>
  <si>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</si>
  <si>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</si>
  <si>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</si>
  <si>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</si>
  <si>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</si>
  <si>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</si>
  <si>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</si>
  <si>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</si>
  <si>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</si>
  <si>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</si>
  <si>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</si>
  <si>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</si>
  <si>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</si>
  <si>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</si>
  <si>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</si>
  <si>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</si>
  <si>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</si>
  <si>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</si>
  <si>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</si>
  <si>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</si>
  <si>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</si>
  <si>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</si>
  <si>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</si>
  <si>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</si>
  <si>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</si>
  <si>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</si>
  <si>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</si>
  <si>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</si>
  <si>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</si>
  <si>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</si>
  <si>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</si>
  <si>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</si>
  <si>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</si>
  <si>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</si>
  <si>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</si>
  <si>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</si>
  <si>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</si>
  <si>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</si>
  <si>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</si>
  <si>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</si>
  <si>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</si>
  <si>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</si>
  <si>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</si>
  <si>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</si>
  <si>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</si>
  <si>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</si>
  <si>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</si>
  <si>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</si>
  <si>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</si>
  <si>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</si>
  <si>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</si>
  <si>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</si>
  <si>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</si>
  <si>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</si>
  <si>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</si>
  <si>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</si>
  <si>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</si>
  <si>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</si>
  <si>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</si>
  <si>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</si>
  <si>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</si>
  <si>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</si>
  <si>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</si>
  <si>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</si>
  <si>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</si>
  <si>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</si>
  <si>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</si>
  <si>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</si>
  <si>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</si>
  <si>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</si>
  <si>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</si>
  <si>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</si>
  <si>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</si>
  <si>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</si>
  <si>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</si>
  <si>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</si>
  <si>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</si>
  <si>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</si>
  <si>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</si>
  <si>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</si>
  <si>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</si>
  <si>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</si>
  <si>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</si>
  <si>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</si>
  <si>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</si>
  <si>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</si>
  <si>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</si>
  <si>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</si>
  <si>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</si>
  <si>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</si>
  <si>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</si>
  <si>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</si>
  <si>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</si>
  <si>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</si>
  <si>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</si>
  <si>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</si>
  <si>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</si>
  <si>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</si>
  <si>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</si>
  <si>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</si>
  <si>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</si>
  <si>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</si>
  <si>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</si>
  <si>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</si>
  <si>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</si>
  <si>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</si>
  <si>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</si>
  <si>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</si>
  <si>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</si>
  <si>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</si>
  <si>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</si>
  <si>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</si>
  <si>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</si>
  <si>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</si>
  <si>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</si>
  <si>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</si>
  <si>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</si>
  <si>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</si>
  <si>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</si>
  <si>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</si>
  <si>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</si>
  <si>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</si>
  <si>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</si>
  <si>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</si>
  <si>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</si>
  <si>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</si>
  <si>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</si>
  <si>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</si>
  <si>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</si>
  <si>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</si>
  <si>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</si>
  <si>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</si>
  <si>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</si>
  <si>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</si>
  <si>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</si>
  <si>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</si>
  <si>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</si>
  <si>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</si>
  <si>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</si>
  <si>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</si>
  <si>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</si>
  <si>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</si>
  <si>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</si>
  <si>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</si>
  <si>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</si>
  <si>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</si>
  <si>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</si>
  <si>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</si>
  <si>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</si>
  <si>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</si>
  <si>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</si>
  <si>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</si>
  <si>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</si>
  <si>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</si>
  <si>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</si>
  <si>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</si>
  <si>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</si>
  <si>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</si>
  <si>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</si>
  <si>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</si>
  <si>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</si>
  <si>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</si>
  <si>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</si>
  <si>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</si>
  <si>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</si>
  <si>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</si>
  <si>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</si>
  <si>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</si>
  <si>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</si>
  <si>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</si>
  <si>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</si>
  <si>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</si>
  <si>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</si>
  <si>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</si>
  <si>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</si>
  <si>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</si>
  <si>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</si>
  <si>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</si>
  <si>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</si>
  <si>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</si>
  <si>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</si>
  <si>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</si>
  <si>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</si>
  <si>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</si>
  <si>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</si>
  <si>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</si>
  <si>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</si>
  <si>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</si>
  <si>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</si>
  <si>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</si>
  <si>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</si>
  <si>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</si>
  <si>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</si>
  <si>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</si>
  <si>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</si>
  <si>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</si>
  <si>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</si>
  <si>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</si>
  <si>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</si>
  <si>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</si>
  <si>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</si>
  <si>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</si>
  <si>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</si>
  <si>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</si>
  <si>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</si>
  <si>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</si>
  <si>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</si>
  <si>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</si>
  <si>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</si>
  <si>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</si>
  <si>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</si>
  <si>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</si>
  <si>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</si>
  <si>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</si>
  <si>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</si>
  <si>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</si>
  <si>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</si>
  <si>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</si>
  <si>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</si>
  <si>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</si>
  <si>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</si>
  <si>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</si>
  <si>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</si>
  <si>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</si>
  <si>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</si>
  <si>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</si>
  <si>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</si>
  <si>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</si>
  <si>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</si>
  <si>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</si>
  <si>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</si>
  <si>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</si>
  <si>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</si>
  <si>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</si>
  <si>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</si>
  <si>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</si>
  <si>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</si>
  <si>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</si>
  <si>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</si>
  <si>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</si>
  <si>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</si>
  <si>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</si>
  <si>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</si>
  <si>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</si>
  <si>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</si>
  <si>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</si>
  <si>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</si>
  <si>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</si>
  <si>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</si>
  <si>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</si>
  <si>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</si>
  <si>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</si>
  <si>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</si>
  <si>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</si>
  <si>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</si>
  <si>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</si>
  <si>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</si>
  <si>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</si>
  <si>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</si>
  <si>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</si>
  <si>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</si>
  <si>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</si>
  <si>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</si>
  <si>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</si>
  <si>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</si>
  <si>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</si>
  <si>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</si>
  <si>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</si>
  <si>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</si>
  <si>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</si>
  <si>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</si>
  <si>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</si>
  <si>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</si>
  <si>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</si>
  <si>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</si>
  <si>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</si>
  <si>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</si>
  <si>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</si>
  <si>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</si>
  <si>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</si>
  <si>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</si>
  <si>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</si>
  <si>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</si>
  <si>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</si>
  <si>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</si>
  <si>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</si>
  <si>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</si>
  <si>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</si>
  <si>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</si>
  <si>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</si>
  <si>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</si>
  <si>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</si>
  <si>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</si>
  <si>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</si>
  <si>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</si>
  <si>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</si>
  <si>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</si>
  <si>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</si>
  <si>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</si>
  <si>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</si>
  <si>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</si>
  <si>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</si>
  <si>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</si>
  <si>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</si>
  <si>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</si>
  <si>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</si>
  <si>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</si>
  <si>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</si>
  <si>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</si>
  <si>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</si>
  <si>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</si>
  <si>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</si>
  <si>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</si>
  <si>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</si>
  <si>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</si>
  <si>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</si>
  <si>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</si>
  <si>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</si>
  <si>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</si>
  <si>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</si>
  <si>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</si>
  <si>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</si>
  <si>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</si>
  <si>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</si>
  <si>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</si>
  <si>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</si>
  <si>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</si>
  <si>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</si>
  <si>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</si>
  <si>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</si>
  <si>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</si>
  <si>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</si>
  <si>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</si>
  <si>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</si>
  <si>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</si>
  <si>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</si>
  <si>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</si>
  <si>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</si>
  <si>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</si>
  <si>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</si>
  <si>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</si>
  <si>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</si>
  <si>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</si>
  <si>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</si>
  <si>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</si>
  <si>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</si>
  <si>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</si>
  <si>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</si>
  <si>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</si>
  <si>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</si>
  <si>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</si>
  <si>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</si>
  <si>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</si>
  <si>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</si>
  <si>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</si>
  <si>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</si>
  <si>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</si>
  <si>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</si>
  <si>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</si>
  <si>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</si>
  <si>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</si>
  <si>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</si>
  <si>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</si>
  <si>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</si>
  <si>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</si>
  <si>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</si>
  <si>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</si>
  <si>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</si>
  <si>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</si>
  <si>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</si>
  <si>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</si>
  <si>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</si>
  <si>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</si>
  <si>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</si>
  <si>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</si>
  <si>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</si>
  <si>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</si>
  <si>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</si>
  <si>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</si>
  <si>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</si>
  <si>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</si>
  <si>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</si>
  <si>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</si>
  <si>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</si>
  <si>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</si>
  <si>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</si>
  <si>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</si>
  <si>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</si>
  <si>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</si>
  <si>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</si>
  <si>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</si>
  <si>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</si>
  <si>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</si>
  <si>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</si>
  <si>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</si>
  <si>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</si>
  <si>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</si>
  <si>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</si>
  <si>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</si>
  <si>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</si>
  <si>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</si>
  <si>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</si>
  <si>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</si>
  <si>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</si>
  <si>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</si>
  <si>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</si>
  <si>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</si>
  <si>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</si>
  <si>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</si>
  <si>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</si>
  <si>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</si>
  <si>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</si>
  <si>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</si>
  <si>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</si>
  <si>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</si>
  <si>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</si>
  <si>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</si>
  <si>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</si>
  <si>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</si>
  <si>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</si>
  <si>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</si>
  <si>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</si>
  <si>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</si>
  <si>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</si>
  <si>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センター長
　　　|
担当係長
　　　|
担当者</t>
    <phoneticPr fontId="3"/>
  </si>
  <si>
    <t>・下水汚泥　⇒　濃縮　⇒　脱水　⇒　焼却　⇒　焼却灰を再利用
・沈砂汚泥　 ⇒　洗浄　⇒　再利用
・廃油　⇒　再生油分離　⇒　再利用
・廃プラスチック類 ⇒　破砕　⇒　再利用
・木くず　⇒　破砕　⇒　再生
・ゴムくず　⇒　破砕　⇒　再利用
・金属くず　⇒　破砕　⇒　再利用
・ガラス、コンクリート、陶磁器くず　⇒　破砕　⇒　再利用
・ガラス、コンクリート、陶磁器くず　⇒　破砕　⇒　埋立</t>
    <rPh sb="50" eb="52">
      <t>ハイユ</t>
    </rPh>
    <rPh sb="89" eb="90">
      <t>キ</t>
    </rPh>
    <rPh sb="95" eb="97">
      <t>ハサイ</t>
    </rPh>
    <rPh sb="100" eb="102">
      <t>サイセイ</t>
    </rPh>
    <rPh sb="111" eb="113">
      <t>ハサイ</t>
    </rPh>
    <rPh sb="116" eb="119">
      <t>サイリヨウ</t>
    </rPh>
    <rPh sb="121" eb="123">
      <t>キンゾク</t>
    </rPh>
    <rPh sb="128" eb="130">
      <t>ハサイ</t>
    </rPh>
    <rPh sb="133" eb="136">
      <t>サイリヨウ</t>
    </rPh>
    <rPh sb="149" eb="152">
      <t>トウジキ</t>
    </rPh>
    <rPh sb="157" eb="159">
      <t>ハサイ</t>
    </rPh>
    <rPh sb="191" eb="193">
      <t>ウメタテ</t>
    </rPh>
    <phoneticPr fontId="3"/>
  </si>
  <si>
    <t>令和   7年   6月   30日</t>
    <phoneticPr fontId="3"/>
  </si>
  <si>
    <t>横浜市中区本町6丁目50番地の10</t>
    <phoneticPr fontId="3"/>
  </si>
  <si>
    <t>下水道河川局長　遠藤　賢也</t>
    <phoneticPr fontId="3"/>
  </si>
  <si>
    <t>下水道河川局南部水再生センター</t>
    <phoneticPr fontId="3"/>
  </si>
  <si>
    <t>横浜市磯子区新磯子町39番地</t>
    <phoneticPr fontId="3"/>
  </si>
  <si>
    <t>045-671-3966</t>
    <phoneticPr fontId="3"/>
  </si>
  <si>
    <t>横浜市長</t>
    <phoneticPr fontId="3"/>
  </si>
  <si>
    <t>Ｆ－電気・ガス・熱供給・水道業</t>
    <phoneticPr fontId="3"/>
  </si>
  <si>
    <t>F-363下水道業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</si>
</sst>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B58" zoomScale="115" zoomScaleNormal="115" zoomScaleSheetLayoutView="115" workbookViewId="0">
      <selection activeCell="Y70" sqref="Y70"/>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448</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454</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449</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450</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453</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451</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7007</v>
      </c>
      <c r="Q49" s="726"/>
      <c r="R49" s="726"/>
      <c r="S49" s="726"/>
      <c r="T49" s="726"/>
      <c r="U49" s="727"/>
    </row>
    <row r="50" spans="3:54" ht="26.25" customHeight="1" x14ac:dyDescent="0.15">
      <c r="C50" s="697" t="s">
        <v>11</v>
      </c>
      <c r="D50" s="698"/>
      <c r="E50" s="699"/>
      <c r="F50" s="708" t="s">
        <v>452</v>
      </c>
      <c r="G50" s="709"/>
      <c r="H50" s="709"/>
      <c r="I50" s="709"/>
      <c r="J50" s="709"/>
      <c r="K50" s="709"/>
      <c r="L50" s="709"/>
      <c r="M50" s="709"/>
      <c r="N50" s="592" t="s">
        <v>172</v>
      </c>
      <c r="O50" s="595"/>
      <c r="P50" s="596"/>
      <c r="Q50" s="712"/>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455</v>
      </c>
      <c r="G54" s="793"/>
      <c r="H54" s="793"/>
      <c r="I54" s="793"/>
      <c r="J54" s="793"/>
      <c r="K54" s="793"/>
      <c r="L54" s="38" t="s">
        <v>48</v>
      </c>
      <c r="M54" s="38"/>
      <c r="N54" s="797" t="s">
        <v>456</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v>38</v>
      </c>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447</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446</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6</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523209.29999999993</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6</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523209.29999999993</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209.29999999999998</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t="str">
        <f>+別紙!AA15</f>
        <v>0</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208.79999999999998</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209.29999999999998</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0</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208.79999999999998</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下水道河川局南部水再生センター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下水道河川局南部水再生センター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下水道河川局南部水再生センター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topLeftCell="A16"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下水道河川局南部水再生センター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0.1</v>
      </c>
      <c r="P27" s="881"/>
      <c r="Q27" s="881"/>
      <c r="R27" s="881"/>
      <c r="S27" s="59" t="s">
        <v>38</v>
      </c>
      <c r="T27" s="80"/>
      <c r="U27" s="80"/>
      <c r="X27" s="78" t="s">
        <v>39</v>
      </c>
      <c r="Y27" s="81"/>
      <c r="AG27" s="68"/>
      <c r="AH27" s="68"/>
      <c r="AI27" s="68"/>
      <c r="AJ27" s="68"/>
      <c r="AK27" s="831">
        <f>+AG18+O27</f>
        <v>0.1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0.1</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9"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下水道河川局南部水再生センター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0.1</v>
      </c>
      <c r="P27" s="881"/>
      <c r="Q27" s="881"/>
      <c r="R27" s="881"/>
      <c r="S27" s="59" t="s">
        <v>38</v>
      </c>
      <c r="T27" s="80"/>
      <c r="U27" s="80"/>
      <c r="X27" s="78" t="s">
        <v>39</v>
      </c>
      <c r="Y27" s="81"/>
      <c r="AG27" s="68"/>
      <c r="AH27" s="68"/>
      <c r="AI27" s="68"/>
      <c r="AJ27" s="68"/>
      <c r="AK27" s="831">
        <f>+AG18+O27</f>
        <v>0.1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0.1</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9" workbookViewId="0">
      <selection activeCell="Z28" sqref="Z28: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下水道河川局南部水再生センター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0.6</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0.6</v>
      </c>
      <c r="P27" s="881"/>
      <c r="Q27" s="881"/>
      <c r="R27" s="881"/>
      <c r="S27" s="59" t="s">
        <v>38</v>
      </c>
      <c r="T27" s="80"/>
      <c r="U27" s="80"/>
      <c r="X27" s="78" t="s">
        <v>39</v>
      </c>
      <c r="Y27" s="81"/>
      <c r="AG27" s="68"/>
      <c r="AH27" s="68"/>
      <c r="AI27" s="68"/>
      <c r="AJ27" s="68"/>
      <c r="AK27" s="831">
        <f>+AG18+O27</f>
        <v>0.6</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0.6</v>
      </c>
      <c r="G29" s="837"/>
      <c r="H29" s="234" t="s">
        <v>198</v>
      </c>
      <c r="L29" s="845"/>
      <c r="O29" s="71"/>
      <c r="P29" s="163"/>
      <c r="Q29" s="66" t="s">
        <v>183</v>
      </c>
      <c r="R29" s="842" t="s">
        <v>33</v>
      </c>
      <c r="S29" s="884"/>
      <c r="T29" s="884"/>
      <c r="U29" s="885"/>
      <c r="V29" s="63"/>
      <c r="W29" s="82"/>
      <c r="X29" s="889" t="s">
        <v>315</v>
      </c>
      <c r="Y29" s="890"/>
      <c r="Z29" s="833">
        <v>0.5</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0.6</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下水道河川局南部水再生センター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下水道河川局南部水再生センター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下水道河川局南部水再生センター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下水道河川局南部水再生センター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下水道河川局南部水再生センター</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下水道河川局南部水再生センター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下水道河川局南部水再生センター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下水道河川局南部水再生センター</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0</v>
      </c>
      <c r="H9" s="507">
        <f>IF(OR(ｲ.汚泥!F24&gt;0,ｲ.汚泥!F24&lt;0),ｲ.汚泥!F24,IF(H$19&gt;0,"0",0))</f>
        <v>523206.2</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1.5</v>
      </c>
      <c r="M9" s="507">
        <f>IF(OR(ｷ.紙くず!F24&gt;0,ｷ.紙くず!F24&lt;0),ｷ.紙くず!F24,IF(M$19&gt;0,"0",0))</f>
        <v>0</v>
      </c>
      <c r="N9" s="507">
        <f>IF(OR(ｸ.木くず!F24&gt;0,ｸ.木くず!F24&lt;0),ｸ.木くず!F24,IF(N$19&gt;0,"0",0))</f>
        <v>0.8</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0.1</v>
      </c>
      <c r="S9" s="507">
        <f>IF(OR(ｽ.金属くず!F24&gt;0,ｽ.金属くず!F24&lt;0),ｽ.金属くず!F24,IF(S$19&gt;0,"0",0))</f>
        <v>0.1</v>
      </c>
      <c r="T9" s="507">
        <f>IF(OR(ｾ.ｶﾞﾗｽ･ｺﾝｸﾘ･陶磁器くず!F24&gt;0,ｾ.ｶﾞﾗｽ･ｺﾝｸﾘ･陶磁器くず!F24&lt;0),ｾ.ｶﾞﾗｽ･ｺﾝｸﾘ･陶磁器くず!F24,IF(T$19&gt;0,"0",0))</f>
        <v>0.6</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0</v>
      </c>
      <c r="AA9" s="509">
        <f>IF(SUM(G9:Z9)&gt;0,SUM(G9:Z9),IF(AA$19&gt;0,"0",0))</f>
        <v>523209.29999999993</v>
      </c>
    </row>
    <row r="10" spans="2:27" ht="24" customHeight="1" x14ac:dyDescent="0.15">
      <c r="B10" s="188" t="s">
        <v>393</v>
      </c>
      <c r="C10" s="939" t="s">
        <v>294</v>
      </c>
      <c r="D10" s="939"/>
      <c r="E10" s="939"/>
      <c r="F10" s="940"/>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t="str">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1" t="s">
        <v>295</v>
      </c>
      <c r="D11" s="941"/>
      <c r="E11" s="941"/>
      <c r="F11" s="942"/>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t="str">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t="str">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t="str">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0</v>
      </c>
      <c r="H14" s="513">
        <f>IF(OR(ｲ.汚泥!F29&gt;0,ｲ.汚泥!F29&lt;0),ｲ.汚泥!F29,IF(H$19&gt;0,"0",0))</f>
        <v>206.2</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1.5</v>
      </c>
      <c r="M14" s="513">
        <f>IF(OR(ｷ.紙くず!F29&gt;0,ｷ.紙くず!F29&lt;0),ｷ.紙くず!F29,IF(M$19&gt;0,"0",0))</f>
        <v>0</v>
      </c>
      <c r="N14" s="513">
        <f>IF(OR(ｸ.木くず!F29&gt;0,ｸ.木くず!F29&lt;0),ｸ.木くず!F29,IF(N$19&gt;0,"0",0))</f>
        <v>0.8</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0.1</v>
      </c>
      <c r="S14" s="513">
        <f>IF(OR(ｽ.金属くず!F29&gt;0,ｽ.金属くず!F29&lt;0),ｽ.金属くず!F29,IF(S$19&gt;0,"0",0))</f>
        <v>0.1</v>
      </c>
      <c r="T14" s="513">
        <f>IF(OR(ｾ.ｶﾞﾗｽ･ｺﾝｸﾘ･陶磁器くず!F29&gt;0,ｾ.ｶﾞﾗｽ･ｺﾝｸﾘ･陶磁器くず!F29&lt;0),ｾ.ｶﾞﾗｽ･ｺﾝｸﾘ･陶磁器くず!F29,IF(T$19&gt;0,"0",0))</f>
        <v>0.6</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0</v>
      </c>
      <c r="AA14" s="515">
        <f t="shared" si="0"/>
        <v>209.29999999999998</v>
      </c>
    </row>
    <row r="15" spans="2:27" ht="24" customHeight="1" x14ac:dyDescent="0.15">
      <c r="B15" s="188" t="s">
        <v>228</v>
      </c>
      <c r="C15" s="941" t="s">
        <v>299</v>
      </c>
      <c r="D15" s="941"/>
      <c r="E15" s="941"/>
      <c r="F15" s="942"/>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f>IF(OR(ｷ.紙くず!F30&gt;0,ｷ.紙くず!F30&lt;0),ｷ.紙くず!F30,IF(M$19&gt;0,"0",0))</f>
        <v>0</v>
      </c>
      <c r="N15" s="513" t="str">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t="str">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0</v>
      </c>
      <c r="AA15" s="515" t="str">
        <f t="shared" si="0"/>
        <v>0</v>
      </c>
    </row>
    <row r="16" spans="2:27" ht="24" customHeight="1" x14ac:dyDescent="0.15">
      <c r="B16" s="188" t="s">
        <v>229</v>
      </c>
      <c r="C16" s="941" t="s">
        <v>300</v>
      </c>
      <c r="D16" s="941"/>
      <c r="E16" s="941"/>
      <c r="F16" s="942"/>
      <c r="G16" s="513">
        <f>IF(OR(ｱ.燃え殻!F31&gt;0,ｱ.燃え殻!F31&lt;0),ｱ.燃え殻!F31,IF(G$19&gt;0,"0",0))</f>
        <v>0</v>
      </c>
      <c r="H16" s="513">
        <f>IF(OR(ｲ.汚泥!F31&gt;0,ｲ.汚泥!F31&lt;0),ｲ.汚泥!F31,IF(H$19&gt;0,"0",0))</f>
        <v>206.2</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1.5</v>
      </c>
      <c r="M16" s="513">
        <f>IF(OR(ｷ.紙くず!F31&gt;0,ｷ.紙くず!F31&lt;0),ｷ.紙くず!F31,IF(M$19&gt;0,"0",0))</f>
        <v>0</v>
      </c>
      <c r="N16" s="513">
        <f>IF(OR(ｸ.木くず!F31&gt;0,ｸ.木くず!F31&lt;0),ｸ.木くず!F31,IF(N$19&gt;0,"0",0))</f>
        <v>0.8</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0.1</v>
      </c>
      <c r="S16" s="513">
        <f>IF(OR(ｽ.金属くず!F31&gt;0,ｽ.金属くず!F31&lt;0),ｽ.金属くず!F31,IF(S$19&gt;0,"0",0))</f>
        <v>0.1</v>
      </c>
      <c r="T16" s="513">
        <f>IF(OR(ｾ.ｶﾞﾗｽ･ｺﾝｸﾘ･陶磁器くず!F31&gt;0,ｾ.ｶﾞﾗｽ･ｺﾝｸﾘ･陶磁器くず!F31&lt;0),ｾ.ｶﾞﾗｽ･ｺﾝｸﾘ･陶磁器くず!F31,IF(T$19&gt;0,"0",0))</f>
        <v>0.1</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v>
      </c>
      <c r="AA16" s="515">
        <f t="shared" si="0"/>
        <v>208.79999999999998</v>
      </c>
    </row>
    <row r="17" spans="2:27" ht="24" customHeight="1" x14ac:dyDescent="0.15">
      <c r="B17" s="188"/>
      <c r="C17" s="941" t="s">
        <v>408</v>
      </c>
      <c r="D17" s="941"/>
      <c r="E17" s="941"/>
      <c r="F17" s="942"/>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t="str">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t="str">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0</v>
      </c>
      <c r="H19" s="519">
        <f t="shared" ref="H19:Z19" si="1">+H37+H25+H23+H22+H21-H20</f>
        <v>523206.2</v>
      </c>
      <c r="I19" s="519">
        <f t="shared" si="1"/>
        <v>0</v>
      </c>
      <c r="J19" s="519">
        <f t="shared" si="1"/>
        <v>0</v>
      </c>
      <c r="K19" s="519">
        <f t="shared" si="1"/>
        <v>0</v>
      </c>
      <c r="L19" s="519">
        <f t="shared" si="1"/>
        <v>1.5</v>
      </c>
      <c r="M19" s="519">
        <f t="shared" si="1"/>
        <v>0</v>
      </c>
      <c r="N19" s="519">
        <f t="shared" si="1"/>
        <v>0.8</v>
      </c>
      <c r="O19" s="519">
        <f t="shared" si="1"/>
        <v>0</v>
      </c>
      <c r="P19" s="519">
        <f t="shared" si="1"/>
        <v>0</v>
      </c>
      <c r="Q19" s="519">
        <f t="shared" si="1"/>
        <v>0</v>
      </c>
      <c r="R19" s="519">
        <f t="shared" si="1"/>
        <v>0.1</v>
      </c>
      <c r="S19" s="519">
        <f t="shared" si="1"/>
        <v>0.1</v>
      </c>
      <c r="T19" s="519">
        <f t="shared" si="1"/>
        <v>0.6</v>
      </c>
      <c r="U19" s="519">
        <f t="shared" si="1"/>
        <v>0</v>
      </c>
      <c r="V19" s="519">
        <f t="shared" si="1"/>
        <v>0</v>
      </c>
      <c r="W19" s="519">
        <f t="shared" si="1"/>
        <v>0</v>
      </c>
      <c r="X19" s="519">
        <f t="shared" si="1"/>
        <v>0</v>
      </c>
      <c r="Y19" s="519">
        <f t="shared" si="1"/>
        <v>0</v>
      </c>
      <c r="Z19" s="520">
        <f t="shared" si="1"/>
        <v>0</v>
      </c>
      <c r="AA19" s="521">
        <f t="shared" ref="AA19:AA25" si="2">SUM(G19:Z19)</f>
        <v>523209.29999999993</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523000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523000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0</v>
      </c>
      <c r="H37" s="554">
        <f t="shared" si="8"/>
        <v>206.2</v>
      </c>
      <c r="I37" s="554">
        <f t="shared" si="8"/>
        <v>0</v>
      </c>
      <c r="J37" s="554">
        <f t="shared" si="8"/>
        <v>0</v>
      </c>
      <c r="K37" s="554">
        <f t="shared" si="8"/>
        <v>0</v>
      </c>
      <c r="L37" s="554">
        <f t="shared" si="8"/>
        <v>1.5</v>
      </c>
      <c r="M37" s="554">
        <f t="shared" si="8"/>
        <v>0</v>
      </c>
      <c r="N37" s="554">
        <f t="shared" si="8"/>
        <v>0.8</v>
      </c>
      <c r="O37" s="554">
        <f t="shared" si="8"/>
        <v>0</v>
      </c>
      <c r="P37" s="554">
        <f t="shared" si="8"/>
        <v>0</v>
      </c>
      <c r="Q37" s="554">
        <f t="shared" si="8"/>
        <v>0</v>
      </c>
      <c r="R37" s="554">
        <f t="shared" si="8"/>
        <v>0.1</v>
      </c>
      <c r="S37" s="554">
        <f t="shared" si="8"/>
        <v>0.1</v>
      </c>
      <c r="T37" s="554">
        <f t="shared" si="8"/>
        <v>0.6</v>
      </c>
      <c r="U37" s="554">
        <f t="shared" si="8"/>
        <v>0</v>
      </c>
      <c r="V37" s="554">
        <f t="shared" si="8"/>
        <v>0</v>
      </c>
      <c r="W37" s="554">
        <f t="shared" si="8"/>
        <v>0</v>
      </c>
      <c r="X37" s="554">
        <f t="shared" si="8"/>
        <v>0</v>
      </c>
      <c r="Y37" s="554">
        <f t="shared" si="8"/>
        <v>0</v>
      </c>
      <c r="Z37" s="555">
        <f t="shared" si="8"/>
        <v>0</v>
      </c>
      <c r="AA37" s="556">
        <f t="shared" si="4"/>
        <v>209.29999999999998</v>
      </c>
    </row>
    <row r="38" spans="2:27" ht="24" customHeight="1" x14ac:dyDescent="0.15">
      <c r="B38" s="186"/>
      <c r="C38" s="972"/>
      <c r="D38" s="247"/>
      <c r="E38" s="245" t="s">
        <v>319</v>
      </c>
      <c r="F38" s="585"/>
      <c r="G38" s="545">
        <f t="shared" ref="G38:Z38" si="9">SUM(G39:G41)</f>
        <v>0</v>
      </c>
      <c r="H38" s="545">
        <f t="shared" si="9"/>
        <v>206.2</v>
      </c>
      <c r="I38" s="545">
        <f t="shared" si="9"/>
        <v>0</v>
      </c>
      <c r="J38" s="545">
        <f t="shared" si="9"/>
        <v>0</v>
      </c>
      <c r="K38" s="545">
        <f t="shared" si="9"/>
        <v>0</v>
      </c>
      <c r="L38" s="545">
        <f t="shared" si="9"/>
        <v>1.5</v>
      </c>
      <c r="M38" s="545">
        <f t="shared" si="9"/>
        <v>0</v>
      </c>
      <c r="N38" s="545">
        <f t="shared" si="9"/>
        <v>0.8</v>
      </c>
      <c r="O38" s="545">
        <f t="shared" si="9"/>
        <v>0</v>
      </c>
      <c r="P38" s="545">
        <f t="shared" si="9"/>
        <v>0</v>
      </c>
      <c r="Q38" s="545">
        <f t="shared" si="9"/>
        <v>0</v>
      </c>
      <c r="R38" s="545">
        <f t="shared" si="9"/>
        <v>0.1</v>
      </c>
      <c r="S38" s="545">
        <f t="shared" si="9"/>
        <v>0.1</v>
      </c>
      <c r="T38" s="545">
        <f t="shared" si="9"/>
        <v>0.6</v>
      </c>
      <c r="U38" s="545">
        <f t="shared" si="9"/>
        <v>0</v>
      </c>
      <c r="V38" s="545">
        <f t="shared" si="9"/>
        <v>0</v>
      </c>
      <c r="W38" s="545">
        <f t="shared" si="9"/>
        <v>0</v>
      </c>
      <c r="X38" s="545">
        <f t="shared" si="9"/>
        <v>0</v>
      </c>
      <c r="Y38" s="545">
        <f t="shared" si="9"/>
        <v>0</v>
      </c>
      <c r="Z38" s="546">
        <f t="shared" si="9"/>
        <v>0</v>
      </c>
      <c r="AA38" s="547">
        <f t="shared" si="4"/>
        <v>209.29999999999998</v>
      </c>
    </row>
    <row r="39" spans="2:27" ht="24" customHeight="1" x14ac:dyDescent="0.15">
      <c r="B39" s="186"/>
      <c r="C39" s="972"/>
      <c r="D39" s="248"/>
      <c r="E39" s="243"/>
      <c r="F39" s="241" t="s">
        <v>233</v>
      </c>
      <c r="G39" s="548">
        <f>+ｱ.燃え殻!$Z$28</f>
        <v>0</v>
      </c>
      <c r="H39" s="548">
        <f>+ｲ.汚泥!$Z$28</f>
        <v>206.2</v>
      </c>
      <c r="I39" s="548">
        <f>+ｳ.廃油!$Z$28</f>
        <v>0</v>
      </c>
      <c r="J39" s="548">
        <f>+ｴ.廃酸!$Z$28</f>
        <v>0</v>
      </c>
      <c r="K39" s="548">
        <f>+ｵ.廃ｱﾙｶﾘ!$Z$28</f>
        <v>0</v>
      </c>
      <c r="L39" s="548">
        <f>+ｶ.廃ﾌﾟﾗ類!$Z$28</f>
        <v>1.5</v>
      </c>
      <c r="M39" s="548">
        <f>+ｷ.紙くず!$Z$28</f>
        <v>0</v>
      </c>
      <c r="N39" s="548">
        <f>+ｸ.木くず!$Z$28</f>
        <v>0.8</v>
      </c>
      <c r="O39" s="548">
        <f>+ｹ.繊維くず!$Z$28</f>
        <v>0</v>
      </c>
      <c r="P39" s="548">
        <f>+ｺ.動植物性残さ!$Z$28</f>
        <v>0</v>
      </c>
      <c r="Q39" s="548">
        <f>+ｻ.動物系固形不要物!$Z$28</f>
        <v>0</v>
      </c>
      <c r="R39" s="548">
        <f>+ｼ.ｺﾞﾑくず!$Z$28</f>
        <v>0.1</v>
      </c>
      <c r="S39" s="548">
        <f>+ｽ.金属くず!$Z$28</f>
        <v>0.1</v>
      </c>
      <c r="T39" s="548">
        <f>+ｾ.ｶﾞﾗｽ･ｺﾝｸﾘ･陶磁器くず!$Z$28</f>
        <v>0.1</v>
      </c>
      <c r="U39" s="548">
        <f>+ｿ.鉱さい!$Z$28</f>
        <v>0</v>
      </c>
      <c r="V39" s="548">
        <f>+ﾀ.がれき類!$Z$28</f>
        <v>0</v>
      </c>
      <c r="W39" s="548">
        <f>+ﾁ.動物のふん尿!$Z$28</f>
        <v>0</v>
      </c>
      <c r="X39" s="548">
        <f>+ﾂ.動物の死体!$Z$28</f>
        <v>0</v>
      </c>
      <c r="Y39" s="548">
        <f>+ﾃ.ばいじん!$Z$28</f>
        <v>0</v>
      </c>
      <c r="Z39" s="549">
        <f>+ﾄ.混合廃棄物その他!$Z$28</f>
        <v>0</v>
      </c>
      <c r="AA39" s="550">
        <f t="shared" si="4"/>
        <v>208.79999999999998</v>
      </c>
    </row>
    <row r="40" spans="2:27" ht="24" customHeight="1" x14ac:dyDescent="0.1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0.5</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0.5</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2" t="s">
        <v>349</v>
      </c>
      <c r="E43" s="952"/>
      <c r="F43" s="953"/>
      <c r="G43" s="557">
        <f>+ｱ.燃え殻!$AK$27</f>
        <v>0</v>
      </c>
      <c r="H43" s="557">
        <f>+ｲ.汚泥!$AK$27</f>
        <v>206.2</v>
      </c>
      <c r="I43" s="557">
        <f>+ｳ.廃油!$AK$27</f>
        <v>0</v>
      </c>
      <c r="J43" s="557">
        <f>+ｴ.廃酸!$AK$27</f>
        <v>0</v>
      </c>
      <c r="K43" s="557">
        <f>+ｵ.廃ｱﾙｶﾘ!$AK$27</f>
        <v>0</v>
      </c>
      <c r="L43" s="557">
        <f>+ｶ.廃ﾌﾟﾗ類!$AK$27</f>
        <v>1.5</v>
      </c>
      <c r="M43" s="557">
        <f>+ｷ.紙くず!$AK$27</f>
        <v>0</v>
      </c>
      <c r="N43" s="557">
        <f>+ｸ.木くず!$AK$27</f>
        <v>0.8</v>
      </c>
      <c r="O43" s="557">
        <f>+ｹ.繊維くず!$AK$27</f>
        <v>0</v>
      </c>
      <c r="P43" s="557">
        <f>+ｺ.動植物性残さ!$AK$27</f>
        <v>0</v>
      </c>
      <c r="Q43" s="557">
        <f>+ｻ.動物系固形不要物!$AK$27</f>
        <v>0</v>
      </c>
      <c r="R43" s="557">
        <f>+ｼ.ｺﾞﾑくず!$AK$27</f>
        <v>0.1</v>
      </c>
      <c r="S43" s="557">
        <f>+ｽ.金属くず!$AK$27</f>
        <v>0.1</v>
      </c>
      <c r="T43" s="557">
        <f>+ｾ.ｶﾞﾗｽ･ｺﾝｸﾘ･陶磁器くず!$AK$27</f>
        <v>0.6</v>
      </c>
      <c r="U43" s="557">
        <f>+ｿ.鉱さい!$AK$27</f>
        <v>0</v>
      </c>
      <c r="V43" s="557">
        <f>+ﾀ.がれき類!$AK$27</f>
        <v>0</v>
      </c>
      <c r="W43" s="557">
        <f>+ﾁ.動物のふん尿!$AK$27</f>
        <v>0</v>
      </c>
      <c r="X43" s="557">
        <f>+ﾂ.動物の死体!$AK$27</f>
        <v>0</v>
      </c>
      <c r="Y43" s="557">
        <f>+ﾃ.ばいじん!$AK$27</f>
        <v>0</v>
      </c>
      <c r="Z43" s="558">
        <f>+ﾄ.混合廃棄物その他!$AK$27</f>
        <v>0</v>
      </c>
      <c r="AA43" s="559">
        <f t="shared" si="4"/>
        <v>209.29999999999998</v>
      </c>
    </row>
    <row r="44" spans="2:27" ht="24" customHeight="1" x14ac:dyDescent="0.15">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15">
      <c r="B45" s="186"/>
      <c r="C45" s="193"/>
      <c r="D45" s="584" t="s">
        <v>190</v>
      </c>
      <c r="E45" s="962" t="s">
        <v>237</v>
      </c>
      <c r="F45" s="963"/>
      <c r="G45" s="563">
        <f>+ｱ.燃え殻!$AR$24</f>
        <v>0</v>
      </c>
      <c r="H45" s="563">
        <f>+ｲ.汚泥!$AR$24</f>
        <v>206.2</v>
      </c>
      <c r="I45" s="563">
        <f>+ｳ.廃油!$AR$24</f>
        <v>0</v>
      </c>
      <c r="J45" s="563">
        <f>+ｴ.廃酸!$AR$24</f>
        <v>0</v>
      </c>
      <c r="K45" s="563">
        <f>+ｵ.廃ｱﾙｶﾘ!$AR$24</f>
        <v>0</v>
      </c>
      <c r="L45" s="563">
        <f>+ｶ.廃ﾌﾟﾗ類!$AR$24</f>
        <v>1.5</v>
      </c>
      <c r="M45" s="563">
        <f>+ｷ.紙くず!$AR$24</f>
        <v>0</v>
      </c>
      <c r="N45" s="563">
        <f>+ｸ.木くず!$AR$24</f>
        <v>0.8</v>
      </c>
      <c r="O45" s="563">
        <f>+ｹ.繊維くず!$AR$24</f>
        <v>0</v>
      </c>
      <c r="P45" s="563">
        <f>+ｺ.動植物性残さ!$AR$24</f>
        <v>0</v>
      </c>
      <c r="Q45" s="563">
        <f>+ｻ.動物系固形不要物!$AR$24</f>
        <v>0</v>
      </c>
      <c r="R45" s="563">
        <f>+ｼ.ｺﾞﾑくず!$AR$24</f>
        <v>0.1</v>
      </c>
      <c r="S45" s="563">
        <f>+ｽ.金属くず!$AR$24</f>
        <v>0.1</v>
      </c>
      <c r="T45" s="563">
        <f>+ｾ.ｶﾞﾗｽ･ｺﾝｸﾘ･陶磁器くず!$AR$24</f>
        <v>0.1</v>
      </c>
      <c r="U45" s="563">
        <f>+ｿ.鉱さい!$AR$24</f>
        <v>0</v>
      </c>
      <c r="V45" s="563">
        <f>+ﾀ.がれき類!$AR$24</f>
        <v>0</v>
      </c>
      <c r="W45" s="563">
        <f>+ﾁ.動物のふん尿!$AR$24</f>
        <v>0</v>
      </c>
      <c r="X45" s="563">
        <f>+ﾂ.動物の死体!$AR$24</f>
        <v>0</v>
      </c>
      <c r="Y45" s="563">
        <f>+ﾃ.ばいじん!$AR$24</f>
        <v>0</v>
      </c>
      <c r="Z45" s="564">
        <f>+ﾄ.混合廃棄物その他!$AR$24</f>
        <v>0</v>
      </c>
      <c r="AA45" s="565">
        <f t="shared" si="4"/>
        <v>208.79999999999998</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1046412.4</v>
      </c>
      <c r="I55" s="634">
        <f t="shared" si="10"/>
        <v>0</v>
      </c>
      <c r="J55" s="634">
        <f t="shared" si="10"/>
        <v>0</v>
      </c>
      <c r="K55" s="634">
        <f t="shared" si="10"/>
        <v>0</v>
      </c>
      <c r="L55" s="634">
        <f t="shared" si="10"/>
        <v>3</v>
      </c>
      <c r="M55" s="634">
        <f t="shared" si="10"/>
        <v>0</v>
      </c>
      <c r="N55" s="634">
        <f t="shared" si="10"/>
        <v>1.6</v>
      </c>
      <c r="O55" s="634">
        <f t="shared" si="10"/>
        <v>0</v>
      </c>
      <c r="P55" s="634">
        <f t="shared" si="10"/>
        <v>0</v>
      </c>
      <c r="Q55" s="634">
        <f t="shared" si="10"/>
        <v>0</v>
      </c>
      <c r="R55" s="634">
        <f t="shared" si="10"/>
        <v>0.2</v>
      </c>
      <c r="S55" s="634">
        <f t="shared" si="10"/>
        <v>0.2</v>
      </c>
      <c r="T55" s="634">
        <f t="shared" si="10"/>
        <v>1.2</v>
      </c>
      <c r="U55" s="634">
        <f t="shared" si="10"/>
        <v>0</v>
      </c>
      <c r="V55" s="634">
        <f t="shared" si="10"/>
        <v>0</v>
      </c>
      <c r="W55" s="634">
        <f t="shared" si="10"/>
        <v>0</v>
      </c>
      <c r="X55" s="634">
        <f t="shared" si="10"/>
        <v>0</v>
      </c>
      <c r="Y55" s="634">
        <f t="shared" si="10"/>
        <v>0</v>
      </c>
      <c r="Z55" s="634">
        <f t="shared" si="10"/>
        <v>0</v>
      </c>
      <c r="AA55" s="633">
        <f>+AA9+AA19+AA20</f>
        <v>1046418.5999999999</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1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   7年   6月   30日</v>
      </c>
      <c r="Q11" s="1065"/>
      <c r="R11" s="1065"/>
      <c r="S11" s="1065"/>
      <c r="T11" s="1066"/>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横浜市中区本町6丁目50番地の10</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下水道河川局長　遠藤　賢也</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045-671-3966</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下水道河川局南部水再生センター</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7007</v>
      </c>
      <c r="Q25" s="1086"/>
      <c r="R25" s="1086"/>
      <c r="S25" s="1086"/>
      <c r="T25" s="1086"/>
      <c r="U25" s="1087"/>
    </row>
    <row r="26" spans="1:22" ht="26.25" customHeight="1" x14ac:dyDescent="0.15">
      <c r="C26" s="1099" t="s">
        <v>11</v>
      </c>
      <c r="D26" s="1100"/>
      <c r="E26" s="1101"/>
      <c r="F26" s="1118" t="str">
        <f>+表紙!F50</f>
        <v>横浜市磯子区新磯子町39番地</v>
      </c>
      <c r="G26" s="1119"/>
      <c r="H26" s="1119"/>
      <c r="I26" s="1119"/>
      <c r="J26" s="1119"/>
      <c r="K26" s="1119"/>
      <c r="L26" s="1119"/>
      <c r="M26" s="1119"/>
      <c r="N26" s="454" t="s">
        <v>172</v>
      </c>
      <c r="O26" s="383"/>
      <c r="P26" s="383"/>
      <c r="Q26" s="1113" t="str">
        <f>IF(+表紙!Q50="","",+表紙!Q50)</f>
        <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Ｆ－電気・ガス・熱供給・水道業</v>
      </c>
      <c r="G30" s="1089"/>
      <c r="H30" s="1089"/>
      <c r="I30" s="1089"/>
      <c r="J30" s="1089"/>
      <c r="K30" s="1089"/>
      <c r="L30" s="282" t="s">
        <v>48</v>
      </c>
      <c r="M30" s="282"/>
      <c r="N30" s="1090" t="str">
        <f>IF(COUNTA(表紙!N54)=1,+表紙!N54,"")</f>
        <v>F-363下水道業</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t="str">
        <f>IF(+表紙!N56="","",+表紙!N56)</f>
        <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f>IF(+表紙!F61="","",+表紙!F61)</f>
        <v>38</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6</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523209.29999999993</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6</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523209.29999999993</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209.29999999999998</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t="str">
        <f>+表紙!K209</f>
        <v>0</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208.79999999999998</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209.29999999999998</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0</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208.79999999999998</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6" zoomScaleNormal="100"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下水道河川局南部水再生センター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523206.2</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523206.2</v>
      </c>
      <c r="G24" s="837"/>
      <c r="H24" s="234" t="s">
        <v>198</v>
      </c>
      <c r="J24" s="71"/>
      <c r="K24" s="68"/>
      <c r="L24" s="875"/>
      <c r="O24" s="833">
        <v>523000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206.2</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206.2</v>
      </c>
      <c r="P27" s="881"/>
      <c r="Q27" s="881"/>
      <c r="R27" s="881"/>
      <c r="S27" s="59" t="s">
        <v>38</v>
      </c>
      <c r="T27" s="80"/>
      <c r="U27" s="80"/>
      <c r="X27" s="78" t="s">
        <v>39</v>
      </c>
      <c r="Y27" s="81"/>
      <c r="AG27" s="68"/>
      <c r="AH27" s="68"/>
      <c r="AI27" s="68"/>
      <c r="AJ27" s="68"/>
      <c r="AK27" s="831">
        <f>+AG18+O27</f>
        <v>206.2</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206.2</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206.2</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206.2</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206.2</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3"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下水道河川局南部水再生センター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下水道河川局南部水再生センター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下水道河川局南部水再生センター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6"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下水道河川局南部水再生センター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1.5</v>
      </c>
      <c r="P27" s="881"/>
      <c r="Q27" s="881"/>
      <c r="R27" s="881"/>
      <c r="S27" s="59" t="s">
        <v>38</v>
      </c>
      <c r="T27" s="80"/>
      <c r="U27" s="80"/>
      <c r="X27" s="78" t="s">
        <v>39</v>
      </c>
      <c r="Y27" s="81"/>
      <c r="AG27" s="68"/>
      <c r="AH27" s="68"/>
      <c r="AI27" s="68"/>
      <c r="AJ27" s="68"/>
      <c r="AK27" s="831">
        <f>+AG18+O27</f>
        <v>1.5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1.5</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1.5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下水道河川局南部水再生センター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6"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下水道河川局南部水再生センター</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0.8</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0.8</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0.8</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0.8</v>
      </c>
      <c r="P27" s="881"/>
      <c r="Q27" s="881"/>
      <c r="R27" s="881"/>
      <c r="S27" s="59" t="s">
        <v>38</v>
      </c>
      <c r="T27" s="80"/>
      <c r="U27" s="80"/>
      <c r="X27" s="78" t="s">
        <v>39</v>
      </c>
      <c r="Y27" s="81"/>
      <c r="AG27" s="68"/>
      <c r="AH27" s="68"/>
      <c r="AI27" s="68"/>
      <c r="AJ27" s="68"/>
      <c r="AK27" s="831">
        <f>+AG18+O27</f>
        <v>0.8</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0.8</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0.8</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0.8</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2025-06-26T08:00:04Z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