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5320" yWindow="-120" windowWidth="25440" windowHeight="1527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<sst xmlns="http://schemas.openxmlformats.org/spreadsheetml/2006/main" count="3303" uniqueCount="473">
  <si>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</si>
  <si>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</si>
  <si>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</si>
  <si>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</si>
  <si>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</si>
  <si>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</si>
  <si>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</si>
  <si>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</si>
  <si>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</si>
  <si>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</si>
  <si>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</si>
  <si>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</si>
  <si>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</si>
  <si>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</si>
  <si>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</si>
  <si>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</si>
  <si>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</si>
  <si>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</si>
  <si>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</si>
  <si>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</si>
  <si>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</si>
  <si>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</si>
  <si>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</si>
  <si>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</si>
  <si>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</si>
  <si>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</si>
  <si>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</si>
  <si>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</si>
  <si>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</si>
  <si>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</si>
  <si>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</si>
  <si>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</si>
  <si>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</si>
  <si>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</si>
  <si>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</si>
  <si>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</si>
  <si>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</si>
  <si>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</si>
  <si>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</si>
  <si>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</si>
  <si>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</si>
  <si>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</si>
  <si>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</si>
  <si>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</si>
  <si>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</si>
  <si>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</si>
  <si>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</si>
  <si>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</si>
  <si>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</si>
  <si>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</si>
  <si>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</si>
  <si>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</si>
  <si>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</si>
  <si>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</si>
  <si>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</si>
  <si>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</si>
  <si>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</si>
  <si>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</si>
  <si>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</si>
  <si>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</si>
  <si>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</si>
  <si>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</si>
  <si>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</si>
  <si>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</si>
  <si>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</si>
  <si>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</si>
  <si>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</si>
  <si>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</si>
  <si>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</si>
  <si>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</si>
  <si>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</si>
  <si>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</si>
  <si>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</si>
  <si>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</si>
  <si>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</si>
  <si>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</si>
  <si>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</si>
  <si>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</si>
  <si>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</si>
  <si>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</si>
  <si>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</si>
  <si>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</si>
  <si>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</si>
  <si>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</si>
  <si>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</si>
  <si>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</si>
  <si>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</si>
  <si>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</si>
  <si>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</si>
  <si>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</si>
  <si>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</si>
  <si>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</si>
  <si>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</si>
  <si>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</si>
  <si>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</si>
  <si>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</si>
  <si>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</si>
  <si>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</si>
  <si>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</si>
  <si>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</si>
  <si>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</si>
  <si>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</si>
  <si>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</si>
  <si>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</si>
  <si>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</si>
  <si>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</si>
  <si>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</si>
  <si>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</si>
  <si>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</si>
  <si>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</si>
  <si>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</si>
  <si>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</si>
  <si>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</si>
  <si>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</si>
  <si>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</si>
  <si>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</si>
  <si>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</si>
  <si>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</si>
  <si>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</si>
  <si>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</si>
  <si>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</si>
  <si>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</si>
  <si>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</si>
  <si>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</si>
  <si>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</si>
  <si>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</si>
  <si>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</si>
  <si>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</si>
  <si>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</si>
  <si>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</si>
  <si>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</si>
  <si>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</si>
  <si>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</si>
  <si>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</si>
  <si>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</si>
  <si>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</si>
  <si>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</si>
  <si>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</si>
  <si>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</si>
  <si>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</si>
  <si>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</si>
  <si>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</si>
  <si>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</si>
  <si>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</si>
  <si>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</si>
  <si>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</si>
  <si>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</si>
  <si>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</si>
  <si>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</si>
  <si>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</si>
  <si>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</si>
  <si>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</si>
  <si>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</si>
  <si>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</si>
  <si>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</si>
  <si>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</si>
  <si>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</si>
  <si>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</si>
  <si>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</si>
  <si>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</si>
  <si>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</si>
  <si>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</si>
  <si>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</si>
  <si>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</si>
  <si>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</si>
  <si>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</si>
  <si>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</si>
  <si>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</si>
  <si>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</si>
  <si>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</si>
  <si>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</si>
  <si>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</si>
  <si>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</si>
  <si>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</si>
  <si>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</si>
  <si>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</si>
  <si>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</si>
  <si>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</si>
  <si>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</si>
  <si>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</si>
  <si>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</si>
  <si>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</si>
  <si>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</si>
  <si>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</si>
  <si>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</si>
  <si>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</si>
  <si>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</si>
  <si>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</si>
  <si>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</si>
  <si>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</si>
  <si>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</si>
  <si>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</si>
  <si>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</si>
  <si>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</si>
  <si>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</si>
  <si>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</si>
  <si>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</si>
  <si>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</si>
  <si>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</si>
  <si>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</si>
  <si>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</si>
  <si>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</si>
  <si>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</si>
  <si>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</si>
  <si>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</si>
  <si>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</si>
  <si>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</si>
  <si>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</si>
  <si>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</si>
  <si>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</si>
  <si>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</si>
  <si>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</si>
  <si>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</si>
  <si>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</si>
  <si>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</si>
  <si>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</si>
  <si>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</si>
  <si>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</si>
  <si>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</si>
  <si>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</si>
  <si>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</si>
  <si>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</si>
  <si>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</si>
  <si>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</si>
  <si>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</si>
  <si>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</si>
  <si>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</si>
  <si>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</si>
  <si>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</si>
  <si>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</si>
  <si>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</si>
  <si>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</si>
  <si>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</si>
  <si>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</si>
  <si>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</si>
  <si>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</si>
  <si>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</si>
  <si>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</si>
  <si>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</si>
  <si>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</si>
  <si>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</si>
  <si>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</si>
  <si>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</si>
  <si>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</si>
  <si>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</si>
  <si>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</si>
  <si>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</si>
  <si>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</si>
  <si>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</si>
  <si>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</si>
  <si>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</si>
  <si>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</si>
  <si>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</si>
  <si>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</si>
  <si>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</si>
  <si>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</si>
  <si>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</si>
  <si>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</si>
  <si>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</si>
  <si>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</si>
  <si>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</si>
  <si>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</si>
  <si>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</si>
  <si>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</si>
  <si>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</si>
  <si>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</si>
  <si>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</si>
  <si>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</si>
  <si>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</si>
  <si>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</si>
  <si>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</si>
  <si>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</si>
  <si>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</si>
  <si>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</si>
  <si>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</si>
  <si>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</si>
  <si>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</si>
  <si>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</si>
  <si>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</si>
  <si>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</si>
  <si>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</si>
  <si>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</si>
  <si>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</si>
  <si>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</si>
  <si>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</si>
  <si>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</si>
  <si>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</si>
  <si>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</si>
  <si>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</si>
  <si>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</si>
  <si>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</si>
  <si>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</si>
  <si>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</si>
  <si>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</si>
  <si>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</si>
  <si>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</si>
  <si>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</si>
  <si>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</si>
  <si>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</si>
  <si>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</si>
  <si>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</si>
  <si>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</si>
  <si>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</si>
  <si>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</si>
  <si>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</si>
  <si>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</si>
  <si>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</si>
  <si>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</si>
  <si>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</si>
  <si>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</si>
  <si>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</si>
  <si>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</si>
  <si>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</si>
  <si>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</si>
  <si>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</si>
  <si>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</si>
  <si>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</si>
  <si>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</si>
  <si>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</si>
  <si>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</si>
  <si>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</si>
  <si>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</si>
  <si>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</si>
  <si>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</si>
  <si>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</si>
  <si>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</si>
  <si>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</si>
  <si>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</si>
  <si>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</si>
  <si>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</si>
  <si>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</si>
  <si>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</si>
  <si>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</si>
  <si>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</si>
  <si>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</si>
  <si>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</si>
  <si>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</si>
  <si>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</si>
  <si>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</si>
  <si>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</si>
  <si>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</si>
  <si>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</si>
  <si>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</si>
  <si>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</si>
  <si>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</si>
  <si>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</si>
  <si>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</si>
  <si>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</si>
  <si>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</si>
  <si>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</si>
  <si>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</si>
  <si>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</si>
  <si>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</si>
  <si>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</si>
  <si>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</si>
  <si>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</si>
  <si>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</si>
  <si>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</si>
  <si>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</si>
  <si>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</si>
  <si>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</si>
  <si>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</si>
  <si>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</si>
  <si>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</si>
  <si>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</si>
  <si>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</si>
  <si>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</si>
  <si>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</si>
  <si>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</si>
  <si>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</si>
  <si>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</si>
  <si>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</si>
  <si>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</si>
  <si>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</si>
  <si>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</si>
  <si>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</si>
  <si>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</si>
  <si>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</si>
  <si>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</si>
  <si>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</si>
  <si>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</si>
  <si>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</si>
  <si>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</si>
  <si>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</si>
  <si>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</si>
  <si>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</si>
  <si>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</si>
  <si>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</si>
  <si>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</si>
  <si>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</si>
  <si>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</si>
  <si>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</si>
  <si>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</si>
  <si>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</si>
  <si>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</si>
  <si>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</si>
  <si>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</si>
  <si>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</si>
  <si>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</si>
  <si>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</si>
  <si>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</si>
  <si>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</si>
  <si>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</si>
  <si>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</si>
  <si>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</si>
  <si>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</si>
  <si>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</si>
  <si>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</si>
  <si>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</si>
  <si>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</si>
  <si>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</si>
  <si>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</si>
  <si>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</si>
  <si>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</si>
  <si>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</si>
  <si>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</si>
  <si>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</si>
  <si>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</si>
  <si>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</si>
  <si>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</si>
  <si>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</si>
  <si>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</si>
  <si>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</si>
  <si>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</si>
  <si>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</si>
  <si>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</si>
  <si>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</si>
  <si>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</si>
  <si>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</si>
  <si>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</si>
  <si>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</si>
  <si>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</si>
  <si>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</si>
  <si>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</si>
  <si>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</si>
  <si>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</si>
  <si>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</si>
  <si>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</si>
  <si>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</si>
  <si>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</si>
  <si>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</si>
  <si>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</si>
  <si>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</si>
  <si>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</si>
  <si>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</si>
  <si>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</si>
  <si>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</si>
  <si>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</si>
  <si>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</si>
  <si>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</si>
  <si>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</si>
  <si>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</si>
  <si>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</si>
  <si>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</si>
  <si>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</si>
  <si>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</si>
  <si>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</si>
  <si>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</si>
  <si>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</si>
  <si>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</si>
  <si>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</si>
  <si>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</si>
  <si>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</si>
  <si>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</si>
  <si>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30日</t>
    <phoneticPr fontId="3"/>
  </si>
  <si>
    <t>横浜市中区本町6丁目50番地の10</t>
    <phoneticPr fontId="3"/>
  </si>
  <si>
    <t>下水道河川局長　遠藤　賢也</t>
    <phoneticPr fontId="3"/>
  </si>
  <si>
    <t>下水道河川局北部第二水再生センター</t>
    <phoneticPr fontId="3"/>
  </si>
  <si>
    <t>横浜市鶴見区末広町1丁目6番地の８</t>
    <phoneticPr fontId="3"/>
  </si>
  <si>
    <t>045-671-3966</t>
    <phoneticPr fontId="3"/>
  </si>
  <si>
    <t>横浜市長</t>
    <phoneticPr fontId="3"/>
  </si>
  <si>
    <t>Ｆ－電気・ガス・熱供給・水道業</t>
    <phoneticPr fontId="3"/>
  </si>
  <si>
    <t>F-363下水道業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</si>
</sst>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zoomScaleNormal="100" zoomScaleSheetLayoutView="100" workbookViewId="0">
      <selection activeCell="Q51" sqref="Q51"/>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464</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470</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465</v>
      </c>
      <c r="K39" s="599"/>
      <c r="L39" s="600"/>
      <c r="M39" s="600"/>
      <c r="N39" s="600"/>
      <c r="O39" s="601"/>
      <c r="Q39" s="24"/>
      <c r="R39" s="99"/>
    </row>
    <row r="40" spans="1:19" ht="26.25" customHeight="1">
      <c r="C40" s="88"/>
      <c r="D40" s="28"/>
      <c r="E40" s="28"/>
      <c r="F40" s="28"/>
      <c r="G40" s="28"/>
      <c r="H40" s="29" t="s">
        <v>7</v>
      </c>
      <c r="I40" s="29"/>
      <c r="J40" s="599" t="s">
        <v>466</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469</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467</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7004</v>
      </c>
      <c r="N48" s="615"/>
      <c r="O48" s="616"/>
    </row>
    <row r="49" spans="3:21" ht="18" customHeight="1">
      <c r="C49" s="593" t="s">
        <v>11</v>
      </c>
      <c r="D49" s="594"/>
      <c r="E49" s="595"/>
      <c r="F49" s="648" t="s">
        <v>468</v>
      </c>
      <c r="G49" s="649"/>
      <c r="H49" s="649"/>
      <c r="I49" s="649"/>
      <c r="J49" s="649"/>
      <c r="K49" s="649"/>
      <c r="L49" s="463" t="s">
        <v>172</v>
      </c>
      <c r="M49" s="466"/>
      <c r="N49" s="617"/>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471</v>
      </c>
      <c r="G52" s="548"/>
      <c r="H52" s="548"/>
      <c r="I52" s="548"/>
      <c r="J52" s="36" t="s">
        <v>47</v>
      </c>
      <c r="K52" s="36"/>
      <c r="L52" s="549" t="s">
        <v>472</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46</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428081.3</v>
      </c>
      <c r="I63" s="292" t="s">
        <v>4</v>
      </c>
      <c r="J63" s="571" t="s">
        <v>324</v>
      </c>
      <c r="K63" s="572"/>
      <c r="L63" s="573"/>
      <c r="M63" s="563">
        <f>+別紙!AA14</f>
        <v>81.3</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81.3</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D24" sqref="D24: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0.2</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0.2</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0.2</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AH14" sqref="AH1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topLeftCell="A4"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下水道河川局北部第二水再生センター</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E1" zoomScale="70" zoomScaleNormal="70" workbookViewId="0">
      <selection activeCell="Z33" sqref="Z33"/>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下水道河川局北部第二水再生センター</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428078.8</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v>
      </c>
      <c r="M9" s="392">
        <f>IF(OR(ｷ.紙くず!D24&gt;0,ｷ.紙くず!D24&lt;0),ｷ.紙くず!D24,IF(M$19&gt;0,"0",0))</f>
        <v>0</v>
      </c>
      <c r="N9" s="392">
        <f>IF(OR(ｸ.木くず!D24&gt;0,ｸ.木くず!D24&lt;0),ｸ.木くず!D24,IF(N$19&gt;0,"0",0))</f>
        <v>2.2000000000000002</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0.1</v>
      </c>
      <c r="T9" s="392">
        <f>IF(OR(ｾ.ｶﾞﾗｽ･ｺﾝｸﾘ･陶磁器くず!D24&gt;0,ｾ.ｶﾞﾗｽ･ｺﾝｸﾘ･陶磁器くず!D24&lt;0),ｾ.ｶﾞﾗｽ･ｺﾝｸﾘ･陶磁器くず!D24,IF(T$19&gt;0,"0",0))</f>
        <v>0.2</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428081.3</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78.8</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v>
      </c>
      <c r="M14" s="398">
        <f>IF(OR(ｷ.紙くず!D29&gt;0,ｷ.紙くず!D29&lt;0),ｷ.紙くず!D29,IF(M$19&gt;0,"0",0))</f>
        <v>0</v>
      </c>
      <c r="N14" s="398">
        <f>IF(OR(ｸ.木くず!D29&gt;0,ｸ.木くず!D29&lt;0),ｸ.木くず!D29,IF(N$19&gt;0,"0",0))</f>
        <v>2.2000000000000002</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0.1</v>
      </c>
      <c r="T14" s="398">
        <f>IF(OR(ｾ.ｶﾞﾗｽ･ｺﾝｸﾘ･陶磁器くず!D29&gt;0,ｾ.ｶﾞﾗｽ･ｺﾝｸﾘ･陶磁器くず!D29&lt;0),ｾ.ｶﾞﾗｽ･ｺﾝｸﾘ･陶磁器くず!D29,IF(T$19&gt;0,"0",0))</f>
        <v>0.2</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81.3</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78.8</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f>IF(OR(ｸ.木くず!D31&gt;0,ｸ.木くず!D31&lt;0),ｸ.木くず!D31,IF(N$19&gt;0,"0",0))</f>
        <v>2.2000000000000002</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0.1</v>
      </c>
      <c r="T16" s="398">
        <f>IF(OR(ｾ.ｶﾞﾗｽ･ｺﾝｸﾘ･陶磁器くず!D31&gt;0,ｾ.ｶﾞﾗｽ･ｺﾝｸﾘ･陶磁器くず!D31&lt;0),ｾ.ｶﾞﾗｽ･ｺﾝｸﾘ･陶磁器くず!D31,IF(T$19&gt;0,"0",0))</f>
        <v>0.2</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81.3</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421087.55</v>
      </c>
      <c r="I19" s="404">
        <f t="shared" si="1"/>
        <v>0</v>
      </c>
      <c r="J19" s="404">
        <f t="shared" si="1"/>
        <v>0</v>
      </c>
      <c r="K19" s="404">
        <f t="shared" si="1"/>
        <v>0</v>
      </c>
      <c r="L19" s="404">
        <f t="shared" si="1"/>
        <v>0</v>
      </c>
      <c r="M19" s="404">
        <f t="shared" si="1"/>
        <v>0</v>
      </c>
      <c r="N19" s="404">
        <f t="shared" si="1"/>
        <v>0</v>
      </c>
      <c r="O19" s="404">
        <f t="shared" si="1"/>
        <v>0</v>
      </c>
      <c r="P19" s="404">
        <f t="shared" si="1"/>
        <v>0</v>
      </c>
      <c r="Q19" s="404">
        <f t="shared" si="1"/>
        <v>0</v>
      </c>
      <c r="R19" s="404">
        <f t="shared" si="1"/>
        <v>0</v>
      </c>
      <c r="S19" s="404">
        <f t="shared" si="1"/>
        <v>0.1</v>
      </c>
      <c r="T19" s="404">
        <f t="shared" si="1"/>
        <v>0.1</v>
      </c>
      <c r="U19" s="404">
        <f t="shared" si="1"/>
        <v>0</v>
      </c>
      <c r="V19" s="404">
        <f t="shared" si="1"/>
        <v>0</v>
      </c>
      <c r="W19" s="404">
        <f t="shared" si="1"/>
        <v>0</v>
      </c>
      <c r="X19" s="404">
        <f t="shared" si="1"/>
        <v>0</v>
      </c>
      <c r="Y19" s="404">
        <f t="shared" si="1"/>
        <v>0</v>
      </c>
      <c r="Z19" s="405">
        <f t="shared" si="1"/>
        <v>0</v>
      </c>
      <c r="AA19" s="406">
        <f t="shared" ref="AA19:AA25" si="2">SUM(G19:Z19)</f>
        <v>421087.74999999994</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421000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421000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87.55</v>
      </c>
      <c r="I41" s="440">
        <f t="shared" si="8"/>
        <v>0</v>
      </c>
      <c r="J41" s="440">
        <f t="shared" si="8"/>
        <v>0</v>
      </c>
      <c r="K41" s="440">
        <f t="shared" si="8"/>
        <v>0</v>
      </c>
      <c r="L41" s="440">
        <f t="shared" si="8"/>
        <v>0</v>
      </c>
      <c r="M41" s="440">
        <f t="shared" si="8"/>
        <v>0</v>
      </c>
      <c r="N41" s="440">
        <f t="shared" si="8"/>
        <v>0</v>
      </c>
      <c r="O41" s="440">
        <f t="shared" si="8"/>
        <v>0</v>
      </c>
      <c r="P41" s="440">
        <f t="shared" si="8"/>
        <v>0</v>
      </c>
      <c r="Q41" s="440">
        <f t="shared" si="8"/>
        <v>0</v>
      </c>
      <c r="R41" s="440">
        <f t="shared" si="8"/>
        <v>0</v>
      </c>
      <c r="S41" s="440">
        <f t="shared" si="8"/>
        <v>0.1</v>
      </c>
      <c r="T41" s="440">
        <f t="shared" si="8"/>
        <v>0.1</v>
      </c>
      <c r="U41" s="440">
        <f t="shared" si="8"/>
        <v>0</v>
      </c>
      <c r="V41" s="440">
        <f t="shared" si="8"/>
        <v>0</v>
      </c>
      <c r="W41" s="440">
        <f t="shared" si="8"/>
        <v>0</v>
      </c>
      <c r="X41" s="440">
        <f t="shared" si="8"/>
        <v>0</v>
      </c>
      <c r="Y41" s="440">
        <f t="shared" si="8"/>
        <v>0</v>
      </c>
      <c r="Z41" s="441">
        <f t="shared" si="8"/>
        <v>0</v>
      </c>
      <c r="AA41" s="442">
        <f t="shared" si="4"/>
        <v>87.749999999999986</v>
      </c>
    </row>
    <row r="42" spans="2:27" ht="20.45" customHeight="1">
      <c r="B42" s="182"/>
      <c r="C42" s="791"/>
      <c r="D42" s="224"/>
      <c r="E42" s="222" t="s">
        <v>262</v>
      </c>
      <c r="F42" s="461"/>
      <c r="G42" s="431">
        <f t="shared" ref="G42:Z42" si="9">SUM(G43:G45)</f>
        <v>0</v>
      </c>
      <c r="H42" s="431">
        <f t="shared" si="9"/>
        <v>87.55</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0.1</v>
      </c>
      <c r="T42" s="431">
        <f t="shared" si="9"/>
        <v>0.1</v>
      </c>
      <c r="U42" s="431">
        <f t="shared" si="9"/>
        <v>0</v>
      </c>
      <c r="V42" s="431">
        <f t="shared" si="9"/>
        <v>0</v>
      </c>
      <c r="W42" s="431">
        <f t="shared" si="9"/>
        <v>0</v>
      </c>
      <c r="X42" s="431">
        <f t="shared" si="9"/>
        <v>0</v>
      </c>
      <c r="Y42" s="431">
        <f t="shared" si="9"/>
        <v>0</v>
      </c>
      <c r="Z42" s="432">
        <f t="shared" si="9"/>
        <v>0</v>
      </c>
      <c r="AA42" s="433">
        <f t="shared" si="4"/>
        <v>87.749999999999986</v>
      </c>
    </row>
    <row r="43" spans="2:27" ht="20.45" customHeight="1">
      <c r="B43" s="182"/>
      <c r="C43" s="791"/>
      <c r="D43" s="225"/>
      <c r="E43" s="220"/>
      <c r="F43" s="218" t="s">
        <v>235</v>
      </c>
      <c r="G43" s="434">
        <f>+ｱ.燃え殻!$AA$28</f>
        <v>0</v>
      </c>
      <c r="H43" s="434">
        <f>+ｲ.汚泥!$AA$28</f>
        <v>87.55</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87.749999999999986</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87.6</v>
      </c>
      <c r="I47" s="443">
        <f>+ｳ.廃油!$AL$27</f>
        <v>0</v>
      </c>
      <c r="J47" s="443">
        <f>+ｴ.廃酸!$AL$27</f>
        <v>0</v>
      </c>
      <c r="K47" s="443">
        <f>+ｵ.廃ｱﾙｶﾘ!$AL$27</f>
        <v>0</v>
      </c>
      <c r="L47" s="443">
        <f>+ｶ.廃ﾌﾟﾗ類!$AL$27</f>
        <v>0</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0.1</v>
      </c>
      <c r="T47" s="443">
        <f>+ｾ.ｶﾞﾗｽ･ｺﾝｸﾘ･陶磁器くず!$AL$27</f>
        <v>0.1</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87.799999999999983</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87.6</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87.799999999999983</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849166.35</v>
      </c>
      <c r="I63" s="501">
        <f t="shared" si="10"/>
        <v>0</v>
      </c>
      <c r="J63" s="501">
        <f t="shared" si="10"/>
        <v>0</v>
      </c>
      <c r="K63" s="501">
        <f t="shared" si="10"/>
        <v>0</v>
      </c>
      <c r="L63" s="501">
        <f t="shared" si="10"/>
        <v>0</v>
      </c>
      <c r="M63" s="501">
        <f t="shared" si="10"/>
        <v>0</v>
      </c>
      <c r="N63" s="501">
        <f t="shared" si="10"/>
        <v>2.2000000000000002</v>
      </c>
      <c r="O63" s="501">
        <f t="shared" si="10"/>
        <v>0</v>
      </c>
      <c r="P63" s="501">
        <f t="shared" si="10"/>
        <v>0</v>
      </c>
      <c r="Q63" s="501">
        <f t="shared" si="10"/>
        <v>0</v>
      </c>
      <c r="R63" s="501">
        <f t="shared" si="10"/>
        <v>0</v>
      </c>
      <c r="S63" s="501">
        <f t="shared" si="10"/>
        <v>0.2</v>
      </c>
      <c r="T63" s="501">
        <f t="shared" si="10"/>
        <v>0.30000000000000004</v>
      </c>
      <c r="U63" s="501">
        <f t="shared" si="10"/>
        <v>0</v>
      </c>
      <c r="V63" s="501">
        <f t="shared" si="10"/>
        <v>0</v>
      </c>
      <c r="W63" s="501">
        <f t="shared" si="10"/>
        <v>0</v>
      </c>
      <c r="X63" s="501">
        <f t="shared" si="10"/>
        <v>0</v>
      </c>
      <c r="Y63" s="501">
        <f t="shared" si="10"/>
        <v>0</v>
      </c>
      <c r="Z63" s="501">
        <f t="shared" si="10"/>
        <v>0</v>
      </c>
      <c r="AA63" s="502">
        <f>+AA9+AA19+AA20</f>
        <v>849169.04999999993</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30日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横浜市中区本町6丁目50番地の10</v>
      </c>
      <c r="K16" s="850"/>
      <c r="L16" s="851"/>
      <c r="M16" s="851"/>
      <c r="N16" s="851"/>
      <c r="O16" s="852"/>
    </row>
    <row r="17" spans="1:48" ht="26.25" customHeight="1">
      <c r="C17" s="248"/>
      <c r="D17" s="249"/>
      <c r="E17" s="249"/>
      <c r="F17" s="249"/>
      <c r="G17" s="249"/>
      <c r="H17" s="253" t="s">
        <v>7</v>
      </c>
      <c r="I17" s="253"/>
      <c r="J17" s="850" t="str">
        <f>+表紙!J40</f>
        <v>下水道河川局長　遠藤　賢也</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045-671-3966</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下水道河川局北部第二水再生センター</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7004</v>
      </c>
      <c r="N25" s="902"/>
      <c r="O25" s="903"/>
    </row>
    <row r="26" spans="1:48" ht="18" customHeight="1">
      <c r="C26" s="882" t="s">
        <v>11</v>
      </c>
      <c r="D26" s="883"/>
      <c r="E26" s="884"/>
      <c r="F26" s="876" t="str">
        <f>+表紙!F49</f>
        <v>横浜市鶴見区末広町1丁目6番地の８</v>
      </c>
      <c r="G26" s="877"/>
      <c r="H26" s="877"/>
      <c r="I26" s="877"/>
      <c r="J26" s="877"/>
      <c r="K26" s="877"/>
      <c r="L26" s="139" t="s">
        <v>172</v>
      </c>
      <c r="M26" s="258"/>
      <c r="N26" s="880" t="str">
        <f>IF(+表紙!N49="","",+表紙!N49)</f>
        <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Ｆ－電気・ガス・熱供給・水道業</v>
      </c>
      <c r="G29" s="905"/>
      <c r="H29" s="905"/>
      <c r="I29" s="905"/>
      <c r="J29" s="369" t="s">
        <v>47</v>
      </c>
      <c r="K29" s="369"/>
      <c r="L29" s="906" t="str">
        <f>+表紙!L52</f>
        <v>F-363下水道業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46</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428081.3</v>
      </c>
      <c r="I40" s="292" t="s">
        <v>4</v>
      </c>
      <c r="J40" s="571" t="s">
        <v>324</v>
      </c>
      <c r="K40" s="572"/>
      <c r="L40" s="573"/>
      <c r="M40" s="908">
        <f>+表紙!M63</f>
        <v>81.3</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81.3</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2"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421087.6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428078.8</v>
      </c>
      <c r="E24" s="729"/>
      <c r="F24" s="729"/>
      <c r="G24" s="211" t="s">
        <v>198</v>
      </c>
      <c r="H24" s="707">
        <f>+F12</f>
        <v>421087.6</v>
      </c>
      <c r="I24" s="708"/>
      <c r="J24" s="211" t="s">
        <v>198</v>
      </c>
      <c r="K24" s="66"/>
      <c r="L24" s="63"/>
      <c r="M24" s="682"/>
      <c r="P24" s="669">
        <v>421000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87.6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87.6</v>
      </c>
      <c r="Q27" s="712"/>
      <c r="R27" s="712"/>
      <c r="S27" s="712"/>
      <c r="T27" s="54" t="s">
        <v>38</v>
      </c>
      <c r="U27" s="74"/>
      <c r="V27" s="74"/>
      <c r="Y27" s="72" t="s">
        <v>39</v>
      </c>
      <c r="Z27" s="75"/>
      <c r="AH27" s="63"/>
      <c r="AI27" s="63"/>
      <c r="AJ27" s="63"/>
      <c r="AK27" s="63"/>
      <c r="AL27" s="675">
        <f>+AH18+P27</f>
        <v>87.6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87.55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78.8</v>
      </c>
      <c r="E29" s="729"/>
      <c r="F29" s="729"/>
      <c r="G29" s="211" t="s">
        <v>198</v>
      </c>
      <c r="H29" s="707">
        <f>+AL27</f>
        <v>87.6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87.6</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78.8</v>
      </c>
      <c r="E31" s="729"/>
      <c r="F31" s="729"/>
      <c r="G31" s="211" t="s">
        <v>198</v>
      </c>
      <c r="H31" s="707">
        <f>+AS24</f>
        <v>87.6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1"/>
    <pageSetUpPr fitToPage="1"/>
  </sheetPr>
  <dimension ref="B1:BJ76"/>
  <sheetViews>
    <sheetView showGridLines="0" topLeftCell="A22"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1"/>
    <pageSetUpPr fitToPage="1"/>
  </sheetPr>
  <dimension ref="B1:BJ76"/>
  <sheetViews>
    <sheetView showGridLines="0" zoomScaleNormal="100" workbookViewId="0">
      <selection activeCell="Z23" sqref="Z2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t="str">
        <f>IF(SUM(F12,F15)&gt;0,SUM(P12,P21,AH9,AS24,AS27,AS31)/SUM(F12,F15)*100,"")</f>
        <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t="str">
        <f>IF(SUM(F12,F15)&gt;0,SUM(P21,AS27,AS31,AU9,AU20)/SUM(F12,F15)*100,"")</f>
        <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9" zoomScaleNormal="100" workbookViewId="0">
      <selection activeCell="D24" sqref="D24: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下水道河川局北部第二水再生センター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2.2000000000000002</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2.2000000000000002</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2.2000000000000002</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2025-06-26T07:58:08Z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