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8800" windowHeight="1221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<sst xmlns="http://schemas.openxmlformats.org/spreadsheetml/2006/main" count="3168" uniqueCount="457">
  <si>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</si>
  <si>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</si>
  <si>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</si>
  <si>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</si>
  <si>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</si>
  <si>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</si>
  <si>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</si>
  <si>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</si>
  <si>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</si>
  <si>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</si>
  <si>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</si>
  <si>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</si>
  <si>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</si>
  <si>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</si>
  <si>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</si>
  <si>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</si>
  <si>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</si>
  <si>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</si>
  <si>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</si>
  <si>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</si>
  <si>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</si>
  <si>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</si>
  <si>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</si>
  <si>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</si>
  <si>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</si>
  <si>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</si>
  <si>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</si>
  <si>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</si>
  <si>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</si>
  <si>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</si>
  <si>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</si>
  <si>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</si>
  <si>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</si>
  <si>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</si>
  <si>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</si>
  <si>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</si>
  <si>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</si>
  <si>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</si>
  <si>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</si>
  <si>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</si>
  <si>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</si>
  <si>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</si>
  <si>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</si>
  <si>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</si>
  <si>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</si>
  <si>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</si>
  <si>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</si>
  <si>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</si>
  <si>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</si>
  <si>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</si>
  <si>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</si>
  <si>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</si>
  <si>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</si>
  <si>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</si>
  <si>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</si>
  <si>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</si>
  <si>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</si>
  <si>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</si>
  <si>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</si>
  <si>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</si>
  <si>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</si>
  <si>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</si>
  <si>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</si>
  <si>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</si>
  <si>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</si>
  <si>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</si>
  <si>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</si>
  <si>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</si>
  <si>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</si>
  <si>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</si>
  <si>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</si>
  <si>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</si>
  <si>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</si>
  <si>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</si>
  <si>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</si>
  <si>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</si>
  <si>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</si>
  <si>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</si>
  <si>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</si>
  <si>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</si>
  <si>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</si>
  <si>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</si>
  <si>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</si>
  <si>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</si>
  <si>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</si>
  <si>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</si>
  <si>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</si>
  <si>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</si>
  <si>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</si>
  <si>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</si>
  <si>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</si>
  <si>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</si>
  <si>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</si>
  <si>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</si>
  <si>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</si>
  <si>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</si>
  <si>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</si>
  <si>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</si>
  <si>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</si>
  <si>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</si>
  <si>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</si>
  <si>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</si>
  <si>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</si>
  <si>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</si>
  <si>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</si>
  <si>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</si>
  <si>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</si>
  <si>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</si>
  <si>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</si>
  <si>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</si>
  <si>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</si>
  <si>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</si>
  <si>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</si>
  <si>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</si>
  <si>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</si>
  <si>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</si>
  <si>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</si>
  <si>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</si>
  <si>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</si>
  <si>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</si>
  <si>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</si>
  <si>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</si>
  <si>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</si>
  <si>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</si>
  <si>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</si>
  <si>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</si>
  <si>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</si>
  <si>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</si>
  <si>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</si>
  <si>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</si>
  <si>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</si>
  <si>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</si>
  <si>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</si>
  <si>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</si>
  <si>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</si>
  <si>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</si>
  <si>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</si>
  <si>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</si>
  <si>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</si>
  <si>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</si>
  <si>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</si>
  <si>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</si>
  <si>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</si>
  <si>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</si>
  <si>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</si>
  <si>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</si>
  <si>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</si>
  <si>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</si>
  <si>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</si>
  <si>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</si>
  <si>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</si>
  <si>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</si>
  <si>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</si>
  <si>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</si>
  <si>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</si>
  <si>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</si>
  <si>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</si>
  <si>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</si>
  <si>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</si>
  <si>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</si>
  <si>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</si>
  <si>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</si>
  <si>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</si>
  <si>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</si>
  <si>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</si>
  <si>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</si>
  <si>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</si>
  <si>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</si>
  <si>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</si>
  <si>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</si>
  <si>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</si>
  <si>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</si>
  <si>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</si>
  <si>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</si>
  <si>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</si>
  <si>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</si>
  <si>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</si>
  <si>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</si>
  <si>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</si>
  <si>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</si>
  <si>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</si>
  <si>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</si>
  <si>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</si>
  <si>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</si>
  <si>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</si>
  <si>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</si>
  <si>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</si>
  <si>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</si>
  <si>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</si>
  <si>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</si>
  <si>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</si>
  <si>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</si>
  <si>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</si>
  <si>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</si>
  <si>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</si>
  <si>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</si>
  <si>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</si>
  <si>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</si>
  <si>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</si>
  <si>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</si>
  <si>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</si>
  <si>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</si>
  <si>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</si>
  <si>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</si>
  <si>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</si>
  <si>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</si>
  <si>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</si>
  <si>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</si>
  <si>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</si>
  <si>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</si>
  <si>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</si>
  <si>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</si>
  <si>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</si>
  <si>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</si>
  <si>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</si>
  <si>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</si>
  <si>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</si>
  <si>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</si>
  <si>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</si>
  <si>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</si>
  <si>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</si>
  <si>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</si>
  <si>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</si>
  <si>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</si>
  <si>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</si>
  <si>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</si>
  <si>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</si>
  <si>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</si>
  <si>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</si>
  <si>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</si>
  <si>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</si>
  <si>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</si>
  <si>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</si>
  <si>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</si>
  <si>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</si>
  <si>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</si>
  <si>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</si>
  <si>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</si>
  <si>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</si>
  <si>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</si>
  <si>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</si>
  <si>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</si>
  <si>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</si>
  <si>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</si>
  <si>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</si>
  <si>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</si>
  <si>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</si>
  <si>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</si>
  <si>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</si>
  <si>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</si>
  <si>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</si>
  <si>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</si>
  <si>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</si>
  <si>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</si>
  <si>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</si>
  <si>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</si>
  <si>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</si>
  <si>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</si>
  <si>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</si>
  <si>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</si>
  <si>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</si>
  <si>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</si>
  <si>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</si>
  <si>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</si>
  <si>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</si>
  <si>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</si>
  <si>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</si>
  <si>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</si>
  <si>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</si>
  <si>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</si>
  <si>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</si>
  <si>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</si>
  <si>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</si>
  <si>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</si>
  <si>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</si>
  <si>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</si>
  <si>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</si>
  <si>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</si>
  <si>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</si>
  <si>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</si>
  <si>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</si>
  <si>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</si>
  <si>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</si>
  <si>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</si>
  <si>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</si>
  <si>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</si>
  <si>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</si>
  <si>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</si>
  <si>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</si>
  <si>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</si>
  <si>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</si>
  <si>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</si>
  <si>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</si>
  <si>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</si>
  <si>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</si>
  <si>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</si>
  <si>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</si>
  <si>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</si>
  <si>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</si>
  <si>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</si>
  <si>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</si>
  <si>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</si>
  <si>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</si>
  <si>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</si>
  <si>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</si>
  <si>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</si>
  <si>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</si>
  <si>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</si>
  <si>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</si>
  <si>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</si>
  <si>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</si>
  <si>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</si>
  <si>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</si>
  <si>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</si>
  <si>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</si>
  <si>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</si>
  <si>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</si>
  <si>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</si>
  <si>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</si>
  <si>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</si>
  <si>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</si>
  <si>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</si>
  <si>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</si>
  <si>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</si>
  <si>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</si>
  <si>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</si>
  <si>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</si>
  <si>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</si>
  <si>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</si>
  <si>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</si>
  <si>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</si>
  <si>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</si>
  <si>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</si>
  <si>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</si>
  <si>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</si>
  <si>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</si>
  <si>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</si>
  <si>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</si>
  <si>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</si>
  <si>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</si>
  <si>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</si>
  <si>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</si>
  <si>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</si>
  <si>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</si>
  <si>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</si>
  <si>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</si>
  <si>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</si>
  <si>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</si>
  <si>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</si>
  <si>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</si>
  <si>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</si>
  <si>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</si>
  <si>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</si>
  <si>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</si>
  <si>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</si>
  <si>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</si>
  <si>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</si>
  <si>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</si>
  <si>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</si>
  <si>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</si>
  <si>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</si>
  <si>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</si>
  <si>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</si>
  <si>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</si>
  <si>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</si>
  <si>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</si>
  <si>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</si>
  <si>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</si>
  <si>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</si>
  <si>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</si>
  <si>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</si>
  <si>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</si>
  <si>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</si>
  <si>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</si>
  <si>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</si>
  <si>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</si>
  <si>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</si>
  <si>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</si>
  <si>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</si>
  <si>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</si>
  <si>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</si>
  <si>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</si>
  <si>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</si>
  <si>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</si>
  <si>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</si>
  <si>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</si>
  <si>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</si>
  <si>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</si>
  <si>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</si>
  <si>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</si>
  <si>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</si>
  <si>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</si>
  <si>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</si>
  <si>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</si>
  <si>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</si>
  <si>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</si>
  <si>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</si>
  <si>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</si>
  <si>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</si>
  <si>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</si>
  <si>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</si>
  <si>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</si>
  <si>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</si>
  <si>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</si>
  <si>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</si>
  <si>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</si>
  <si>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</si>
  <si>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</si>
  <si>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</si>
  <si>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</si>
  <si>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</si>
  <si>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</si>
  <si>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</si>
  <si>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</si>
  <si>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</si>
  <si>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</si>
  <si>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</si>
  <si>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</si>
  <si>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</si>
  <si>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</si>
  <si>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</si>
  <si>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</si>
  <si>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</si>
  <si>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</si>
  <si>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</si>
  <si>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</si>
  <si>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</si>
  <si>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</si>
  <si>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</si>
  <si>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</si>
  <si>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</si>
  <si>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</si>
  <si>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</si>
  <si>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</si>
  <si>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</si>
  <si>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</si>
  <si>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</si>
  <si>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</si>
  <si>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</si>
  <si>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</si>
  <si>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</si>
  <si>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</si>
  <si>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</si>
  <si>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</si>
  <si>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</si>
  <si>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</si>
  <si>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横浜市中区本町6丁目50番地の10</t>
    <phoneticPr fontId="3"/>
  </si>
  <si>
    <t>下水道河川局長　遠藤　賢也</t>
    <phoneticPr fontId="3"/>
  </si>
  <si>
    <t>横浜市下水道河川局北部第一水再生センター</t>
    <phoneticPr fontId="3"/>
  </si>
  <si>
    <t>横浜市鶴見区元宮二丁目６番1号</t>
    <phoneticPr fontId="3"/>
  </si>
  <si>
    <t>045-671-3966</t>
    <phoneticPr fontId="3"/>
  </si>
  <si>
    <t>横浜市長</t>
    <phoneticPr fontId="3"/>
  </si>
  <si>
    <t>Ｆ－電気・ガス・熱供給・水道業</t>
    <phoneticPr fontId="3"/>
  </si>
  <si>
    <t>F-363下水道業</t>
    <phoneticPr fontId="3"/>
  </si>
  <si>
    <t>センター長
　　　|
担当係長
　　　|
担当者</t>
    <phoneticPr fontId="3"/>
  </si>
  <si>
    <t>・下水汚泥　⇒　濃縮　⇒　脱水　⇒　焼却　⇒　焼却灰を再利用
・沈砂汚泥　 ⇒　洗浄　⇒　再利用
・廃油　⇒　再生油分離　⇒　再利用
・廃プラスチック類 ⇒　破砕　⇒　再利用
・ゴムくず　⇒　破砕　⇒　再利用
・金属くず　⇒　破砕　⇒　再利用
・ガラス、コンクリート、陶磁器くず　⇒　破砕　⇒　再利用
・混合廃棄物　⇒　破砕　⇒　再利用</t>
    <rPh sb="50" eb="52">
      <t>ハイユ</t>
    </rPh>
    <rPh sb="96" eb="98">
      <t>ハサイ</t>
    </rPh>
    <rPh sb="101" eb="104">
      <t>サイリヨウ</t>
    </rPh>
    <rPh sb="106" eb="108">
      <t>キンゾク</t>
    </rPh>
    <rPh sb="113" eb="115">
      <t>ハサイ</t>
    </rPh>
    <rPh sb="118" eb="121">
      <t>サイリヨウ</t>
    </rPh>
    <rPh sb="134" eb="137">
      <t>トウジキ</t>
    </rPh>
    <rPh sb="142" eb="144">
      <t>ハサイ</t>
    </rPh>
    <phoneticPr fontId="3"/>
  </si>
  <si>
    <t>令和   7年   6月   30日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</si>
</sst>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24853" y="2182346"/>
          <a:ext cx="433668" cy="637054"/>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2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3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A34" zoomScale="115" zoomScaleNormal="115" zoomScaleSheetLayoutView="115" workbookViewId="0">
      <selection activeCell="P36" sqref="P36"/>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456</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451</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6" t="s">
        <v>446</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447</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450</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448</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7003</v>
      </c>
      <c r="Q49" s="726"/>
      <c r="R49" s="726"/>
      <c r="S49" s="726"/>
      <c r="T49" s="726"/>
      <c r="U49" s="727"/>
    </row>
    <row r="50" spans="3:54" ht="26.25" customHeight="1" x14ac:dyDescent="0.15">
      <c r="C50" s="697" t="s">
        <v>11</v>
      </c>
      <c r="D50" s="698"/>
      <c r="E50" s="699"/>
      <c r="F50" s="708" t="s">
        <v>449</v>
      </c>
      <c r="G50" s="709"/>
      <c r="H50" s="709"/>
      <c r="I50" s="709"/>
      <c r="J50" s="709"/>
      <c r="K50" s="709"/>
      <c r="L50" s="709"/>
      <c r="M50" s="709"/>
      <c r="N50" s="592" t="s">
        <v>172</v>
      </c>
      <c r="O50" s="595"/>
      <c r="P50" s="596"/>
      <c r="Q50" s="712"/>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2" t="s">
        <v>452</v>
      </c>
      <c r="G54" s="793"/>
      <c r="H54" s="793"/>
      <c r="I54" s="793"/>
      <c r="J54" s="793"/>
      <c r="K54" s="793"/>
      <c r="L54" s="38" t="s">
        <v>48</v>
      </c>
      <c r="M54" s="38"/>
      <c r="N54" s="797" t="s">
        <v>453</v>
      </c>
      <c r="O54" s="797"/>
      <c r="P54" s="797"/>
      <c r="Q54" s="797"/>
      <c r="R54" s="797"/>
      <c r="S54" s="797"/>
      <c r="T54" s="797"/>
      <c r="U54" s="798"/>
      <c r="V54" s="34"/>
      <c r="W54" s="53"/>
      <c r="BB54" s="26"/>
    </row>
    <row r="55" spans="3:54" ht="27" customHeight="1" x14ac:dyDescent="0.15">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15">
      <c r="C56" s="204"/>
      <c r="D56" s="205"/>
      <c r="E56" s="206"/>
      <c r="F56" s="763" t="s">
        <v>279</v>
      </c>
      <c r="G56" s="764"/>
      <c r="H56" s="764"/>
      <c r="I56" s="765"/>
      <c r="J56" s="799" t="s">
        <v>284</v>
      </c>
      <c r="K56" s="800"/>
      <c r="L56" s="800"/>
      <c r="M56" s="801"/>
      <c r="N56" s="761"/>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15">
      <c r="C61" s="597"/>
      <c r="D61" s="574" t="s">
        <v>290</v>
      </c>
      <c r="E61" s="575" t="s">
        <v>241</v>
      </c>
      <c r="F61" s="794">
        <v>42</v>
      </c>
      <c r="G61" s="795"/>
      <c r="H61" s="795"/>
      <c r="I61" s="795"/>
      <c r="J61" s="795"/>
      <c r="K61" s="795"/>
      <c r="L61" s="795"/>
      <c r="M61" s="795"/>
      <c r="N61" s="795"/>
      <c r="O61" s="795"/>
      <c r="P61" s="795"/>
      <c r="Q61" s="795"/>
      <c r="R61" s="795"/>
      <c r="S61" s="795"/>
      <c r="T61" s="795"/>
      <c r="U61" s="796"/>
      <c r="W61" s="34"/>
    </row>
    <row r="62" spans="3:54" ht="13.9" customHeight="1" x14ac:dyDescent="0.15">
      <c r="C62" s="597"/>
      <c r="D62" s="576"/>
      <c r="E62" s="505"/>
      <c r="F62" s="772" t="s">
        <v>455</v>
      </c>
      <c r="G62" s="773"/>
      <c r="H62" s="773"/>
      <c r="I62" s="773"/>
      <c r="J62" s="773"/>
      <c r="K62" s="773"/>
      <c r="L62" s="773"/>
      <c r="M62" s="773"/>
      <c r="N62" s="773"/>
      <c r="O62" s="773"/>
      <c r="P62" s="773"/>
      <c r="Q62" s="773"/>
      <c r="R62" s="773"/>
      <c r="S62" s="773"/>
      <c r="T62" s="773"/>
      <c r="U62" s="774"/>
      <c r="W62" s="34" t="s">
        <v>445</v>
      </c>
    </row>
    <row r="63" spans="3:54" ht="13.9" customHeight="1" x14ac:dyDescent="0.15">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6" t="s">
        <v>454</v>
      </c>
      <c r="E77" s="767"/>
      <c r="F77" s="767"/>
      <c r="G77" s="767"/>
      <c r="H77" s="767"/>
      <c r="I77" s="767"/>
      <c r="J77" s="767"/>
      <c r="K77" s="767"/>
      <c r="L77" s="767"/>
      <c r="M77" s="767"/>
      <c r="N77" s="767"/>
      <c r="O77" s="767"/>
      <c r="P77" s="767"/>
      <c r="Q77" s="767"/>
      <c r="R77" s="767"/>
      <c r="S77" s="767"/>
      <c r="T77" s="767"/>
      <c r="U77" s="768"/>
      <c r="W77" s="34" t="s">
        <v>445</v>
      </c>
    </row>
    <row r="78" spans="3:23" ht="13.9" customHeight="1" x14ac:dyDescent="0.15">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x14ac:dyDescent="0.15">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x14ac:dyDescent="0.15">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x14ac:dyDescent="0.15">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x14ac:dyDescent="0.15">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x14ac:dyDescent="0.15">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x14ac:dyDescent="0.15">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x14ac:dyDescent="0.15">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x14ac:dyDescent="0.15">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0"/>
      <c r="D89" s="785"/>
      <c r="E89" s="751"/>
      <c r="F89" s="196" t="s">
        <v>252</v>
      </c>
      <c r="G89" s="43"/>
      <c r="H89" s="43"/>
      <c r="I89" s="43"/>
      <c r="J89" s="43"/>
      <c r="K89" s="779">
        <f>+COUNTIF(別紙!G9:Z9,"&gt;0")</f>
        <v>7</v>
      </c>
      <c r="L89" s="779"/>
      <c r="M89" s="779"/>
      <c r="N89" s="210" t="s">
        <v>47</v>
      </c>
      <c r="O89" s="210"/>
      <c r="P89" s="602"/>
      <c r="Q89" s="775" t="s">
        <v>353</v>
      </c>
      <c r="R89" s="775"/>
      <c r="S89" s="775"/>
      <c r="T89" s="775"/>
      <c r="U89" s="776"/>
      <c r="V89" s="376"/>
      <c r="W89" s="376"/>
      <c r="X89" s="26"/>
      <c r="Y89" s="34"/>
      <c r="BC89" s="53"/>
      <c r="BD89" s="53"/>
    </row>
    <row r="90" spans="1:56" ht="18" customHeight="1" x14ac:dyDescent="0.15">
      <c r="A90" s="28">
        <v>6</v>
      </c>
      <c r="C90" s="780"/>
      <c r="D90" s="785"/>
      <c r="E90" s="751"/>
      <c r="F90" s="202" t="s">
        <v>200</v>
      </c>
      <c r="G90" s="209"/>
      <c r="H90" s="209"/>
      <c r="I90" s="209"/>
      <c r="J90" s="209"/>
      <c r="K90" s="755">
        <f>+別紙!AA9</f>
        <v>224194</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x14ac:dyDescent="0.15">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0"/>
      <c r="D94" s="785"/>
      <c r="E94" s="751"/>
      <c r="F94" s="652"/>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7</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15">
      <c r="A105" s="28">
        <v>8</v>
      </c>
      <c r="C105" s="781"/>
      <c r="D105" s="759"/>
      <c r="E105" s="650"/>
      <c r="F105" s="202" t="s">
        <v>200</v>
      </c>
      <c r="G105" s="209"/>
      <c r="H105" s="209"/>
      <c r="I105" s="209"/>
      <c r="J105" s="209"/>
      <c r="K105" s="755">
        <f>+別紙!AA19</f>
        <v>224194</v>
      </c>
      <c r="L105" s="755"/>
      <c r="M105" s="755"/>
      <c r="N105" s="755"/>
      <c r="O105" s="755"/>
      <c r="P105" s="610" t="s">
        <v>291</v>
      </c>
      <c r="Q105" s="777"/>
      <c r="R105" s="777"/>
      <c r="S105" s="777"/>
      <c r="T105" s="777"/>
      <c r="U105" s="778"/>
      <c r="V105" s="376"/>
      <c r="W105" s="376"/>
      <c r="X105" s="115"/>
      <c r="Y105" s="26"/>
      <c r="BC105" s="53"/>
      <c r="BD105" s="53"/>
    </row>
    <row r="106" spans="1:56" ht="13.9" customHeight="1" x14ac:dyDescent="0.15">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1"/>
      <c r="D109" s="759"/>
      <c r="E109" s="650"/>
      <c r="F109" s="652"/>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194</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t="str">
        <f>+別紙!AA15</f>
        <v>0</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190.4</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194</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0</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190.4</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横浜市下水道河川局北部第一水再生センター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横浜市下水道河川局北部第一水再生センター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横浜市下水道河川局北部第一水再生センター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topLeftCell="A19" workbookViewId="0">
      <selection activeCell="F29" sqref="F29:G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横浜市下水道河川局北部第一水再生センター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0.1</v>
      </c>
      <c r="P27" s="881"/>
      <c r="Q27" s="881"/>
      <c r="R27" s="881"/>
      <c r="S27" s="59" t="s">
        <v>38</v>
      </c>
      <c r="T27" s="80"/>
      <c r="U27" s="80"/>
      <c r="X27" s="78" t="s">
        <v>39</v>
      </c>
      <c r="Y27" s="81"/>
      <c r="AG27" s="68"/>
      <c r="AH27" s="68"/>
      <c r="AI27" s="68"/>
      <c r="AJ27" s="68"/>
      <c r="AK27" s="831">
        <f>+AG18+O27</f>
        <v>0.1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0.1</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6" workbookViewId="0">
      <selection activeCell="Y33" sqref="Y3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横浜市下水道河川局北部第一水再生センター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0.1</v>
      </c>
      <c r="P27" s="881"/>
      <c r="Q27" s="881"/>
      <c r="R27" s="881"/>
      <c r="S27" s="59" t="s">
        <v>38</v>
      </c>
      <c r="T27" s="80"/>
      <c r="U27" s="80"/>
      <c r="X27" s="78" t="s">
        <v>39</v>
      </c>
      <c r="Y27" s="81"/>
      <c r="AG27" s="68"/>
      <c r="AH27" s="68"/>
      <c r="AI27" s="68"/>
      <c r="AJ27" s="68"/>
      <c r="AK27" s="831">
        <f>+AG18+O27</f>
        <v>0.1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0.1</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6" workbookViewId="0">
      <selection activeCell="F30" sqref="F30:G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横浜市下水道河川局北部第一水再生センター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0.1</v>
      </c>
      <c r="P27" s="881"/>
      <c r="Q27" s="881"/>
      <c r="R27" s="881"/>
      <c r="S27" s="59" t="s">
        <v>38</v>
      </c>
      <c r="T27" s="80"/>
      <c r="U27" s="80"/>
      <c r="X27" s="78" t="s">
        <v>39</v>
      </c>
      <c r="Y27" s="81"/>
      <c r="AG27" s="68"/>
      <c r="AH27" s="68"/>
      <c r="AI27" s="68"/>
      <c r="AJ27" s="68"/>
      <c r="AK27" s="831">
        <f>+AG18+O27</f>
        <v>0.1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0.1</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横浜市下水道河川局北部第一水再生センター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横浜市下水道河川局北部第一水再生センター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横浜市下水道河川局北部第一水再生センター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横浜市下水道河川局北部第一水再生センター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16" zoomScaleNormal="100" workbookViewId="0">
      <selection activeCell="AR4" sqref="AR4:AS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横浜市下水道河川局北部第一水再生センター</v>
      </c>
      <c r="AF5" s="896"/>
      <c r="AG5" s="896"/>
      <c r="AH5" s="896"/>
      <c r="AI5" s="896"/>
      <c r="AJ5" s="896"/>
      <c r="AK5" s="896"/>
      <c r="AL5" s="896"/>
      <c r="AM5" s="896"/>
      <c r="AN5" s="896"/>
      <c r="AO5" s="896"/>
      <c r="AP5" s="896"/>
      <c r="AQ5" s="896"/>
      <c r="AR5" s="896"/>
      <c r="AS5" s="896"/>
      <c r="AT5" s="896"/>
      <c r="AU5" s="896"/>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横浜市下水道河川局北部第一水再生センター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E16" workbookViewId="0">
      <selection activeCell="Q34" sqref="Q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横浜市下水道河川局北部第一水再生センター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1.6</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
      <c r="B24" s="853" t="s">
        <v>200</v>
      </c>
      <c r="C24" s="842"/>
      <c r="D24" s="842"/>
      <c r="E24" s="843"/>
      <c r="F24" s="836">
        <v>1.6</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1.6</v>
      </c>
      <c r="P27" s="881"/>
      <c r="Q27" s="881"/>
      <c r="R27" s="881"/>
      <c r="S27" s="59" t="s">
        <v>38</v>
      </c>
      <c r="T27" s="80"/>
      <c r="U27" s="80"/>
      <c r="X27" s="78" t="s">
        <v>39</v>
      </c>
      <c r="Y27" s="81"/>
      <c r="AG27" s="68"/>
      <c r="AH27" s="68"/>
      <c r="AI27" s="68"/>
      <c r="AJ27" s="68"/>
      <c r="AK27" s="831">
        <f>+AG18+O27</f>
        <v>1.6</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1.6</v>
      </c>
      <c r="G29" s="837"/>
      <c r="H29" s="234" t="s">
        <v>198</v>
      </c>
      <c r="L29" s="845"/>
      <c r="O29" s="71"/>
      <c r="P29" s="163"/>
      <c r="Q29" s="66" t="s">
        <v>183</v>
      </c>
      <c r="R29" s="842" t="s">
        <v>33</v>
      </c>
      <c r="S29" s="884"/>
      <c r="T29" s="884"/>
      <c r="U29" s="885"/>
      <c r="V29" s="63"/>
      <c r="W29" s="82"/>
      <c r="X29" s="889" t="s">
        <v>315</v>
      </c>
      <c r="Y29" s="890"/>
      <c r="Z29" s="833">
        <v>1.6</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1.6</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80" zoomScaleNormal="80" workbookViewId="0">
      <selection activeCell="U59" sqref="U59"/>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15">
      <c r="B4" s="943"/>
      <c r="C4" s="943"/>
      <c r="D4" s="943"/>
      <c r="E4" s="943"/>
      <c r="F4" s="943"/>
      <c r="G4" s="129"/>
      <c r="H4" s="129"/>
      <c r="I4" s="129"/>
      <c r="J4" s="129"/>
      <c r="K4" s="129"/>
      <c r="Y4" s="947" t="s">
        <v>355</v>
      </c>
      <c r="Z4" s="131" t="s">
        <v>114</v>
      </c>
      <c r="AA4" s="132" t="s">
        <v>115</v>
      </c>
    </row>
    <row r="5" spans="2:27" ht="14.1" customHeight="1" thickBot="1" x14ac:dyDescent="0.2">
      <c r="C5" s="129"/>
      <c r="D5" s="129"/>
      <c r="E5" s="129"/>
      <c r="F5" s="129"/>
      <c r="G5" s="129"/>
      <c r="H5" s="129"/>
      <c r="I5" s="129"/>
      <c r="J5" s="129"/>
      <c r="K5" s="129"/>
      <c r="Y5" s="948"/>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4"/>
      <c r="N6" s="944"/>
      <c r="O6" s="104" t="s">
        <v>99</v>
      </c>
      <c r="P6" s="949" t="str">
        <f>+表紙!F48</f>
        <v>横浜市下水道河川局北部第一水再生センター</v>
      </c>
      <c r="Q6" s="949"/>
      <c r="R6" s="949"/>
      <c r="S6" s="949"/>
      <c r="T6" s="949"/>
      <c r="U6" s="949"/>
      <c r="V6" s="944"/>
      <c r="W6" s="944"/>
      <c r="X6" s="944"/>
      <c r="Y6" s="944"/>
      <c r="Z6" s="944"/>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5" t="s">
        <v>230</v>
      </c>
      <c r="D9" s="945"/>
      <c r="E9" s="945"/>
      <c r="F9" s="946"/>
      <c r="G9" s="507">
        <f>IF(OR(ｱ.燃え殻!F24&gt;0,ｱ.燃え殻!F24&lt;0),ｱ.燃え殻!F24,IF(G$19&gt;0,"0",0))</f>
        <v>0</v>
      </c>
      <c r="H9" s="507">
        <f>IF(OR(ｲ.汚泥!F24&gt;0,ｲ.汚泥!F24&lt;0),ｲ.汚泥!F24,IF(H$19&gt;0,"0",0))</f>
        <v>224187.3</v>
      </c>
      <c r="I9" s="507">
        <f>IF(OR(ｳ.廃油!F24&gt;0,ｳ.廃油!F24&lt;0),ｳ.廃油!F24,IF(I$19&gt;0,"0",0))</f>
        <v>2.2999999999999998</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2.5</v>
      </c>
      <c r="M9" s="507">
        <f>IF(OR(ｷ.紙くず!F24&gt;0,ｷ.紙くず!F24&lt;0),ｷ.紙くず!F24,IF(M$19&gt;0,"0",0))</f>
        <v>0</v>
      </c>
      <c r="N9" s="507">
        <f>IF(OR(ｸ.木くず!F24&gt;0,ｸ.木くず!F24&lt;0),ｸ.木くず!F24,IF(N$19&gt;0,"0",0))</f>
        <v>0</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0.1</v>
      </c>
      <c r="S9" s="507">
        <f>IF(OR(ｽ.金属くず!F24&gt;0,ｽ.金属くず!F24&lt;0),ｽ.金属くず!F24,IF(S$19&gt;0,"0",0))</f>
        <v>0.1</v>
      </c>
      <c r="T9" s="507">
        <f>IF(OR(ｾ.ｶﾞﾗｽ･ｺﾝｸﾘ･陶磁器くず!F24&gt;0,ｾ.ｶﾞﾗｽ･ｺﾝｸﾘ･陶磁器くず!F24&lt;0),ｾ.ｶﾞﾗｽ･ｺﾝｸﾘ･陶磁器くず!F24,IF(T$19&gt;0,"0",0))</f>
        <v>0.1</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1.6</v>
      </c>
      <c r="AA9" s="509">
        <f>IF(SUM(G9:Z9)&gt;0,SUM(G9:Z9),IF(AA$19&gt;0,"0",0))</f>
        <v>224194</v>
      </c>
    </row>
    <row r="10" spans="2:27" ht="24" customHeight="1" x14ac:dyDescent="0.15">
      <c r="B10" s="188" t="s">
        <v>393</v>
      </c>
      <c r="C10" s="939" t="s">
        <v>294</v>
      </c>
      <c r="D10" s="939"/>
      <c r="E10" s="939"/>
      <c r="F10" s="940"/>
      <c r="G10" s="510">
        <f>IF(OR(ｱ.燃え殻!F25&gt;0,ｱ.燃え殻!F25&lt;0),ｱ.燃え殻!F25,IF(G$19&gt;0,"0",0))</f>
        <v>0</v>
      </c>
      <c r="H10" s="510" t="str">
        <f>IF(OR(ｲ.汚泥!F25&gt;0,ｲ.汚泥!F25&lt;0),ｲ.汚泥!F25,IF(H$19&gt;0,"0",0))</f>
        <v>0</v>
      </c>
      <c r="I10" s="510" t="str">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t="str">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1" t="s">
        <v>295</v>
      </c>
      <c r="D11" s="941"/>
      <c r="E11" s="941"/>
      <c r="F11" s="942"/>
      <c r="G11" s="513">
        <f>IF(OR(ｱ.燃え殻!F26&gt;0,ｱ.燃え殻!F26&lt;0),ｱ.燃え殻!F26,IF(G$19&gt;0,"0",0))</f>
        <v>0</v>
      </c>
      <c r="H11" s="513" t="str">
        <f>IF(OR(ｲ.汚泥!F26&gt;0,ｲ.汚泥!F26&lt;0),ｲ.汚泥!F26,IF(H$19&gt;0,"0",0))</f>
        <v>0</v>
      </c>
      <c r="I11" s="513" t="str">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t="str">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1" t="s">
        <v>296</v>
      </c>
      <c r="D12" s="941"/>
      <c r="E12" s="941"/>
      <c r="F12" s="942"/>
      <c r="G12" s="513">
        <f>IF(OR(ｱ.燃え殻!F27&gt;0,ｱ.燃え殻!F27&lt;0),ｱ.燃え殻!F27,IF(G$19&gt;0,"0",0))</f>
        <v>0</v>
      </c>
      <c r="H12" s="513" t="str">
        <f>IF(OR(ｲ.汚泥!F27&gt;0,ｲ.汚泥!F27&lt;0),ｲ.汚泥!F27,IF(H$19&gt;0,"0",0))</f>
        <v>0</v>
      </c>
      <c r="I12" s="513" t="str">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t="str">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71" t="s">
        <v>297</v>
      </c>
      <c r="D13" s="964"/>
      <c r="E13" s="964"/>
      <c r="F13" s="965"/>
      <c r="G13" s="513">
        <f>IF(OR(ｱ.燃え殻!F28&gt;0,ｱ.燃え殻!F28&lt;0),ｱ.燃え殻!F28,IF(G$19&gt;0,"0",0))</f>
        <v>0</v>
      </c>
      <c r="H13" s="513" t="str">
        <f>IF(OR(ｲ.汚泥!F28&gt;0,ｲ.汚泥!F28&lt;0),ｲ.汚泥!F28,IF(H$19&gt;0,"0",0))</f>
        <v>0</v>
      </c>
      <c r="I13" s="513" t="str">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t="str">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1" t="s">
        <v>298</v>
      </c>
      <c r="D14" s="941"/>
      <c r="E14" s="941"/>
      <c r="F14" s="942"/>
      <c r="G14" s="513">
        <f>IF(OR(ｱ.燃え殻!F29&gt;0,ｱ.燃え殻!F29&lt;0),ｱ.燃え殻!F29,IF(G$19&gt;0,"0",0))</f>
        <v>0</v>
      </c>
      <c r="H14" s="513">
        <f>IF(OR(ｲ.汚泥!F29&gt;0,ｲ.汚泥!F29&lt;0),ｲ.汚泥!F29,IF(H$19&gt;0,"0",0))</f>
        <v>187.3</v>
      </c>
      <c r="I14" s="513">
        <f>IF(OR(ｳ.廃油!F29&gt;0,ｳ.廃油!F29&lt;0),ｳ.廃油!F29,IF(I$19&gt;0,"0",0))</f>
        <v>2.2999999999999998</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2.5</v>
      </c>
      <c r="M14" s="513">
        <f>IF(OR(ｷ.紙くず!F29&gt;0,ｷ.紙くず!F29&lt;0),ｷ.紙くず!F29,IF(M$19&gt;0,"0",0))</f>
        <v>0</v>
      </c>
      <c r="N14" s="513">
        <f>IF(OR(ｸ.木くず!F29&gt;0,ｸ.木くず!F29&lt;0),ｸ.木くず!F29,IF(N$19&gt;0,"0",0))</f>
        <v>0</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0.1</v>
      </c>
      <c r="S14" s="513">
        <f>IF(OR(ｽ.金属くず!F29&gt;0,ｽ.金属くず!F29&lt;0),ｽ.金属くず!F29,IF(S$19&gt;0,"0",0))</f>
        <v>0.1</v>
      </c>
      <c r="T14" s="513">
        <f>IF(OR(ｾ.ｶﾞﾗｽ･ｺﾝｸﾘ･陶磁器くず!F29&gt;0,ｾ.ｶﾞﾗｽ･ｺﾝｸﾘ･陶磁器くず!F29&lt;0),ｾ.ｶﾞﾗｽ･ｺﾝｸﾘ･陶磁器くず!F29,IF(T$19&gt;0,"0",0))</f>
        <v>0.1</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1.6</v>
      </c>
      <c r="AA14" s="515">
        <f t="shared" si="0"/>
        <v>194</v>
      </c>
    </row>
    <row r="15" spans="2:27" ht="24" customHeight="1" x14ac:dyDescent="0.15">
      <c r="B15" s="188" t="s">
        <v>228</v>
      </c>
      <c r="C15" s="941" t="s">
        <v>299</v>
      </c>
      <c r="D15" s="941"/>
      <c r="E15" s="941"/>
      <c r="F15" s="942"/>
      <c r="G15" s="513">
        <f>IF(OR(ｱ.燃え殻!F30&gt;0,ｱ.燃え殻!F30&lt;0),ｱ.燃え殻!F30,IF(G$19&gt;0,"0",0))</f>
        <v>0</v>
      </c>
      <c r="H15" s="513" t="str">
        <f>IF(OR(ｲ.汚泥!F30&gt;0,ｲ.汚泥!F30&lt;0),ｲ.汚泥!F30,IF(H$19&gt;0,"0",0))</f>
        <v>0</v>
      </c>
      <c r="I15" s="513" t="str">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f>IF(OR(ｷ.紙くず!F30&gt;0,ｷ.紙くず!F30&lt;0),ｷ.紙くず!F30,IF(M$19&gt;0,"0",0))</f>
        <v>0</v>
      </c>
      <c r="N15" s="513">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t="str">
        <f>IF(OR(ｼ.ｺﾞﾑくず!F30&gt;0,ｼ.ｺﾞﾑくず!F30&lt;0),ｼ.ｺﾞﾑくず!F30,IF(R$19&gt;0,"0",0))</f>
        <v>0</v>
      </c>
      <c r="S15" s="513" t="str">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t="str">
        <f t="shared" si="0"/>
        <v>0</v>
      </c>
    </row>
    <row r="16" spans="2:27" ht="24" customHeight="1" x14ac:dyDescent="0.15">
      <c r="B16" s="188" t="s">
        <v>229</v>
      </c>
      <c r="C16" s="941" t="s">
        <v>300</v>
      </c>
      <c r="D16" s="941"/>
      <c r="E16" s="941"/>
      <c r="F16" s="942"/>
      <c r="G16" s="513">
        <f>IF(OR(ｱ.燃え殻!F31&gt;0,ｱ.燃え殻!F31&lt;0),ｱ.燃え殻!F31,IF(G$19&gt;0,"0",0))</f>
        <v>0</v>
      </c>
      <c r="H16" s="513">
        <f>IF(OR(ｲ.汚泥!F31&gt;0,ｲ.汚泥!F31&lt;0),ｲ.汚泥!F31,IF(H$19&gt;0,"0",0))</f>
        <v>187.3</v>
      </c>
      <c r="I16" s="513">
        <f>IF(OR(ｳ.廃油!F31&gt;0,ｳ.廃油!F31&lt;0),ｳ.廃油!F31,IF(I$19&gt;0,"0",0))</f>
        <v>2.2999999999999998</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0.5</v>
      </c>
      <c r="M16" s="513">
        <f>IF(OR(ｷ.紙くず!F31&gt;0,ｷ.紙くず!F31&lt;0),ｷ.紙くず!F31,IF(M$19&gt;0,"0",0))</f>
        <v>0</v>
      </c>
      <c r="N16" s="513">
        <f>IF(OR(ｸ.木くず!F31&gt;0,ｸ.木くず!F31&lt;0),ｸ.木くず!F31,IF(N$19&gt;0,"0",0))</f>
        <v>0</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0.1</v>
      </c>
      <c r="S16" s="513">
        <f>IF(OR(ｽ.金属くず!F31&gt;0,ｽ.金属くず!F31&lt;0),ｽ.金属くず!F31,IF(S$19&gt;0,"0",0))</f>
        <v>0.1</v>
      </c>
      <c r="T16" s="513">
        <f>IF(OR(ｾ.ｶﾞﾗｽ･ｺﾝｸﾘ･陶磁器くず!F31&gt;0,ｾ.ｶﾞﾗｽ･ｺﾝｸﾘ･陶磁器くず!F31&lt;0),ｾ.ｶﾞﾗｽ･ｺﾝｸﾘ･陶磁器くず!F31,IF(T$19&gt;0,"0",0))</f>
        <v>0.1</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t="str">
        <f>IF(OR(ﾄ.混合廃棄物その他!F31&gt;0,ﾄ.混合廃棄物その他!F31&lt;0),ﾄ.混合廃棄物その他!F31,IF(Z$19&gt;0,"0",0))</f>
        <v>0</v>
      </c>
      <c r="AA16" s="515">
        <f t="shared" si="0"/>
        <v>190.4</v>
      </c>
    </row>
    <row r="17" spans="2:27" ht="24" customHeight="1" x14ac:dyDescent="0.15">
      <c r="B17" s="188"/>
      <c r="C17" s="941" t="s">
        <v>408</v>
      </c>
      <c r="D17" s="941"/>
      <c r="E17" s="941"/>
      <c r="F17" s="942"/>
      <c r="G17" s="513">
        <f>IF(OR(ｱ.燃え殻!F32&gt;0,ｱ.燃え殻!F32&lt;0),ｱ.燃え殻!F32,IF(G$19&gt;0,"0",0))</f>
        <v>0</v>
      </c>
      <c r="H17" s="513" t="str">
        <f>IF(OR(ｲ.汚泥!F32&gt;0,ｲ.汚泥!F32&lt;0),ｲ.汚泥!F32,IF(H$19&gt;0,"0",0))</f>
        <v>0</v>
      </c>
      <c r="I17" s="513" t="str">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t="str">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74" t="s">
        <v>428</v>
      </c>
      <c r="E18" s="974"/>
      <c r="F18" s="975"/>
      <c r="G18" s="516">
        <f>IF(OR(ｱ.燃え殻!F33&gt;0,ｱ.燃え殻!F33&lt;0),ｱ.燃え殻!F33,IF(G$19&gt;0,"0",0))</f>
        <v>0</v>
      </c>
      <c r="H18" s="516" t="str">
        <f>IF(OR(ｲ.汚泥!F33&gt;0,ｲ.汚泥!F33&lt;0),ｲ.汚泥!F33,IF(H$19&gt;0,"0",0))</f>
        <v>0</v>
      </c>
      <c r="I18" s="516" t="str">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t="str">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56" t="s">
        <v>377</v>
      </c>
      <c r="E19" s="956"/>
      <c r="F19" s="957"/>
      <c r="G19" s="519">
        <f>+G37+G25+G23+G22+G21-G20</f>
        <v>0</v>
      </c>
      <c r="H19" s="519">
        <f t="shared" ref="H19:Z19" si="1">+H37+H25+H23+H22+H21-H20</f>
        <v>224187.3</v>
      </c>
      <c r="I19" s="519">
        <f t="shared" si="1"/>
        <v>2.2999999999999998</v>
      </c>
      <c r="J19" s="519">
        <f t="shared" si="1"/>
        <v>0</v>
      </c>
      <c r="K19" s="519">
        <f t="shared" si="1"/>
        <v>0</v>
      </c>
      <c r="L19" s="519">
        <f t="shared" si="1"/>
        <v>2.5</v>
      </c>
      <c r="M19" s="519">
        <f t="shared" si="1"/>
        <v>0</v>
      </c>
      <c r="N19" s="519">
        <f t="shared" si="1"/>
        <v>0</v>
      </c>
      <c r="O19" s="519">
        <f t="shared" si="1"/>
        <v>0</v>
      </c>
      <c r="P19" s="519">
        <f t="shared" si="1"/>
        <v>0</v>
      </c>
      <c r="Q19" s="519">
        <f t="shared" si="1"/>
        <v>0</v>
      </c>
      <c r="R19" s="519">
        <f t="shared" si="1"/>
        <v>0.1</v>
      </c>
      <c r="S19" s="519">
        <f t="shared" si="1"/>
        <v>0.1</v>
      </c>
      <c r="T19" s="519">
        <f t="shared" si="1"/>
        <v>0.1</v>
      </c>
      <c r="U19" s="519">
        <f t="shared" si="1"/>
        <v>0</v>
      </c>
      <c r="V19" s="519">
        <f t="shared" si="1"/>
        <v>0</v>
      </c>
      <c r="W19" s="519">
        <f t="shared" si="1"/>
        <v>0</v>
      </c>
      <c r="X19" s="519">
        <f t="shared" si="1"/>
        <v>0</v>
      </c>
      <c r="Y19" s="519">
        <f t="shared" si="1"/>
        <v>0</v>
      </c>
      <c r="Z19" s="520">
        <f t="shared" si="1"/>
        <v>1.6</v>
      </c>
      <c r="AA19" s="521">
        <f t="shared" ref="AA19:AA25" si="2">SUM(G19:Z19)</f>
        <v>224194</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0" t="s">
        <v>342</v>
      </c>
      <c r="F25" s="981"/>
      <c r="G25" s="532">
        <f>+ｱ.燃え殻!$O$24</f>
        <v>0</v>
      </c>
      <c r="H25" s="532">
        <f>+ｲ.汚泥!$O$24</f>
        <v>224000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224000</v>
      </c>
    </row>
    <row r="26" spans="2:27" ht="24" customHeight="1" x14ac:dyDescent="0.1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2" t="s">
        <v>173</v>
      </c>
      <c r="D37" s="143" t="s">
        <v>179</v>
      </c>
      <c r="E37" s="954" t="s">
        <v>234</v>
      </c>
      <c r="F37" s="955"/>
      <c r="G37" s="554">
        <f t="shared" ref="G37:Z37" si="8">+G38+G42</f>
        <v>0</v>
      </c>
      <c r="H37" s="554">
        <f t="shared" si="8"/>
        <v>187.3</v>
      </c>
      <c r="I37" s="554">
        <f t="shared" si="8"/>
        <v>2.2999999999999998</v>
      </c>
      <c r="J37" s="554">
        <f t="shared" si="8"/>
        <v>0</v>
      </c>
      <c r="K37" s="554">
        <f t="shared" si="8"/>
        <v>0</v>
      </c>
      <c r="L37" s="554">
        <f t="shared" si="8"/>
        <v>2.5</v>
      </c>
      <c r="M37" s="554">
        <f t="shared" si="8"/>
        <v>0</v>
      </c>
      <c r="N37" s="554">
        <f t="shared" si="8"/>
        <v>0</v>
      </c>
      <c r="O37" s="554">
        <f t="shared" si="8"/>
        <v>0</v>
      </c>
      <c r="P37" s="554">
        <f t="shared" si="8"/>
        <v>0</v>
      </c>
      <c r="Q37" s="554">
        <f t="shared" si="8"/>
        <v>0</v>
      </c>
      <c r="R37" s="554">
        <f t="shared" si="8"/>
        <v>0.1</v>
      </c>
      <c r="S37" s="554">
        <f t="shared" si="8"/>
        <v>0.1</v>
      </c>
      <c r="T37" s="554">
        <f t="shared" si="8"/>
        <v>0.1</v>
      </c>
      <c r="U37" s="554">
        <f t="shared" si="8"/>
        <v>0</v>
      </c>
      <c r="V37" s="554">
        <f t="shared" si="8"/>
        <v>0</v>
      </c>
      <c r="W37" s="554">
        <f t="shared" si="8"/>
        <v>0</v>
      </c>
      <c r="X37" s="554">
        <f t="shared" si="8"/>
        <v>0</v>
      </c>
      <c r="Y37" s="554">
        <f t="shared" si="8"/>
        <v>0</v>
      </c>
      <c r="Z37" s="555">
        <f t="shared" si="8"/>
        <v>1.6</v>
      </c>
      <c r="AA37" s="556">
        <f t="shared" si="4"/>
        <v>194</v>
      </c>
    </row>
    <row r="38" spans="2:27" ht="24" customHeight="1" x14ac:dyDescent="0.15">
      <c r="B38" s="186"/>
      <c r="C38" s="972"/>
      <c r="D38" s="247"/>
      <c r="E38" s="245" t="s">
        <v>319</v>
      </c>
      <c r="F38" s="585"/>
      <c r="G38" s="545">
        <f t="shared" ref="G38:Z38" si="9">SUM(G39:G41)</f>
        <v>0</v>
      </c>
      <c r="H38" s="545">
        <f t="shared" si="9"/>
        <v>187.3</v>
      </c>
      <c r="I38" s="545">
        <f t="shared" si="9"/>
        <v>2.2999999999999998</v>
      </c>
      <c r="J38" s="545">
        <f t="shared" si="9"/>
        <v>0</v>
      </c>
      <c r="K38" s="545">
        <f t="shared" si="9"/>
        <v>0</v>
      </c>
      <c r="L38" s="545">
        <f t="shared" si="9"/>
        <v>2.5</v>
      </c>
      <c r="M38" s="545">
        <f t="shared" si="9"/>
        <v>0</v>
      </c>
      <c r="N38" s="545">
        <f t="shared" si="9"/>
        <v>0</v>
      </c>
      <c r="O38" s="545">
        <f t="shared" si="9"/>
        <v>0</v>
      </c>
      <c r="P38" s="545">
        <f t="shared" si="9"/>
        <v>0</v>
      </c>
      <c r="Q38" s="545">
        <f t="shared" si="9"/>
        <v>0</v>
      </c>
      <c r="R38" s="545">
        <f t="shared" si="9"/>
        <v>0.1</v>
      </c>
      <c r="S38" s="545">
        <f t="shared" si="9"/>
        <v>0.1</v>
      </c>
      <c r="T38" s="545">
        <f t="shared" si="9"/>
        <v>0.1</v>
      </c>
      <c r="U38" s="545">
        <f t="shared" si="9"/>
        <v>0</v>
      </c>
      <c r="V38" s="545">
        <f t="shared" si="9"/>
        <v>0</v>
      </c>
      <c r="W38" s="545">
        <f t="shared" si="9"/>
        <v>0</v>
      </c>
      <c r="X38" s="545">
        <f t="shared" si="9"/>
        <v>0</v>
      </c>
      <c r="Y38" s="545">
        <f t="shared" si="9"/>
        <v>0</v>
      </c>
      <c r="Z38" s="546">
        <f t="shared" si="9"/>
        <v>1.6</v>
      </c>
      <c r="AA38" s="547">
        <f t="shared" si="4"/>
        <v>194</v>
      </c>
    </row>
    <row r="39" spans="2:27" ht="24" customHeight="1" x14ac:dyDescent="0.15">
      <c r="B39" s="186"/>
      <c r="C39" s="972"/>
      <c r="D39" s="248"/>
      <c r="E39" s="243"/>
      <c r="F39" s="241" t="s">
        <v>233</v>
      </c>
      <c r="G39" s="548">
        <f>+ｱ.燃え殻!$Z$28</f>
        <v>0</v>
      </c>
      <c r="H39" s="548">
        <f>+ｲ.汚泥!$Z$28</f>
        <v>187.3</v>
      </c>
      <c r="I39" s="548">
        <f>+ｳ.廃油!$Z$28</f>
        <v>2.2999999999999998</v>
      </c>
      <c r="J39" s="548">
        <f>+ｴ.廃酸!$Z$28</f>
        <v>0</v>
      </c>
      <c r="K39" s="548">
        <f>+ｵ.廃ｱﾙｶﾘ!$Z$28</f>
        <v>0</v>
      </c>
      <c r="L39" s="548">
        <f>+ｶ.廃ﾌﾟﾗ類!$Z$28</f>
        <v>0.5</v>
      </c>
      <c r="M39" s="548">
        <f>+ｷ.紙くず!$Z$28</f>
        <v>0</v>
      </c>
      <c r="N39" s="548">
        <f>+ｸ.木くず!$Z$28</f>
        <v>0</v>
      </c>
      <c r="O39" s="548">
        <f>+ｹ.繊維くず!$Z$28</f>
        <v>0</v>
      </c>
      <c r="P39" s="548">
        <f>+ｺ.動植物性残さ!$Z$28</f>
        <v>0</v>
      </c>
      <c r="Q39" s="548">
        <f>+ｻ.動物系固形不要物!$Z$28</f>
        <v>0</v>
      </c>
      <c r="R39" s="548">
        <f>+ｼ.ｺﾞﾑくず!$Z$28</f>
        <v>0.1</v>
      </c>
      <c r="S39" s="548">
        <f>+ｽ.金属くず!$Z$28</f>
        <v>0.1</v>
      </c>
      <c r="T39" s="548">
        <f>+ｾ.ｶﾞﾗｽ･ｺﾝｸﾘ･陶磁器くず!$Z$28</f>
        <v>0.1</v>
      </c>
      <c r="U39" s="548">
        <f>+ｿ.鉱さい!$Z$28</f>
        <v>0</v>
      </c>
      <c r="V39" s="548">
        <f>+ﾀ.がれき類!$Z$28</f>
        <v>0</v>
      </c>
      <c r="W39" s="548">
        <f>+ﾁ.動物のふん尿!$Z$28</f>
        <v>0</v>
      </c>
      <c r="X39" s="548">
        <f>+ﾂ.動物の死体!$Z$28</f>
        <v>0</v>
      </c>
      <c r="Y39" s="548">
        <f>+ﾃ.ばいじん!$Z$28</f>
        <v>0</v>
      </c>
      <c r="Z39" s="549">
        <f>+ﾄ.混合廃棄物その他!$Z$28</f>
        <v>0</v>
      </c>
      <c r="AA39" s="550">
        <f t="shared" si="4"/>
        <v>190.4</v>
      </c>
    </row>
    <row r="40" spans="2:27" ht="24" customHeight="1" x14ac:dyDescent="0.15">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2</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1.6</v>
      </c>
      <c r="AA40" s="550">
        <f t="shared" si="4"/>
        <v>3.6</v>
      </c>
    </row>
    <row r="41" spans="2:27" ht="24" customHeight="1" x14ac:dyDescent="0.1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2" t="s">
        <v>349</v>
      </c>
      <c r="E43" s="952"/>
      <c r="F43" s="953"/>
      <c r="G43" s="557">
        <f>+ｱ.燃え殻!$AK$27</f>
        <v>0</v>
      </c>
      <c r="H43" s="557">
        <f>+ｲ.汚泥!$AK$27</f>
        <v>187.3</v>
      </c>
      <c r="I43" s="557">
        <f>+ｳ.廃油!$AK$27</f>
        <v>2.2999999999999998</v>
      </c>
      <c r="J43" s="557">
        <f>+ｴ.廃酸!$AK$27</f>
        <v>0</v>
      </c>
      <c r="K43" s="557">
        <f>+ｵ.廃ｱﾙｶﾘ!$AK$27</f>
        <v>0</v>
      </c>
      <c r="L43" s="557">
        <f>+ｶ.廃ﾌﾟﾗ類!$AK$27</f>
        <v>2.5</v>
      </c>
      <c r="M43" s="557">
        <f>+ｷ.紙くず!$AK$27</f>
        <v>0</v>
      </c>
      <c r="N43" s="557">
        <f>+ｸ.木くず!$AK$27</f>
        <v>0</v>
      </c>
      <c r="O43" s="557">
        <f>+ｹ.繊維くず!$AK$27</f>
        <v>0</v>
      </c>
      <c r="P43" s="557">
        <f>+ｺ.動植物性残さ!$AK$27</f>
        <v>0</v>
      </c>
      <c r="Q43" s="557">
        <f>+ｻ.動物系固形不要物!$AK$27</f>
        <v>0</v>
      </c>
      <c r="R43" s="557">
        <f>+ｼ.ｺﾞﾑくず!$AK$27</f>
        <v>0.1</v>
      </c>
      <c r="S43" s="557">
        <f>+ｽ.金属くず!$AK$27</f>
        <v>0.1</v>
      </c>
      <c r="T43" s="557">
        <f>+ｾ.ｶﾞﾗｽ･ｺﾝｸﾘ･陶磁器くず!$AK$27</f>
        <v>0.1</v>
      </c>
      <c r="U43" s="557">
        <f>+ｿ.鉱さい!$AK$27</f>
        <v>0</v>
      </c>
      <c r="V43" s="557">
        <f>+ﾀ.がれき類!$AK$27</f>
        <v>0</v>
      </c>
      <c r="W43" s="557">
        <f>+ﾁ.動物のふん尿!$AK$27</f>
        <v>0</v>
      </c>
      <c r="X43" s="557">
        <f>+ﾂ.動物の死体!$AK$27</f>
        <v>0</v>
      </c>
      <c r="Y43" s="557">
        <f>+ﾃ.ばいじん!$AK$27</f>
        <v>0</v>
      </c>
      <c r="Z43" s="558">
        <f>+ﾄ.混合廃棄物その他!$AK$27</f>
        <v>1.6</v>
      </c>
      <c r="AA43" s="559">
        <f t="shared" si="4"/>
        <v>194</v>
      </c>
    </row>
    <row r="44" spans="2:27" ht="24" customHeight="1" x14ac:dyDescent="0.15">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15">
      <c r="B45" s="186"/>
      <c r="C45" s="193"/>
      <c r="D45" s="584" t="s">
        <v>190</v>
      </c>
      <c r="E45" s="962" t="s">
        <v>237</v>
      </c>
      <c r="F45" s="963"/>
      <c r="G45" s="563">
        <f>+ｱ.燃え殻!$AR$24</f>
        <v>0</v>
      </c>
      <c r="H45" s="563">
        <f>+ｲ.汚泥!$AR$24</f>
        <v>187.3</v>
      </c>
      <c r="I45" s="563">
        <f>+ｳ.廃油!$AR$24</f>
        <v>2.2999999999999998</v>
      </c>
      <c r="J45" s="563">
        <f>+ｴ.廃酸!$AR$24</f>
        <v>0</v>
      </c>
      <c r="K45" s="563">
        <f>+ｵ.廃ｱﾙｶﾘ!$AR$24</f>
        <v>0</v>
      </c>
      <c r="L45" s="563">
        <f>+ｶ.廃ﾌﾟﾗ類!$AR$24</f>
        <v>0.5</v>
      </c>
      <c r="M45" s="563">
        <f>+ｷ.紙くず!$AR$24</f>
        <v>0</v>
      </c>
      <c r="N45" s="563">
        <f>+ｸ.木くず!$AR$24</f>
        <v>0</v>
      </c>
      <c r="O45" s="563">
        <f>+ｹ.繊維くず!$AR$24</f>
        <v>0</v>
      </c>
      <c r="P45" s="563">
        <f>+ｺ.動植物性残さ!$AR$24</f>
        <v>0</v>
      </c>
      <c r="Q45" s="563">
        <f>+ｻ.動物系固形不要物!$AR$24</f>
        <v>0</v>
      </c>
      <c r="R45" s="563">
        <f>+ｼ.ｺﾞﾑくず!$AR$24</f>
        <v>0.1</v>
      </c>
      <c r="S45" s="563">
        <f>+ｽ.金属くず!$AR$24</f>
        <v>0.1</v>
      </c>
      <c r="T45" s="563">
        <f>+ｾ.ｶﾞﾗｽ･ｺﾝｸﾘ･陶磁器くず!$AR$24</f>
        <v>0.1</v>
      </c>
      <c r="U45" s="563">
        <f>+ｿ.鉱さい!$AR$24</f>
        <v>0</v>
      </c>
      <c r="V45" s="563">
        <f>+ﾀ.がれき類!$AR$24</f>
        <v>0</v>
      </c>
      <c r="W45" s="563">
        <f>+ﾁ.動物のふん尿!$AR$24</f>
        <v>0</v>
      </c>
      <c r="X45" s="563">
        <f>+ﾂ.動物の死体!$AR$24</f>
        <v>0</v>
      </c>
      <c r="Y45" s="563">
        <f>+ﾃ.ばいじん!$AR$24</f>
        <v>0</v>
      </c>
      <c r="Z45" s="564">
        <f>+ﾄ.混合廃棄物その他!$AR$24</f>
        <v>0</v>
      </c>
      <c r="AA45" s="565">
        <f t="shared" si="4"/>
        <v>190.4</v>
      </c>
    </row>
    <row r="46" spans="2:27" ht="24" customHeight="1" x14ac:dyDescent="0.1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448374.6</v>
      </c>
      <c r="I55" s="634">
        <f t="shared" si="10"/>
        <v>4.5999999999999996</v>
      </c>
      <c r="J55" s="634">
        <f t="shared" si="10"/>
        <v>0</v>
      </c>
      <c r="K55" s="634">
        <f t="shared" si="10"/>
        <v>0</v>
      </c>
      <c r="L55" s="634">
        <f t="shared" si="10"/>
        <v>5</v>
      </c>
      <c r="M55" s="634">
        <f t="shared" si="10"/>
        <v>0</v>
      </c>
      <c r="N55" s="634">
        <f t="shared" si="10"/>
        <v>0</v>
      </c>
      <c r="O55" s="634">
        <f t="shared" si="10"/>
        <v>0</v>
      </c>
      <c r="P55" s="634">
        <f t="shared" si="10"/>
        <v>0</v>
      </c>
      <c r="Q55" s="634">
        <f t="shared" si="10"/>
        <v>0</v>
      </c>
      <c r="R55" s="634">
        <f t="shared" si="10"/>
        <v>0.2</v>
      </c>
      <c r="S55" s="634">
        <f t="shared" si="10"/>
        <v>0.2</v>
      </c>
      <c r="T55" s="634">
        <f t="shared" si="10"/>
        <v>0.2</v>
      </c>
      <c r="U55" s="634">
        <f t="shared" si="10"/>
        <v>0</v>
      </c>
      <c r="V55" s="634">
        <f t="shared" si="10"/>
        <v>0</v>
      </c>
      <c r="W55" s="634">
        <f t="shared" si="10"/>
        <v>0</v>
      </c>
      <c r="X55" s="634">
        <f t="shared" si="10"/>
        <v>0</v>
      </c>
      <c r="Y55" s="634">
        <f t="shared" si="10"/>
        <v>0</v>
      </c>
      <c r="Z55" s="634">
        <f t="shared" si="10"/>
        <v>3.2</v>
      </c>
      <c r="AA55" s="633">
        <f>+AA9+AA19+AA20</f>
        <v>448388</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11"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15"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4" t="str">
        <f>+表紙!P35</f>
        <v>令和   7年   6月   30日</v>
      </c>
      <c r="Q11" s="1065"/>
      <c r="R11" s="1065"/>
      <c r="S11" s="1065"/>
      <c r="T11" s="1066"/>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横浜市中区本町6丁目50番地の10</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下水道河川局長　遠藤　賢也</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045-671-3966</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横浜市下水道河川局北部第一水再生センター</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f>表紙!P49</f>
        <v>7003</v>
      </c>
      <c r="Q25" s="1086"/>
      <c r="R25" s="1086"/>
      <c r="S25" s="1086"/>
      <c r="T25" s="1086"/>
      <c r="U25" s="1087"/>
    </row>
    <row r="26" spans="1:22" ht="26.25" customHeight="1" x14ac:dyDescent="0.15">
      <c r="C26" s="1099" t="s">
        <v>11</v>
      </c>
      <c r="D26" s="1100"/>
      <c r="E26" s="1101"/>
      <c r="F26" s="1118" t="str">
        <f>+表紙!F50</f>
        <v>横浜市鶴見区元宮二丁目６番1号</v>
      </c>
      <c r="G26" s="1119"/>
      <c r="H26" s="1119"/>
      <c r="I26" s="1119"/>
      <c r="J26" s="1119"/>
      <c r="K26" s="1119"/>
      <c r="L26" s="1119"/>
      <c r="M26" s="1119"/>
      <c r="N26" s="454" t="s">
        <v>172</v>
      </c>
      <c r="O26" s="383"/>
      <c r="P26" s="383"/>
      <c r="Q26" s="1113" t="str">
        <f>IF(+表紙!Q50="","",+表紙!Q50)</f>
        <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Ｆ－電気・ガス・熱供給・水道業</v>
      </c>
      <c r="G30" s="1089"/>
      <c r="H30" s="1089"/>
      <c r="I30" s="1089"/>
      <c r="J30" s="1089"/>
      <c r="K30" s="1089"/>
      <c r="L30" s="282" t="s">
        <v>48</v>
      </c>
      <c r="M30" s="282"/>
      <c r="N30" s="1090" t="str">
        <f>IF(COUNTA(表紙!N54)=1,+表紙!N54,"")</f>
        <v>F-363下水道業</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t="str">
        <f>IF(+表紙!N56="","",+表紙!N56)</f>
        <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f>IF(+表紙!F61="","",+表紙!F61)</f>
        <v>42</v>
      </c>
      <c r="G37" s="1048"/>
      <c r="H37" s="1048"/>
      <c r="I37" s="1048"/>
      <c r="J37" s="1048"/>
      <c r="K37" s="1048"/>
      <c r="L37" s="1048"/>
      <c r="M37" s="1048"/>
      <c r="N37" s="1048"/>
      <c r="O37" s="1048"/>
      <c r="P37" s="1048"/>
      <c r="Q37" s="1048"/>
      <c r="R37" s="1048"/>
      <c r="S37" s="1048"/>
      <c r="T37" s="1048"/>
      <c r="U37" s="1049"/>
    </row>
    <row r="38" spans="3:21" ht="13.9"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7</v>
      </c>
      <c r="L65" s="1056"/>
      <c r="M65" s="1056"/>
      <c r="N65" s="210" t="s">
        <v>47</v>
      </c>
      <c r="O65" s="210"/>
      <c r="P65" s="6"/>
      <c r="Q65" s="1050" t="s">
        <v>353</v>
      </c>
      <c r="R65" s="1050"/>
      <c r="S65" s="1050"/>
      <c r="T65" s="1050"/>
      <c r="U65" s="1051"/>
      <c r="V65" s="467"/>
      <c r="W65" s="467"/>
      <c r="X65" s="49"/>
    </row>
    <row r="66" spans="1:24" ht="18" customHeight="1" x14ac:dyDescent="0.15">
      <c r="A66" s="49">
        <v>6</v>
      </c>
      <c r="C66" s="1041"/>
      <c r="D66" s="1058"/>
      <c r="E66" s="1061"/>
      <c r="F66" s="280" t="s">
        <v>200</v>
      </c>
      <c r="G66" s="300"/>
      <c r="H66" s="300"/>
      <c r="I66" s="300"/>
      <c r="J66" s="300"/>
      <c r="K66" s="1054">
        <f>+表紙!K90</f>
        <v>224194</v>
      </c>
      <c r="L66" s="1054"/>
      <c r="M66" s="1054"/>
      <c r="N66" s="1054"/>
      <c r="O66" s="1054"/>
      <c r="P66" s="300" t="s">
        <v>13</v>
      </c>
      <c r="Q66" s="1052"/>
      <c r="R66" s="1052"/>
      <c r="S66" s="1052"/>
      <c r="T66" s="1052"/>
      <c r="U66" s="1053"/>
      <c r="V66" s="467"/>
      <c r="W66" s="467"/>
      <c r="X66" s="391"/>
    </row>
    <row r="67" spans="1:24" ht="13.9" customHeight="1" x14ac:dyDescent="0.15">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1"/>
      <c r="D70" s="1058"/>
      <c r="E70" s="1061"/>
      <c r="F70" s="985" t="str">
        <f>IF(COUNTA(表紙!F94)=1,+表紙!F94,"")</f>
        <v/>
      </c>
      <c r="G70" s="986"/>
      <c r="H70" s="986"/>
      <c r="I70" s="986"/>
      <c r="J70" s="986"/>
      <c r="K70" s="986"/>
      <c r="L70" s="986"/>
      <c r="M70" s="986"/>
      <c r="N70" s="986"/>
      <c r="O70" s="986"/>
      <c r="P70" s="986"/>
      <c r="Q70" s="986"/>
      <c r="R70" s="986"/>
      <c r="S70" s="986"/>
      <c r="T70" s="986"/>
      <c r="U70" s="987"/>
      <c r="V70" s="308"/>
    </row>
    <row r="71" spans="1:24" ht="13.9"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7</v>
      </c>
      <c r="L80" s="1056"/>
      <c r="M80" s="1056"/>
      <c r="N80" s="210" t="s">
        <v>47</v>
      </c>
      <c r="O80" s="210"/>
      <c r="P80" s="6"/>
      <c r="Q80" s="1050" t="s">
        <v>354</v>
      </c>
      <c r="R80" s="1050"/>
      <c r="S80" s="1050"/>
      <c r="T80" s="1050"/>
      <c r="U80" s="1051"/>
      <c r="V80" s="467"/>
      <c r="W80" s="467"/>
      <c r="X80" s="394"/>
    </row>
    <row r="81" spans="1:24" ht="18" customHeight="1" x14ac:dyDescent="0.15">
      <c r="A81" s="49">
        <v>8</v>
      </c>
      <c r="C81" s="1046"/>
      <c r="D81" s="1010"/>
      <c r="E81" s="995"/>
      <c r="F81" s="280" t="s">
        <v>200</v>
      </c>
      <c r="G81" s="300"/>
      <c r="H81" s="300"/>
      <c r="I81" s="300"/>
      <c r="J81" s="300"/>
      <c r="K81" s="1054">
        <f>+表紙!K105</f>
        <v>224194</v>
      </c>
      <c r="L81" s="1054"/>
      <c r="M81" s="1054"/>
      <c r="N81" s="1054"/>
      <c r="O81" s="1054"/>
      <c r="P81" s="303" t="s">
        <v>13</v>
      </c>
      <c r="Q81" s="1052"/>
      <c r="R81" s="1052"/>
      <c r="S81" s="1052"/>
      <c r="T81" s="1052"/>
      <c r="U81" s="1053"/>
      <c r="V81" s="467"/>
      <c r="W81" s="467"/>
      <c r="X81" s="309"/>
    </row>
    <row r="82" spans="1:24" ht="13.9" customHeight="1" x14ac:dyDescent="0.15">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6"/>
      <c r="D85" s="1010"/>
      <c r="E85" s="995"/>
      <c r="F85" s="985" t="str">
        <f>IF(COUNTA(表紙!F109)=1,+表紙!F109,"")</f>
        <v/>
      </c>
      <c r="G85" s="986"/>
      <c r="H85" s="986"/>
      <c r="I85" s="986"/>
      <c r="J85" s="986"/>
      <c r="K85" s="986"/>
      <c r="L85" s="986"/>
      <c r="M85" s="986"/>
      <c r="N85" s="986"/>
      <c r="O85" s="986"/>
      <c r="P85" s="986"/>
      <c r="Q85" s="986"/>
      <c r="R85" s="986"/>
      <c r="S85" s="986"/>
      <c r="T85" s="986"/>
      <c r="U85" s="987"/>
      <c r="V85" s="321"/>
    </row>
    <row r="86" spans="1:24" ht="13.9"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0"/>
      <c r="E96" s="995"/>
      <c r="F96" s="985" t="str">
        <f>IF(COUNTA(表紙!F120)=1,+表紙!F120,"")</f>
        <v/>
      </c>
      <c r="G96" s="986"/>
      <c r="H96" s="986"/>
      <c r="I96" s="986"/>
      <c r="J96" s="986"/>
      <c r="K96" s="986"/>
      <c r="L96" s="986"/>
      <c r="M96" s="986"/>
      <c r="N96" s="986"/>
      <c r="O96" s="986"/>
      <c r="P96" s="986"/>
      <c r="Q96" s="986"/>
      <c r="R96" s="986"/>
      <c r="S96" s="986"/>
      <c r="T96" s="986"/>
      <c r="U96" s="987"/>
      <c r="V96" s="321"/>
    </row>
    <row r="97" spans="3:25" ht="13.9"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0"/>
      <c r="E102" s="995"/>
      <c r="F102" s="1018" t="str">
        <f>IF(COUNTA(表紙!F126)=1,+表紙!F126,"")</f>
        <v/>
      </c>
      <c r="G102" s="1019"/>
      <c r="H102" s="1019"/>
      <c r="I102" s="1019"/>
      <c r="J102" s="1019"/>
      <c r="K102" s="1019"/>
      <c r="L102" s="1019"/>
      <c r="M102" s="1019"/>
      <c r="N102" s="1019"/>
      <c r="O102" s="1019"/>
      <c r="P102" s="1019"/>
      <c r="Q102" s="1019"/>
      <c r="R102" s="1019"/>
      <c r="S102" s="1019"/>
      <c r="T102" s="1019"/>
      <c r="U102" s="1020"/>
      <c r="V102" s="321"/>
    </row>
    <row r="103" spans="3:25" ht="13.9"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0"/>
      <c r="E184" s="995"/>
      <c r="F184" s="1016" t="s">
        <v>267</v>
      </c>
      <c r="G184" s="1017"/>
      <c r="H184" s="1017"/>
      <c r="I184" s="1017"/>
      <c r="J184" s="1017"/>
      <c r="K184" s="1015">
        <f>+表紙!K208</f>
        <v>194</v>
      </c>
      <c r="L184" s="1015"/>
      <c r="M184" s="1015"/>
      <c r="N184" s="1015"/>
      <c r="O184" s="1015"/>
      <c r="P184" s="327" t="s">
        <v>13</v>
      </c>
      <c r="Q184" s="996" t="s">
        <v>293</v>
      </c>
      <c r="R184" s="997"/>
      <c r="S184" s="997"/>
      <c r="T184" s="997"/>
      <c r="U184" s="998"/>
      <c r="V184" s="467"/>
      <c r="W184" s="467"/>
      <c r="X184" s="321"/>
      <c r="Y184" s="341"/>
    </row>
    <row r="185" spans="3:25" ht="43.15" customHeight="1" x14ac:dyDescent="0.15">
      <c r="C185" s="325"/>
      <c r="D185" s="1010"/>
      <c r="E185" s="995"/>
      <c r="F185" s="328"/>
      <c r="G185" s="658" t="s">
        <v>223</v>
      </c>
      <c r="H185" s="659"/>
      <c r="I185" s="659"/>
      <c r="J185" s="659"/>
      <c r="K185" s="1015" t="str">
        <f>+表紙!K209</f>
        <v>0</v>
      </c>
      <c r="L185" s="1015"/>
      <c r="M185" s="1015"/>
      <c r="N185" s="1015"/>
      <c r="O185" s="1015"/>
      <c r="P185" s="459" t="s">
        <v>13</v>
      </c>
      <c r="Q185" s="999"/>
      <c r="R185" s="1000"/>
      <c r="S185" s="1000"/>
      <c r="T185" s="1000"/>
      <c r="U185" s="1001"/>
      <c r="V185" s="467"/>
      <c r="W185" s="467"/>
      <c r="X185" s="321"/>
      <c r="Y185" s="341"/>
    </row>
    <row r="186" spans="3:25" ht="43.15" customHeight="1" x14ac:dyDescent="0.15">
      <c r="C186" s="325"/>
      <c r="D186" s="1010"/>
      <c r="E186" s="995"/>
      <c r="F186" s="328"/>
      <c r="G186" s="658" t="s">
        <v>224</v>
      </c>
      <c r="H186" s="659"/>
      <c r="I186" s="659"/>
      <c r="J186" s="659"/>
      <c r="K186" s="1015">
        <f>+表紙!K210</f>
        <v>190.4</v>
      </c>
      <c r="L186" s="1015"/>
      <c r="M186" s="1015"/>
      <c r="N186" s="1015"/>
      <c r="O186" s="1015"/>
      <c r="P186" s="459" t="s">
        <v>13</v>
      </c>
      <c r="Q186" s="999"/>
      <c r="R186" s="1000"/>
      <c r="S186" s="1000"/>
      <c r="T186" s="1000"/>
      <c r="U186" s="1001"/>
      <c r="V186" s="467"/>
      <c r="W186" s="467"/>
      <c r="X186" s="321"/>
      <c r="Y186" s="341"/>
    </row>
    <row r="187" spans="3:25" ht="43.15"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0"/>
      <c r="E190" s="995"/>
      <c r="F190" s="985" t="str">
        <f>IF(COUNTA(表紙!F214)=1,+表紙!F214,"")</f>
        <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194</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0</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190.4</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0"/>
      <c r="E207" s="995"/>
      <c r="F207" s="985" t="str">
        <f>IF(COUNTA(表紙!F231)=1,+表紙!F231,"")</f>
        <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0" zoomScale="85" zoomScaleNormal="85" workbookViewId="0">
      <selection activeCell="M34" sqref="M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横浜市下水道河川局北部第一水再生センター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224187.3</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224187.3</v>
      </c>
      <c r="G24" s="837"/>
      <c r="H24" s="234" t="s">
        <v>198</v>
      </c>
      <c r="J24" s="71"/>
      <c r="K24" s="68"/>
      <c r="L24" s="875"/>
      <c r="O24" s="833">
        <v>224000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187.3</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187.3</v>
      </c>
      <c r="P27" s="881"/>
      <c r="Q27" s="881"/>
      <c r="R27" s="881"/>
      <c r="S27" s="59" t="s">
        <v>38</v>
      </c>
      <c r="T27" s="80"/>
      <c r="U27" s="80"/>
      <c r="X27" s="78" t="s">
        <v>39</v>
      </c>
      <c r="Y27" s="81"/>
      <c r="AG27" s="68"/>
      <c r="AH27" s="68"/>
      <c r="AI27" s="68"/>
      <c r="AJ27" s="68"/>
      <c r="AK27" s="831">
        <f>+AG18+O27</f>
        <v>187.3</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187.3</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187.3</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187.3</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187.3</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3" workbookViewId="0">
      <selection activeCell="Y25" sqref="Y25"/>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横浜市下水道河川局北部第一水再生センター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2.2999999999999998</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2.2999999999999998</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2.2999999999999998</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2.2999999999999998</v>
      </c>
      <c r="P27" s="881"/>
      <c r="Q27" s="881"/>
      <c r="R27" s="881"/>
      <c r="S27" s="59" t="s">
        <v>38</v>
      </c>
      <c r="T27" s="80"/>
      <c r="U27" s="80"/>
      <c r="X27" s="78" t="s">
        <v>39</v>
      </c>
      <c r="Y27" s="81"/>
      <c r="AG27" s="68"/>
      <c r="AH27" s="68"/>
      <c r="AI27" s="68"/>
      <c r="AJ27" s="68"/>
      <c r="AK27" s="831">
        <f>+AG18+O27</f>
        <v>2.2999999999999998</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2.2999999999999998</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2.2999999999999998</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2.2999999999999998</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2.2999999999999998</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topLeftCell="A16"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横浜市下水道河川局北部第一水再生センター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横浜市下水道河川局北部第一水再生センター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20" workbookViewId="0">
      <selection activeCell="T36" sqref="T36"/>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横浜市下水道河川局北部第一水再生センター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2.5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2.5</v>
      </c>
      <c r="P27" s="881"/>
      <c r="Q27" s="881"/>
      <c r="R27" s="881"/>
      <c r="S27" s="59" t="s">
        <v>38</v>
      </c>
      <c r="T27" s="80"/>
      <c r="U27" s="80"/>
      <c r="X27" s="78" t="s">
        <v>39</v>
      </c>
      <c r="Y27" s="81"/>
      <c r="AG27" s="68"/>
      <c r="AH27" s="68"/>
      <c r="AI27" s="68"/>
      <c r="AJ27" s="68"/>
      <c r="AK27" s="831">
        <f>+AG18+O27</f>
        <v>2.5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2.5</v>
      </c>
      <c r="G29" s="837"/>
      <c r="H29" s="234" t="s">
        <v>198</v>
      </c>
      <c r="L29" s="845"/>
      <c r="O29" s="71"/>
      <c r="P29" s="163"/>
      <c r="Q29" s="66" t="s">
        <v>183</v>
      </c>
      <c r="R29" s="842" t="s">
        <v>33</v>
      </c>
      <c r="S29" s="884"/>
      <c r="T29" s="884"/>
      <c r="U29" s="885"/>
      <c r="V29" s="63"/>
      <c r="W29" s="82"/>
      <c r="X29" s="889" t="s">
        <v>315</v>
      </c>
      <c r="Y29" s="890"/>
      <c r="Z29" s="833">
        <v>2</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2.5</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横浜市下水道河川局北部第一水再生センター</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6"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横浜市下水道河川局北部第一水再生センター</v>
      </c>
      <c r="AF5" s="895"/>
      <c r="AG5" s="895"/>
      <c r="AH5" s="895"/>
      <c r="AI5" s="895"/>
      <c r="AJ5" s="895"/>
      <c r="AK5" s="895"/>
      <c r="AL5" s="895"/>
      <c r="AM5" s="895"/>
      <c r="AN5" s="895"/>
      <c r="AO5" s="895"/>
      <c r="AP5" s="895"/>
      <c r="AQ5" s="895"/>
      <c r="AR5" s="895"/>
      <c r="AS5" s="895"/>
      <c r="AT5" s="895"/>
      <c r="AU5" s="895"/>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2025-06-26T07:49:03Z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