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P42" i="94" l="1"/>
  <c r="P41" i="94" s="1"/>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<sst xmlns="http://schemas.openxmlformats.org/spreadsheetml/2006/main" count="3305" uniqueCount="474">
  <si>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</si>
  <si>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</si>
  <si>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</si>
  <si>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</si>
  <si>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</si>
  <si>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</si>
  <si>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</si>
  <si>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</si>
  <si>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</si>
  <si>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</si>
  <si>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</si>
  <si>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</si>
  <si>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</si>
  <si>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</si>
  <si>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</si>
  <si>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</si>
  <si>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</si>
  <si>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</si>
  <si>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</si>
  <si>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</si>
  <si>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</si>
  <si>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</si>
  <si>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</si>
  <si>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</si>
  <si>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</si>
  <si>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</si>
  <si>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</si>
  <si>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</si>
  <si>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</si>
  <si>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</si>
  <si>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</si>
  <si>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</si>
  <si>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</si>
  <si>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</si>
  <si>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</si>
  <si>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</si>
  <si>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</si>
  <si>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</si>
  <si>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</si>
  <si>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</si>
  <si>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</si>
  <si>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</si>
  <si>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</si>
  <si>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</si>
  <si>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</si>
  <si>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</si>
  <si>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</si>
  <si>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</si>
  <si>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</si>
  <si>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</si>
  <si>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</si>
  <si>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</si>
  <si>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</si>
  <si>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</si>
  <si>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</si>
  <si>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</si>
  <si>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</si>
  <si>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</si>
  <si>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</si>
  <si>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</si>
  <si>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</si>
  <si>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</si>
  <si>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</si>
  <si>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</si>
  <si>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</si>
  <si>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</si>
  <si>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</si>
  <si>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</si>
  <si>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</si>
  <si>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</si>
  <si>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</si>
  <si>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</si>
  <si>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</si>
  <si>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</si>
  <si>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</si>
  <si>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</si>
  <si>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</si>
  <si>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</si>
  <si>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</si>
  <si>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</si>
  <si>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</si>
  <si>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</si>
  <si>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</si>
  <si>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</si>
  <si>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</si>
  <si>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</si>
  <si>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</si>
  <si>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</si>
  <si>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</si>
  <si>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</si>
  <si>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</si>
  <si>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</si>
  <si>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</si>
  <si>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</si>
  <si>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</si>
  <si>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</si>
  <si>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</si>
  <si>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</si>
  <si>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</si>
  <si>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</si>
  <si>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</si>
  <si>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</si>
  <si>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</si>
  <si>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</si>
  <si>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</si>
  <si>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</si>
  <si>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</si>
  <si>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</si>
  <si>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</si>
  <si>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</si>
  <si>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</si>
  <si>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</si>
  <si>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</si>
  <si>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</si>
  <si>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</si>
  <si>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</si>
  <si>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</si>
  <si>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</si>
  <si>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</si>
  <si>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</si>
  <si>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</si>
  <si>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</si>
  <si>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</si>
  <si>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</si>
  <si>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</si>
  <si>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</si>
  <si>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</si>
  <si>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</si>
  <si>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</si>
  <si>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</si>
  <si>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</si>
  <si>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</si>
  <si>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</si>
  <si>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</si>
  <si>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</si>
  <si>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</si>
  <si>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</si>
  <si>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</si>
  <si>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</si>
  <si>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</si>
  <si>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</si>
  <si>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</si>
  <si>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</si>
  <si>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</si>
  <si>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</si>
  <si>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</si>
  <si>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</si>
  <si>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</si>
  <si>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</si>
  <si>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</si>
  <si>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</si>
  <si>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</si>
  <si>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</si>
  <si>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</si>
  <si>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</si>
  <si>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</si>
  <si>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</si>
  <si>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</si>
  <si>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</si>
  <si>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</si>
  <si>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</si>
  <si>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</si>
  <si>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</si>
  <si>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</si>
  <si>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</si>
  <si>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</si>
  <si>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</si>
  <si>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</si>
  <si>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</si>
  <si>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</si>
  <si>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</si>
  <si>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</si>
  <si>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</si>
  <si>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</si>
  <si>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</si>
  <si>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</si>
  <si>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</si>
  <si>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</si>
  <si>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</si>
  <si>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</si>
  <si>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</si>
  <si>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</si>
  <si>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</si>
  <si>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</si>
  <si>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</si>
  <si>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</si>
  <si>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</si>
  <si>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</si>
  <si>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</si>
  <si>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</si>
  <si>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</si>
  <si>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</si>
  <si>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</si>
  <si>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</si>
  <si>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</si>
  <si>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</si>
  <si>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</si>
  <si>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</si>
  <si>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</si>
  <si>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</si>
  <si>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</si>
  <si>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</si>
  <si>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</si>
  <si>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</si>
  <si>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</si>
  <si>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</si>
  <si>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</si>
  <si>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</si>
  <si>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</si>
  <si>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</si>
  <si>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</si>
  <si>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</si>
  <si>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</si>
  <si>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</si>
  <si>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</si>
  <si>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</si>
  <si>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</si>
  <si>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</si>
  <si>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</si>
  <si>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</si>
  <si>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</si>
  <si>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</si>
  <si>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</si>
  <si>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</si>
  <si>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</si>
  <si>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</si>
  <si>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</si>
  <si>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</si>
  <si>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</si>
  <si>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</si>
  <si>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</si>
  <si>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</si>
  <si>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</si>
  <si>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</si>
  <si>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</si>
  <si>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</si>
  <si>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</si>
  <si>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</si>
  <si>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</si>
  <si>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</si>
  <si>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</si>
  <si>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</si>
  <si>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</si>
  <si>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</si>
  <si>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</si>
  <si>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</si>
  <si>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</si>
  <si>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</si>
  <si>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</si>
  <si>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</si>
  <si>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</si>
  <si>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</si>
  <si>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</si>
  <si>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</si>
  <si>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</si>
  <si>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</si>
  <si>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</si>
  <si>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</si>
  <si>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</si>
  <si>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</si>
  <si>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</si>
  <si>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</si>
  <si>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</si>
  <si>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</si>
  <si>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</si>
  <si>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</si>
  <si>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</si>
  <si>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</si>
  <si>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</si>
  <si>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</si>
  <si>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</si>
  <si>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</si>
  <si>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</si>
  <si>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</si>
  <si>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</si>
  <si>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</si>
  <si>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</si>
  <si>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</si>
  <si>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</si>
  <si>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</si>
  <si>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</si>
  <si>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</si>
  <si>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</si>
  <si>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</si>
  <si>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</si>
  <si>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</si>
  <si>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</si>
  <si>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</si>
  <si>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</si>
  <si>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</si>
  <si>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</si>
  <si>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</si>
  <si>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</si>
  <si>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</si>
  <si>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</si>
  <si>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</si>
  <si>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</si>
  <si>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</si>
  <si>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</si>
  <si>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</si>
  <si>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</si>
  <si>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</si>
  <si>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</si>
  <si>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</si>
  <si>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</si>
  <si>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</si>
  <si>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</si>
  <si>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</si>
  <si>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</si>
  <si>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</si>
  <si>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</si>
  <si>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</si>
  <si>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</si>
  <si>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</si>
  <si>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</si>
  <si>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</si>
  <si>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</si>
  <si>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</si>
  <si>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</si>
  <si>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</si>
  <si>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</si>
  <si>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</si>
  <si>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</si>
  <si>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</si>
  <si>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</si>
  <si>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</si>
  <si>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</si>
  <si>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</si>
  <si>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</si>
  <si>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</si>
  <si>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</si>
  <si>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</si>
  <si>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</si>
  <si>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</si>
  <si>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</si>
  <si>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</si>
  <si>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</si>
  <si>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</si>
  <si>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</si>
  <si>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</si>
  <si>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</si>
  <si>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</si>
  <si>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</si>
  <si>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</si>
  <si>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</si>
  <si>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</si>
  <si>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</si>
  <si>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</si>
  <si>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</si>
  <si>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</si>
  <si>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</si>
  <si>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</si>
  <si>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</si>
  <si>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</si>
  <si>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</si>
  <si>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</si>
  <si>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</si>
  <si>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</si>
  <si>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</si>
  <si>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</si>
  <si>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</si>
  <si>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</si>
  <si>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</si>
  <si>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</si>
  <si>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</si>
  <si>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</si>
  <si>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</si>
  <si>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</si>
  <si>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</si>
  <si>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</si>
  <si>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</si>
  <si>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</si>
  <si>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</si>
  <si>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</si>
  <si>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</si>
  <si>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</si>
  <si>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</si>
  <si>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</si>
  <si>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</si>
  <si>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</si>
  <si>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</si>
  <si>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</si>
  <si>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</si>
  <si>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</si>
  <si>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</si>
  <si>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</si>
  <si>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</si>
  <si>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</si>
  <si>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</si>
  <si>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</si>
  <si>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</si>
  <si>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</si>
  <si>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</si>
  <si>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</si>
  <si>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</si>
  <si>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</si>
  <si>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</si>
  <si>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</si>
  <si>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</si>
  <si>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</si>
  <si>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</si>
  <si>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</si>
  <si>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</si>
  <si>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</si>
  <si>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</si>
  <si>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</si>
  <si>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</si>
  <si>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</si>
  <si>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</si>
  <si>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</si>
  <si>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</si>
  <si>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</si>
  <si>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</si>
  <si>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</si>
  <si>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</si>
  <si>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</si>
  <si>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</si>
  <si>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</si>
  <si>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</si>
  <si>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</si>
  <si>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</si>
  <si>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</si>
  <si>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</si>
  <si>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</si>
  <si>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</si>
  <si>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</si>
  <si>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</si>
  <si>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</si>
  <si>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</si>
  <si>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</si>
  <si>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</si>
  <si>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</si>
  <si>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</si>
  <si>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</si>
  <si>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</si>
  <si>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</si>
  <si>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</si>
  <si>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</si>
  <si>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</si>
  <si>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</si>
  <si>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</si>
  <si>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</si>
  <si>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</si>
  <si>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</si>
  <si>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</si>
  <si>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</si>
  <si>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</si>
  <si>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</si>
  <si>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</si>
  <si>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</si>
  <si>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</si>
  <si>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</si>
  <si>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</si>
  <si>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</si>
  <si>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</si>
  <si>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</si>
  <si>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</si>
  <si>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</si>
  <si>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</si>
  <si>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</si>
  <si>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</si>
  <si>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</si>
  <si>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</si>
  <si>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16日</t>
    <phoneticPr fontId="3"/>
  </si>
  <si>
    <t>神奈川県横浜市港北区日吉７-１５-１４</t>
  </si>
  <si>
    <t>トオカツフーズ株式会社 
代表取締役　池田　晋一</t>
  </si>
  <si>
    <t>トオカツフーズ株式会社　横浜鶴見工場</t>
  </si>
  <si>
    <t>神奈川県横浜市鶴見区矢向6-20-48</t>
  </si>
  <si>
    <t>045-564-5813</t>
  </si>
  <si>
    <t>横浜市長</t>
  </si>
  <si>
    <t>099 その他の食料品製造業
0996 そう（惣）菜製造業
0997 すし・弁当・調理パン製造業</t>
  </si>
  <si>
    <t>○</t>
  </si>
  <si>
    <t>045-580-1141</t>
    <phoneticPr fontId="3"/>
  </si>
  <si>
    <t>790名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</si>
</sst>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8" zoomScaleNormal="100" zoomScaleSheetLayoutView="100" workbookViewId="0">
      <selection activeCell="F58" sqref="F58:O5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3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2959</v>
      </c>
      <c r="N48" s="515"/>
      <c r="O48" s="516"/>
    </row>
    <row r="49" spans="3:21" ht="18" customHeight="1">
      <c r="C49" s="493" t="s">
        <v>11</v>
      </c>
      <c r="D49" s="494"/>
      <c r="E49" s="495"/>
      <c r="F49" s="548" t="s">
        <v>467</v>
      </c>
      <c r="G49" s="549"/>
      <c r="H49" s="549"/>
      <c r="I49" s="549"/>
      <c r="J49" s="549"/>
      <c r="K49" s="549"/>
      <c r="L49" s="126" t="s">
        <v>172</v>
      </c>
      <c r="M49" s="386"/>
      <c r="N49" s="517" t="s">
        <v>472</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118</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v>14096</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473</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2770.2999999999997</v>
      </c>
      <c r="I63" s="240" t="s">
        <v>4</v>
      </c>
      <c r="J63" s="473" t="s">
        <v>324</v>
      </c>
      <c r="K63" s="474"/>
      <c r="L63" s="475"/>
      <c r="M63" s="468">
        <f>+別紙!AA14</f>
        <v>2240.2999999999997</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1770.1</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1980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f>+別紙!AA17</f>
        <v>70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f>+別紙!AA18</f>
        <v>460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35" customHeight="1">
      <c r="A77" s="21"/>
      <c r="B77" s="21"/>
      <c r="C77" s="181">
        <v>3</v>
      </c>
      <c r="D77" s="460" t="s">
        <v>443</v>
      </c>
      <c r="E77" s="460"/>
      <c r="F77" s="460"/>
      <c r="G77" s="460"/>
      <c r="H77" s="460"/>
      <c r="I77" s="460"/>
      <c r="J77" s="460"/>
      <c r="K77" s="460"/>
      <c r="L77" s="460"/>
      <c r="M77" s="460"/>
      <c r="N77" s="460"/>
      <c r="O77" s="461"/>
    </row>
    <row r="78" spans="1:22" ht="28.3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3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3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3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3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25" zoomScaleNormal="100" workbookViewId="0">
      <selection activeCell="D29" sqref="D29:F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2150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1970</v>
      </c>
      <c r="E24" s="629"/>
      <c r="F24" s="629"/>
      <c r="G24" s="194" t="s">
        <v>198</v>
      </c>
      <c r="H24" s="607">
        <f>+F12</f>
        <v>2150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2150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2150</v>
      </c>
      <c r="Q27" s="612"/>
      <c r="R27" s="612"/>
      <c r="S27" s="612"/>
      <c r="T27" s="44" t="s">
        <v>38</v>
      </c>
      <c r="U27" s="64"/>
      <c r="V27" s="64"/>
      <c r="Y27" s="62" t="s">
        <v>39</v>
      </c>
      <c r="Z27" s="65"/>
      <c r="AH27" s="53"/>
      <c r="AI27" s="53"/>
      <c r="AJ27" s="53"/>
      <c r="AK27" s="53"/>
      <c r="AL27" s="575">
        <f>+AH18+P27</f>
        <v>2150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2150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1970</v>
      </c>
      <c r="E29" s="629"/>
      <c r="F29" s="629"/>
      <c r="G29" s="194" t="s">
        <v>198</v>
      </c>
      <c r="H29" s="607">
        <f>+AL27</f>
        <v>2150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1050</v>
      </c>
      <c r="E30" s="629"/>
      <c r="F30" s="629"/>
      <c r="G30" s="194" t="s">
        <v>198</v>
      </c>
      <c r="H30" s="607">
        <f>+AL30</f>
        <v>1149.9000000000001</v>
      </c>
      <c r="I30" s="608"/>
      <c r="J30" s="194" t="s">
        <v>198</v>
      </c>
      <c r="M30" s="581"/>
      <c r="P30" s="56"/>
      <c r="R30" s="611">
        <f>+ROUND(AA28,1)+ROUND(AA29,1)+ROUND(AA30,1)</f>
        <v>2150</v>
      </c>
      <c r="S30" s="612"/>
      <c r="T30" s="612"/>
      <c r="U30" s="612"/>
      <c r="V30" s="44" t="s">
        <v>16</v>
      </c>
      <c r="Y30" s="613" t="s">
        <v>186</v>
      </c>
      <c r="Z30" s="614"/>
      <c r="AA30" s="569"/>
      <c r="AB30" s="570"/>
      <c r="AC30" s="570"/>
      <c r="AD30" s="570"/>
      <c r="AE30" s="570"/>
      <c r="AF30" s="44" t="s">
        <v>13</v>
      </c>
      <c r="AL30" s="561">
        <v>1149.9000000000001</v>
      </c>
      <c r="AM30" s="562"/>
      <c r="AN30" s="562"/>
      <c r="AO30" s="562"/>
      <c r="AP30" s="52" t="s">
        <v>13</v>
      </c>
      <c r="AS30" s="606"/>
      <c r="AT30" s="603"/>
      <c r="AU30" s="603"/>
      <c r="AV30" s="604"/>
      <c r="AW30" s="405"/>
    </row>
    <row r="31" spans="2:49" ht="27" customHeight="1" thickTop="1" thickBot="1">
      <c r="B31" s="640" t="s">
        <v>226</v>
      </c>
      <c r="C31" s="641"/>
      <c r="D31" s="629">
        <v>1970</v>
      </c>
      <c r="E31" s="629"/>
      <c r="F31" s="629"/>
      <c r="G31" s="194" t="s">
        <v>198</v>
      </c>
      <c r="H31" s="607">
        <f>+AS24</f>
        <v>2150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9" zoomScaleNormal="100" workbookViewId="0">
      <selection activeCell="AI29" sqref="AI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14.2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10.199999999999999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14.2</v>
      </c>
      <c r="Q27" s="612"/>
      <c r="R27" s="612"/>
      <c r="S27" s="612"/>
      <c r="T27" s="44" t="s">
        <v>38</v>
      </c>
      <c r="U27" s="64"/>
      <c r="V27" s="64"/>
      <c r="Y27" s="62" t="s">
        <v>39</v>
      </c>
      <c r="Z27" s="65"/>
      <c r="AH27" s="53"/>
      <c r="AI27" s="53"/>
      <c r="AJ27" s="53"/>
      <c r="AK27" s="53"/>
      <c r="AL27" s="575">
        <f>+AH18+P27</f>
        <v>14.2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10.199999999999999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14.2</v>
      </c>
      <c r="I29" s="608"/>
      <c r="J29" s="194" t="s">
        <v>198</v>
      </c>
      <c r="M29" s="581"/>
      <c r="P29" s="56"/>
      <c r="Q29" s="144"/>
      <c r="R29" s="51" t="s">
        <v>183</v>
      </c>
      <c r="S29" s="583" t="s">
        <v>33</v>
      </c>
      <c r="T29" s="597"/>
      <c r="U29" s="597"/>
      <c r="V29" s="598"/>
      <c r="W29" s="48"/>
      <c r="X29" s="66"/>
      <c r="Y29" s="613" t="s">
        <v>258</v>
      </c>
      <c r="Z29" s="614"/>
      <c r="AA29" s="569">
        <v>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4</v>
      </c>
      <c r="I30" s="608"/>
      <c r="J30" s="194" t="s">
        <v>198</v>
      </c>
      <c r="M30" s="581"/>
      <c r="P30" s="56"/>
      <c r="R30" s="611">
        <f>+ROUND(AA28,1)+ROUND(AA29,1)+ROUND(AA30,1)</f>
        <v>14.2</v>
      </c>
      <c r="S30" s="612"/>
      <c r="T30" s="612"/>
      <c r="U30" s="612"/>
      <c r="V30" s="44" t="s">
        <v>16</v>
      </c>
      <c r="Y30" s="613" t="s">
        <v>186</v>
      </c>
      <c r="Z30" s="614"/>
      <c r="AA30" s="569"/>
      <c r="AB30" s="570"/>
      <c r="AC30" s="570"/>
      <c r="AD30" s="570"/>
      <c r="AE30" s="570"/>
      <c r="AF30" s="44" t="s">
        <v>13</v>
      </c>
      <c r="AL30" s="561">
        <v>4</v>
      </c>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10.199999999999999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5" zoomScaleNormal="100" workbookViewId="0">
      <selection activeCell="H29" sqref="H29:I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0.1</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0.1</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0.1</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9"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5" zoomScaleNormal="100" workbookViewId="0">
      <selection activeCell="O29" sqref="O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0.2</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0.2</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zoomScale="55" zoomScaleNormal="55" workbookViewId="0">
      <selection activeCell="AC11" sqref="AC11"/>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トオカツフーズ株式会社　横浜鶴見工場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260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530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1970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v>
      </c>
      <c r="T9" s="319">
        <f>IF(OR(ｾ.ｶﾞﾗｽ･ｺﾝｸﾘ･陶磁器くず!D24&gt;0,ｾ.ｶﾞﾗｽ･ｺﾝｸﾘ･陶磁器くず!D24&lt;0),ｾ.ｶﾞﾗｽ･ｺﾝｸﾘ･陶磁器くず!D24,IF(T$19&gt;0,"0",0))</f>
        <v>0.1</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0.2</v>
      </c>
      <c r="AA9" s="321">
        <f>IF(SUM(G9:Z9)&gt;0,SUM(G9:Z9),IF(AA$19&gt;0,"0",0))</f>
        <v>2770.2999999999997</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t="str">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t="str">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t="str">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t="str">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260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1970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10</v>
      </c>
      <c r="T14" s="325">
        <f>IF(OR(ｾ.ｶﾞﾗｽ･ｺﾝｸﾘ･陶磁器くず!D29&gt;0,ｾ.ｶﾞﾗｽ･ｺﾝｸﾘ･陶磁器くず!D29&lt;0),ｾ.ｶﾞﾗｽ･ｺﾝｸﾘ･陶磁器くず!D29,IF(T$19&gt;0,"0",0))</f>
        <v>0.1</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0.2</v>
      </c>
      <c r="AA14" s="327">
        <f t="shared" si="0"/>
        <v>2240.2999999999997</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260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460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1050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0.1</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1770.1</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1970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1980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70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t="str">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70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460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t="str">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460</v>
      </c>
    </row>
    <row r="19" spans="2:27" ht="20.45" customHeight="1" thickTop="1">
      <c r="B19" s="166"/>
      <c r="C19" s="171" t="s">
        <v>334</v>
      </c>
      <c r="D19" s="710" t="s">
        <v>335</v>
      </c>
      <c r="E19" s="710"/>
      <c r="F19" s="711"/>
      <c r="G19" s="331">
        <f t="shared" ref="G19:Z19" si="1">+G41+G25+G23+G22+G21-G20</f>
        <v>0</v>
      </c>
      <c r="H19" s="331">
        <f t="shared" si="1"/>
        <v>286.60000000000002</v>
      </c>
      <c r="I19" s="331">
        <f t="shared" si="1"/>
        <v>0</v>
      </c>
      <c r="J19" s="331">
        <f t="shared" si="1"/>
        <v>0</v>
      </c>
      <c r="K19" s="331">
        <f t="shared" si="1"/>
        <v>0</v>
      </c>
      <c r="L19" s="331">
        <f t="shared" si="1"/>
        <v>570.5</v>
      </c>
      <c r="M19" s="331">
        <f t="shared" si="1"/>
        <v>0</v>
      </c>
      <c r="N19" s="331">
        <f t="shared" si="1"/>
        <v>0</v>
      </c>
      <c r="O19" s="331">
        <f t="shared" si="1"/>
        <v>0</v>
      </c>
      <c r="P19" s="331">
        <f t="shared" si="1"/>
        <v>2150</v>
      </c>
      <c r="Q19" s="331">
        <f t="shared" si="1"/>
        <v>0</v>
      </c>
      <c r="R19" s="331">
        <f t="shared" si="1"/>
        <v>0</v>
      </c>
      <c r="S19" s="331">
        <f t="shared" si="1"/>
        <v>14.2</v>
      </c>
      <c r="T19" s="331">
        <f t="shared" si="1"/>
        <v>0</v>
      </c>
      <c r="U19" s="331">
        <f t="shared" si="1"/>
        <v>0</v>
      </c>
      <c r="V19" s="331">
        <f t="shared" si="1"/>
        <v>0</v>
      </c>
      <c r="W19" s="331">
        <f t="shared" si="1"/>
        <v>0</v>
      </c>
      <c r="X19" s="331">
        <f t="shared" si="1"/>
        <v>0</v>
      </c>
      <c r="Y19" s="331">
        <f t="shared" si="1"/>
        <v>0</v>
      </c>
      <c r="Z19" s="332">
        <f t="shared" si="1"/>
        <v>0</v>
      </c>
      <c r="AA19" s="333">
        <f t="shared" ref="AA19:AA25" si="2">SUM(G19:Z19)</f>
        <v>3021.2999999999997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286.60000000000002</v>
      </c>
      <c r="I41" s="367">
        <f t="shared" si="8"/>
        <v>0</v>
      </c>
      <c r="J41" s="367">
        <f t="shared" si="8"/>
        <v>0</v>
      </c>
      <c r="K41" s="367">
        <f t="shared" si="8"/>
        <v>0</v>
      </c>
      <c r="L41" s="367">
        <f t="shared" si="8"/>
        <v>570.5</v>
      </c>
      <c r="M41" s="367">
        <f t="shared" si="8"/>
        <v>0</v>
      </c>
      <c r="N41" s="367">
        <f t="shared" si="8"/>
        <v>0</v>
      </c>
      <c r="O41" s="367">
        <f t="shared" si="8"/>
        <v>0</v>
      </c>
      <c r="P41" s="367">
        <f t="shared" si="8"/>
        <v>2150</v>
      </c>
      <c r="Q41" s="367">
        <f t="shared" si="8"/>
        <v>0</v>
      </c>
      <c r="R41" s="367">
        <f t="shared" si="8"/>
        <v>0</v>
      </c>
      <c r="S41" s="367">
        <f t="shared" si="8"/>
        <v>14.2</v>
      </c>
      <c r="T41" s="367">
        <f t="shared" si="8"/>
        <v>0</v>
      </c>
      <c r="U41" s="367">
        <f t="shared" si="8"/>
        <v>0</v>
      </c>
      <c r="V41" s="367">
        <f t="shared" si="8"/>
        <v>0</v>
      </c>
      <c r="W41" s="367">
        <f t="shared" si="8"/>
        <v>0</v>
      </c>
      <c r="X41" s="367">
        <f t="shared" si="8"/>
        <v>0</v>
      </c>
      <c r="Y41" s="367">
        <f t="shared" si="8"/>
        <v>0</v>
      </c>
      <c r="Z41" s="368">
        <f t="shared" si="8"/>
        <v>0</v>
      </c>
      <c r="AA41" s="369">
        <f t="shared" si="4"/>
        <v>3021.2999999999997</v>
      </c>
    </row>
    <row r="42" spans="2:27" ht="20.45" customHeight="1">
      <c r="B42" s="167"/>
      <c r="C42" s="691"/>
      <c r="D42" s="207"/>
      <c r="E42" s="205" t="s">
        <v>262</v>
      </c>
      <c r="F42" s="383"/>
      <c r="G42" s="358">
        <f t="shared" ref="G42:Z42" si="9">SUM(G43:G45)</f>
        <v>0</v>
      </c>
      <c r="H42" s="358">
        <f t="shared" si="9"/>
        <v>286.60000000000002</v>
      </c>
      <c r="I42" s="358">
        <f t="shared" si="9"/>
        <v>0</v>
      </c>
      <c r="J42" s="358">
        <f t="shared" si="9"/>
        <v>0</v>
      </c>
      <c r="K42" s="358">
        <f t="shared" si="9"/>
        <v>0</v>
      </c>
      <c r="L42" s="358">
        <f t="shared" si="9"/>
        <v>570.5</v>
      </c>
      <c r="M42" s="358">
        <f t="shared" si="9"/>
        <v>0</v>
      </c>
      <c r="N42" s="358">
        <f t="shared" si="9"/>
        <v>0</v>
      </c>
      <c r="O42" s="358">
        <f t="shared" si="9"/>
        <v>0</v>
      </c>
      <c r="P42" s="358">
        <f t="shared" si="9"/>
        <v>2150</v>
      </c>
      <c r="Q42" s="358">
        <f t="shared" si="9"/>
        <v>0</v>
      </c>
      <c r="R42" s="358">
        <f t="shared" si="9"/>
        <v>0</v>
      </c>
      <c r="S42" s="358">
        <f t="shared" si="9"/>
        <v>14.2</v>
      </c>
      <c r="T42" s="358">
        <f t="shared" si="9"/>
        <v>0</v>
      </c>
      <c r="U42" s="358">
        <f t="shared" si="9"/>
        <v>0</v>
      </c>
      <c r="V42" s="358">
        <f t="shared" si="9"/>
        <v>0</v>
      </c>
      <c r="W42" s="358">
        <f t="shared" si="9"/>
        <v>0</v>
      </c>
      <c r="X42" s="358">
        <f t="shared" si="9"/>
        <v>0</v>
      </c>
      <c r="Y42" s="358">
        <f t="shared" si="9"/>
        <v>0</v>
      </c>
      <c r="Z42" s="359">
        <f t="shared" si="9"/>
        <v>0</v>
      </c>
      <c r="AA42" s="360">
        <f t="shared" si="4"/>
        <v>3021.2999999999997</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2150</v>
      </c>
      <c r="Q43" s="361">
        <f>+ｻ.動物系固形不要物!$AA$28</f>
        <v>0</v>
      </c>
      <c r="R43" s="361">
        <f>+ｼ.ｺﾞﾑくず!$AA$28</f>
        <v>0</v>
      </c>
      <c r="S43" s="361">
        <f>+ｽ.金属くず!$AA$28</f>
        <v>10.199999999999999</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2160.1999999999998</v>
      </c>
    </row>
    <row r="44" spans="2:27" ht="20.45" customHeight="1">
      <c r="B44" s="167"/>
      <c r="C44" s="691"/>
      <c r="D44" s="208"/>
      <c r="E44" s="203"/>
      <c r="F44" s="201" t="s">
        <v>261</v>
      </c>
      <c r="G44" s="361">
        <f>+ｱ.燃え殻!$AA$29</f>
        <v>0</v>
      </c>
      <c r="H44" s="361">
        <f>+ｲ.汚泥!$AA$29</f>
        <v>286.60000000000002</v>
      </c>
      <c r="I44" s="361">
        <f>+ｳ.廃油!$AA$29</f>
        <v>0</v>
      </c>
      <c r="J44" s="361">
        <f>+ｴ.廃酸!$AA$29</f>
        <v>0</v>
      </c>
      <c r="K44" s="361">
        <f>+ｵ.廃ｱﾙｶﾘ!$AA$29</f>
        <v>0</v>
      </c>
      <c r="L44" s="361">
        <f>+ｶ.廃ﾌﾟﾗ類!$AA$29</f>
        <v>570.5</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4</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861.1</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286.60000000000002</v>
      </c>
      <c r="I47" s="370">
        <f>+ｳ.廃油!$AL$27</f>
        <v>0</v>
      </c>
      <c r="J47" s="370">
        <f>+ｴ.廃酸!$AL$27</f>
        <v>0</v>
      </c>
      <c r="K47" s="370">
        <f>+ｵ.廃ｱﾙｶﾘ!$AL$27</f>
        <v>0</v>
      </c>
      <c r="L47" s="370">
        <f>+ｶ.廃ﾌﾟﾗ類!$AL$27</f>
        <v>570.5</v>
      </c>
      <c r="M47" s="370">
        <f>+ｷ.紙くず!$AL$27</f>
        <v>0</v>
      </c>
      <c r="N47" s="370">
        <f>+ｸ.木くず!$AL$27</f>
        <v>0</v>
      </c>
      <c r="O47" s="370">
        <f>+ｹ.繊維くず!$AL$27</f>
        <v>0</v>
      </c>
      <c r="P47" s="370">
        <f>+ｺ.動植物性残さ!$AL$27</f>
        <v>2150</v>
      </c>
      <c r="Q47" s="370">
        <f>+ｻ.動物系固形不要物!$AL$27</f>
        <v>0</v>
      </c>
      <c r="R47" s="370">
        <f>+ｼ.ｺﾞﾑくず!$AL$27</f>
        <v>0</v>
      </c>
      <c r="S47" s="370">
        <f>+ｽ.金属くず!$AL$27</f>
        <v>14.2</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3021.2999999999997</v>
      </c>
    </row>
    <row r="48" spans="2:27" ht="20.45" customHeight="1">
      <c r="B48" s="167"/>
      <c r="C48" s="173"/>
      <c r="D48" s="172" t="s">
        <v>188</v>
      </c>
      <c r="E48" s="687" t="s">
        <v>238</v>
      </c>
      <c r="F48" s="688"/>
      <c r="G48" s="373">
        <f>+ｱ.燃え殻!$AL$30</f>
        <v>0</v>
      </c>
      <c r="H48" s="373">
        <f>+ｲ.汚泥!$AL$30</f>
        <v>286.60000000000002</v>
      </c>
      <c r="I48" s="373">
        <f>+ｳ.廃油!$AL$30</f>
        <v>0</v>
      </c>
      <c r="J48" s="373">
        <f>+ｴ.廃酸!$AL$30</f>
        <v>0</v>
      </c>
      <c r="K48" s="373">
        <f>+ｵ.廃ｱﾙｶﾘ!$AL$30</f>
        <v>0</v>
      </c>
      <c r="L48" s="373">
        <f>+ｶ.廃ﾌﾟﾗ類!$AL$30</f>
        <v>399.4</v>
      </c>
      <c r="M48" s="373">
        <f>+ｷ.紙くず!$AL$30</f>
        <v>0</v>
      </c>
      <c r="N48" s="373">
        <f>+ｸ.木くず!$AL$30</f>
        <v>0</v>
      </c>
      <c r="O48" s="373">
        <f>+ｹ.繊維くず!$AL$30</f>
        <v>0</v>
      </c>
      <c r="P48" s="373">
        <f>+ｺ.動植物性残さ!$AL$30</f>
        <v>1149.9000000000001</v>
      </c>
      <c r="Q48" s="373">
        <f>+ｻ.動物系固形不要物!$AL$30</f>
        <v>0</v>
      </c>
      <c r="R48" s="373">
        <f>+ｼ.ｺﾞﾑくず!$AL$30</f>
        <v>0</v>
      </c>
      <c r="S48" s="373">
        <f>+ｽ.金属くず!$AL$30</f>
        <v>4</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1839.9</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2150</v>
      </c>
      <c r="Q49" s="422">
        <f>+ｻ.動物系固形不要物!$AS$24</f>
        <v>0</v>
      </c>
      <c r="R49" s="422">
        <f>+ｼ.ｺﾞﾑくず!$AS$24</f>
        <v>0</v>
      </c>
      <c r="S49" s="422">
        <f>+ｽ.金属くず!$AS$24</f>
        <v>10.199999999999999</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2160.1999999999998</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33.299999999999997</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33.299999999999997</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534.1</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534.1</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546.6</v>
      </c>
      <c r="I63" s="406">
        <f t="shared" si="10"/>
        <v>0</v>
      </c>
      <c r="J63" s="406">
        <f t="shared" si="10"/>
        <v>0</v>
      </c>
      <c r="K63" s="406">
        <f t="shared" si="10"/>
        <v>0</v>
      </c>
      <c r="L63" s="406">
        <f t="shared" si="10"/>
        <v>1100.5</v>
      </c>
      <c r="M63" s="406">
        <f t="shared" si="10"/>
        <v>0</v>
      </c>
      <c r="N63" s="406">
        <f t="shared" si="10"/>
        <v>0</v>
      </c>
      <c r="O63" s="406">
        <f t="shared" si="10"/>
        <v>0</v>
      </c>
      <c r="P63" s="406">
        <f t="shared" si="10"/>
        <v>4120</v>
      </c>
      <c r="Q63" s="406">
        <f t="shared" si="10"/>
        <v>0</v>
      </c>
      <c r="R63" s="406">
        <f t="shared" si="10"/>
        <v>0</v>
      </c>
      <c r="S63" s="406">
        <f t="shared" si="10"/>
        <v>24.2</v>
      </c>
      <c r="T63" s="406">
        <f t="shared" si="10"/>
        <v>0.1</v>
      </c>
      <c r="U63" s="406">
        <f t="shared" si="10"/>
        <v>0</v>
      </c>
      <c r="V63" s="406">
        <f t="shared" si="10"/>
        <v>0</v>
      </c>
      <c r="W63" s="406">
        <f t="shared" si="10"/>
        <v>0</v>
      </c>
      <c r="X63" s="406">
        <f t="shared" si="10"/>
        <v>0</v>
      </c>
      <c r="Y63" s="406">
        <f t="shared" si="10"/>
        <v>0</v>
      </c>
      <c r="Z63" s="406">
        <f t="shared" si="10"/>
        <v>0.2</v>
      </c>
      <c r="AA63" s="407">
        <f>+AA9+AA19+AA20</f>
        <v>5791.5999999999995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64"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    7年    6月   16日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46" t="str">
        <f>+表紙!J39</f>
        <v>神奈川県横浜市港北区日吉７-１５-１４</v>
      </c>
      <c r="K16" s="746"/>
      <c r="L16" s="747"/>
      <c r="M16" s="747"/>
      <c r="N16" s="747"/>
      <c r="O16" s="748"/>
    </row>
    <row r="17" spans="1:15" ht="26.25" customHeight="1">
      <c r="C17" s="78"/>
      <c r="H17" s="23" t="s">
        <v>7</v>
      </c>
      <c r="I17" s="23"/>
      <c r="J17" s="746" t="str">
        <f>+表紙!J40</f>
        <v>トオカツフーズ株式会社 
代表取締役　池田　晋一</v>
      </c>
      <c r="K17" s="746"/>
      <c r="L17" s="747"/>
      <c r="M17" s="747"/>
      <c r="N17" s="747"/>
      <c r="O17" s="748"/>
    </row>
    <row r="18" spans="1:15">
      <c r="C18" s="78"/>
      <c r="J18" s="21" t="s">
        <v>8</v>
      </c>
      <c r="O18" s="79"/>
    </row>
    <row r="19" spans="1:15">
      <c r="C19" s="78"/>
      <c r="J19" s="24" t="s">
        <v>9</v>
      </c>
      <c r="K19" s="24"/>
      <c r="L19" s="759" t="str">
        <f>IF(+表紙!L42="","",+表紙!L42)</f>
        <v>045-564-5813</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トオカツフーズ株式会社　横浜鶴見工場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2959</v>
      </c>
      <c r="N25" s="783"/>
      <c r="O25" s="784"/>
    </row>
    <row r="26" spans="1:15" ht="18" customHeight="1">
      <c r="C26" s="493" t="s">
        <v>11</v>
      </c>
      <c r="D26" s="494"/>
      <c r="E26" s="495"/>
      <c r="F26" s="769" t="str">
        <f>+表紙!F49</f>
        <v>神奈川県横浜市鶴見区矢向6-20-48</v>
      </c>
      <c r="G26" s="770"/>
      <c r="H26" s="770"/>
      <c r="I26" s="770"/>
      <c r="J26" s="770"/>
      <c r="K26" s="770"/>
      <c r="L26" s="126" t="s">
        <v>172</v>
      </c>
      <c r="M26" s="222"/>
      <c r="N26" s="773" t="str">
        <f>IF(+表紙!N49="","",+表紙!N49)</f>
        <v>045-580-1141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Ｅ09－食料品製造業</v>
      </c>
      <c r="G29" s="737"/>
      <c r="H29" s="737"/>
      <c r="I29" s="737"/>
      <c r="J29" s="30" t="s">
        <v>47</v>
      </c>
      <c r="K29" s="30"/>
      <c r="L29" s="785" t="str">
        <f>+表紙!L52</f>
        <v>099 その他の食料品製造業
0996 そう（惣）菜製造業
0997 すし・弁当・調理パン製造業</v>
      </c>
      <c r="M29" s="785"/>
      <c r="N29" s="744"/>
      <c r="O29" s="745"/>
    </row>
    <row r="30" spans="1:15" ht="22.5" customHeight="1">
      <c r="C30" s="295"/>
      <c r="D30" s="306" t="s">
        <v>19</v>
      </c>
      <c r="E30" s="307" t="s">
        <v>365</v>
      </c>
      <c r="F30" s="735" t="s">
        <v>366</v>
      </c>
      <c r="G30" s="444"/>
      <c r="H30" s="736"/>
      <c r="I30" s="735" t="s">
        <v>367</v>
      </c>
      <c r="J30" s="447"/>
      <c r="K30" s="457"/>
      <c r="L30" s="738">
        <f>+表紙!L53</f>
        <v>14096</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790名</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2770.2999999999997</v>
      </c>
      <c r="I40" s="240" t="s">
        <v>4</v>
      </c>
      <c r="J40" s="473" t="s">
        <v>324</v>
      </c>
      <c r="K40" s="474"/>
      <c r="L40" s="475"/>
      <c r="M40" s="786">
        <f>+表紙!M63</f>
        <v>2240.2999999999997</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1770.1</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1980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f>+表紙!M66</f>
        <v>70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f>+表紙!M67</f>
        <v>460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35" customHeight="1">
      <c r="A54" s="21"/>
      <c r="B54" s="21"/>
      <c r="C54" s="181">
        <v>3</v>
      </c>
      <c r="D54" s="460" t="s">
        <v>443</v>
      </c>
      <c r="E54" s="460"/>
      <c r="F54" s="460"/>
      <c r="G54" s="460"/>
      <c r="H54" s="460"/>
      <c r="I54" s="460"/>
      <c r="J54" s="460"/>
      <c r="K54" s="460"/>
      <c r="L54" s="460"/>
      <c r="M54" s="460"/>
      <c r="N54" s="460"/>
      <c r="O54" s="461"/>
    </row>
    <row r="55" spans="1:15" ht="28.3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3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35" customHeight="1">
      <c r="A68" s="21"/>
      <c r="B68" s="21"/>
      <c r="C68" s="181"/>
      <c r="D68" s="182" t="s">
        <v>310</v>
      </c>
      <c r="E68" s="460" t="s">
        <v>408</v>
      </c>
      <c r="F68" s="460"/>
      <c r="G68" s="460"/>
      <c r="H68" s="460"/>
      <c r="I68" s="460"/>
      <c r="J68" s="460"/>
      <c r="K68" s="460"/>
      <c r="L68" s="460"/>
      <c r="M68" s="460"/>
      <c r="N68" s="460"/>
      <c r="O68" s="461"/>
    </row>
    <row r="69" spans="1:15" ht="28.35" customHeight="1">
      <c r="A69" s="21"/>
      <c r="B69" s="21"/>
      <c r="C69" s="181"/>
      <c r="D69" s="182" t="s">
        <v>311</v>
      </c>
      <c r="E69" s="460" t="s">
        <v>316</v>
      </c>
      <c r="F69" s="460"/>
      <c r="G69" s="460"/>
      <c r="H69" s="460"/>
      <c r="I69" s="460"/>
      <c r="J69" s="460"/>
      <c r="K69" s="460"/>
      <c r="L69" s="460"/>
      <c r="M69" s="460"/>
      <c r="N69" s="460"/>
      <c r="O69" s="461"/>
    </row>
    <row r="70" spans="1:15" ht="28.3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B19"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286.60000000000002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260</v>
      </c>
      <c r="E24" s="629"/>
      <c r="F24" s="629"/>
      <c r="G24" s="194" t="s">
        <v>198</v>
      </c>
      <c r="H24" s="607">
        <f>+F12</f>
        <v>286.60000000000002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286.60000000000002</v>
      </c>
      <c r="Q27" s="612"/>
      <c r="R27" s="612"/>
      <c r="S27" s="612"/>
      <c r="T27" s="44" t="s">
        <v>38</v>
      </c>
      <c r="U27" s="64"/>
      <c r="V27" s="64"/>
      <c r="Y27" s="62" t="s">
        <v>39</v>
      </c>
      <c r="Z27" s="65"/>
      <c r="AH27" s="53"/>
      <c r="AI27" s="53"/>
      <c r="AJ27" s="53"/>
      <c r="AK27" s="53"/>
      <c r="AL27" s="575">
        <f>+AH18+P27</f>
        <v>286.60000000000002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260</v>
      </c>
      <c r="E29" s="629"/>
      <c r="F29" s="629"/>
      <c r="G29" s="194" t="s">
        <v>198</v>
      </c>
      <c r="H29" s="607">
        <f>+AL27</f>
        <v>286.60000000000002</v>
      </c>
      <c r="I29" s="608"/>
      <c r="J29" s="194" t="s">
        <v>198</v>
      </c>
      <c r="M29" s="581"/>
      <c r="P29" s="56"/>
      <c r="Q29" s="144"/>
      <c r="R29" s="51" t="s">
        <v>183</v>
      </c>
      <c r="S29" s="583" t="s">
        <v>33</v>
      </c>
      <c r="T29" s="597"/>
      <c r="U29" s="597"/>
      <c r="V29" s="598"/>
      <c r="W29" s="48"/>
      <c r="X29" s="66"/>
      <c r="Y29" s="613" t="s">
        <v>258</v>
      </c>
      <c r="Z29" s="614"/>
      <c r="AA29" s="569">
        <v>286.60000000000002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260</v>
      </c>
      <c r="E30" s="629"/>
      <c r="F30" s="629"/>
      <c r="G30" s="194" t="s">
        <v>198</v>
      </c>
      <c r="H30" s="607">
        <f>+AL30</f>
        <v>286.60000000000002</v>
      </c>
      <c r="I30" s="608"/>
      <c r="J30" s="194" t="s">
        <v>198</v>
      </c>
      <c r="M30" s="581"/>
      <c r="P30" s="56"/>
      <c r="R30" s="611">
        <f>+ROUND(AA28,1)+ROUND(AA29,1)+ROUND(AA30,1)</f>
        <v>286.60000000000002</v>
      </c>
      <c r="S30" s="612"/>
      <c r="T30" s="612"/>
      <c r="U30" s="612"/>
      <c r="V30" s="44" t="s">
        <v>16</v>
      </c>
      <c r="Y30" s="613" t="s">
        <v>186</v>
      </c>
      <c r="Z30" s="614"/>
      <c r="AA30" s="569"/>
      <c r="AB30" s="570"/>
      <c r="AC30" s="570"/>
      <c r="AD30" s="570"/>
      <c r="AE30" s="570"/>
      <c r="AF30" s="44" t="s">
        <v>13</v>
      </c>
      <c r="AL30" s="561">
        <v>286.60000000000002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T23" zoomScaleNormal="100" workbookViewId="0">
      <selection activeCell="F12" sqref="F12:H1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570.5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530</v>
      </c>
      <c r="E24" s="629"/>
      <c r="F24" s="629"/>
      <c r="G24" s="194" t="s">
        <v>198</v>
      </c>
      <c r="H24" s="607">
        <f>+F12</f>
        <v>570.5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570.5</v>
      </c>
      <c r="Q27" s="612"/>
      <c r="R27" s="612"/>
      <c r="S27" s="612"/>
      <c r="T27" s="44" t="s">
        <v>38</v>
      </c>
      <c r="U27" s="64"/>
      <c r="V27" s="64"/>
      <c r="Y27" s="62" t="s">
        <v>39</v>
      </c>
      <c r="Z27" s="65"/>
      <c r="AH27" s="53"/>
      <c r="AI27" s="53"/>
      <c r="AJ27" s="53"/>
      <c r="AK27" s="53"/>
      <c r="AL27" s="575">
        <f>+AH18+P27</f>
        <v>570.5</v>
      </c>
      <c r="AM27" s="576"/>
      <c r="AN27" s="576"/>
      <c r="AO27" s="576"/>
      <c r="AP27" s="52" t="s">
        <v>13</v>
      </c>
      <c r="AQ27" s="267"/>
      <c r="AR27" s="128"/>
      <c r="AS27" s="561">
        <v>33.299999999999997</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570.5</v>
      </c>
      <c r="I29" s="608"/>
      <c r="J29" s="194" t="s">
        <v>198</v>
      </c>
      <c r="M29" s="581"/>
      <c r="P29" s="56"/>
      <c r="Q29" s="144"/>
      <c r="R29" s="51" t="s">
        <v>183</v>
      </c>
      <c r="S29" s="583" t="s">
        <v>33</v>
      </c>
      <c r="T29" s="597"/>
      <c r="U29" s="597"/>
      <c r="V29" s="598"/>
      <c r="W29" s="48"/>
      <c r="X29" s="66"/>
      <c r="Y29" s="613" t="s">
        <v>258</v>
      </c>
      <c r="Z29" s="614"/>
      <c r="AA29" s="569">
        <v>570.5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460</v>
      </c>
      <c r="E30" s="629"/>
      <c r="F30" s="629"/>
      <c r="G30" s="194" t="s">
        <v>198</v>
      </c>
      <c r="H30" s="607">
        <f>+AL30</f>
        <v>399.4</v>
      </c>
      <c r="I30" s="608"/>
      <c r="J30" s="194" t="s">
        <v>198</v>
      </c>
      <c r="M30" s="581"/>
      <c r="P30" s="56"/>
      <c r="R30" s="611">
        <f>+ROUND(AA28,1)+ROUND(AA29,1)+ROUND(AA30,1)</f>
        <v>570.5</v>
      </c>
      <c r="S30" s="612"/>
      <c r="T30" s="612"/>
      <c r="U30" s="612"/>
      <c r="V30" s="44" t="s">
        <v>16</v>
      </c>
      <c r="Y30" s="613" t="s">
        <v>186</v>
      </c>
      <c r="Z30" s="614"/>
      <c r="AA30" s="569"/>
      <c r="AB30" s="570"/>
      <c r="AC30" s="570"/>
      <c r="AD30" s="570"/>
      <c r="AE30" s="570"/>
      <c r="AF30" s="44" t="s">
        <v>13</v>
      </c>
      <c r="AL30" s="561">
        <v>399.4</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534.1</v>
      </c>
      <c r="AT31" s="600"/>
      <c r="AU31" s="600"/>
      <c r="AV31" s="163" t="s">
        <v>13</v>
      </c>
      <c r="AW31" s="405"/>
    </row>
    <row r="32" spans="2:51" ht="27" customHeight="1" thickTop="1" thickBot="1">
      <c r="B32" s="640" t="s">
        <v>428</v>
      </c>
      <c r="C32" s="641"/>
      <c r="D32" s="629">
        <v>70</v>
      </c>
      <c r="E32" s="629"/>
      <c r="F32" s="629"/>
      <c r="G32" s="194" t="s">
        <v>198</v>
      </c>
      <c r="H32" s="607">
        <f>+AS27</f>
        <v>33.299999999999997</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460</v>
      </c>
      <c r="E33" s="596"/>
      <c r="F33" s="596"/>
      <c r="G33" s="195" t="s">
        <v>198</v>
      </c>
      <c r="H33" s="609">
        <f>+AS31</f>
        <v>534.1</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99.456617002629272</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99.456617002629272</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エラー !：上の表は、⑩の内数である⑪の量が⑩を超えています</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エラー !：上の表は、⑩の内数である⑬の量が⑩を超えています</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エラー !：上の表は、⑩の内数である⑭の量が⑩を超えています</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トオカツフーズ株式会社　横浜鶴見工場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2025-06-25T06:07:24Z</dcterms:created>
  <dcterms:modified xsi:type="dcterms:W3CDTF">2025-06-25T06:07:24Z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