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6D310DF9-6BCF-4E76-B512-E221EFD1EA1D}"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<sst xmlns="http://schemas.openxmlformats.org/spreadsheetml/2006/main" count="2830" uniqueCount="436">
  <si>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</si>
  <si>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</si>
  <si>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</si>
  <si>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</si>
  <si>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</si>
  <si>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</si>
  <si>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</si>
  <si>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</si>
  <si>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</si>
  <si>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</si>
  <si>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</si>
  <si>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</si>
  <si>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</si>
  <si>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</si>
  <si>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</si>
  <si>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</si>
  <si>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</si>
  <si>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</si>
  <si>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</si>
  <si>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</si>
  <si>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</si>
  <si>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</si>
  <si>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</si>
  <si>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</si>
  <si>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</si>
  <si>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</si>
  <si>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</si>
  <si>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</si>
  <si>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</si>
  <si>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</si>
  <si>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</si>
  <si>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</si>
  <si>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</si>
  <si>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</si>
  <si>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</si>
  <si>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</si>
  <si>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</si>
  <si>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</si>
  <si>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</si>
  <si>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</si>
  <si>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</si>
  <si>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</si>
  <si>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</si>
  <si>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</si>
  <si>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</si>
  <si>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</si>
  <si>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</si>
  <si>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</si>
  <si>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</si>
  <si>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</si>
  <si>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</si>
  <si>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</si>
  <si>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</si>
  <si>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</si>
  <si>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</si>
  <si>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</si>
  <si>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</si>
  <si>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</si>
  <si>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</si>
  <si>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</si>
  <si>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</si>
  <si>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</si>
  <si>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</si>
  <si>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</si>
  <si>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</si>
  <si>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</si>
  <si>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</si>
  <si>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</si>
  <si>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</si>
  <si>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</si>
  <si>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</si>
  <si>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</si>
  <si>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</si>
  <si>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</si>
  <si>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</si>
  <si>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</si>
  <si>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</si>
  <si>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</si>
  <si>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</si>
  <si>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</si>
  <si>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</si>
  <si>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</si>
  <si>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</si>
  <si>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</si>
  <si>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</si>
  <si>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</si>
  <si>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</si>
  <si>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</si>
  <si>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</si>
  <si>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</si>
  <si>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</si>
  <si>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</si>
  <si>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</si>
  <si>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</si>
  <si>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</si>
  <si>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</si>
  <si>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</si>
  <si>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</si>
  <si>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</si>
  <si>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</si>
  <si>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</si>
  <si>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</si>
  <si>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</si>
  <si>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</si>
  <si>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</si>
  <si>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</si>
  <si>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</si>
  <si>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</si>
  <si>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</si>
  <si>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</si>
  <si>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</si>
  <si>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</si>
  <si>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</si>
  <si>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</si>
  <si>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</si>
  <si>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</si>
  <si>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</si>
  <si>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</si>
  <si>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</si>
  <si>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</si>
  <si>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</si>
  <si>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</si>
  <si>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</si>
  <si>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</si>
  <si>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</si>
  <si>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</si>
  <si>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</si>
  <si>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</si>
  <si>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</si>
  <si>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</si>
  <si>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</si>
  <si>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</si>
  <si>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</si>
  <si>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</si>
  <si>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</si>
  <si>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</si>
  <si>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</si>
  <si>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</si>
  <si>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</si>
  <si>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</si>
  <si>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</si>
  <si>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</si>
  <si>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</si>
  <si>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</si>
  <si>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</si>
  <si>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</si>
  <si>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</si>
  <si>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</si>
  <si>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</si>
  <si>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</si>
  <si>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</si>
  <si>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</si>
  <si>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</si>
  <si>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</si>
  <si>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</si>
  <si>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</si>
  <si>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</si>
  <si>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</si>
  <si>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</si>
  <si>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</si>
  <si>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</si>
  <si>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</si>
  <si>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</si>
  <si>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</si>
  <si>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</si>
  <si>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</si>
  <si>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</si>
  <si>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</si>
  <si>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</si>
  <si>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</si>
  <si>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</si>
  <si>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</si>
  <si>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</si>
  <si>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</si>
  <si>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</si>
  <si>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</si>
  <si>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</si>
  <si>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</si>
  <si>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</si>
  <si>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</si>
  <si>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</si>
  <si>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</si>
  <si>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</si>
  <si>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</si>
  <si>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</si>
  <si>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</si>
  <si>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</si>
  <si>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</si>
  <si>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</si>
  <si>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</si>
  <si>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</si>
  <si>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</si>
  <si>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</si>
  <si>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</si>
  <si>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</si>
  <si>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</si>
  <si>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</si>
  <si>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</si>
  <si>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</si>
  <si>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</si>
  <si>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</si>
  <si>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</si>
  <si>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</si>
  <si>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</si>
  <si>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</si>
  <si>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</si>
  <si>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</si>
  <si>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</si>
  <si>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</si>
  <si>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</si>
  <si>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</si>
  <si>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</si>
  <si>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</si>
  <si>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</si>
  <si>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</si>
  <si>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</si>
  <si>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</si>
  <si>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</si>
  <si>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</si>
  <si>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</si>
  <si>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</si>
  <si>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</si>
  <si>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</si>
  <si>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</si>
  <si>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</si>
  <si>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</si>
  <si>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</si>
  <si>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</si>
  <si>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</si>
  <si>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</si>
  <si>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</si>
  <si>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</si>
  <si>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</si>
  <si>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</si>
  <si>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</si>
  <si>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</si>
  <si>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</si>
  <si>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</si>
  <si>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</si>
  <si>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</si>
  <si>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</si>
  <si>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</si>
  <si>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</si>
  <si>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</si>
  <si>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</si>
  <si>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</si>
  <si>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</si>
  <si>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</si>
  <si>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</si>
  <si>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</si>
  <si>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</si>
  <si>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</si>
  <si>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</si>
  <si>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</si>
  <si>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</si>
  <si>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</si>
  <si>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</si>
  <si>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</si>
  <si>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</si>
  <si>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</si>
  <si>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</si>
  <si>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</si>
  <si>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</si>
  <si>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</si>
  <si>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</si>
  <si>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</si>
  <si>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</si>
  <si>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</si>
  <si>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</si>
  <si>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</si>
  <si>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</si>
  <si>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</si>
  <si>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</si>
  <si>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</si>
  <si>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</si>
  <si>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</si>
  <si>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</si>
  <si>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</si>
  <si>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</si>
  <si>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</si>
  <si>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</si>
  <si>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</si>
  <si>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</si>
  <si>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</si>
  <si>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</si>
  <si>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</si>
  <si>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</si>
  <si>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</si>
  <si>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</si>
  <si>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</si>
  <si>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</si>
  <si>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</si>
  <si>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</si>
  <si>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</si>
  <si>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</si>
  <si>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</si>
  <si>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</si>
  <si>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</si>
  <si>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</si>
  <si>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</si>
  <si>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</si>
  <si>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</si>
  <si>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</si>
  <si>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</si>
  <si>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</si>
  <si>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</si>
  <si>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</si>
  <si>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</si>
  <si>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</si>
  <si>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</si>
  <si>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</si>
  <si>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</si>
  <si>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</si>
  <si>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</si>
  <si>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</si>
  <si>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</si>
  <si>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</si>
  <si>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</si>
  <si>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</si>
  <si>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</si>
  <si>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</si>
  <si>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</si>
  <si>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</si>
  <si>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</si>
  <si>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</si>
  <si>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</si>
  <si>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</si>
  <si>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</si>
  <si>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</si>
  <si>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</si>
  <si>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</si>
  <si>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</si>
  <si>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</si>
  <si>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</si>
  <si>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</si>
  <si>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</si>
  <si>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</si>
  <si>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</si>
  <si>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</si>
  <si>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</si>
  <si>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</si>
  <si>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</si>
  <si>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</si>
  <si>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</si>
  <si>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</si>
  <si>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</si>
  <si>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</si>
  <si>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</si>
  <si>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</si>
  <si>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</si>
  <si>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</si>
  <si>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</si>
  <si>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</si>
  <si>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</si>
  <si>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</si>
  <si>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</si>
  <si>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</si>
  <si>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</si>
  <si>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</si>
  <si>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</si>
  <si>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</si>
  <si>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</si>
  <si>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</si>
  <si>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</si>
  <si>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</si>
  <si>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</si>
  <si>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</si>
  <si>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</si>
  <si>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</si>
  <si>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</si>
  <si>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</si>
  <si>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</si>
  <si>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</si>
  <si>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</si>
  <si>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</si>
  <si>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</si>
  <si>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</si>
  <si>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</si>
  <si>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</si>
  <si>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</si>
  <si>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</si>
  <si>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</si>
  <si>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</si>
  <si>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</si>
  <si>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</si>
  <si>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</si>
  <si>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</si>
  <si>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</si>
  <si>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</si>
  <si>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</si>
  <si>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</si>
  <si>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</si>
  <si>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</si>
  <si>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</si>
  <si>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</si>
  <si>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</si>
  <si>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</si>
  <si>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</si>
  <si>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</si>
  <si>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</si>
  <si>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</si>
  <si>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</si>
  <si>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</si>
  <si>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</si>
  <si>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</si>
  <si>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</si>
  <si>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</si>
  <si>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</si>
  <si>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</si>
  <si>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</si>
  <si>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</si>
  <si>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</si>
  <si>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</si>
  <si>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</si>
  <si>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</si>
  <si>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</si>
  <si>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</si>
  <si>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</si>
  <si>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</si>
  <si>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</si>
  <si>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</si>
  <si>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</si>
  <si>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</si>
  <si>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</si>
  <si>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</si>
  <si>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横浜市金沢区幸浦1丁目14-2</t>
  </si>
  <si>
    <t>一般社団法人　日本海事検定協会
理化学分析センター　センター長　西田　紀彦</t>
  </si>
  <si>
    <t>一般社団法人　日本海事検定協会
理化学分析センター</t>
  </si>
  <si>
    <t>横浜市金沢区幸浦1丁目14-21</t>
  </si>
  <si>
    <t>045-772-1520</t>
  </si>
  <si>
    <t>横浜市長</t>
  </si>
  <si>
    <t>Ｒ－サービス業（他に分類されないもの）</t>
  </si>
  <si>
    <t>化学分析業</t>
  </si>
  <si>
    <t>○</t>
  </si>
  <si>
    <t>045-772-1520</t>
    <phoneticPr fontId="3"/>
  </si>
  <si>
    <t>令和   ７年   ６月   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</si>
</sst>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39" zoomScaleNormal="100" zoomScaleSheetLayoutView="100" workbookViewId="0">
      <selection activeCell="U52" sqref="U52"/>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433</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435</v>
      </c>
      <c r="M34" s="460"/>
      <c r="N34" s="460"/>
      <c r="O34" s="461"/>
      <c r="Q34" s="15"/>
      <c r="R34" s="15"/>
      <c r="S34" s="15"/>
    </row>
    <row r="35" spans="1:19" ht="13.5">
      <c r="C35" s="76"/>
      <c r="O35" s="78"/>
      <c r="Q35" s="15"/>
      <c r="R35" s="15"/>
      <c r="S35" s="15"/>
    </row>
    <row r="36" spans="1:19" ht="13.5">
      <c r="C36" s="479" t="s">
        <v>430</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425</v>
      </c>
      <c r="K39" s="450"/>
      <c r="L39" s="451"/>
      <c r="M39" s="451"/>
      <c r="N39" s="451"/>
      <c r="O39" s="452"/>
      <c r="Q39" s="15"/>
      <c r="R39" s="15"/>
    </row>
    <row r="40" spans="1:19" ht="26.25" customHeight="1">
      <c r="C40" s="76"/>
      <c r="H40" s="18" t="s">
        <v>7</v>
      </c>
      <c r="I40" s="18"/>
      <c r="J40" s="450" t="s">
        <v>426</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427</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2938</v>
      </c>
      <c r="N48" s="466"/>
      <c r="O48" s="467"/>
    </row>
    <row r="49" spans="3:21" ht="18.75" customHeight="1">
      <c r="C49" s="417" t="s">
        <v>11</v>
      </c>
      <c r="D49" s="445"/>
      <c r="E49" s="446"/>
      <c r="F49" s="475" t="s">
        <v>428</v>
      </c>
      <c r="G49" s="476"/>
      <c r="H49" s="476"/>
      <c r="I49" s="476"/>
      <c r="J49" s="476"/>
      <c r="K49" s="476"/>
      <c r="L49" s="115" t="s">
        <v>134</v>
      </c>
      <c r="M49" s="367"/>
      <c r="N49" s="468" t="s">
        <v>434</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431</v>
      </c>
      <c r="G52" s="482"/>
      <c r="H52" s="482"/>
      <c r="I52" s="482"/>
      <c r="J52" s="25" t="s">
        <v>47</v>
      </c>
      <c r="K52" s="25"/>
      <c r="L52" s="483" t="s">
        <v>432</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v>1570</v>
      </c>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97</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99.94</v>
      </c>
      <c r="I63" s="216" t="s">
        <v>4</v>
      </c>
      <c r="J63" s="439" t="s">
        <v>228</v>
      </c>
      <c r="K63" s="440"/>
      <c r="L63" s="441"/>
      <c r="M63" s="437">
        <f>+別紙!X14</f>
        <v>99.94</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99.94</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125.03</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1"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0.1</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0.1</v>
      </c>
      <c r="E24" s="563"/>
      <c r="F24" s="563"/>
      <c r="G24" s="182" t="s">
        <v>158</v>
      </c>
      <c r="H24" s="534">
        <f>+F12</f>
        <v>0.1</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0.1</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0.1</v>
      </c>
      <c r="Q27" s="583"/>
      <c r="R27" s="583"/>
      <c r="S27" s="583"/>
      <c r="T27" s="42" t="s">
        <v>38</v>
      </c>
      <c r="U27" s="62"/>
      <c r="V27" s="62"/>
      <c r="Y27" s="60" t="s">
        <v>39</v>
      </c>
      <c r="Z27" s="63"/>
      <c r="AH27" s="51"/>
      <c r="AI27" s="51"/>
      <c r="AJ27" s="51"/>
      <c r="AK27" s="51"/>
      <c r="AL27" s="546">
        <f>+AH18+P27</f>
        <v>0.1</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0.1</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0.1</v>
      </c>
      <c r="E29" s="563"/>
      <c r="F29" s="563"/>
      <c r="G29" s="182" t="s">
        <v>158</v>
      </c>
      <c r="H29" s="534">
        <f>+AL27</f>
        <v>0.1</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0.1</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0.1</v>
      </c>
      <c r="E31" s="563"/>
      <c r="F31" s="563"/>
      <c r="G31" s="182" t="s">
        <v>158</v>
      </c>
      <c r="H31" s="534">
        <f>+AS24</f>
        <v>0.1</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E19" sqref="E1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7"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7.0000000000000007E-2</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0.06</v>
      </c>
      <c r="E24" s="563"/>
      <c r="F24" s="563"/>
      <c r="G24" s="182" t="s">
        <v>158</v>
      </c>
      <c r="H24" s="534">
        <f>+F12</f>
        <v>7.0000000000000007E-2</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7.0000000000000007E-2</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7.0000000000000007E-2</v>
      </c>
      <c r="Q27" s="583"/>
      <c r="R27" s="583"/>
      <c r="S27" s="583"/>
      <c r="T27" s="42" t="s">
        <v>38</v>
      </c>
      <c r="U27" s="62"/>
      <c r="V27" s="62"/>
      <c r="Y27" s="60" t="s">
        <v>39</v>
      </c>
      <c r="Z27" s="63"/>
      <c r="AH27" s="51"/>
      <c r="AI27" s="51"/>
      <c r="AJ27" s="51"/>
      <c r="AK27" s="51"/>
      <c r="AL27" s="546">
        <f>+AH18+P27</f>
        <v>7.0000000000000007E-2</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7.0000000000000007E-2</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0.06</v>
      </c>
      <c r="E29" s="563"/>
      <c r="F29" s="563"/>
      <c r="G29" s="182" t="s">
        <v>158</v>
      </c>
      <c r="H29" s="534">
        <f>+AL27</f>
        <v>7.0000000000000007E-2</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7.0000000000000007E-2</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0.06</v>
      </c>
      <c r="E31" s="563"/>
      <c r="F31" s="563"/>
      <c r="G31" s="182" t="s">
        <v>158</v>
      </c>
      <c r="H31" s="534">
        <f>+AS24</f>
        <v>7.0000000000000007E-2</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一般社団法人　日本海事検定協会
理化学分析センター</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16.07</v>
      </c>
      <c r="H9" s="312">
        <f>IF(OR(ｲ.特管廃酸!D24&gt;0,ｲ.特管廃酸!D24&lt;0),ｲ.特管廃酸!D24,IF(H$19&gt;0,"0",0))</f>
        <v>83.71</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0.1</v>
      </c>
      <c r="T9" s="312">
        <f>IF(OR(ｾ.有害汚泥!D24&gt;0,ｾ.有害汚泥!D24&lt;0),ｾ.有害汚泥!D24,IF(T$19&gt;0,"0",0))</f>
        <v>0</v>
      </c>
      <c r="U9" s="312">
        <f>IF(OR(ｿ.有害廃酸!D24&gt;0,ｿ.有害廃酸!D24&lt;0),ｿ.有害廃酸!D24,IF(U$19&gt;0,"0",0))</f>
        <v>0.06</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99.94</v>
      </c>
    </row>
    <row r="10" spans="2:24" ht="24" customHeight="1">
      <c r="B10" s="158" t="s">
        <v>327</v>
      </c>
      <c r="C10" s="634" t="s">
        <v>244</v>
      </c>
      <c r="D10" s="634"/>
      <c r="E10" s="634"/>
      <c r="F10" s="635"/>
      <c r="G10" s="314" t="str">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t="str">
        <f>IF(OR(ｽ.有害廃油!D25&gt;0,ｽ.有害廃油!D25&lt;0),ｽ.有害廃油!D25,IF(S$19&gt;0,"0",0))</f>
        <v>0</v>
      </c>
      <c r="T10" s="314">
        <f>IF(OR(ｾ.有害汚泥!D25&gt;0,ｾ.有害汚泥!D25&lt;0),ｾ.有害汚泥!D25,IF(T$19&gt;0,"0",0))</f>
        <v>0</v>
      </c>
      <c r="U10" s="314" t="str">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t="str">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t="str">
        <f>IF(OR(ｽ.有害廃油!D26&gt;0,ｽ.有害廃油!D26&lt;0),ｽ.有害廃油!D26,IF(S$19&gt;0,"0",0))</f>
        <v>0</v>
      </c>
      <c r="T11" s="316">
        <f>IF(OR(ｾ.有害汚泥!D26&gt;0,ｾ.有害汚泥!D26&lt;0),ｾ.有害汚泥!D26,IF(T$19&gt;0,"0",0))</f>
        <v>0</v>
      </c>
      <c r="U11" s="316" t="str">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t="str">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t="str">
        <f>IF(OR(ｽ.有害廃油!D27&gt;0,ｽ.有害廃油!D27&lt;0),ｽ.有害廃油!D27,IF(S$19&gt;0,"0",0))</f>
        <v>0</v>
      </c>
      <c r="T12" s="316">
        <f>IF(OR(ｾ.有害汚泥!D27&gt;0,ｾ.有害汚泥!D27&lt;0),ｾ.有害汚泥!D27,IF(T$19&gt;0,"0",0))</f>
        <v>0</v>
      </c>
      <c r="U12" s="316" t="str">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t="str">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t="str">
        <f>IF(OR(ｽ.有害廃油!D28&gt;0,ｽ.有害廃油!D28&lt;0),ｽ.有害廃油!D28,IF(S$19&gt;0,"0",0))</f>
        <v>0</v>
      </c>
      <c r="T13" s="316">
        <f>IF(OR(ｾ.有害汚泥!D28&gt;0,ｾ.有害汚泥!D28&lt;0),ｾ.有害汚泥!D28,IF(T$19&gt;0,"0",0))</f>
        <v>0</v>
      </c>
      <c r="U13" s="316" t="str">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16.07</v>
      </c>
      <c r="H14" s="316">
        <f>IF(OR(ｲ.特管廃酸!D29&gt;0,ｲ.特管廃酸!D29&lt;0),ｲ.特管廃酸!D29,IF(H$19&gt;0,"0",0))</f>
        <v>83.71</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0.1</v>
      </c>
      <c r="T14" s="316">
        <f>IF(OR(ｾ.有害汚泥!D29&gt;0,ｾ.有害汚泥!D29&lt;0),ｾ.有害汚泥!D29,IF(T$19&gt;0,"0",0))</f>
        <v>0</v>
      </c>
      <c r="U14" s="316">
        <f>IF(OR(ｿ.有害廃酸!D29&gt;0,ｿ.有害廃酸!D29&lt;0),ｿ.有害廃酸!D29,IF(U$19&gt;0,"0",0))</f>
        <v>0.06</v>
      </c>
      <c r="V14" s="316">
        <f>IF(OR(ﾀ.有害廃ｱﾙｶﾘ!D29&gt;0,ﾀ.有害廃ｱﾙｶﾘ!D29&lt;0),ﾀ.有害廃ｱﾙｶﾘ!D29,IF(V$19&gt;0,"0",0))</f>
        <v>0</v>
      </c>
      <c r="W14" s="317">
        <f>IF(OR(ﾁ.廃水銀等!D29&gt;0,ﾁ.廃水銀等!D29&lt;0),ﾁ.廃水銀等!D29,IF(W$19&gt;0,"0",0))</f>
        <v>0</v>
      </c>
      <c r="X14" s="318">
        <f t="shared" si="0"/>
        <v>99.94</v>
      </c>
    </row>
    <row r="15" spans="2:24" ht="24" customHeight="1">
      <c r="B15" s="158" t="s">
        <v>184</v>
      </c>
      <c r="C15" s="636" t="s">
        <v>182</v>
      </c>
      <c r="D15" s="636"/>
      <c r="E15" s="636"/>
      <c r="F15" s="637"/>
      <c r="G15" s="316" t="str">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t="str">
        <f>IF(OR(ｽ.有害廃油!D30&gt;0,ｽ.有害廃油!D30&lt;0),ｽ.有害廃油!D30,IF(S$19&gt;0,"0",0))</f>
        <v>0</v>
      </c>
      <c r="T15" s="316">
        <f>IF(OR(ｾ.有害汚泥!D30&gt;0,ｾ.有害汚泥!D30&lt;0),ｾ.有害汚泥!D30,IF(T$19&gt;0,"0",0))</f>
        <v>0</v>
      </c>
      <c r="U15" s="316" t="str">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16.07</v>
      </c>
      <c r="H16" s="316">
        <f>IF(OR(ｲ.特管廃酸!D31&gt;0,ｲ.特管廃酸!D31&lt;0),ｲ.特管廃酸!D31,IF(H$19&gt;0,"0",0))</f>
        <v>83.71</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0.1</v>
      </c>
      <c r="T16" s="316">
        <f>IF(OR(ｾ.有害汚泥!D31&gt;0,ｾ.有害汚泥!D31&lt;0),ｾ.有害汚泥!D31,IF(T$19&gt;0,"0",0))</f>
        <v>0</v>
      </c>
      <c r="U16" s="316">
        <f>IF(OR(ｿ.有害廃酸!D31&gt;0,ｿ.有害廃酸!D31&lt;0),ｿ.有害廃酸!D31,IF(U$19&gt;0,"0",0))</f>
        <v>0.06</v>
      </c>
      <c r="V16" s="316">
        <f>IF(OR(ﾀ.有害廃ｱﾙｶﾘ!D31&gt;0,ﾀ.有害廃ｱﾙｶﾘ!D31&lt;0),ﾀ.有害廃ｱﾙｶﾘ!D31,IF(V$19&gt;0,"0",0))</f>
        <v>0</v>
      </c>
      <c r="W16" s="317">
        <f>IF(OR(ﾁ.廃水銀等!D31&gt;0,ﾁ.廃水銀等!D31&lt;0),ﾁ.廃水銀等!D31,IF(W$19&gt;0,"0",0))</f>
        <v>0</v>
      </c>
      <c r="X16" s="318">
        <f t="shared" si="0"/>
        <v>99.94</v>
      </c>
    </row>
    <row r="17" spans="2:24" ht="24" customHeight="1">
      <c r="B17" s="158"/>
      <c r="C17" s="636" t="s">
        <v>400</v>
      </c>
      <c r="D17" s="636"/>
      <c r="E17" s="636"/>
      <c r="F17" s="637"/>
      <c r="G17" s="316" t="str">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t="str">
        <f>IF(OR(ｽ.有害廃油!D32&gt;0,ｽ.有害廃油!D32&lt;0),ｽ.有害廃油!D32,IF(S$19&gt;0,"0",0))</f>
        <v>0</v>
      </c>
      <c r="T17" s="316">
        <f>IF(OR(ｾ.有害汚泥!D32&gt;0,ｾ.有害汚泥!D32&lt;0),ｾ.有害汚泥!D32,IF(T$19&gt;0,"0",0))</f>
        <v>0</v>
      </c>
      <c r="U17" s="316" t="str">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t="str">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t="str">
        <f>IF(OR(ｽ.有害廃油!D33&gt;0,ｽ.有害廃油!D33&lt;0),ｽ.有害廃油!D33,IF(S$19&gt;0,"0",0))</f>
        <v>0</v>
      </c>
      <c r="T18" s="319">
        <f>IF(OR(ｾ.有害汚泥!D33&gt;0,ｾ.有害汚泥!D33&lt;0),ｾ.有害汚泥!D33,IF(T$19&gt;0,"0",0))</f>
        <v>0</v>
      </c>
      <c r="U18" s="319" t="str">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16.46</v>
      </c>
      <c r="H19" s="322">
        <f t="shared" si="1"/>
        <v>108.4</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0.1</v>
      </c>
      <c r="T19" s="322">
        <f t="shared" si="1"/>
        <v>0</v>
      </c>
      <c r="U19" s="322">
        <f>+U37+U25+U23+U22+U21-U20</f>
        <v>7.0000000000000007E-2</v>
      </c>
      <c r="V19" s="322">
        <f t="shared" si="1"/>
        <v>0</v>
      </c>
      <c r="W19" s="322">
        <f>+W37+W25+W23+W22+W21-W20</f>
        <v>0</v>
      </c>
      <c r="X19" s="323">
        <f t="shared" ref="X19:X47" si="2">SUM(G19:W19)</f>
        <v>125.03</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16.46</v>
      </c>
      <c r="H37" s="346">
        <f t="shared" si="7"/>
        <v>108.4</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0.1</v>
      </c>
      <c r="T37" s="346">
        <f t="shared" si="7"/>
        <v>0</v>
      </c>
      <c r="U37" s="346">
        <f t="shared" si="7"/>
        <v>7.0000000000000007E-2</v>
      </c>
      <c r="V37" s="346">
        <f t="shared" si="7"/>
        <v>0</v>
      </c>
      <c r="W37" s="346">
        <f>+W38+W42</f>
        <v>0</v>
      </c>
      <c r="X37" s="347">
        <f t="shared" si="2"/>
        <v>125.03</v>
      </c>
    </row>
    <row r="38" spans="2:24" ht="24" customHeight="1">
      <c r="B38" s="156"/>
      <c r="C38" s="658"/>
      <c r="D38" s="195"/>
      <c r="E38" s="193" t="s">
        <v>195</v>
      </c>
      <c r="F38" s="360"/>
      <c r="G38" s="340">
        <f t="shared" ref="G38:V38" si="8">SUM(G39:G41)</f>
        <v>16.46</v>
      </c>
      <c r="H38" s="340">
        <f t="shared" si="8"/>
        <v>108.4</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0.1</v>
      </c>
      <c r="T38" s="340">
        <f t="shared" si="8"/>
        <v>0</v>
      </c>
      <c r="U38" s="340">
        <f t="shared" si="8"/>
        <v>7.0000000000000007E-2</v>
      </c>
      <c r="V38" s="340">
        <f t="shared" si="8"/>
        <v>0</v>
      </c>
      <c r="W38" s="340">
        <f>SUM(W39:W41)</f>
        <v>0</v>
      </c>
      <c r="X38" s="341">
        <f t="shared" si="2"/>
        <v>125.03</v>
      </c>
    </row>
    <row r="39" spans="2:24" ht="24" customHeight="1">
      <c r="B39" s="156"/>
      <c r="C39" s="658"/>
      <c r="D39" s="196"/>
      <c r="E39" s="191"/>
      <c r="F39" s="189" t="s">
        <v>175</v>
      </c>
      <c r="G39" s="342">
        <f>+ｱ.特管廃油!$AA$28</f>
        <v>16.46</v>
      </c>
      <c r="H39" s="342">
        <f>+ｲ.特管廃酸!$AA$28</f>
        <v>108.4</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0.1</v>
      </c>
      <c r="T39" s="342">
        <f>+ｾ.有害汚泥!$AA$28</f>
        <v>0</v>
      </c>
      <c r="U39" s="342">
        <f>+ｿ.有害廃酸!$AA$28</f>
        <v>7.0000000000000007E-2</v>
      </c>
      <c r="V39" s="342">
        <f>+ﾀ.有害廃ｱﾙｶﾘ!$AA$28</f>
        <v>0</v>
      </c>
      <c r="W39" s="342">
        <f>+ﾁ.廃水銀等!$AA$28</f>
        <v>0</v>
      </c>
      <c r="X39" s="343">
        <f t="shared" si="2"/>
        <v>125.03</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16.46</v>
      </c>
      <c r="H43" s="348">
        <f>+ｲ.特管廃酸!$AL$27</f>
        <v>108.4</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0.1</v>
      </c>
      <c r="T43" s="348">
        <f>+ｾ.有害汚泥!$AL$27</f>
        <v>0</v>
      </c>
      <c r="U43" s="348">
        <f>+ｿ.有害廃酸!$AL$27</f>
        <v>7.0000000000000007E-2</v>
      </c>
      <c r="V43" s="348">
        <f>+ﾀ.有害廃ｱﾙｶﾘ!$AL$27</f>
        <v>0</v>
      </c>
      <c r="W43" s="348">
        <f>+ﾁ.廃水銀等!$AL$27</f>
        <v>0</v>
      </c>
      <c r="X43" s="349">
        <f t="shared" si="2"/>
        <v>125.03</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16.46</v>
      </c>
      <c r="H45" s="352">
        <f>+ｲ.特管廃酸!$AS$24</f>
        <v>108.4</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0.1</v>
      </c>
      <c r="T45" s="352">
        <f>+ｾ.有害汚泥!$AS$24</f>
        <v>0</v>
      </c>
      <c r="U45" s="352">
        <f>+ｿ.有害廃酸!$AS$24</f>
        <v>7.0000000000000007E-2</v>
      </c>
      <c r="V45" s="352">
        <f>+ﾀ.有害廃ｱﾙｶﾘ!$AS$24</f>
        <v>0</v>
      </c>
      <c r="W45" s="352">
        <f>+ﾁ.廃水銀等!$AS$24</f>
        <v>0</v>
      </c>
      <c r="X45" s="353">
        <f t="shared" si="2"/>
        <v>125.03</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32.53</v>
      </c>
      <c r="H55" s="385">
        <f t="shared" ref="H55:V55" si="9">IF(H9="0",+H19+H20,+H9+H19+H20)</f>
        <v>192.11</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0.2</v>
      </c>
      <c r="T55" s="385">
        <f t="shared" si="9"/>
        <v>0</v>
      </c>
      <c r="U55" s="385">
        <f t="shared" si="9"/>
        <v>0.13</v>
      </c>
      <c r="V55" s="385">
        <f t="shared" si="9"/>
        <v>0</v>
      </c>
      <c r="W55" s="385">
        <f>IF(W9="0",+W19+W20,+W9+W19+W20)</f>
        <v>0</v>
      </c>
      <c r="X55" s="386">
        <f>+X9+X19+X20</f>
        <v>224.97</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7"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16.46</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16.07</v>
      </c>
      <c r="E24" s="563"/>
      <c r="F24" s="563"/>
      <c r="G24" s="182" t="s">
        <v>158</v>
      </c>
      <c r="H24" s="534">
        <f>+F12</f>
        <v>16.46</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16.46</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16.46</v>
      </c>
      <c r="Q27" s="583"/>
      <c r="R27" s="583"/>
      <c r="S27" s="583"/>
      <c r="T27" s="42" t="s">
        <v>38</v>
      </c>
      <c r="U27" s="62"/>
      <c r="V27" s="62"/>
      <c r="Y27" s="60" t="s">
        <v>39</v>
      </c>
      <c r="Z27" s="63"/>
      <c r="AH27" s="51"/>
      <c r="AI27" s="51"/>
      <c r="AJ27" s="51"/>
      <c r="AK27" s="51"/>
      <c r="AL27" s="546">
        <f>+AH18+P27</f>
        <v>16.46</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16.46</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16.07</v>
      </c>
      <c r="E29" s="563"/>
      <c r="F29" s="563"/>
      <c r="G29" s="182" t="s">
        <v>158</v>
      </c>
      <c r="H29" s="534">
        <f>+AL27</f>
        <v>16.46</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16.46</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16.07</v>
      </c>
      <c r="E31" s="563"/>
      <c r="F31" s="563"/>
      <c r="G31" s="182" t="s">
        <v>158</v>
      </c>
      <c r="H31" s="534">
        <f>+AS24</f>
        <v>16.46</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７年   ６月   １６日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横浜市金沢区幸浦1丁目14-2</v>
      </c>
      <c r="K16" s="684"/>
      <c r="L16" s="685"/>
      <c r="M16" s="685"/>
      <c r="N16" s="685"/>
      <c r="O16" s="686"/>
    </row>
    <row r="17" spans="1:17" ht="26.25" customHeight="1">
      <c r="C17" s="76"/>
      <c r="H17" s="18" t="s">
        <v>7</v>
      </c>
      <c r="I17" s="18"/>
      <c r="J17" s="684" t="str">
        <f>+表紙!J40</f>
        <v>一般社団法人　日本海事検定協会
理化学分析センター　センター長　西田　紀彦</v>
      </c>
      <c r="K17" s="684"/>
      <c r="L17" s="685"/>
      <c r="M17" s="685"/>
      <c r="N17" s="685"/>
      <c r="O17" s="686"/>
    </row>
    <row r="18" spans="1:17">
      <c r="C18" s="76"/>
      <c r="J18" s="16" t="s">
        <v>8</v>
      </c>
      <c r="O18" s="77"/>
    </row>
    <row r="19" spans="1:17">
      <c r="C19" s="76"/>
      <c r="J19" s="19" t="s">
        <v>9</v>
      </c>
      <c r="K19" s="19"/>
      <c r="L19" s="689" t="str">
        <f>IF(+表紙!L42="","",+表紙!L42)</f>
        <v>045-772-1520</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一般社団法人　日本海事検定協会
理化学分析センター</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2938</v>
      </c>
      <c r="N25" s="702"/>
      <c r="O25" s="703"/>
    </row>
    <row r="26" spans="1:17" ht="18.600000000000001" customHeight="1">
      <c r="C26" s="417" t="s">
        <v>11</v>
      </c>
      <c r="D26" s="445"/>
      <c r="E26" s="446"/>
      <c r="F26" s="706" t="str">
        <f>+表紙!F49</f>
        <v>横浜市金沢区幸浦1丁目14-21</v>
      </c>
      <c r="G26" s="707"/>
      <c r="H26" s="707"/>
      <c r="I26" s="707"/>
      <c r="J26" s="707"/>
      <c r="K26" s="707"/>
      <c r="L26" s="115" t="s">
        <v>134</v>
      </c>
      <c r="M26" s="207"/>
      <c r="N26" s="723" t="str">
        <f>IF(+表紙!N49="","",+表紙!N49)</f>
        <v>045-772-1520</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Ｒ－サービス業（他に分類されないもの）</v>
      </c>
      <c r="G29" s="720"/>
      <c r="H29" s="720"/>
      <c r="I29" s="720"/>
      <c r="J29" s="25" t="s">
        <v>47</v>
      </c>
      <c r="K29" s="25"/>
      <c r="L29" s="725" t="str">
        <f>IF(+表紙!L52="","",+表紙!L52)</f>
        <v>化学分析業</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f>IF(+表紙!L56="","",+表紙!L56)</f>
        <v>1570</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97</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99.94</v>
      </c>
      <c r="I40" s="216" t="s">
        <v>4</v>
      </c>
      <c r="J40" s="439" t="s">
        <v>293</v>
      </c>
      <c r="K40" s="440"/>
      <c r="L40" s="441"/>
      <c r="M40" s="680">
        <f>+表紙!M63</f>
        <v>99.94</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f>+表紙!M65</f>
        <v>99.94</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t="str">
        <f>IF(表紙!M69="","",表紙!M69)</f>
        <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125.03</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9"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108.4</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83.71</v>
      </c>
      <c r="E24" s="563"/>
      <c r="F24" s="563"/>
      <c r="G24" s="182" t="s">
        <v>158</v>
      </c>
      <c r="H24" s="534">
        <f>+F12</f>
        <v>108.4</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108.4</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108.4</v>
      </c>
      <c r="Q27" s="583"/>
      <c r="R27" s="583"/>
      <c r="S27" s="583"/>
      <c r="T27" s="42" t="s">
        <v>38</v>
      </c>
      <c r="U27" s="62"/>
      <c r="V27" s="62"/>
      <c r="Y27" s="60" t="s">
        <v>39</v>
      </c>
      <c r="Z27" s="63"/>
      <c r="AH27" s="51"/>
      <c r="AI27" s="51"/>
      <c r="AJ27" s="51"/>
      <c r="AK27" s="51"/>
      <c r="AL27" s="546">
        <f>+AH18+P27</f>
        <v>108.4</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108.4</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83.71</v>
      </c>
      <c r="E29" s="563"/>
      <c r="F29" s="563"/>
      <c r="G29" s="182" t="s">
        <v>158</v>
      </c>
      <c r="H29" s="534">
        <f>+AL27</f>
        <v>108.4</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108.4</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83.71</v>
      </c>
      <c r="E31" s="563"/>
      <c r="F31" s="563"/>
      <c r="G31" s="182" t="s">
        <v>158</v>
      </c>
      <c r="H31" s="534">
        <f>+AS24</f>
        <v>108.4</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一般社団法人　日本海事検定協会
理化学分析センター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2025-06-13T01:28:42Z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