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E46CAEFF-8CAC-4A88-959B-CDE957D77B56}" xr6:coauthVersionLast="47" xr6:coauthVersionMax="47" xr10:uidLastSave="{00000000-0000-0000-0000-000000000000}"/>
  <bookViews>
    <workbookView xWindow="-120" yWindow="-120" windowWidth="29040" windowHeight="158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<sst xmlns="http://schemas.openxmlformats.org/spreadsheetml/2006/main" count="2765" uniqueCount="431">
  <si>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</si>
  <si>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</si>
  <si>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</si>
  <si>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</si>
  <si>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</si>
  <si>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</si>
  <si>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</si>
  <si>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</si>
  <si>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</si>
  <si>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</si>
  <si>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</si>
  <si>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</si>
  <si>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</si>
  <si>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</si>
  <si>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</si>
  <si>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</si>
  <si>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</si>
  <si>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</si>
  <si>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</si>
  <si>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</si>
  <si>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</si>
  <si>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</si>
  <si>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</si>
  <si>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</si>
  <si>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</si>
  <si>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</si>
  <si>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</si>
  <si>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</si>
  <si>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</si>
  <si>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</si>
  <si>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</si>
  <si>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</si>
  <si>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</si>
  <si>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</si>
  <si>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</si>
  <si>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</si>
  <si>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</si>
  <si>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</si>
  <si>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</si>
  <si>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</si>
  <si>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</si>
  <si>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</si>
  <si>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</si>
  <si>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</si>
  <si>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</si>
  <si>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</si>
  <si>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</si>
  <si>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</si>
  <si>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</si>
  <si>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</si>
  <si>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</si>
  <si>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</si>
  <si>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</si>
  <si>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</si>
  <si>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</si>
  <si>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</si>
  <si>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</si>
  <si>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</si>
  <si>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</si>
  <si>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</si>
  <si>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</si>
  <si>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</si>
  <si>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</si>
  <si>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</si>
  <si>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</si>
  <si>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</si>
  <si>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</si>
  <si>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</si>
  <si>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</si>
  <si>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</si>
  <si>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</si>
  <si>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</si>
  <si>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</si>
  <si>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</si>
  <si>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</si>
  <si>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</si>
  <si>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</si>
  <si>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</si>
  <si>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</si>
  <si>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</si>
  <si>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</si>
  <si>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</si>
  <si>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</si>
  <si>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</si>
  <si>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</si>
  <si>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</si>
  <si>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</si>
  <si>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</si>
  <si>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</si>
  <si>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</si>
  <si>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</si>
  <si>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</si>
  <si>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</si>
  <si>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</si>
  <si>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</si>
  <si>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</si>
  <si>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</si>
  <si>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</si>
  <si>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</si>
  <si>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</si>
  <si>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</si>
  <si>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</si>
  <si>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</si>
  <si>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</si>
  <si>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</si>
  <si>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</si>
  <si>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</si>
  <si>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</si>
  <si>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</si>
  <si>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</si>
  <si>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</si>
  <si>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</si>
  <si>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</si>
  <si>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</si>
  <si>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</si>
  <si>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</si>
  <si>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</si>
  <si>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</si>
  <si>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</si>
  <si>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</si>
  <si>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</si>
  <si>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</si>
  <si>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</si>
  <si>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</si>
  <si>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</si>
  <si>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</si>
  <si>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</si>
  <si>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</si>
  <si>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</si>
  <si>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</si>
  <si>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</si>
  <si>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</si>
  <si>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</si>
  <si>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</si>
  <si>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</si>
  <si>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</si>
  <si>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</si>
  <si>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</si>
  <si>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</si>
  <si>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</si>
  <si>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</si>
  <si>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</si>
  <si>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</si>
  <si>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</si>
  <si>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</si>
  <si>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</si>
  <si>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</si>
  <si>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</si>
  <si>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</si>
  <si>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</si>
  <si>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</si>
  <si>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</si>
  <si>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</si>
  <si>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</si>
  <si>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</si>
  <si>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</si>
  <si>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</si>
  <si>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</si>
  <si>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</si>
  <si>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</si>
  <si>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</si>
  <si>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</si>
  <si>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</si>
  <si>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</si>
  <si>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</si>
  <si>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</si>
  <si>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</si>
  <si>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</si>
  <si>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</si>
  <si>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</si>
  <si>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</si>
  <si>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</si>
  <si>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</si>
  <si>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</si>
  <si>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</si>
  <si>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</si>
  <si>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</si>
  <si>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</si>
  <si>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</si>
  <si>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</si>
  <si>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</si>
  <si>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</si>
  <si>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</si>
  <si>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</si>
  <si>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</si>
  <si>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</si>
  <si>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</si>
  <si>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</si>
  <si>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</si>
  <si>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</si>
  <si>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</si>
  <si>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</si>
  <si>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</si>
  <si>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</si>
  <si>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</si>
  <si>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</si>
  <si>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</si>
  <si>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</si>
  <si>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</si>
  <si>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</si>
  <si>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</si>
  <si>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</si>
  <si>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</si>
  <si>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</si>
  <si>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</si>
  <si>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</si>
  <si>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</si>
  <si>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</si>
  <si>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</si>
  <si>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</si>
  <si>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</si>
  <si>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</si>
  <si>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</si>
  <si>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</si>
  <si>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</si>
  <si>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</si>
  <si>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</si>
  <si>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</si>
  <si>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</si>
  <si>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</si>
  <si>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</si>
  <si>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</si>
  <si>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</si>
  <si>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</si>
  <si>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</si>
  <si>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</si>
  <si>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</si>
  <si>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</si>
  <si>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</si>
  <si>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</si>
  <si>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</si>
  <si>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</si>
  <si>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</si>
  <si>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</si>
  <si>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</si>
  <si>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</si>
  <si>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</si>
  <si>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</si>
  <si>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</si>
  <si>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</si>
  <si>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</si>
  <si>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</si>
  <si>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</si>
  <si>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</si>
  <si>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</si>
  <si>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</si>
  <si>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</si>
  <si>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</si>
  <si>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</si>
  <si>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</si>
  <si>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</si>
  <si>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</si>
  <si>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</si>
  <si>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</si>
  <si>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</si>
  <si>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</si>
  <si>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</si>
  <si>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</si>
  <si>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</si>
  <si>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</si>
  <si>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</si>
  <si>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</si>
  <si>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</si>
  <si>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</si>
  <si>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</si>
  <si>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</si>
  <si>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</si>
  <si>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</si>
  <si>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</si>
  <si>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</si>
  <si>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</si>
  <si>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</si>
  <si>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</si>
  <si>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</si>
  <si>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</si>
  <si>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</si>
  <si>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</si>
  <si>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</si>
  <si>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</si>
  <si>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</si>
  <si>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</si>
  <si>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</si>
  <si>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</si>
  <si>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</si>
  <si>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</si>
  <si>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</si>
  <si>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</si>
  <si>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</si>
  <si>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</si>
  <si>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</si>
  <si>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</si>
  <si>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</si>
  <si>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</si>
  <si>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</si>
  <si>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</si>
  <si>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</si>
  <si>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</si>
  <si>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</si>
  <si>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</si>
  <si>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</si>
  <si>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</si>
  <si>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</si>
  <si>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</si>
  <si>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</si>
  <si>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</si>
  <si>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</si>
  <si>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</si>
  <si>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</si>
  <si>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</si>
  <si>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</si>
  <si>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</si>
  <si>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</si>
  <si>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</si>
  <si>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</si>
  <si>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</si>
  <si>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</si>
  <si>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</si>
  <si>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</si>
  <si>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</si>
  <si>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</si>
  <si>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</si>
  <si>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</si>
  <si>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</si>
  <si>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</si>
  <si>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</si>
  <si>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</si>
  <si>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</si>
  <si>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</si>
  <si>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</si>
  <si>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</si>
  <si>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</si>
  <si>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</si>
  <si>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</si>
  <si>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</si>
  <si>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</si>
  <si>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</si>
  <si>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</si>
  <si>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</si>
  <si>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</si>
  <si>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</si>
  <si>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</si>
  <si>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</si>
  <si>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</si>
  <si>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</si>
  <si>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</si>
  <si>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</si>
  <si>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</si>
  <si>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</si>
  <si>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</si>
  <si>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</si>
  <si>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</si>
  <si>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</si>
  <si>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</si>
  <si>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</si>
  <si>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</si>
  <si>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</si>
  <si>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</si>
  <si>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</si>
  <si>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</si>
  <si>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</si>
  <si>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</si>
  <si>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</si>
  <si>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</si>
  <si>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</si>
  <si>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</si>
  <si>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</si>
  <si>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</si>
  <si>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</si>
  <si>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</si>
  <si>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</si>
  <si>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</si>
  <si>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</si>
  <si>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</si>
  <si>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</si>
  <si>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</si>
  <si>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</si>
  <si>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</si>
  <si>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</si>
  <si>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</si>
  <si>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</si>
  <si>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</si>
  <si>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</si>
  <si>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</si>
  <si>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</si>
  <si>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</si>
  <si>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</si>
  <si>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</si>
  <si>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</si>
  <si>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</si>
  <si>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</si>
  <si>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</si>
  <si>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</si>
  <si>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</si>
  <si>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</si>
  <si>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</si>
  <si>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</si>
  <si>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</si>
  <si>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</si>
  <si>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</si>
  <si>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</si>
  <si>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</si>
  <si>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</si>
  <si>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</si>
  <si>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</si>
  <si>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</si>
  <si>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</si>
  <si>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</si>
  <si>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</si>
  <si>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</si>
  <si>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</si>
  <si>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</si>
  <si>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</si>
  <si>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</si>
  <si>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</si>
  <si>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</si>
  <si>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</si>
  <si>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</si>
  <si>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</si>
  <si>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</si>
  <si>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</si>
  <si>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横浜市金沢区幸浦1丁目14-2</t>
  </si>
  <si>
    <t>一般社団法人　日本海事検定協会
理化学分析センター　センター長　西田　紀彦</t>
  </si>
  <si>
    <t>一般社団法人　日本海事検定協会
理化学分析センター</t>
  </si>
  <si>
    <t>横浜市金沢区幸浦1丁目14-21</t>
  </si>
  <si>
    <t>045-772-1520</t>
  </si>
  <si>
    <t>横浜市長</t>
  </si>
  <si>
    <t>Ｒ－サービス業（他に分類されないもの）</t>
  </si>
  <si>
    <t>化学分析業</t>
  </si>
  <si>
    <t>特管廃油 → 焼却 → 焼却後残さなし
特管廃油 → 中和 → 管理型埋立処理
有害廃油 → 焼却 → 焼却後残さなし
有害廃油 → 中和 → 管理型埋立処理</t>
    <rPh sb="0" eb="2">
      <t>トッカン</t>
    </rPh>
    <rPh sb="2" eb="4">
      <t>ハイユ</t>
    </rPh>
    <rPh sb="42" eb="44">
      <t>ユウガイ</t>
    </rPh>
    <phoneticPr fontId="3"/>
  </si>
  <si>
    <t>代表理事会長 - 理化学分析センター　センター長 - 産業廃棄物管理責任者</t>
    <rPh sb="9" eb="12">
      <t>リカガク</t>
    </rPh>
    <rPh sb="12" eb="14">
      <t>ブンセキ</t>
    </rPh>
    <rPh sb="23" eb="24">
      <t>チョウ</t>
    </rPh>
    <rPh sb="27" eb="29">
      <t>サンギョウ</t>
    </rPh>
    <rPh sb="29" eb="32">
      <t>ハイキブツ</t>
    </rPh>
    <rPh sb="32" eb="34">
      <t>カンリ</t>
    </rPh>
    <rPh sb="34" eb="36">
      <t>セキニン</t>
    </rPh>
    <rPh sb="36" eb="37">
      <t>シャ</t>
    </rPh>
    <phoneticPr fontId="3"/>
  </si>
  <si>
    <t>令和   ７年   ６月    １６日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</si>
</sst>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zoomScaleNormal="100" zoomScaleSheetLayoutView="100" workbookViewId="0">
      <selection activeCell="X57" sqref="X57"/>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430</v>
      </c>
      <c r="Q35" s="588"/>
      <c r="R35" s="588"/>
      <c r="S35" s="588"/>
      <c r="T35" s="588"/>
      <c r="U35" s="589"/>
      <c r="W35" s="16"/>
      <c r="X35" s="16"/>
      <c r="Y35" s="18"/>
    </row>
    <row r="36" spans="1:25" ht="13.5">
      <c r="C36" s="80"/>
      <c r="S36" s="38"/>
      <c r="T36" s="38"/>
      <c r="U36" s="82"/>
      <c r="W36" s="16"/>
      <c r="X36" s="16"/>
      <c r="Y36" s="18"/>
    </row>
    <row r="37" spans="1:25" ht="13.5">
      <c r="C37" s="585" t="s">
        <v>425</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420</v>
      </c>
      <c r="M40" s="615"/>
      <c r="N40" s="615"/>
      <c r="O40" s="615"/>
      <c r="P40" s="615"/>
      <c r="Q40" s="615"/>
      <c r="R40" s="615"/>
      <c r="S40" s="615"/>
      <c r="T40" s="615"/>
      <c r="U40" s="616"/>
      <c r="W40" s="16"/>
      <c r="X40" s="16"/>
    </row>
    <row r="41" spans="1:25" ht="26.25" customHeight="1">
      <c r="C41" s="80"/>
      <c r="I41" s="20"/>
      <c r="J41" s="20" t="s">
        <v>7</v>
      </c>
      <c r="K41" s="20"/>
      <c r="L41" s="615" t="s">
        <v>421</v>
      </c>
      <c r="M41" s="615"/>
      <c r="N41" s="615"/>
      <c r="O41" s="615"/>
      <c r="P41" s="615"/>
      <c r="Q41" s="615"/>
      <c r="R41" s="615"/>
      <c r="S41" s="615"/>
      <c r="T41" s="615"/>
      <c r="U41" s="616"/>
    </row>
    <row r="42" spans="1:25">
      <c r="C42" s="80"/>
      <c r="L42" s="17" t="s">
        <v>8</v>
      </c>
      <c r="U42" s="81"/>
    </row>
    <row r="43" spans="1:25" ht="13.5">
      <c r="C43" s="80"/>
      <c r="L43" s="21"/>
      <c r="M43" s="21" t="s">
        <v>9</v>
      </c>
      <c r="N43" s="21"/>
      <c r="O43" s="617" t="s">
        <v>424</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422</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2938</v>
      </c>
      <c r="Q49" s="578"/>
      <c r="R49" s="578"/>
      <c r="S49" s="578"/>
      <c r="T49" s="578"/>
      <c r="U49" s="579"/>
    </row>
    <row r="50" spans="3:23" ht="26.25" customHeight="1">
      <c r="C50" s="590" t="s">
        <v>11</v>
      </c>
      <c r="D50" s="591"/>
      <c r="E50" s="592"/>
      <c r="F50" s="601" t="s">
        <v>423</v>
      </c>
      <c r="G50" s="602"/>
      <c r="H50" s="602"/>
      <c r="I50" s="602"/>
      <c r="J50" s="602"/>
      <c r="K50" s="602"/>
      <c r="L50" s="602"/>
      <c r="M50" s="602"/>
      <c r="N50" s="116" t="s">
        <v>131</v>
      </c>
      <c r="O50" s="425"/>
      <c r="P50" s="425"/>
      <c r="Q50" s="580" t="s">
        <v>424</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426</v>
      </c>
      <c r="G54" s="571"/>
      <c r="H54" s="571"/>
      <c r="I54" s="571"/>
      <c r="J54" s="571"/>
      <c r="K54" s="571"/>
      <c r="L54" s="27" t="s">
        <v>48</v>
      </c>
      <c r="M54" s="27"/>
      <c r="N54" s="572" t="s">
        <v>427</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v>1570</v>
      </c>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97</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428</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429</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4</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125.03</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4</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121.27000000000001</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125.03</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125.03</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121.27000000000001</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121.27000000000001</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125.03</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2" zoomScaleNormal="100" workbookViewId="0">
      <selection activeCell="AH28" sqref="AH28"/>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0.09</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0.1</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0.09</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0.09</v>
      </c>
      <c r="P27" s="728"/>
      <c r="Q27" s="728"/>
      <c r="R27" s="728"/>
      <c r="S27" s="44" t="s">
        <v>38</v>
      </c>
      <c r="T27" s="65"/>
      <c r="U27" s="65"/>
      <c r="X27" s="63" t="s">
        <v>39</v>
      </c>
      <c r="Y27" s="66"/>
      <c r="AG27" s="53"/>
      <c r="AH27" s="53"/>
      <c r="AI27" s="53"/>
      <c r="AJ27" s="53"/>
      <c r="AK27" s="706">
        <f>+AG18+O27</f>
        <v>0.09</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0.09</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0.1</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0.09</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0.1</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9" zoomScaleNormal="100" workbookViewId="0">
      <selection activeCell="AG23" sqref="AG2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2" zoomScaleNormal="100" workbookViewId="0">
      <selection activeCell="Z29" sqref="Z29:AD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0.06</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7.0000000000000007E-2</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0.06</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0.06</v>
      </c>
      <c r="P27" s="728"/>
      <c r="Q27" s="728"/>
      <c r="R27" s="728"/>
      <c r="S27" s="44" t="s">
        <v>38</v>
      </c>
      <c r="T27" s="65"/>
      <c r="U27" s="65"/>
      <c r="X27" s="63" t="s">
        <v>39</v>
      </c>
      <c r="Y27" s="66"/>
      <c r="AG27" s="53"/>
      <c r="AH27" s="53"/>
      <c r="AI27" s="53"/>
      <c r="AJ27" s="53"/>
      <c r="AK27" s="706">
        <f>+AG18+O27</f>
        <v>0.06</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0.06</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7.0000000000000007E-2</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0.06</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7.0000000000000007E-2</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一般社団法人　日本海事検定協会
理化学分析センター</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16.46</v>
      </c>
      <c r="H9" s="373">
        <f>IF(OR(ｲ.特管廃酸!F24&gt;0,ｲ.特管廃酸!F24&lt;0),ｲ.特管廃酸!F24,IF(H$19&gt;0,"0",0))</f>
        <v>108.4</v>
      </c>
      <c r="I9" s="373">
        <f>IF(OR(ｳ.特管廃ｱﾙｶﾘ!F24&gt;0,ｳ.特管廃ｱﾙｶﾘ!F24&lt;0),ｳ.特管廃ｱﾙｶﾘ!F24,IF(I$19&gt;0,"0",0))</f>
        <v>0</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0.1</v>
      </c>
      <c r="T9" s="373">
        <f>IF(OR(ｾ.有害汚泥!F24&gt;0,ｾ.有害汚泥!F24&lt;0),ｾ.有害汚泥!F24,IF(T$19&gt;0,"0",0))</f>
        <v>0</v>
      </c>
      <c r="U9" s="373">
        <f>IF(OR(ｿ.有害廃酸!F24&gt;0,ｿ.有害廃酸!F24&lt;0),ｿ.有害廃酸!F24,IF(U$19&gt;0,"0",0))</f>
        <v>7.0000000000000007E-2</v>
      </c>
      <c r="V9" s="373">
        <f>IF(OR(ﾀ.有害廃ｱﾙｶﾘ!F24&gt;0,ﾀ.有害廃ｱﾙｶﾘ!F24&lt;0),ﾀ.有害廃ｱﾙｶﾘ!F24,IF(V$19&gt;0,"0",0))</f>
        <v>0</v>
      </c>
      <c r="W9" s="373">
        <f>IF(OR(ﾁ.廃水銀等!F24&gt;0,ﾁ.廃水銀等!F24&lt;0),ﾁ.廃水銀等!F24,IF(W$19&gt;0,"0",0))</f>
        <v>0</v>
      </c>
      <c r="X9" s="374">
        <f>IF(SUM(G9:W9)&gt;0,SUM(G9:W9),IF(X$19&gt;0,"0",0))</f>
        <v>125.03</v>
      </c>
    </row>
    <row r="10" spans="2:24" ht="24" customHeight="1">
      <c r="B10" s="157" t="s">
        <v>365</v>
      </c>
      <c r="C10" s="785" t="s">
        <v>213</v>
      </c>
      <c r="D10" s="785"/>
      <c r="E10" s="785"/>
      <c r="F10" s="786"/>
      <c r="G10" s="375" t="str">
        <f>IF(OR(ｱ.特管廃油!F25&gt;0,ｱ.特管廃油!F25&lt;0),ｱ.特管廃油!F25,IF(G$19&gt;0,"0",0))</f>
        <v>0</v>
      </c>
      <c r="H10" s="375" t="str">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t="str">
        <f>IF(OR(ｽ.有害廃油!F25&gt;0,ｽ.有害廃油!F25&lt;0),ｽ.有害廃油!F25,IF(S$19&gt;0,"0",0))</f>
        <v>0</v>
      </c>
      <c r="T10" s="375">
        <f>IF(OR(ｾ.有害汚泥!F25&gt;0,ｾ.有害汚泥!F25&lt;0),ｾ.有害汚泥!F25,IF(T$19&gt;0,"0",0))</f>
        <v>0</v>
      </c>
      <c r="U10" s="375" t="str">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IF(OR(ｱ.特管廃油!F26&gt;0,ｱ.特管廃油!F26&lt;0),ｱ.特管廃油!F26,IF(G$19&gt;0,"0",0))</f>
        <v>0</v>
      </c>
      <c r="H11" s="377" t="str">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t="str">
        <f>IF(OR(ｽ.有害廃油!F26&gt;0,ｽ.有害廃油!F26&lt;0),ｽ.有害廃油!F26,IF(S$19&gt;0,"0",0))</f>
        <v>0</v>
      </c>
      <c r="T11" s="377">
        <f>IF(OR(ｾ.有害汚泥!F26&gt;0,ｾ.有害汚泥!F26&lt;0),ｾ.有害汚泥!F26,IF(T$19&gt;0,"0",0))</f>
        <v>0</v>
      </c>
      <c r="U11" s="377" t="str">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t="str">
        <f>IF(OR(ｱ.特管廃油!F27&gt;0,ｱ.特管廃油!F27&lt;0),ｱ.特管廃油!F27,IF(G$19&gt;0,"0",0))</f>
        <v>0</v>
      </c>
      <c r="H12" s="377" t="str">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t="str">
        <f>IF(OR(ｽ.有害廃油!F27&gt;0,ｽ.有害廃油!F27&lt;0),ｽ.有害廃油!F27,IF(S$19&gt;0,"0",0))</f>
        <v>0</v>
      </c>
      <c r="T12" s="377">
        <f>IF(OR(ｾ.有害汚泥!F27&gt;0,ｾ.有害汚泥!F27&lt;0),ｾ.有害汚泥!F27,IF(T$19&gt;0,"0",0))</f>
        <v>0</v>
      </c>
      <c r="U12" s="377" t="str">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t="str">
        <f>IF(OR(ｱ.特管廃油!F28&gt;0,ｱ.特管廃油!F28&lt;0),ｱ.特管廃油!F28,IF(G$19&gt;0,"0",0))</f>
        <v>0</v>
      </c>
      <c r="H13" s="377" t="str">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t="str">
        <f>IF(OR(ｽ.有害廃油!F28&gt;0,ｽ.有害廃油!F28&lt;0),ｽ.有害廃油!F28,IF(S$19&gt;0,"0",0))</f>
        <v>0</v>
      </c>
      <c r="T13" s="377">
        <f>IF(OR(ｾ.有害汚泥!F28&gt;0,ｾ.有害汚泥!F28&lt;0),ｾ.有害汚泥!F28,IF(T$19&gt;0,"0",0))</f>
        <v>0</v>
      </c>
      <c r="U13" s="377" t="str">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16.46</v>
      </c>
      <c r="H14" s="377">
        <f>IF(OR(ｲ.特管廃酸!F29&gt;0,ｲ.特管廃酸!F29&lt;0),ｲ.特管廃酸!F29,IF(H$19&gt;0,"0",0))</f>
        <v>108.4</v>
      </c>
      <c r="I14" s="377">
        <f>IF(OR(ｳ.特管廃ｱﾙｶﾘ!F29&gt;0,ｳ.特管廃ｱﾙｶﾘ!F29&lt;0),ｳ.特管廃ｱﾙｶﾘ!F29,IF(I$19&gt;0,"0",0))</f>
        <v>0</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0.1</v>
      </c>
      <c r="T14" s="377">
        <f>IF(OR(ｾ.有害汚泥!F29&gt;0,ｾ.有害汚泥!F29&lt;0),ｾ.有害汚泥!F29,IF(T$19&gt;0,"0",0))</f>
        <v>0</v>
      </c>
      <c r="U14" s="377">
        <f>IF(OR(ｿ.有害廃酸!F29&gt;0,ｿ.有害廃酸!F29&lt;0),ｿ.有害廃酸!F29,IF(U$19&gt;0,"0",0))</f>
        <v>7.0000000000000007E-2</v>
      </c>
      <c r="V14" s="377">
        <f>IF(OR(ﾀ.有害廃ｱﾙｶﾘ!F29&gt;0,ﾀ.有害廃ｱﾙｶﾘ!F29&lt;0),ﾀ.有害廃ｱﾙｶﾘ!F29,IF(V$19&gt;0,"0",0))</f>
        <v>0</v>
      </c>
      <c r="W14" s="377">
        <f>IF(OR(ﾁ.廃水銀等!F29&gt;0,ﾁ.廃水銀等!F29&lt;0),ﾁ.廃水銀等!F29,IF(W$19&gt;0,"0",0))</f>
        <v>0</v>
      </c>
      <c r="X14" s="378">
        <f t="shared" si="0"/>
        <v>125.03</v>
      </c>
    </row>
    <row r="15" spans="2:24" ht="24" customHeight="1">
      <c r="B15" s="157" t="s">
        <v>168</v>
      </c>
      <c r="C15" s="750" t="s">
        <v>218</v>
      </c>
      <c r="D15" s="750"/>
      <c r="E15" s="750"/>
      <c r="F15" s="751"/>
      <c r="G15" s="377" t="str">
        <f>IF(OR(ｱ.特管廃油!F30&gt;0,ｱ.特管廃油!F30&lt;0),ｱ.特管廃油!F30,IF(G$19&gt;0,"0",0))</f>
        <v>0</v>
      </c>
      <c r="H15" s="377" t="str">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t="str">
        <f>IF(OR(ｽ.有害廃油!F30&gt;0,ｽ.有害廃油!F30&lt;0),ｽ.有害廃油!F30,IF(S$19&gt;0,"0",0))</f>
        <v>0</v>
      </c>
      <c r="T15" s="377">
        <f>IF(OR(ｾ.有害汚泥!F30&gt;0,ｾ.有害汚泥!F30&lt;0),ｾ.有害汚泥!F30,IF(T$19&gt;0,"0",0))</f>
        <v>0</v>
      </c>
      <c r="U15" s="377" t="str">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0" t="s">
        <v>219</v>
      </c>
      <c r="D16" s="750"/>
      <c r="E16" s="750"/>
      <c r="F16" s="751"/>
      <c r="G16" s="377">
        <f>IF(OR(ｱ.特管廃油!F31&gt;0,ｱ.特管廃油!F31&lt;0),ｱ.特管廃油!F31,IF(G$19&gt;0,"0",0))</f>
        <v>16.46</v>
      </c>
      <c r="H16" s="377">
        <f>IF(OR(ｲ.特管廃酸!F31&gt;0,ｲ.特管廃酸!F31&lt;0),ｲ.特管廃酸!F31,IF(H$19&gt;0,"0",0))</f>
        <v>108.4</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0.1</v>
      </c>
      <c r="T16" s="377">
        <f>IF(OR(ｾ.有害汚泥!F31&gt;0,ｾ.有害汚泥!F31&lt;0),ｾ.有害汚泥!F31,IF(T$19&gt;0,"0",0))</f>
        <v>0</v>
      </c>
      <c r="U16" s="377">
        <f>IF(OR(ｿ.有害廃酸!F31&gt;0,ｿ.有害廃酸!F31&lt;0),ｿ.有害廃酸!F31,IF(U$19&gt;0,"0",0))</f>
        <v>7.0000000000000007E-2</v>
      </c>
      <c r="V16" s="377">
        <f>IF(OR(ﾀ.有害廃ｱﾙｶﾘ!F31&gt;0,ﾀ.有害廃ｱﾙｶﾘ!F31&lt;0),ﾀ.有害廃ｱﾙｶﾘ!F31,IF(V$19&gt;0,"0",0))</f>
        <v>0</v>
      </c>
      <c r="W16" s="377">
        <f>IF(OR(ﾁ.廃水銀等!F31&gt;0,ﾁ.廃水銀等!F31&lt;0),ﾁ.廃水銀等!F31,IF(W$19&gt;0,"0",0))</f>
        <v>0</v>
      </c>
      <c r="X16" s="378">
        <f>IF(SUM(G16:W16)&gt;0,SUM(G16:W16),IF(X$19&gt;0,"0",0))</f>
        <v>125.03</v>
      </c>
    </row>
    <row r="17" spans="2:24" ht="24" customHeight="1">
      <c r="B17" s="157"/>
      <c r="C17" s="750" t="s">
        <v>374</v>
      </c>
      <c r="D17" s="750"/>
      <c r="E17" s="750"/>
      <c r="F17" s="751"/>
      <c r="G17" s="377" t="str">
        <f>IF(OR(ｱ.特管廃油!F32&gt;0,ｱ.特管廃油!F32&lt;0),ｱ.特管廃油!F32,IF(G$19&gt;0,"0",0))</f>
        <v>0</v>
      </c>
      <c r="H17" s="377" t="str">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t="str">
        <f>IF(OR(ｽ.有害廃油!F32&gt;0,ｽ.有害廃油!F32&lt;0),ｽ.有害廃油!F32,IF(S$19&gt;0,"0",0))</f>
        <v>0</v>
      </c>
      <c r="T17" s="377">
        <f>IF(OR(ｾ.有害汚泥!F32&gt;0,ｾ.有害汚泥!F32&lt;0),ｾ.有害汚泥!F32,IF(T$19&gt;0,"0",0))</f>
        <v>0</v>
      </c>
      <c r="U17" s="377" t="str">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t="str">
        <f>IF(OR(ｱ.特管廃油!F33&gt;0,ｱ.特管廃油!F33&lt;0),ｱ.特管廃油!F33,IF(G$19&gt;0,"0",0))</f>
        <v>0</v>
      </c>
      <c r="H18" s="379" t="str">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t="str">
        <f>IF(OR(ｽ.有害廃油!F33&gt;0,ｽ.有害廃油!F33&lt;0),ｽ.有害廃油!F33,IF(S$19&gt;0,"0",0))</f>
        <v>0</v>
      </c>
      <c r="T18" s="379">
        <f>IF(OR(ｾ.有害汚泥!F33&gt;0,ｾ.有害汚泥!F33&lt;0),ｾ.有害汚泥!F33,IF(T$19&gt;0,"0",0))</f>
        <v>0</v>
      </c>
      <c r="U18" s="379" t="str">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15.97</v>
      </c>
      <c r="H19" s="372">
        <f t="shared" si="1"/>
        <v>105.15</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0.09</v>
      </c>
      <c r="T19" s="372">
        <f t="shared" si="1"/>
        <v>0</v>
      </c>
      <c r="U19" s="372">
        <f t="shared" si="1"/>
        <v>0.06</v>
      </c>
      <c r="V19" s="372">
        <f t="shared" si="1"/>
        <v>0</v>
      </c>
      <c r="W19" s="372">
        <f>+W37+W25+W23+W22+W21-W20</f>
        <v>0</v>
      </c>
      <c r="X19" s="381">
        <f>SUM(G19:W19)</f>
        <v>121.27000000000001</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15.97</v>
      </c>
      <c r="H37" s="404">
        <f t="shared" si="7"/>
        <v>105.15</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0.09</v>
      </c>
      <c r="T37" s="404">
        <f t="shared" si="7"/>
        <v>0</v>
      </c>
      <c r="U37" s="404">
        <f t="shared" si="7"/>
        <v>0.06</v>
      </c>
      <c r="V37" s="404">
        <f t="shared" si="7"/>
        <v>0</v>
      </c>
      <c r="W37" s="404">
        <f>+W38+W42</f>
        <v>0</v>
      </c>
      <c r="X37" s="405">
        <f t="shared" si="2"/>
        <v>121.27000000000001</v>
      </c>
    </row>
    <row r="38" spans="2:24" ht="24" customHeight="1">
      <c r="B38" s="155"/>
      <c r="C38" s="773"/>
      <c r="D38" s="214"/>
      <c r="E38" s="212" t="s">
        <v>231</v>
      </c>
      <c r="F38" s="417"/>
      <c r="G38" s="398">
        <f t="shared" ref="G38:V38" si="8">SUM(G39:G41)</f>
        <v>15.97</v>
      </c>
      <c r="H38" s="398">
        <f t="shared" si="8"/>
        <v>105.15</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0.09</v>
      </c>
      <c r="T38" s="398">
        <f t="shared" si="8"/>
        <v>0</v>
      </c>
      <c r="U38" s="398">
        <f t="shared" si="8"/>
        <v>0.06</v>
      </c>
      <c r="V38" s="398">
        <f t="shared" si="8"/>
        <v>0</v>
      </c>
      <c r="W38" s="398">
        <f>SUM(W39:W41)</f>
        <v>0</v>
      </c>
      <c r="X38" s="399">
        <f t="shared" si="2"/>
        <v>121.27000000000001</v>
      </c>
    </row>
    <row r="39" spans="2:24" ht="24" customHeight="1">
      <c r="B39" s="155"/>
      <c r="C39" s="773"/>
      <c r="D39" s="215"/>
      <c r="E39" s="210"/>
      <c r="F39" s="208" t="s">
        <v>173</v>
      </c>
      <c r="G39" s="400">
        <f>+ｱ.特管廃油!$Z$28</f>
        <v>15.97</v>
      </c>
      <c r="H39" s="400">
        <f>+ｲ.特管廃酸!$Z$28</f>
        <v>105.15</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0.09</v>
      </c>
      <c r="T39" s="400">
        <f>+ｾ.有害汚泥!$Z$28</f>
        <v>0</v>
      </c>
      <c r="U39" s="400">
        <f>+ｿ.有害廃酸!$Z$28</f>
        <v>0.06</v>
      </c>
      <c r="V39" s="400">
        <f>+ﾀ.有害廃ｱﾙｶﾘ!$Z$28</f>
        <v>0</v>
      </c>
      <c r="W39" s="400">
        <f>+ﾁ.廃水銀等!$Z$28</f>
        <v>0</v>
      </c>
      <c r="X39" s="401">
        <f t="shared" si="2"/>
        <v>121.27000000000001</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15.97</v>
      </c>
      <c r="H43" s="406">
        <f>+ｲ.特管廃酸!$AK$27</f>
        <v>105.15</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0.09</v>
      </c>
      <c r="T43" s="406">
        <f>+ｾ.有害汚泥!$AK$27</f>
        <v>0</v>
      </c>
      <c r="U43" s="406">
        <f>+ｿ.有害廃酸!$AK$27</f>
        <v>0.06</v>
      </c>
      <c r="V43" s="406">
        <f>+ﾀ.有害廃ｱﾙｶﾘ!$AK$27</f>
        <v>0</v>
      </c>
      <c r="W43" s="406">
        <f>+ﾁ.廃水銀等!$AK$27</f>
        <v>0</v>
      </c>
      <c r="X43" s="407">
        <f t="shared" si="2"/>
        <v>121.27000000000001</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15.97</v>
      </c>
      <c r="H45" s="410">
        <f>+ｲ.特管廃酸!$AR$24</f>
        <v>105.15</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0.09</v>
      </c>
      <c r="T45" s="410">
        <f>+ｾ.有害汚泥!$AR$24</f>
        <v>0</v>
      </c>
      <c r="U45" s="410">
        <f>+ｿ.有害廃酸!$AR$24</f>
        <v>0.06</v>
      </c>
      <c r="V45" s="410">
        <f>+ﾀ.有害廃ｱﾙｶﾘ!$AR$24</f>
        <v>0</v>
      </c>
      <c r="W45" s="410">
        <f>+ﾁ.廃水銀等!$AR$24</f>
        <v>0</v>
      </c>
      <c r="X45" s="411">
        <f t="shared" si="2"/>
        <v>121.27000000000001</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32.43</v>
      </c>
      <c r="H55" s="414">
        <f t="shared" ref="H55:W55" si="9">IF(H9="0",+H19+H20,+H9+H19+H20)</f>
        <v>213.55</v>
      </c>
      <c r="I55" s="414">
        <f t="shared" si="9"/>
        <v>0</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0.19</v>
      </c>
      <c r="T55" s="414">
        <f t="shared" si="9"/>
        <v>0</v>
      </c>
      <c r="U55" s="414">
        <f t="shared" si="9"/>
        <v>0.13</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9" zoomScaleNormal="100" workbookViewId="0">
      <selection activeCell="Z29" sqref="Z29:AD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一般社団法人　日本海事検定協会
理化学分析センター</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15.97</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16.46</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15.97</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15.97</v>
      </c>
      <c r="P27" s="728"/>
      <c r="Q27" s="728"/>
      <c r="R27" s="728"/>
      <c r="S27" s="44" t="s">
        <v>38</v>
      </c>
      <c r="T27" s="65"/>
      <c r="U27" s="65"/>
      <c r="X27" s="63" t="s">
        <v>39</v>
      </c>
      <c r="Y27" s="66"/>
      <c r="AG27" s="53"/>
      <c r="AH27" s="53"/>
      <c r="AI27" s="53"/>
      <c r="AJ27" s="53"/>
      <c r="AK27" s="706">
        <f>+AG18+O27</f>
        <v>15.97</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15.97</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16.46</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15.97</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16.46</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７年   ６月    １６日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横浜市金沢区幸浦1丁目14-2</v>
      </c>
      <c r="M16" s="856"/>
      <c r="N16" s="856"/>
      <c r="O16" s="856"/>
      <c r="P16" s="856"/>
      <c r="Q16" s="856"/>
      <c r="R16" s="856"/>
      <c r="S16" s="856"/>
      <c r="T16" s="856"/>
      <c r="U16" s="303"/>
    </row>
    <row r="17" spans="1:22" ht="26.25" customHeight="1">
      <c r="C17" s="80"/>
      <c r="I17" s="20"/>
      <c r="J17" s="20" t="s">
        <v>7</v>
      </c>
      <c r="K17" s="20"/>
      <c r="L17" s="856" t="str">
        <f>+表紙!L41</f>
        <v>一般社団法人　日本海事検定協会
理化学分析センター　センター長　西田　紀彦</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045-772-1520</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一般社団法人　日本海事検定協会
理化学分析センター</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2938</v>
      </c>
      <c r="Q25" s="866"/>
      <c r="R25" s="866"/>
      <c r="S25" s="866"/>
      <c r="T25" s="866"/>
      <c r="U25" s="867"/>
    </row>
    <row r="26" spans="1:22" ht="26.25" customHeight="1">
      <c r="C26" s="590" t="s">
        <v>11</v>
      </c>
      <c r="D26" s="591"/>
      <c r="E26" s="592"/>
      <c r="F26" s="846" t="str">
        <f>+表紙!F50</f>
        <v>横浜市金沢区幸浦1丁目14-21</v>
      </c>
      <c r="G26" s="847"/>
      <c r="H26" s="847"/>
      <c r="I26" s="847"/>
      <c r="J26" s="847"/>
      <c r="K26" s="847"/>
      <c r="L26" s="847"/>
      <c r="M26" s="847"/>
      <c r="N26" s="116" t="s">
        <v>131</v>
      </c>
      <c r="O26"/>
      <c r="P26"/>
      <c r="Q26" s="868" t="str">
        <f>IF(+表紙!Q50="","",+表紙!Q50)</f>
        <v>045-772-1520</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Ｒ－サービス業（他に分類されないもの）</v>
      </c>
      <c r="G30" s="871"/>
      <c r="H30" s="871"/>
      <c r="I30" s="871"/>
      <c r="J30" s="871"/>
      <c r="K30" s="871"/>
      <c r="L30" s="27" t="s">
        <v>48</v>
      </c>
      <c r="M30" s="27"/>
      <c r="N30" s="476" t="str">
        <f>IF(COUNTA(表紙!N54)=1,+表紙!N54,"")</f>
        <v>化学分析業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f>IF(+表紙!N58="","",+表紙!N58)</f>
        <v>1570</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97</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特管廃油 → 焼却 → 焼却後残さなし
特管廃油 → 中和 → 管理型埋立処理
有害廃油 → 焼却 → 焼却後残さなし
有害廃油 → 中和 → 管理型埋立処理</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4</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125.03</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4</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121.27000000000001</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125.03</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t="str">
        <f>+表紙!K209</f>
        <v>0</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125.03</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121.27000000000001</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121.27000000000001</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125.03</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Z29" sqref="Z29:AD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105.15</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108.4</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105.15</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105.15</v>
      </c>
      <c r="P27" s="728"/>
      <c r="Q27" s="728"/>
      <c r="R27" s="728"/>
      <c r="S27" s="44" t="s">
        <v>38</v>
      </c>
      <c r="T27" s="65"/>
      <c r="U27" s="65"/>
      <c r="X27" s="63" t="s">
        <v>39</v>
      </c>
      <c r="Y27" s="66"/>
      <c r="AG27" s="53"/>
      <c r="AH27" s="53"/>
      <c r="AI27" s="53"/>
      <c r="AJ27" s="53"/>
      <c r="AK27" s="706">
        <f>+AG18+O27</f>
        <v>105.15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105.15</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108.4</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105.15</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108.4</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一般社団法人　日本海事検定協会
理化学分析センター</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2025-06-13T00:28:01Z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