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A0384485-1C33-4662-B8CF-7CB1F3B375A0}"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ｶ.廃ﾌﾟﾗ類" sheetId="78" r:id="rId6"/>
    <sheet name="ｵ.廃ｱﾙｶﾘ" sheetId="77"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6">ｵ.廃ｱﾙｶﾘ!$B$2:$AW$34</definedName>
    <definedName name="_xlnm.Print_Area" localSheetId="5">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I49" i="94" s="1"/>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6" i="78" l="1"/>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V47" i="94" l="1"/>
  <c r="AL31" i="80"/>
  <c r="V60" i="94" s="1"/>
  <c r="H29" i="80"/>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<sst xmlns="http://schemas.openxmlformats.org/spreadsheetml/2006/main" count="3304" uniqueCount="476">
  <si>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</si>
  <si>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</si>
  <si>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</si>
  <si>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</si>
  <si>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</si>
  <si>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</si>
  <si>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</si>
  <si>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</si>
  <si>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</si>
  <si>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</si>
  <si>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</si>
  <si>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</si>
  <si>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</si>
  <si>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</si>
  <si>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</si>
  <si>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</si>
  <si>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</si>
  <si>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</si>
  <si>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</si>
  <si>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</si>
  <si>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</si>
  <si>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</si>
  <si>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</si>
  <si>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</si>
  <si>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</si>
  <si>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</si>
  <si>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</si>
  <si>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</si>
  <si>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</si>
  <si>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</si>
  <si>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</si>
  <si>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</si>
  <si>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</si>
  <si>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</si>
  <si>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</si>
  <si>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</si>
  <si>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</si>
  <si>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</si>
  <si>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</si>
  <si>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</si>
  <si>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</si>
  <si>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</si>
  <si>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</si>
  <si>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</si>
  <si>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</si>
  <si>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</si>
  <si>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</si>
  <si>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</si>
  <si>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</si>
  <si>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</si>
  <si>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</si>
  <si>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</si>
  <si>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</si>
  <si>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</si>
  <si>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</si>
  <si>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</si>
  <si>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</si>
  <si>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</si>
  <si>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</si>
  <si>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</si>
  <si>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</si>
  <si>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</si>
  <si>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</si>
  <si>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</si>
  <si>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</si>
  <si>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</si>
  <si>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</si>
  <si>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</si>
  <si>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</si>
  <si>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</si>
  <si>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</si>
  <si>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</si>
  <si>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</si>
  <si>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</si>
  <si>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</si>
  <si>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</si>
  <si>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</si>
  <si>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</si>
  <si>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</si>
  <si>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</si>
  <si>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</si>
  <si>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</si>
  <si>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</si>
  <si>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</si>
  <si>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</si>
  <si>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</si>
  <si>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</si>
  <si>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</si>
  <si>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</si>
  <si>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</si>
  <si>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</si>
  <si>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</si>
  <si>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</si>
  <si>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</si>
  <si>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</si>
  <si>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</si>
  <si>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</si>
  <si>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</si>
  <si>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</si>
  <si>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</si>
  <si>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</si>
  <si>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</si>
  <si>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</si>
  <si>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</si>
  <si>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</si>
  <si>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</si>
  <si>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</si>
  <si>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</si>
  <si>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</si>
  <si>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</si>
  <si>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</si>
  <si>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</si>
  <si>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</si>
  <si>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</si>
  <si>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</si>
  <si>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</si>
  <si>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</si>
  <si>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</si>
  <si>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</si>
  <si>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</si>
  <si>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</si>
  <si>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</si>
  <si>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</si>
  <si>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</si>
  <si>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</si>
  <si>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</si>
  <si>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</si>
  <si>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</si>
  <si>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</si>
  <si>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</si>
  <si>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</si>
  <si>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</si>
  <si>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</si>
  <si>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</si>
  <si>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</si>
  <si>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</si>
  <si>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</si>
  <si>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</si>
  <si>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</si>
  <si>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</si>
  <si>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</si>
  <si>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</si>
  <si>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</si>
  <si>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</si>
  <si>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</si>
  <si>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</si>
  <si>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</si>
  <si>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</si>
  <si>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</si>
  <si>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</si>
  <si>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</si>
  <si>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</si>
  <si>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</si>
  <si>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</si>
  <si>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</si>
  <si>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</si>
  <si>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</si>
  <si>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</si>
  <si>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</si>
  <si>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</si>
  <si>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</si>
  <si>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</si>
  <si>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</si>
  <si>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</si>
  <si>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</si>
  <si>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</si>
  <si>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</si>
  <si>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</si>
  <si>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</si>
  <si>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</si>
  <si>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</si>
  <si>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</si>
  <si>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</si>
  <si>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</si>
  <si>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</si>
  <si>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</si>
  <si>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</si>
  <si>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</si>
  <si>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</si>
  <si>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</si>
  <si>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</si>
  <si>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</si>
  <si>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</si>
  <si>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</si>
  <si>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</si>
  <si>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</si>
  <si>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</si>
  <si>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</si>
  <si>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</si>
  <si>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</si>
  <si>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</si>
  <si>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</si>
  <si>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</si>
  <si>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</si>
  <si>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</si>
  <si>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</si>
  <si>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</si>
  <si>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</si>
  <si>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</si>
  <si>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</si>
  <si>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</si>
  <si>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</si>
  <si>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</si>
  <si>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</si>
  <si>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</si>
  <si>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</si>
  <si>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</si>
  <si>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</si>
  <si>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</si>
  <si>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</si>
  <si>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</si>
  <si>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</si>
  <si>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</si>
  <si>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</si>
  <si>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</si>
  <si>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</si>
  <si>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</si>
  <si>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</si>
  <si>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</si>
  <si>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</si>
  <si>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</si>
  <si>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</si>
  <si>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</si>
  <si>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</si>
  <si>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</si>
  <si>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</si>
  <si>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</si>
  <si>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</si>
  <si>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</si>
  <si>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</si>
  <si>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</si>
  <si>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</si>
  <si>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</si>
  <si>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</si>
  <si>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</si>
  <si>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</si>
  <si>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</si>
  <si>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</si>
  <si>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</si>
  <si>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</si>
  <si>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</si>
  <si>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</si>
  <si>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</si>
  <si>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</si>
  <si>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</si>
  <si>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</si>
  <si>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</si>
  <si>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</si>
  <si>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</si>
  <si>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</si>
  <si>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</si>
  <si>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</si>
  <si>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</si>
  <si>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</si>
  <si>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</si>
  <si>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</si>
  <si>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</si>
  <si>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</si>
  <si>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</si>
  <si>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</si>
  <si>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</si>
  <si>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</si>
  <si>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</si>
  <si>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</si>
  <si>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</si>
  <si>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</si>
  <si>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</si>
  <si>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</si>
  <si>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</si>
  <si>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</si>
  <si>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</si>
  <si>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</si>
  <si>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</si>
  <si>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</si>
  <si>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</si>
  <si>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</si>
  <si>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</si>
  <si>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</si>
  <si>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</si>
  <si>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</si>
  <si>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</si>
  <si>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</si>
  <si>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</si>
  <si>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</si>
  <si>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</si>
  <si>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</si>
  <si>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</si>
  <si>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</si>
  <si>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</si>
  <si>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</si>
  <si>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</si>
  <si>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</si>
  <si>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</si>
  <si>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</si>
  <si>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</si>
  <si>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</si>
  <si>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</si>
  <si>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</si>
  <si>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</si>
  <si>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</si>
  <si>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</si>
  <si>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</si>
  <si>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</si>
  <si>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</si>
  <si>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</si>
  <si>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</si>
  <si>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</si>
  <si>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</si>
  <si>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</si>
  <si>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</si>
  <si>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</si>
  <si>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</si>
  <si>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</si>
  <si>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</si>
  <si>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</si>
  <si>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</si>
  <si>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</si>
  <si>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</si>
  <si>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</si>
  <si>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</si>
  <si>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</si>
  <si>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</si>
  <si>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</si>
  <si>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</si>
  <si>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</si>
  <si>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</si>
  <si>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</si>
  <si>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</si>
  <si>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</si>
  <si>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</si>
  <si>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</si>
  <si>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</si>
  <si>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</si>
  <si>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</si>
  <si>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</si>
  <si>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</si>
  <si>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</si>
  <si>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</si>
  <si>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</si>
  <si>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</si>
  <si>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</si>
  <si>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</si>
  <si>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</si>
  <si>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</si>
  <si>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</si>
  <si>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</si>
  <si>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</si>
  <si>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</si>
  <si>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</si>
  <si>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</si>
  <si>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</si>
  <si>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</si>
  <si>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</si>
  <si>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</si>
  <si>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</si>
  <si>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</si>
  <si>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</si>
  <si>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</si>
  <si>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</si>
  <si>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</si>
  <si>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</si>
  <si>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</si>
  <si>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</si>
  <si>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</si>
  <si>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</si>
  <si>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</si>
  <si>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</si>
  <si>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</si>
  <si>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</si>
  <si>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</si>
  <si>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</si>
  <si>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</si>
  <si>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</si>
  <si>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</si>
  <si>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</si>
  <si>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</si>
  <si>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</si>
  <si>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</si>
  <si>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</si>
  <si>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</si>
  <si>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</si>
  <si>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</si>
  <si>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</si>
  <si>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</si>
  <si>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</si>
  <si>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</si>
  <si>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</si>
  <si>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</si>
  <si>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</si>
  <si>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</si>
  <si>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</si>
  <si>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</si>
  <si>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</si>
  <si>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</si>
  <si>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</si>
  <si>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</si>
  <si>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</si>
  <si>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</si>
  <si>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</si>
  <si>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</si>
  <si>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</si>
  <si>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</si>
  <si>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</si>
  <si>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</si>
  <si>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</si>
  <si>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</si>
  <si>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</si>
  <si>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</si>
  <si>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</si>
  <si>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</si>
  <si>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</si>
  <si>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</si>
  <si>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</si>
  <si>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</si>
  <si>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</si>
  <si>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</si>
  <si>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</si>
  <si>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</si>
  <si>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</si>
  <si>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</si>
  <si>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</si>
  <si>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</si>
  <si>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</si>
  <si>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</si>
  <si>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</si>
  <si>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</si>
  <si>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</si>
  <si>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</si>
  <si>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</si>
  <si>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</si>
  <si>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</si>
  <si>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</si>
  <si>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</si>
  <si>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</si>
  <si>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</si>
  <si>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</si>
  <si>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</si>
  <si>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</si>
  <si>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</si>
  <si>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</si>
  <si>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</si>
  <si>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</si>
  <si>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</si>
  <si>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</si>
  <si>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</si>
  <si>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</si>
  <si>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</si>
  <si>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</si>
  <si>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</si>
  <si>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</si>
  <si>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</si>
  <si>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</si>
  <si>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</si>
  <si>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</si>
  <si>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</si>
  <si>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</si>
  <si>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</si>
  <si>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</si>
  <si>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</si>
  <si>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</si>
  <si>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</si>
  <si>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</si>
  <si>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</si>
  <si>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</si>
  <si>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</si>
  <si>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</si>
  <si>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〒467-0852
愛知県名古屋市瑞穂区明前町8番18号</t>
    <phoneticPr fontId="3"/>
  </si>
  <si>
    <t>株式会社ダイセキ環境ソリューション
代表取締役　山本　浩也</t>
    <phoneticPr fontId="3"/>
  </si>
  <si>
    <t>052-819-5310</t>
    <phoneticPr fontId="3"/>
  </si>
  <si>
    <t>株式会社ダイセキ環境ソリューション　横浜恵比須リサイクルセンター</t>
    <phoneticPr fontId="3"/>
  </si>
  <si>
    <t>横浜市神奈川区恵比須町5番地13</t>
    <phoneticPr fontId="3"/>
  </si>
  <si>
    <t xml:space="preserve"> 045-444-1431</t>
    <phoneticPr fontId="3"/>
  </si>
  <si>
    <t>Ｒ－サービス業（他に分類されないもの）</t>
  </si>
  <si>
    <t>廃棄物処理業
その他のサービス業</t>
    <phoneticPr fontId="3"/>
  </si>
  <si>
    <t>○</t>
  </si>
  <si>
    <t>令和   ８年   ６月  ２３日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</si>
</sst>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2" zoomScaleNormal="100" zoomScaleSheetLayoutView="100" workbookViewId="0">
      <selection activeCell="L35" sqref="L35"/>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474</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t="s">
        <v>475</v>
      </c>
      <c r="M34" s="521"/>
      <c r="N34" s="521"/>
      <c r="O34" s="522"/>
      <c r="Q34" s="20"/>
      <c r="R34" s="20"/>
      <c r="S34" s="20"/>
    </row>
    <row r="35" spans="1:19" ht="11.25" customHeight="1">
      <c r="C35" s="78"/>
      <c r="O35" s="80"/>
      <c r="Q35" s="20"/>
      <c r="R35" s="20"/>
      <c r="S35" s="20"/>
    </row>
    <row r="36" spans="1:19" ht="13.5">
      <c r="C36" s="552" t="s">
        <v>41</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466</v>
      </c>
      <c r="K39" s="511"/>
      <c r="L39" s="512"/>
      <c r="M39" s="512"/>
      <c r="N39" s="512"/>
      <c r="O39" s="513"/>
      <c r="Q39" s="20"/>
      <c r="R39" s="20"/>
    </row>
    <row r="40" spans="1:19" ht="26.25" customHeight="1">
      <c r="C40" s="78"/>
      <c r="H40" s="23" t="s">
        <v>7</v>
      </c>
      <c r="I40" s="23"/>
      <c r="J40" s="511" t="s">
        <v>467</v>
      </c>
      <c r="K40" s="511"/>
      <c r="L40" s="512"/>
      <c r="M40" s="512"/>
      <c r="N40" s="512"/>
      <c r="O40" s="513"/>
    </row>
    <row r="41" spans="1:19">
      <c r="C41" s="78"/>
      <c r="J41" s="21" t="s">
        <v>8</v>
      </c>
      <c r="O41" s="79"/>
    </row>
    <row r="42" spans="1:19">
      <c r="C42" s="78"/>
      <c r="J42" s="24" t="s">
        <v>9</v>
      </c>
      <c r="K42" s="24"/>
      <c r="L42" s="564" t="s">
        <v>468</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469</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2931</v>
      </c>
      <c r="N48" s="527"/>
      <c r="O48" s="528"/>
    </row>
    <row r="49" spans="3:21" ht="18" customHeight="1">
      <c r="C49" s="505" t="s">
        <v>11</v>
      </c>
      <c r="D49" s="506"/>
      <c r="E49" s="507"/>
      <c r="F49" s="560" t="s">
        <v>470</v>
      </c>
      <c r="G49" s="561"/>
      <c r="H49" s="561"/>
      <c r="I49" s="561"/>
      <c r="J49" s="561"/>
      <c r="K49" s="561"/>
      <c r="L49" s="126" t="s">
        <v>172</v>
      </c>
      <c r="M49" s="386"/>
      <c r="N49" s="529" t="s">
        <v>471</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472</v>
      </c>
      <c r="G52" s="465"/>
      <c r="H52" s="465"/>
      <c r="I52" s="465"/>
      <c r="J52" s="30" t="s">
        <v>47</v>
      </c>
      <c r="K52" s="30"/>
      <c r="L52" s="466" t="s">
        <v>473</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v>2173</v>
      </c>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v>8</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7846.2</v>
      </c>
      <c r="I63" s="240" t="s">
        <v>4</v>
      </c>
      <c r="J63" s="485" t="s">
        <v>324</v>
      </c>
      <c r="K63" s="486"/>
      <c r="L63" s="487"/>
      <c r="M63" s="480">
        <f>+別紙!AA14</f>
        <v>7846.2</v>
      </c>
      <c r="N63" s="481"/>
      <c r="O63" s="391" t="s">
        <v>4</v>
      </c>
      <c r="P63" s="162"/>
      <c r="Q63" s="127"/>
      <c r="R63" s="127"/>
      <c r="S63" s="127"/>
      <c r="T63" s="127"/>
      <c r="U63" s="127"/>
    </row>
    <row r="64" spans="3:21" ht="24.75" customHeight="1">
      <c r="C64" s="502"/>
      <c r="D64" s="482" t="s">
        <v>301</v>
      </c>
      <c r="E64" s="483"/>
      <c r="F64" s="483"/>
      <c r="G64" s="484"/>
      <c r="H64" s="379" t="str">
        <f>+別紙!AA10</f>
        <v>0</v>
      </c>
      <c r="I64" s="240" t="s">
        <v>4</v>
      </c>
      <c r="J64" s="485" t="s">
        <v>305</v>
      </c>
      <c r="K64" s="486"/>
      <c r="L64" s="487"/>
      <c r="M64" s="480">
        <f>+別紙!AA15</f>
        <v>5002.7</v>
      </c>
      <c r="N64" s="481"/>
      <c r="O64" s="31" t="s">
        <v>4</v>
      </c>
      <c r="P64" s="470"/>
      <c r="Q64" s="471"/>
      <c r="R64" s="471"/>
      <c r="S64" s="471"/>
    </row>
    <row r="65" spans="1:22" ht="24.75" customHeight="1">
      <c r="C65" s="502"/>
      <c r="D65" s="482" t="s">
        <v>302</v>
      </c>
      <c r="E65" s="483"/>
      <c r="F65" s="483"/>
      <c r="G65" s="484"/>
      <c r="H65" s="379" t="str">
        <f>+別紙!AA11</f>
        <v>0</v>
      </c>
      <c r="I65" s="240" t="s">
        <v>4</v>
      </c>
      <c r="J65" s="482" t="s">
        <v>306</v>
      </c>
      <c r="K65" s="483"/>
      <c r="L65" s="484"/>
      <c r="M65" s="480">
        <f>+別紙!AA16</f>
        <v>7846.2</v>
      </c>
      <c r="N65" s="481"/>
      <c r="O65" s="378" t="s">
        <v>4</v>
      </c>
      <c r="P65" s="160"/>
      <c r="Q65" s="161"/>
      <c r="R65" s="161"/>
      <c r="S65" s="161"/>
    </row>
    <row r="66" spans="1:22" ht="24.75" customHeight="1">
      <c r="C66" s="392"/>
      <c r="D66" s="482" t="s">
        <v>303</v>
      </c>
      <c r="E66" s="483"/>
      <c r="F66" s="483"/>
      <c r="G66" s="484"/>
      <c r="H66" s="379" t="str">
        <f>+別紙!AA12</f>
        <v>0</v>
      </c>
      <c r="I66" s="240" t="s">
        <v>4</v>
      </c>
      <c r="J66" s="482" t="s">
        <v>387</v>
      </c>
      <c r="K66" s="483"/>
      <c r="L66" s="484"/>
      <c r="M66" s="480" t="str">
        <f>+別紙!AA17</f>
        <v>0</v>
      </c>
      <c r="N66" s="481"/>
      <c r="O66" s="378" t="s">
        <v>4</v>
      </c>
      <c r="P66" s="160"/>
      <c r="Q66" s="161"/>
      <c r="R66" s="161"/>
      <c r="S66" s="161"/>
    </row>
    <row r="67" spans="1:22" ht="24.75" customHeight="1">
      <c r="C67" s="393"/>
      <c r="D67" s="482" t="s">
        <v>304</v>
      </c>
      <c r="E67" s="483"/>
      <c r="F67" s="483"/>
      <c r="G67" s="484"/>
      <c r="H67" s="379" t="str">
        <f>+別紙!AA13</f>
        <v>0</v>
      </c>
      <c r="I67" s="240" t="s">
        <v>4</v>
      </c>
      <c r="J67" s="482" t="s">
        <v>388</v>
      </c>
      <c r="K67" s="483"/>
      <c r="L67" s="484"/>
      <c r="M67" s="480" t="str">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8"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9" zoomScaleNormal="100" workbookViewId="0">
      <selection activeCell="M9" sqref="M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0.1</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0.1</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0.1</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0.1</v>
      </c>
      <c r="Q27" s="624"/>
      <c r="R27" s="624"/>
      <c r="S27" s="624"/>
      <c r="T27" s="44" t="s">
        <v>38</v>
      </c>
      <c r="U27" s="64"/>
      <c r="V27" s="64"/>
      <c r="Y27" s="62" t="s">
        <v>39</v>
      </c>
      <c r="Z27" s="65"/>
      <c r="AH27" s="53"/>
      <c r="AI27" s="53"/>
      <c r="AJ27" s="53"/>
      <c r="AK27" s="53"/>
      <c r="AL27" s="587">
        <f>+AH18+P27</f>
        <v>0.1</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0.1</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0.1</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0.1</v>
      </c>
      <c r="I30" s="620"/>
      <c r="J30" s="194" t="s">
        <v>198</v>
      </c>
      <c r="M30" s="593"/>
      <c r="P30" s="56"/>
      <c r="R30" s="623">
        <f>+ROUND(AA28,1)+ROUND(AA29,1)+ROUND(AA30,1)</f>
        <v>0.1</v>
      </c>
      <c r="S30" s="624"/>
      <c r="T30" s="624"/>
      <c r="U30" s="624"/>
      <c r="V30" s="44" t="s">
        <v>16</v>
      </c>
      <c r="Y30" s="625" t="s">
        <v>186</v>
      </c>
      <c r="Z30" s="626"/>
      <c r="AA30" s="581"/>
      <c r="AB30" s="582"/>
      <c r="AC30" s="582"/>
      <c r="AD30" s="582"/>
      <c r="AE30" s="582"/>
      <c r="AF30" s="44" t="s">
        <v>13</v>
      </c>
      <c r="AL30" s="573">
        <v>0.1</v>
      </c>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0.1</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25"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171</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529.70000000000005</v>
      </c>
      <c r="E24" s="641"/>
      <c r="F24" s="641"/>
      <c r="G24" s="194" t="s">
        <v>198</v>
      </c>
      <c r="H24" s="619">
        <f>+F12</f>
        <v>171</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171</v>
      </c>
      <c r="Q27" s="624"/>
      <c r="R27" s="624"/>
      <c r="S27" s="624"/>
      <c r="T27" s="44" t="s">
        <v>38</v>
      </c>
      <c r="U27" s="64"/>
      <c r="V27" s="64"/>
      <c r="Y27" s="62" t="s">
        <v>39</v>
      </c>
      <c r="Z27" s="65"/>
      <c r="AH27" s="53"/>
      <c r="AI27" s="53"/>
      <c r="AJ27" s="53"/>
      <c r="AK27" s="53"/>
      <c r="AL27" s="587">
        <f>+AH18+P27</f>
        <v>171</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529.70000000000005</v>
      </c>
      <c r="E29" s="641"/>
      <c r="F29" s="641"/>
      <c r="G29" s="194" t="s">
        <v>198</v>
      </c>
      <c r="H29" s="619">
        <f>+AL27</f>
        <v>171</v>
      </c>
      <c r="I29" s="620"/>
      <c r="J29" s="194" t="s">
        <v>198</v>
      </c>
      <c r="M29" s="593"/>
      <c r="P29" s="56"/>
      <c r="Q29" s="144"/>
      <c r="R29" s="51" t="s">
        <v>183</v>
      </c>
      <c r="S29" s="595" t="s">
        <v>33</v>
      </c>
      <c r="T29" s="609"/>
      <c r="U29" s="609"/>
      <c r="V29" s="610"/>
      <c r="W29" s="48"/>
      <c r="X29" s="447"/>
      <c r="Y29" s="625" t="s">
        <v>258</v>
      </c>
      <c r="Z29" s="626"/>
      <c r="AA29" s="581">
        <v>171</v>
      </c>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264.89999999999998</v>
      </c>
      <c r="E30" s="641"/>
      <c r="F30" s="641"/>
      <c r="G30" s="194" t="s">
        <v>198</v>
      </c>
      <c r="H30" s="619">
        <f>+AL30</f>
        <v>0</v>
      </c>
      <c r="I30" s="620"/>
      <c r="J30" s="194" t="s">
        <v>198</v>
      </c>
      <c r="M30" s="593"/>
      <c r="P30" s="56"/>
      <c r="R30" s="623">
        <f>+ROUND(AA28,1)+ROUND(AA29,1)+ROUND(AA30,1)</f>
        <v>171</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529.70000000000005</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f>IF(SUM(F12,F15)&gt;0,SUM(P12,P21,AH9,AS24,AS27,AS31)/SUM(F12,F15)*100,"")</f>
        <v>0</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f>IF(SUM(F12,F15)&gt;0,SUM(P21,AS27,AS31,AU9,AU20)/SUM(F12,F15)*100,"")</f>
        <v>0</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9" zoomScaleNormal="100" workbookViewId="0">
      <selection activeCell="H24" sqref="H24:I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8291.2999999999993</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7316.5</v>
      </c>
      <c r="E24" s="641"/>
      <c r="F24" s="641"/>
      <c r="G24" s="194" t="s">
        <v>198</v>
      </c>
      <c r="H24" s="619">
        <f>+F12</f>
        <v>8291.2999999999993</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8291.2999999999993</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8291.2999999999993</v>
      </c>
      <c r="Q27" s="624"/>
      <c r="R27" s="624"/>
      <c r="S27" s="624"/>
      <c r="T27" s="44" t="s">
        <v>38</v>
      </c>
      <c r="U27" s="64"/>
      <c r="V27" s="64"/>
      <c r="Y27" s="62" t="s">
        <v>39</v>
      </c>
      <c r="Z27" s="65"/>
      <c r="AH27" s="53"/>
      <c r="AI27" s="53"/>
      <c r="AJ27" s="53"/>
      <c r="AK27" s="53"/>
      <c r="AL27" s="587">
        <f>+AH18+P27</f>
        <v>8291.2999999999993</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8291.2999999999993</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7316.5</v>
      </c>
      <c r="E29" s="641"/>
      <c r="F29" s="641"/>
      <c r="G29" s="194" t="s">
        <v>198</v>
      </c>
      <c r="H29" s="619">
        <f>+AL27</f>
        <v>8291.2999999999993</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4737.8</v>
      </c>
      <c r="E30" s="641"/>
      <c r="F30" s="641"/>
      <c r="G30" s="194" t="s">
        <v>198</v>
      </c>
      <c r="H30" s="619">
        <f>+AL30</f>
        <v>7084.3</v>
      </c>
      <c r="I30" s="620"/>
      <c r="J30" s="194" t="s">
        <v>198</v>
      </c>
      <c r="M30" s="593"/>
      <c r="P30" s="56"/>
      <c r="R30" s="623">
        <f>+ROUND(AA28,1)+ROUND(AA29,1)+ROUND(AA30,1)</f>
        <v>8291.2999999999993</v>
      </c>
      <c r="S30" s="624"/>
      <c r="T30" s="624"/>
      <c r="U30" s="624"/>
      <c r="V30" s="44" t="s">
        <v>16</v>
      </c>
      <c r="Y30" s="625" t="s">
        <v>186</v>
      </c>
      <c r="Z30" s="626"/>
      <c r="AA30" s="581"/>
      <c r="AB30" s="582"/>
      <c r="AC30" s="582"/>
      <c r="AD30" s="582"/>
      <c r="AE30" s="582"/>
      <c r="AF30" s="44" t="s">
        <v>13</v>
      </c>
      <c r="AL30" s="573">
        <v>7084.3</v>
      </c>
      <c r="AM30" s="574"/>
      <c r="AN30" s="574"/>
      <c r="AO30" s="574"/>
      <c r="AP30" s="52" t="s">
        <v>13</v>
      </c>
      <c r="AS30" s="618"/>
      <c r="AT30" s="615"/>
      <c r="AU30" s="615"/>
      <c r="AV30" s="616"/>
      <c r="AW30" s="405"/>
    </row>
    <row r="31" spans="2:49" ht="27" customHeight="1" thickTop="1" thickBot="1">
      <c r="B31" s="652" t="s">
        <v>226</v>
      </c>
      <c r="C31" s="653"/>
      <c r="D31" s="641">
        <v>7316.5</v>
      </c>
      <c r="E31" s="641"/>
      <c r="F31" s="641"/>
      <c r="G31" s="194" t="s">
        <v>198</v>
      </c>
      <c r="H31" s="619">
        <f>+AS24</f>
        <v>8291.2999999999993</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株式会社ダイセキ環境ソリューション　横浜恵比須リサイクルセンター</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12"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株式会社ダイセキ環境ソリューション　横浜恵比須リサイクルセンター</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0</v>
      </c>
      <c r="I9" s="319" t="str">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529.70000000000005</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7316.5</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7846.2</v>
      </c>
    </row>
    <row r="10" spans="2:27" ht="20.45" customHeight="1">
      <c r="B10" s="169" t="s">
        <v>352</v>
      </c>
      <c r="C10" s="735" t="s">
        <v>320</v>
      </c>
      <c r="D10" s="735"/>
      <c r="E10" s="735"/>
      <c r="F10" s="736"/>
      <c r="G10" s="322">
        <f>IF(OR(ｱ.燃え殻!D25&gt;0,ｱ.燃え殻!D25&lt;0),ｱ.燃え殻!D25,IF(G$19&gt;0,"0",0))</f>
        <v>0</v>
      </c>
      <c r="H10" s="322">
        <f>IF(OR(ｲ.汚泥!D25&gt;0,ｲ.汚泥!D25&lt;0),ｲ.汚泥!D25,IF(H$19&gt;0,"0",0))</f>
        <v>0</v>
      </c>
      <c r="I10" s="322" t="str">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f>IF(OR(ｲ.汚泥!D26&gt;0,ｲ.汚泥!D26&lt;0),ｲ.汚泥!D26,IF(H$19&gt;0,"0",0))</f>
        <v>0</v>
      </c>
      <c r="I11" s="325" t="str">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f>IF(OR(ｲ.汚泥!D27&gt;0,ｲ.汚泥!D27&lt;0),ｲ.汚泥!D27,IF(H$19&gt;0,"0",0))</f>
        <v>0</v>
      </c>
      <c r="I12" s="325" t="str">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f>IF(OR(ｲ.汚泥!D28&gt;0,ｲ.汚泥!D28&lt;0),ｲ.汚泥!D28,IF(H$19&gt;0,"0",0))</f>
        <v>0</v>
      </c>
      <c r="I13" s="325" t="str">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0</v>
      </c>
      <c r="I14" s="325" t="str">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529.70000000000005</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7316.5</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7846.2</v>
      </c>
    </row>
    <row r="15" spans="2:27" ht="20.45" customHeight="1">
      <c r="B15" s="169" t="s">
        <v>244</v>
      </c>
      <c r="C15" s="737" t="s">
        <v>242</v>
      </c>
      <c r="D15" s="737"/>
      <c r="E15" s="737"/>
      <c r="F15" s="718"/>
      <c r="G15" s="325">
        <f>IF(OR(ｱ.燃え殻!D30&gt;0,ｱ.燃え殻!D30&lt;0),ｱ.燃え殻!D30,IF(G$19&gt;0,"0",0))</f>
        <v>0</v>
      </c>
      <c r="H15" s="325">
        <f>IF(OR(ｲ.汚泥!D30&gt;0,ｲ.汚泥!D30&lt;0),ｲ.汚泥!D30,IF(H$19&gt;0,"0",0))</f>
        <v>0</v>
      </c>
      <c r="I15" s="325" t="str">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264.89999999999998</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4737.8</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f t="shared" si="0"/>
        <v>5002.7</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0</v>
      </c>
      <c r="I16" s="325" t="str">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529.70000000000005</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7316.5</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7846.2</v>
      </c>
    </row>
    <row r="17" spans="2:27" ht="20.45" customHeight="1">
      <c r="B17" s="169"/>
      <c r="C17" s="737" t="s">
        <v>428</v>
      </c>
      <c r="D17" s="737"/>
      <c r="E17" s="737"/>
      <c r="F17" s="718"/>
      <c r="G17" s="325">
        <f>IF(OR(ｱ.燃え殻!D32&gt;0,ｱ.燃え殻!D32&lt;0),ｱ.燃え殻!D32,IF(G$19&gt;0,"0",0))</f>
        <v>0</v>
      </c>
      <c r="H17" s="325">
        <f>IF(OR(ｲ.汚泥!D32&gt;0,ｲ.汚泥!D32&lt;0),ｲ.汚泥!D32,IF(H$19&gt;0,"0",0))</f>
        <v>0</v>
      </c>
      <c r="I17" s="325" t="str">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f>IF(OR(ｲ.汚泥!D33&gt;0,ｲ.汚泥!D33&lt;0),ｲ.汚泥!D33,IF(H$19&gt;0,"0",0))</f>
        <v>0</v>
      </c>
      <c r="I18" s="328" t="str">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0</v>
      </c>
      <c r="I19" s="331">
        <f t="shared" si="1"/>
        <v>0.1</v>
      </c>
      <c r="J19" s="331">
        <f t="shared" si="1"/>
        <v>0</v>
      </c>
      <c r="K19" s="331">
        <f t="shared" si="1"/>
        <v>0</v>
      </c>
      <c r="L19" s="331">
        <f t="shared" si="1"/>
        <v>171</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8291.2999999999993</v>
      </c>
      <c r="W19" s="331">
        <f t="shared" si="1"/>
        <v>0</v>
      </c>
      <c r="X19" s="331">
        <f t="shared" si="1"/>
        <v>0</v>
      </c>
      <c r="Y19" s="331">
        <f t="shared" si="1"/>
        <v>0</v>
      </c>
      <c r="Z19" s="332">
        <f t="shared" si="1"/>
        <v>0</v>
      </c>
      <c r="AA19" s="333">
        <f t="shared" ref="AA19:AA25" si="2">SUM(G19:Z19)</f>
        <v>8462.4</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0</v>
      </c>
      <c r="I41" s="367">
        <f t="shared" si="8"/>
        <v>0.1</v>
      </c>
      <c r="J41" s="367">
        <f t="shared" si="8"/>
        <v>0</v>
      </c>
      <c r="K41" s="367">
        <f t="shared" si="8"/>
        <v>0</v>
      </c>
      <c r="L41" s="367">
        <f t="shared" si="8"/>
        <v>171</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8291.2999999999993</v>
      </c>
      <c r="W41" s="367">
        <f t="shared" si="8"/>
        <v>0</v>
      </c>
      <c r="X41" s="367">
        <f t="shared" si="8"/>
        <v>0</v>
      </c>
      <c r="Y41" s="367">
        <f t="shared" si="8"/>
        <v>0</v>
      </c>
      <c r="Z41" s="368">
        <f t="shared" si="8"/>
        <v>0</v>
      </c>
      <c r="AA41" s="369">
        <f t="shared" si="4"/>
        <v>8462.4</v>
      </c>
    </row>
    <row r="42" spans="2:27" ht="20.45" customHeight="1">
      <c r="B42" s="167"/>
      <c r="C42" s="704"/>
      <c r="D42" s="207"/>
      <c r="E42" s="205" t="s">
        <v>262</v>
      </c>
      <c r="F42" s="383"/>
      <c r="G42" s="358">
        <f t="shared" ref="G42:Z42" si="9">SUM(G43:G45)</f>
        <v>0</v>
      </c>
      <c r="H42" s="358">
        <f t="shared" si="9"/>
        <v>0</v>
      </c>
      <c r="I42" s="358">
        <f t="shared" si="9"/>
        <v>0.1</v>
      </c>
      <c r="J42" s="358">
        <f t="shared" si="9"/>
        <v>0</v>
      </c>
      <c r="K42" s="358">
        <f t="shared" si="9"/>
        <v>0</v>
      </c>
      <c r="L42" s="358">
        <f t="shared" si="9"/>
        <v>171</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8291.2999999999993</v>
      </c>
      <c r="W42" s="358">
        <f t="shared" si="9"/>
        <v>0</v>
      </c>
      <c r="X42" s="358">
        <f t="shared" si="9"/>
        <v>0</v>
      </c>
      <c r="Y42" s="358">
        <f t="shared" si="9"/>
        <v>0</v>
      </c>
      <c r="Z42" s="359">
        <f t="shared" si="9"/>
        <v>0</v>
      </c>
      <c r="AA42" s="360">
        <f t="shared" si="4"/>
        <v>8462.4</v>
      </c>
    </row>
    <row r="43" spans="2:27" ht="20.45" customHeight="1">
      <c r="B43" s="167"/>
      <c r="C43" s="704"/>
      <c r="D43" s="208"/>
      <c r="E43" s="203"/>
      <c r="F43" s="201" t="s">
        <v>235</v>
      </c>
      <c r="G43" s="361">
        <f>+ｱ.燃え殻!$AA$28</f>
        <v>0</v>
      </c>
      <c r="H43" s="361">
        <f>+ｲ.汚泥!$AA$28</f>
        <v>0</v>
      </c>
      <c r="I43" s="361">
        <f>+ｳ.廃油!$AA$28</f>
        <v>0.1</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8291.2999999999993</v>
      </c>
      <c r="W43" s="361">
        <f>+ﾁ.動物のふん尿!$AA$28</f>
        <v>0</v>
      </c>
      <c r="X43" s="361">
        <f>+ﾂ.動物の死体!$AA$28</f>
        <v>0</v>
      </c>
      <c r="Y43" s="361">
        <f>+ﾃ.ばいじん!$AA$28</f>
        <v>0</v>
      </c>
      <c r="Z43" s="362">
        <f>+ﾄ.混合廃棄物その他!$AA$28</f>
        <v>0</v>
      </c>
      <c r="AA43" s="363">
        <f t="shared" si="4"/>
        <v>8291.4</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171</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171</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0</v>
      </c>
      <c r="I47" s="370">
        <f>+ｳ.廃油!$AL$27</f>
        <v>0.1</v>
      </c>
      <c r="J47" s="370">
        <f>+ｴ.廃酸!$AL$27</f>
        <v>0</v>
      </c>
      <c r="K47" s="370">
        <f>+ｵ.廃ｱﾙｶﾘ!$AL$27</f>
        <v>0</v>
      </c>
      <c r="L47" s="370">
        <f>+ｶ.廃ﾌﾟﾗ類!$AL$27</f>
        <v>171</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8291.2999999999993</v>
      </c>
      <c r="W47" s="370">
        <f>+ﾁ.動物のふん尿!$AL$27</f>
        <v>0</v>
      </c>
      <c r="X47" s="370">
        <f>+ﾂ.動物の死体!$AL$27</f>
        <v>0</v>
      </c>
      <c r="Y47" s="370">
        <f>+ﾃ.ばいじん!$AL$27</f>
        <v>0</v>
      </c>
      <c r="Z47" s="371">
        <f>+ﾄ.混合廃棄物その他!$AL$27</f>
        <v>0</v>
      </c>
      <c r="AA47" s="372">
        <f t="shared" si="4"/>
        <v>8462.4</v>
      </c>
    </row>
    <row r="48" spans="2:27" ht="20.45" customHeight="1">
      <c r="B48" s="167"/>
      <c r="C48" s="173"/>
      <c r="D48" s="172" t="s">
        <v>188</v>
      </c>
      <c r="E48" s="700" t="s">
        <v>238</v>
      </c>
      <c r="F48" s="701"/>
      <c r="G48" s="373">
        <f>+ｱ.燃え殻!$AL$30</f>
        <v>0</v>
      </c>
      <c r="H48" s="373">
        <f>+ｲ.汚泥!$AL$30</f>
        <v>0</v>
      </c>
      <c r="I48" s="373">
        <f>+ｳ.廃油!$AL$30</f>
        <v>0.1</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7084.3</v>
      </c>
      <c r="W48" s="373">
        <f>+ﾁ.動物のふん尿!$AL$30</f>
        <v>0</v>
      </c>
      <c r="X48" s="373">
        <f>+ﾂ.動物の死体!$AL$30</f>
        <v>0</v>
      </c>
      <c r="Y48" s="373">
        <f>+ﾃ.ばいじん!$AL$30</f>
        <v>0</v>
      </c>
      <c r="Z48" s="374">
        <f>+ﾄ.混合廃棄物その他!$AL$30</f>
        <v>0</v>
      </c>
      <c r="AA48" s="375">
        <f t="shared" si="4"/>
        <v>7084.4000000000005</v>
      </c>
    </row>
    <row r="49" spans="2:27" ht="20.45" customHeight="1">
      <c r="B49" s="167"/>
      <c r="C49" s="173"/>
      <c r="D49" s="409" t="s">
        <v>190</v>
      </c>
      <c r="E49" s="713" t="s">
        <v>239</v>
      </c>
      <c r="F49" s="714"/>
      <c r="G49" s="422">
        <f>+ｱ.燃え殻!$AS$24</f>
        <v>0</v>
      </c>
      <c r="H49" s="422">
        <f>+ｲ.汚泥!$AS$24</f>
        <v>0</v>
      </c>
      <c r="I49" s="422">
        <f>+ｳ.廃油!$AS$24</f>
        <v>0.1</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8291.2999999999993</v>
      </c>
      <c r="W49" s="422">
        <f>+ﾁ.動物のふん尿!$AS$24</f>
        <v>0</v>
      </c>
      <c r="X49" s="422">
        <f>+ﾂ.動物の死体!$AS$24</f>
        <v>0</v>
      </c>
      <c r="Y49" s="422">
        <f>+ﾃ.ばいじん!$AS$24</f>
        <v>0</v>
      </c>
      <c r="Z49" s="423">
        <f>+ﾄ.混合廃棄物その他!$AS$24</f>
        <v>0</v>
      </c>
      <c r="AA49" s="424">
        <f t="shared" si="4"/>
        <v>8291.4</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0.1</v>
      </c>
      <c r="J63" s="406">
        <f t="shared" si="10"/>
        <v>0</v>
      </c>
      <c r="K63" s="406">
        <f t="shared" si="10"/>
        <v>0</v>
      </c>
      <c r="L63" s="406">
        <f t="shared" si="10"/>
        <v>700.7</v>
      </c>
      <c r="M63" s="406">
        <f t="shared" si="10"/>
        <v>0</v>
      </c>
      <c r="N63" s="406">
        <f t="shared" si="10"/>
        <v>0</v>
      </c>
      <c r="O63" s="406">
        <f t="shared" si="10"/>
        <v>0</v>
      </c>
      <c r="P63" s="406">
        <f t="shared" si="10"/>
        <v>0</v>
      </c>
      <c r="Q63" s="406">
        <f t="shared" si="10"/>
        <v>0</v>
      </c>
      <c r="R63" s="406">
        <f t="shared" si="10"/>
        <v>0</v>
      </c>
      <c r="S63" s="406">
        <f t="shared" si="10"/>
        <v>0</v>
      </c>
      <c r="T63" s="406">
        <f t="shared" si="10"/>
        <v>0</v>
      </c>
      <c r="U63" s="406">
        <f t="shared" si="10"/>
        <v>0</v>
      </c>
      <c r="V63" s="406">
        <f t="shared" si="10"/>
        <v>15607.8</v>
      </c>
      <c r="W63" s="406">
        <f t="shared" si="10"/>
        <v>0</v>
      </c>
      <c r="X63" s="406">
        <f t="shared" si="10"/>
        <v>0</v>
      </c>
      <c r="Y63" s="406">
        <f t="shared" si="10"/>
        <v>0</v>
      </c>
      <c r="Z63" s="406">
        <f t="shared" si="10"/>
        <v>0</v>
      </c>
      <c r="AA63" s="407">
        <f>+AA9+AA19+AA20</f>
        <v>16308.599999999999</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８年   ６月  ２３日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〒467-0852
愛知県名古屋市瑞穂区明前町8番18号</v>
      </c>
      <c r="K16" s="759"/>
      <c r="L16" s="760"/>
      <c r="M16" s="760"/>
      <c r="N16" s="760"/>
      <c r="O16" s="761"/>
    </row>
    <row r="17" spans="1:15" ht="26.25" customHeight="1">
      <c r="C17" s="78"/>
      <c r="H17" s="23" t="s">
        <v>7</v>
      </c>
      <c r="I17" s="23"/>
      <c r="J17" s="759" t="str">
        <f>+表紙!J40</f>
        <v>株式会社ダイセキ環境ソリューション
代表取締役　山本　浩也</v>
      </c>
      <c r="K17" s="759"/>
      <c r="L17" s="760"/>
      <c r="M17" s="760"/>
      <c r="N17" s="760"/>
      <c r="O17" s="761"/>
    </row>
    <row r="18" spans="1:15">
      <c r="C18" s="78"/>
      <c r="J18" s="21" t="s">
        <v>8</v>
      </c>
      <c r="O18" s="79"/>
    </row>
    <row r="19" spans="1:15">
      <c r="C19" s="78"/>
      <c r="J19" s="24" t="s">
        <v>9</v>
      </c>
      <c r="K19" s="24"/>
      <c r="L19" s="772" t="str">
        <f>IF(+表紙!L42="","",+表紙!L42)</f>
        <v>052-819-5310</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株式会社ダイセキ環境ソリューション　横浜恵比須リサイクルセンター</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2931</v>
      </c>
      <c r="N25" s="796"/>
      <c r="O25" s="797"/>
    </row>
    <row r="26" spans="1:15" ht="18" customHeight="1">
      <c r="C26" s="505" t="s">
        <v>11</v>
      </c>
      <c r="D26" s="506"/>
      <c r="E26" s="507"/>
      <c r="F26" s="782" t="str">
        <f>+表紙!F49</f>
        <v>横浜市神奈川区恵比須町5番地13</v>
      </c>
      <c r="G26" s="783"/>
      <c r="H26" s="783"/>
      <c r="I26" s="783"/>
      <c r="J26" s="783"/>
      <c r="K26" s="783"/>
      <c r="L26" s="126" t="s">
        <v>172</v>
      </c>
      <c r="M26" s="222"/>
      <c r="N26" s="786" t="str">
        <f>IF(+表紙!N49="","",+表紙!N49)</f>
        <v xml:space="preserve"> 045-444-1431</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Ｒ－サービス業（他に分類されないもの）</v>
      </c>
      <c r="G29" s="750"/>
      <c r="H29" s="750"/>
      <c r="I29" s="750"/>
      <c r="J29" s="30" t="s">
        <v>47</v>
      </c>
      <c r="K29" s="30"/>
      <c r="L29" s="798" t="str">
        <f>+表紙!L52</f>
        <v>廃棄物処理業
その他のサービス業</v>
      </c>
      <c r="M29" s="798"/>
      <c r="N29" s="757"/>
      <c r="O29" s="758"/>
    </row>
    <row r="30" spans="1:15" ht="22.5" customHeight="1">
      <c r="C30" s="295"/>
      <c r="D30" s="306" t="s">
        <v>19</v>
      </c>
      <c r="E30" s="307" t="s">
        <v>365</v>
      </c>
      <c r="F30" s="748" t="s">
        <v>366</v>
      </c>
      <c r="G30" s="456"/>
      <c r="H30" s="749"/>
      <c r="I30" s="748" t="s">
        <v>367</v>
      </c>
      <c r="J30" s="459"/>
      <c r="K30" s="469"/>
      <c r="L30" s="751">
        <f>+表紙!L53</f>
        <v>0</v>
      </c>
      <c r="M30" s="752"/>
      <c r="N30" s="308" t="s">
        <v>368</v>
      </c>
      <c r="O30" s="309"/>
    </row>
    <row r="31" spans="1:15" ht="22.5" customHeight="1">
      <c r="C31" s="295"/>
      <c r="D31" s="294"/>
      <c r="E31" s="310"/>
      <c r="F31" s="748" t="s">
        <v>369</v>
      </c>
      <c r="G31" s="456"/>
      <c r="H31" s="749"/>
      <c r="I31" s="750" t="s">
        <v>370</v>
      </c>
      <c r="J31" s="459"/>
      <c r="K31" s="459"/>
      <c r="L31" s="751">
        <f>+表紙!L54</f>
        <v>0</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2173</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8</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7846.2</v>
      </c>
      <c r="I40" s="240" t="s">
        <v>4</v>
      </c>
      <c r="J40" s="485" t="s">
        <v>324</v>
      </c>
      <c r="K40" s="486"/>
      <c r="L40" s="487"/>
      <c r="M40" s="799">
        <f>+表紙!M63</f>
        <v>7846.2</v>
      </c>
      <c r="N40" s="800">
        <f>+表紙!N63</f>
        <v>0</v>
      </c>
      <c r="O40" s="305" t="s">
        <v>4</v>
      </c>
    </row>
    <row r="41" spans="3:15" ht="24.75" customHeight="1">
      <c r="C41" s="805"/>
      <c r="D41" s="482" t="s">
        <v>301</v>
      </c>
      <c r="E41" s="483"/>
      <c r="F41" s="483"/>
      <c r="G41" s="484"/>
      <c r="H41" s="245" t="str">
        <f>+表紙!H64</f>
        <v>0</v>
      </c>
      <c r="I41" s="240" t="s">
        <v>4</v>
      </c>
      <c r="J41" s="485" t="s">
        <v>305</v>
      </c>
      <c r="K41" s="486"/>
      <c r="L41" s="487"/>
      <c r="M41" s="799">
        <f>+表紙!M64</f>
        <v>5002.7</v>
      </c>
      <c r="N41" s="800">
        <f>+表紙!N64</f>
        <v>0</v>
      </c>
      <c r="O41" s="31" t="s">
        <v>4</v>
      </c>
    </row>
    <row r="42" spans="3:15" ht="24.75" customHeight="1">
      <c r="C42" s="805"/>
      <c r="D42" s="482" t="s">
        <v>302</v>
      </c>
      <c r="E42" s="483"/>
      <c r="F42" s="483"/>
      <c r="G42" s="484"/>
      <c r="H42" s="245" t="str">
        <f>+表紙!H65</f>
        <v>0</v>
      </c>
      <c r="I42" s="240" t="s">
        <v>4</v>
      </c>
      <c r="J42" s="801" t="s">
        <v>306</v>
      </c>
      <c r="K42" s="802"/>
      <c r="L42" s="803"/>
      <c r="M42" s="799">
        <f>+表紙!M65</f>
        <v>7846.2</v>
      </c>
      <c r="N42" s="800">
        <f>+表紙!N65</f>
        <v>0</v>
      </c>
      <c r="O42" s="180" t="s">
        <v>4</v>
      </c>
    </row>
    <row r="43" spans="3:15" ht="24.75" customHeight="1">
      <c r="C43" s="175"/>
      <c r="D43" s="482" t="s">
        <v>303</v>
      </c>
      <c r="E43" s="483"/>
      <c r="F43" s="483"/>
      <c r="G43" s="484"/>
      <c r="H43" s="245" t="str">
        <f>+表紙!H66</f>
        <v>0</v>
      </c>
      <c r="I43" s="240" t="s">
        <v>4</v>
      </c>
      <c r="J43" s="801" t="s">
        <v>387</v>
      </c>
      <c r="K43" s="802"/>
      <c r="L43" s="803"/>
      <c r="M43" s="799" t="str">
        <f>+表紙!M66</f>
        <v>0</v>
      </c>
      <c r="N43" s="800">
        <f>+表紙!N66</f>
        <v>0</v>
      </c>
      <c r="O43" s="180" t="s">
        <v>4</v>
      </c>
    </row>
    <row r="44" spans="3:15" ht="24.75" customHeight="1">
      <c r="C44" s="239"/>
      <c r="D44" s="482" t="s">
        <v>304</v>
      </c>
      <c r="E44" s="483"/>
      <c r="F44" s="483"/>
      <c r="G44" s="484"/>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ｶ.廃ﾌﾟﾗ類</vt:lpstr>
      <vt:lpstr>ｵ.廃ｱﾙｶﾘ</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2026-06-26T08:29:38Z</dcterms:created>
  <dcterms:modified xsi:type="dcterms:W3CDTF">2026-06-26T08:29:38Z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