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6"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<sst xmlns="http://schemas.openxmlformats.org/spreadsheetml/2006/main" count="3302" uniqueCount="471">
  <si>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</si>
  <si>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</si>
  <si>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</si>
  <si>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</si>
  <si>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</si>
  <si>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</si>
  <si>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</si>
  <si>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</si>
  <si>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</si>
  <si>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</si>
  <si>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</si>
  <si>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</si>
  <si>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</si>
  <si>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</si>
  <si>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</si>
  <si>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</si>
  <si>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</si>
  <si>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</si>
  <si>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</si>
  <si>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</si>
  <si>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</si>
  <si>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</si>
  <si>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</si>
  <si>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</si>
  <si>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</si>
  <si>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</si>
  <si>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</si>
  <si>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</si>
  <si>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</si>
  <si>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</si>
  <si>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</si>
  <si>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</si>
  <si>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</si>
  <si>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</si>
  <si>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</si>
  <si>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</si>
  <si>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</si>
  <si>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</si>
  <si>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</si>
  <si>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</si>
  <si>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</si>
  <si>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</si>
  <si>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</si>
  <si>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</si>
  <si>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</si>
  <si>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</si>
  <si>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</si>
  <si>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</si>
  <si>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</si>
  <si>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</si>
  <si>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</si>
  <si>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</si>
  <si>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</si>
  <si>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</si>
  <si>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</si>
  <si>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</si>
  <si>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</si>
  <si>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</si>
  <si>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</si>
  <si>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</si>
  <si>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</si>
  <si>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</si>
  <si>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</si>
  <si>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</si>
  <si>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</si>
  <si>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</si>
  <si>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</si>
  <si>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</si>
  <si>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</si>
  <si>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</si>
  <si>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</si>
  <si>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</si>
  <si>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</si>
  <si>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</si>
  <si>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</si>
  <si>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</si>
  <si>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</si>
  <si>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</si>
  <si>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</si>
  <si>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</si>
  <si>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</si>
  <si>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</si>
  <si>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</si>
  <si>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</si>
  <si>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</si>
  <si>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</si>
  <si>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</si>
  <si>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</si>
  <si>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</si>
  <si>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</si>
  <si>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</si>
  <si>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</si>
  <si>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</si>
  <si>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</si>
  <si>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</si>
  <si>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</si>
  <si>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</si>
  <si>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</si>
  <si>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</si>
  <si>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</si>
  <si>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</si>
  <si>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</si>
  <si>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</si>
  <si>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</si>
  <si>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</si>
  <si>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</si>
  <si>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</si>
  <si>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</si>
  <si>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</si>
  <si>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</si>
  <si>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</si>
  <si>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</si>
  <si>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</si>
  <si>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</si>
  <si>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</si>
  <si>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</si>
  <si>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</si>
  <si>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</si>
  <si>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</si>
  <si>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</si>
  <si>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</si>
  <si>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</si>
  <si>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</si>
  <si>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</si>
  <si>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</si>
  <si>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</si>
  <si>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</si>
  <si>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</si>
  <si>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</si>
  <si>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</si>
  <si>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</si>
  <si>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</si>
  <si>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</si>
  <si>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</si>
  <si>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</si>
  <si>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</si>
  <si>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</si>
  <si>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</si>
  <si>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</si>
  <si>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</si>
  <si>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</si>
  <si>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</si>
  <si>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</si>
  <si>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</si>
  <si>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</si>
  <si>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</si>
  <si>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</si>
  <si>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</si>
  <si>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</si>
  <si>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</si>
  <si>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</si>
  <si>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</si>
  <si>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</si>
  <si>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</si>
  <si>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</si>
  <si>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</si>
  <si>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</si>
  <si>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</si>
  <si>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</si>
  <si>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</si>
  <si>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</si>
  <si>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</si>
  <si>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</si>
  <si>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</si>
  <si>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</si>
  <si>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</si>
  <si>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</si>
  <si>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</si>
  <si>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</si>
  <si>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</si>
  <si>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</si>
  <si>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</si>
  <si>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</si>
  <si>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</si>
  <si>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</si>
  <si>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</si>
  <si>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</si>
  <si>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</si>
  <si>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</si>
  <si>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</si>
  <si>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</si>
  <si>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</si>
  <si>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</si>
  <si>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</si>
  <si>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</si>
  <si>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</si>
  <si>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</si>
  <si>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</si>
  <si>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</si>
  <si>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</si>
  <si>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</si>
  <si>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</si>
  <si>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</si>
  <si>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</si>
  <si>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</si>
  <si>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</si>
  <si>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</si>
  <si>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</si>
  <si>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</si>
  <si>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</si>
  <si>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</si>
  <si>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</si>
  <si>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</si>
  <si>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</si>
  <si>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</si>
  <si>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</si>
  <si>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</si>
  <si>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</si>
  <si>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</si>
  <si>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</si>
  <si>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</si>
  <si>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</si>
  <si>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</si>
  <si>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</si>
  <si>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</si>
  <si>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</si>
  <si>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</si>
  <si>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</si>
  <si>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</si>
  <si>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</si>
  <si>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</si>
  <si>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</si>
  <si>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</si>
  <si>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</si>
  <si>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</si>
  <si>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</si>
  <si>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</si>
  <si>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</si>
  <si>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</si>
  <si>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</si>
  <si>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</si>
  <si>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</si>
  <si>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</si>
  <si>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</si>
  <si>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</si>
  <si>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</si>
  <si>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</si>
  <si>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</si>
  <si>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</si>
  <si>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</si>
  <si>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</si>
  <si>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</si>
  <si>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</si>
  <si>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</si>
  <si>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</si>
  <si>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</si>
  <si>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</si>
  <si>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</si>
  <si>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</si>
  <si>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</si>
  <si>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</si>
  <si>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</si>
  <si>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</si>
  <si>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</si>
  <si>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</si>
  <si>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</si>
  <si>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</si>
  <si>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</si>
  <si>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</si>
  <si>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</si>
  <si>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</si>
  <si>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</si>
  <si>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</si>
  <si>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</si>
  <si>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</si>
  <si>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</si>
  <si>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</si>
  <si>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</si>
  <si>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</si>
  <si>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</si>
  <si>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</si>
  <si>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</si>
  <si>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</si>
  <si>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</si>
  <si>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</si>
  <si>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</si>
  <si>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</si>
  <si>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</si>
  <si>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</si>
  <si>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</si>
  <si>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</si>
  <si>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</si>
  <si>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</si>
  <si>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</si>
  <si>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</si>
  <si>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</si>
  <si>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</si>
  <si>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</si>
  <si>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</si>
  <si>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</si>
  <si>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</si>
  <si>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</si>
  <si>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</si>
  <si>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</si>
  <si>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</si>
  <si>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</si>
  <si>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</si>
  <si>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</si>
  <si>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</si>
  <si>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</si>
  <si>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</si>
  <si>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</si>
  <si>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</si>
  <si>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</si>
  <si>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</si>
  <si>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</si>
  <si>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</si>
  <si>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</si>
  <si>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</si>
  <si>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</si>
  <si>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</si>
  <si>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</si>
  <si>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</si>
  <si>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</si>
  <si>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</si>
  <si>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</si>
  <si>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</si>
  <si>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</si>
  <si>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</si>
  <si>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</si>
  <si>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</si>
  <si>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</si>
  <si>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</si>
  <si>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</si>
  <si>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</si>
  <si>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</si>
  <si>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</si>
  <si>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</si>
  <si>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</si>
  <si>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</si>
  <si>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</si>
  <si>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</si>
  <si>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</si>
  <si>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</si>
  <si>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</si>
  <si>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</si>
  <si>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</si>
  <si>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</si>
  <si>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</si>
  <si>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</si>
  <si>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</si>
  <si>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</si>
  <si>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</si>
  <si>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</si>
  <si>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</si>
  <si>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</si>
  <si>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</si>
  <si>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</si>
  <si>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</si>
  <si>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</si>
  <si>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</si>
  <si>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</si>
  <si>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</si>
  <si>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</si>
  <si>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</si>
  <si>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</si>
  <si>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</si>
  <si>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</si>
  <si>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</si>
  <si>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</si>
  <si>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</si>
  <si>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</si>
  <si>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</si>
  <si>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</si>
  <si>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</si>
  <si>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</si>
  <si>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</si>
  <si>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</si>
  <si>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</si>
  <si>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</si>
  <si>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</si>
  <si>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</si>
  <si>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</si>
  <si>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</si>
  <si>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</si>
  <si>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</si>
  <si>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</si>
  <si>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</si>
  <si>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</si>
  <si>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</si>
  <si>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</si>
  <si>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</si>
  <si>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</si>
  <si>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</si>
  <si>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</si>
  <si>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</si>
  <si>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</si>
  <si>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</si>
  <si>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</si>
  <si>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</si>
  <si>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</si>
  <si>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</si>
  <si>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</si>
  <si>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</si>
  <si>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</si>
  <si>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</si>
  <si>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</si>
  <si>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</si>
  <si>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</si>
  <si>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</si>
  <si>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</si>
  <si>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</si>
  <si>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</si>
  <si>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</si>
  <si>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</si>
  <si>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</si>
  <si>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</si>
  <si>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</si>
  <si>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</si>
  <si>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</si>
  <si>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</si>
  <si>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</si>
  <si>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</si>
  <si>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</si>
  <si>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</si>
  <si>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</si>
  <si>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</si>
  <si>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</si>
  <si>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</si>
  <si>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</si>
  <si>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</si>
  <si>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</si>
  <si>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</si>
  <si>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</si>
  <si>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</si>
  <si>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</si>
  <si>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</si>
  <si>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</si>
  <si>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</si>
  <si>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</si>
  <si>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</si>
  <si>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</si>
  <si>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</si>
  <si>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</si>
  <si>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</si>
  <si>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</si>
  <si>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</si>
  <si>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</si>
  <si>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</si>
  <si>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</si>
  <si>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</si>
  <si>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</si>
  <si>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</si>
  <si>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</si>
  <si>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</si>
  <si>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</si>
  <si>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</si>
  <si>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</si>
  <si>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</si>
  <si>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</si>
  <si>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</si>
  <si>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</si>
  <si>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</si>
  <si>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</si>
  <si>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</si>
  <si>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</si>
  <si>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</si>
  <si>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</si>
  <si>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</si>
  <si>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</si>
  <si>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</si>
  <si>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</si>
  <si>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</si>
  <si>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川崎市中原区大倉町１０番地</t>
  </si>
  <si>
    <t>三菱ふそうトラック・バス株式会社
生産本部生産・計画統括部長　馬場高史</t>
  </si>
  <si>
    <t>横浜ロジスティックスパーク</t>
  </si>
  <si>
    <t>横浜市鶴見区大黒町9-18　横浜ﾛｼﾞｽﾃｨｯｸｽ･ﾊﾟｰｸA棟7F</t>
  </si>
  <si>
    <t>044-330-7700</t>
  </si>
  <si>
    <t>横浜市長</t>
  </si>
  <si>
    <t>○</t>
  </si>
  <si>
    <t>令和    7年    6月    11日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</si>
</sst>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1500" y="2193925"/>
          <a:ext cx="662517"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17"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2903</v>
      </c>
      <c r="N48" s="515"/>
      <c r="O48" s="516"/>
    </row>
    <row r="49" spans="3:21" ht="18" customHeight="1">
      <c r="C49" s="493" t="s">
        <v>11</v>
      </c>
      <c r="D49" s="494"/>
      <c r="E49" s="495"/>
      <c r="F49" s="548" t="s">
        <v>466</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141</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v>0</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2660.4</v>
      </c>
      <c r="I63" s="240" t="s">
        <v>4</v>
      </c>
      <c r="J63" s="473" t="s">
        <v>324</v>
      </c>
      <c r="K63" s="474"/>
      <c r="L63" s="475"/>
      <c r="M63" s="468">
        <f>+別紙!AA14</f>
        <v>2660.4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2660.4</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2660.4</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横浜ロジスティックスパーク</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2" zoomScale="70" zoomScaleNormal="70" workbookViewId="0">
      <selection activeCell="AC25" sqref="AC2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横浜ロジスティックスパーク</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212.1</v>
      </c>
      <c r="M9" s="319">
        <f>IF(OR(ｷ.紙くず!D24&gt;0,ｷ.紙くず!D24&lt;0),ｷ.紙くず!D24,IF(M$19&gt;0,"0",0))</f>
        <v>0</v>
      </c>
      <c r="N9" s="319">
        <f>IF(OR(ｸ.木くず!D24&gt;0,ｸ.木くず!D24&lt;0),ｸ.木くず!D24,IF(N$19&gt;0,"0",0))</f>
        <v>2448.3000000000002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2660.4</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212.1</v>
      </c>
      <c r="M14" s="325">
        <f>IF(OR(ｷ.紙くず!D29&gt;0,ｷ.紙くず!D29&lt;0),ｷ.紙くず!D29,IF(M$19&gt;0,"0",0))</f>
        <v>0</v>
      </c>
      <c r="N14" s="325">
        <f>IF(OR(ｸ.木くず!D29&gt;0,ｸ.木くず!D29&lt;0),ｸ.木くず!D29,IF(N$19&gt;0,"0",0))</f>
        <v>2448.3000000000002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2660.4</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212.1</v>
      </c>
      <c r="M15" s="325">
        <f>IF(OR(ｷ.紙くず!D30&gt;0,ｷ.紙くず!D30&lt;0),ｷ.紙くず!D30,IF(M$19&gt;0,"0",0))</f>
        <v>0</v>
      </c>
      <c r="N15" s="325">
        <f>IF(OR(ｸ.木くず!D30&gt;0,ｸ.木くず!D30&lt;0),ｸ.木くず!D30,IF(N$19&gt;0,"0",0))</f>
        <v>2448.3000000000002</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2660.4</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212.1</v>
      </c>
      <c r="M16" s="325">
        <f>IF(OR(ｷ.紙くず!D31&gt;0,ｷ.紙くず!D31&lt;0),ｷ.紙くず!D31,IF(M$19&gt;0,"0",0))</f>
        <v>0</v>
      </c>
      <c r="N16" s="325">
        <f>IF(OR(ｸ.木くず!D31&gt;0,ｸ.木くず!D31&lt;0),ｸ.木くず!D31,IF(N$19&gt;0,"0",0))</f>
        <v>2448.3000000000002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2660.4</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146.69999999999999</v>
      </c>
      <c r="M19" s="331">
        <f t="shared" si="1"/>
        <v>0</v>
      </c>
      <c r="N19" s="331">
        <f t="shared" si="1"/>
        <v>2132.6</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2279.2999999999997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146.69999999999999</v>
      </c>
      <c r="M41" s="367">
        <f t="shared" si="8"/>
        <v>0</v>
      </c>
      <c r="N41" s="367">
        <f t="shared" si="8"/>
        <v>2132.6</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2279.2999999999997</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146.69999999999999</v>
      </c>
      <c r="M42" s="358">
        <f t="shared" si="9"/>
        <v>0</v>
      </c>
      <c r="N42" s="358">
        <f t="shared" si="9"/>
        <v>2132.6</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2279.2999999999997</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146.69999999999999</v>
      </c>
      <c r="M43" s="361">
        <f>+ｷ.紙くず!$AA$28</f>
        <v>0</v>
      </c>
      <c r="N43" s="361">
        <f>+ｸ.木くず!$AA$28</f>
        <v>2132.6</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2279.2999999999997</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146.69999999999999</v>
      </c>
      <c r="M47" s="370">
        <f>+ｷ.紙くず!$AL$27</f>
        <v>0</v>
      </c>
      <c r="N47" s="370">
        <f>+ｸ.木くず!$AL$27</f>
        <v>2132.6</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2279.2999999999997</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112.1</v>
      </c>
      <c r="M48" s="373">
        <f>+ｷ.紙くず!$AL$30</f>
        <v>0</v>
      </c>
      <c r="N48" s="373">
        <f>+ｸ.木くず!$AL$30</f>
        <v>2132.6</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2244.6999999999998</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146.69999999999999</v>
      </c>
      <c r="M49" s="422">
        <f>+ｷ.紙くず!$AS$24</f>
        <v>0</v>
      </c>
      <c r="N49" s="422">
        <f>+ｸ.木くず!$AS$24</f>
        <v>2132.6</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2279.2999999999997</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146.69999999999999</v>
      </c>
      <c r="M52" s="415"/>
      <c r="N52" s="415"/>
      <c r="O52" s="415"/>
      <c r="P52" s="415"/>
      <c r="Q52" s="415"/>
      <c r="R52" s="415"/>
      <c r="S52" s="415"/>
      <c r="T52" s="415"/>
      <c r="U52" s="415"/>
      <c r="V52" s="415"/>
      <c r="W52" s="415"/>
      <c r="X52" s="415"/>
      <c r="Y52" s="415"/>
      <c r="Z52" s="433"/>
      <c r="AA52" s="377">
        <f t="shared" si="4"/>
        <v>146.69999999999999</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358.79999999999995</v>
      </c>
      <c r="M63" s="406">
        <f t="shared" si="10"/>
        <v>0</v>
      </c>
      <c r="N63" s="406">
        <f t="shared" si="10"/>
        <v>4580.8999999999996</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4939.7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11日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川崎市中原区大倉町１０番地</v>
      </c>
      <c r="K16" s="746"/>
      <c r="L16" s="747"/>
      <c r="M16" s="747"/>
      <c r="N16" s="747"/>
      <c r="O16" s="748"/>
    </row>
    <row r="17" spans="1:15" ht="26.25" customHeight="1">
      <c r="C17" s="78"/>
      <c r="H17" s="23" t="s">
        <v>7</v>
      </c>
      <c r="I17" s="23"/>
      <c r="J17" s="746" t="str">
        <f>+表紙!J40</f>
        <v>三菱ふそうトラック・バス株式会社
生産本部生産・計画統括部長　馬場高史</v>
      </c>
      <c r="K17" s="746"/>
      <c r="L17" s="747"/>
      <c r="M17" s="747"/>
      <c r="N17" s="747"/>
      <c r="O17" s="748"/>
    </row>
    <row r="18" spans="1:15">
      <c r="C18" s="78"/>
      <c r="J18" s="21" t="s">
        <v>8</v>
      </c>
      <c r="O18" s="79"/>
    </row>
    <row r="19" spans="1:15">
      <c r="C19" s="78"/>
      <c r="J19" s="24" t="s">
        <v>9</v>
      </c>
      <c r="K19" s="24"/>
      <c r="L19" s="759" t="str">
        <f>IF(+表紙!L42="","",+表紙!L42)</f>
        <v>044-330-7700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横浜ロジスティックスパーク</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2903</v>
      </c>
      <c r="N25" s="783"/>
      <c r="O25" s="784"/>
    </row>
    <row r="26" spans="1:15" ht="18" customHeight="1">
      <c r="C26" s="493" t="s">
        <v>11</v>
      </c>
      <c r="D26" s="494"/>
      <c r="E26" s="495"/>
      <c r="F26" s="769" t="str">
        <f>+表紙!F49</f>
        <v>横浜市鶴見区大黒町9-18　横浜ﾛｼﾞｽﾃｨｯｸｽ･ﾊﾟｰｸA棟7F</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Ｅ31－輸送用機械器具製造業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2660.4</v>
      </c>
      <c r="I40" s="240" t="s">
        <v>4</v>
      </c>
      <c r="J40" s="473" t="s">
        <v>324</v>
      </c>
      <c r="K40" s="474"/>
      <c r="L40" s="475"/>
      <c r="M40" s="786">
        <f>+表紙!M63</f>
        <v>2660.4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2660.4</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2660.4</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M17" zoomScale="90" zoomScaleNormal="9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146.69999999999999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146.69999999999999</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212.1</v>
      </c>
      <c r="E24" s="629"/>
      <c r="F24" s="629"/>
      <c r="G24" s="194" t="s">
        <v>198</v>
      </c>
      <c r="H24" s="607">
        <f>+F12</f>
        <v>146.69999999999999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146.69999999999999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146.69999999999999</v>
      </c>
      <c r="Q27" s="612"/>
      <c r="R27" s="612"/>
      <c r="S27" s="612"/>
      <c r="T27" s="44" t="s">
        <v>38</v>
      </c>
      <c r="U27" s="64"/>
      <c r="V27" s="64"/>
      <c r="Y27" s="62" t="s">
        <v>39</v>
      </c>
      <c r="Z27" s="65"/>
      <c r="AH27" s="53"/>
      <c r="AI27" s="53"/>
      <c r="AJ27" s="53"/>
      <c r="AK27" s="53"/>
      <c r="AL27" s="575">
        <f>+AH18+P27</f>
        <v>146.69999999999999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146.69999999999999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212.1</v>
      </c>
      <c r="E29" s="629"/>
      <c r="F29" s="629"/>
      <c r="G29" s="194" t="s">
        <v>198</v>
      </c>
      <c r="H29" s="607">
        <f>+AL27</f>
        <v>146.69999999999999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212.1</v>
      </c>
      <c r="E30" s="629"/>
      <c r="F30" s="629"/>
      <c r="G30" s="194" t="s">
        <v>198</v>
      </c>
      <c r="H30" s="607">
        <f>+AL30</f>
        <v>112.1</v>
      </c>
      <c r="I30" s="608"/>
      <c r="J30" s="194" t="s">
        <v>198</v>
      </c>
      <c r="M30" s="581"/>
      <c r="P30" s="56"/>
      <c r="R30" s="611">
        <f>+ROUND(AA28,1)+ROUND(AA29,1)+ROUND(AA30,1)</f>
        <v>146.69999999999999</v>
      </c>
      <c r="S30" s="612"/>
      <c r="T30" s="612"/>
      <c r="U30" s="612"/>
      <c r="V30" s="44" t="s">
        <v>16</v>
      </c>
      <c r="Y30" s="613" t="s">
        <v>186</v>
      </c>
      <c r="Z30" s="614"/>
      <c r="AA30" s="569"/>
      <c r="AB30" s="570"/>
      <c r="AC30" s="570"/>
      <c r="AD30" s="570"/>
      <c r="AE30" s="570"/>
      <c r="AF30" s="44" t="s">
        <v>13</v>
      </c>
      <c r="AL30" s="561">
        <v>112.1</v>
      </c>
      <c r="AM30" s="562"/>
      <c r="AN30" s="562"/>
      <c r="AO30" s="562"/>
      <c r="AP30" s="52" t="s">
        <v>13</v>
      </c>
      <c r="AS30" s="606"/>
      <c r="AT30" s="603"/>
      <c r="AU30" s="603"/>
      <c r="AV30" s="604"/>
      <c r="AW30" s="405"/>
    </row>
    <row r="31" spans="2:51" ht="27" customHeight="1" thickTop="1" thickBot="1">
      <c r="B31" s="640" t="s">
        <v>226</v>
      </c>
      <c r="C31" s="641"/>
      <c r="D31" s="629">
        <v>212.1</v>
      </c>
      <c r="E31" s="629"/>
      <c r="F31" s="629"/>
      <c r="G31" s="194" t="s">
        <v>198</v>
      </c>
      <c r="H31" s="607">
        <f>+AS24</f>
        <v>146.69999999999999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横浜ロジスティックスパーク</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2132.6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2448.3000000000002</v>
      </c>
      <c r="E24" s="629"/>
      <c r="F24" s="629"/>
      <c r="G24" s="194" t="s">
        <v>198</v>
      </c>
      <c r="H24" s="607">
        <f>+F12</f>
        <v>2132.6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2132.6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2132.6</v>
      </c>
      <c r="Q27" s="612"/>
      <c r="R27" s="612"/>
      <c r="S27" s="612"/>
      <c r="T27" s="44" t="s">
        <v>38</v>
      </c>
      <c r="U27" s="64"/>
      <c r="V27" s="64"/>
      <c r="Y27" s="62" t="s">
        <v>39</v>
      </c>
      <c r="Z27" s="65"/>
      <c r="AH27" s="53"/>
      <c r="AI27" s="53"/>
      <c r="AJ27" s="53"/>
      <c r="AK27" s="53"/>
      <c r="AL27" s="575">
        <f>+AH18+P27</f>
        <v>2132.6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2132.6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2448.3000000000002</v>
      </c>
      <c r="E29" s="629"/>
      <c r="F29" s="629"/>
      <c r="G29" s="194" t="s">
        <v>198</v>
      </c>
      <c r="H29" s="607">
        <f>+AL27</f>
        <v>2132.6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2448.3000000000002</v>
      </c>
      <c r="E30" s="629"/>
      <c r="F30" s="629"/>
      <c r="G30" s="194" t="s">
        <v>198</v>
      </c>
      <c r="H30" s="607">
        <f>+AL30</f>
        <v>2132.6</v>
      </c>
      <c r="I30" s="608"/>
      <c r="J30" s="194" t="s">
        <v>198</v>
      </c>
      <c r="M30" s="581"/>
      <c r="P30" s="56"/>
      <c r="R30" s="611">
        <f>+ROUND(AA28,1)+ROUND(AA29,1)+ROUND(AA30,1)</f>
        <v>2132.6</v>
      </c>
      <c r="S30" s="612"/>
      <c r="T30" s="612"/>
      <c r="U30" s="612"/>
      <c r="V30" s="44" t="s">
        <v>16</v>
      </c>
      <c r="Y30" s="613" t="s">
        <v>186</v>
      </c>
      <c r="Z30" s="614"/>
      <c r="AA30" s="569"/>
      <c r="AB30" s="570"/>
      <c r="AC30" s="570"/>
      <c r="AD30" s="570"/>
      <c r="AE30" s="570"/>
      <c r="AF30" s="44" t="s">
        <v>13</v>
      </c>
      <c r="AL30" s="561">
        <v>2132.6</v>
      </c>
      <c r="AM30" s="562"/>
      <c r="AN30" s="562"/>
      <c r="AO30" s="562"/>
      <c r="AP30" s="52" t="s">
        <v>13</v>
      </c>
      <c r="AS30" s="606"/>
      <c r="AT30" s="603"/>
      <c r="AU30" s="603"/>
      <c r="AV30" s="604"/>
      <c r="AW30" s="405"/>
    </row>
    <row r="31" spans="2:49" ht="27" customHeight="1" thickTop="1" thickBot="1">
      <c r="B31" s="640" t="s">
        <v>226</v>
      </c>
      <c r="C31" s="641"/>
      <c r="D31" s="629">
        <v>2448.3000000000002</v>
      </c>
      <c r="E31" s="629"/>
      <c r="F31" s="629"/>
      <c r="G31" s="194" t="s">
        <v>198</v>
      </c>
      <c r="H31" s="607">
        <f>+AS24</f>
        <v>2132.6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Metadata/LabelInfo.xml><?xml version="1.0" encoding="utf-8"?>
<clbl:labelList xmlns:clbl="http://schemas.microsoft.com/office/2020/mipLabelMetadata">
  <clbl:label id="{b97ea58d-47e6-47cc-9ab7-39ab03def869}" enabled="1" method="Standard" siteId="{505cca53-5750-4134-9501-8d52d5df3c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2025-06-11T08:07:14Z</dcterms:created>
  <dcterms:modified xsi:type="dcterms:W3CDTF">2025-06-11T08:07:14Z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