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D2A54571-AF7E-43B3-A512-BF468D262A66}" xr6:coauthVersionLast="47" xr6:coauthVersionMax="47" xr10:uidLastSave="{00000000-0000-0000-0000-000000000000}"/>
  <bookViews>
    <workbookView xWindow="-120" yWindow="-120" windowWidth="29040" windowHeight="15720" tabRatio="808" firstSheet="5"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<sst xmlns="http://schemas.openxmlformats.org/spreadsheetml/2006/main" count="3302" uniqueCount="472">
  <si>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</si>
  <si>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</si>
  <si>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</si>
  <si>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</si>
  <si>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</si>
  <si>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</si>
  <si>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</si>
  <si>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</si>
  <si>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</si>
  <si>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</si>
  <si>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</si>
  <si>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</si>
  <si>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</si>
  <si>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</si>
  <si>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</si>
  <si>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</si>
  <si>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</si>
  <si>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</si>
  <si>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</si>
  <si>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</si>
  <si>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</si>
  <si>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</si>
  <si>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</si>
  <si>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</si>
  <si>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</si>
  <si>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</si>
  <si>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</si>
  <si>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</si>
  <si>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</si>
  <si>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</si>
  <si>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</si>
  <si>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</si>
  <si>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</si>
  <si>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</si>
  <si>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</si>
  <si>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</si>
  <si>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</si>
  <si>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</si>
  <si>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</si>
  <si>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</si>
  <si>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</si>
  <si>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</si>
  <si>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</si>
  <si>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</si>
  <si>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</si>
  <si>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</si>
  <si>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</si>
  <si>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</si>
  <si>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</si>
  <si>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</si>
  <si>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</si>
  <si>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</si>
  <si>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</si>
  <si>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</si>
  <si>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</si>
  <si>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</si>
  <si>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</si>
  <si>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</si>
  <si>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</si>
  <si>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</si>
  <si>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</si>
  <si>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</si>
  <si>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</si>
  <si>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</si>
  <si>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</si>
  <si>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</si>
  <si>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</si>
  <si>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</si>
  <si>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</si>
  <si>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</si>
  <si>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</si>
  <si>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</si>
  <si>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</si>
  <si>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</si>
  <si>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</si>
  <si>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</si>
  <si>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</si>
  <si>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</si>
  <si>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</si>
  <si>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</si>
  <si>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</si>
  <si>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</si>
  <si>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</si>
  <si>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</si>
  <si>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</si>
  <si>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</si>
  <si>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</si>
  <si>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</si>
  <si>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</si>
  <si>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</si>
  <si>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</si>
  <si>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</si>
  <si>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</si>
  <si>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</si>
  <si>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</si>
  <si>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</si>
  <si>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</si>
  <si>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</si>
  <si>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</si>
  <si>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</si>
  <si>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</si>
  <si>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</si>
  <si>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</si>
  <si>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</si>
  <si>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</si>
  <si>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</si>
  <si>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</si>
  <si>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</si>
  <si>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</si>
  <si>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</si>
  <si>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</si>
  <si>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</si>
  <si>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</si>
  <si>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</si>
  <si>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</si>
  <si>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</si>
  <si>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</si>
  <si>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</si>
  <si>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</si>
  <si>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</si>
  <si>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</si>
  <si>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</si>
  <si>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</si>
  <si>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</si>
  <si>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</si>
  <si>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</si>
  <si>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</si>
  <si>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</si>
  <si>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</si>
  <si>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</si>
  <si>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</si>
  <si>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</si>
  <si>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</si>
  <si>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</si>
  <si>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</si>
  <si>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</si>
  <si>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</si>
  <si>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</si>
  <si>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</si>
  <si>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</si>
  <si>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</si>
  <si>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</si>
  <si>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</si>
  <si>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</si>
  <si>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</si>
  <si>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</si>
  <si>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</si>
  <si>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</si>
  <si>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</si>
  <si>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</si>
  <si>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</si>
  <si>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</si>
  <si>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</si>
  <si>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</si>
  <si>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</si>
  <si>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</si>
  <si>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</si>
  <si>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</si>
  <si>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</si>
  <si>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</si>
  <si>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</si>
  <si>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</si>
  <si>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</si>
  <si>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</si>
  <si>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</si>
  <si>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</si>
  <si>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</si>
  <si>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</si>
  <si>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</si>
  <si>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</si>
  <si>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</si>
  <si>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</si>
  <si>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</si>
  <si>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</si>
  <si>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</si>
  <si>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</si>
  <si>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</si>
  <si>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</si>
  <si>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</si>
  <si>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</si>
  <si>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</si>
  <si>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</si>
  <si>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</si>
  <si>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</si>
  <si>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</si>
  <si>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</si>
  <si>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</si>
  <si>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</si>
  <si>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</si>
  <si>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</si>
  <si>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</si>
  <si>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</si>
  <si>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</si>
  <si>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</si>
  <si>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</si>
  <si>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</si>
  <si>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</si>
  <si>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</si>
  <si>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</si>
  <si>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</si>
  <si>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</si>
  <si>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</si>
  <si>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</si>
  <si>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</si>
  <si>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</si>
  <si>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</si>
  <si>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</si>
  <si>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</si>
  <si>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</si>
  <si>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</si>
  <si>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</si>
  <si>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</si>
  <si>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</si>
  <si>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</si>
  <si>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</si>
  <si>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</si>
  <si>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</si>
  <si>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</si>
  <si>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</si>
  <si>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</si>
  <si>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</si>
  <si>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</si>
  <si>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</si>
  <si>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</si>
  <si>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</si>
  <si>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</si>
  <si>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</si>
  <si>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</si>
  <si>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</si>
  <si>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</si>
  <si>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</si>
  <si>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</si>
  <si>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</si>
  <si>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</si>
  <si>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</si>
  <si>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</si>
  <si>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</si>
  <si>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</si>
  <si>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</si>
  <si>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</si>
  <si>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</si>
  <si>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</si>
  <si>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</si>
  <si>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</si>
  <si>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</si>
  <si>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</si>
  <si>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</si>
  <si>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</si>
  <si>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</si>
  <si>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</si>
  <si>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</si>
  <si>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</si>
  <si>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</si>
  <si>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</si>
  <si>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</si>
  <si>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</si>
  <si>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</si>
  <si>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</si>
  <si>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</si>
  <si>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</si>
  <si>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</si>
  <si>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</si>
  <si>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</si>
  <si>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</si>
  <si>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</si>
  <si>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</si>
  <si>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</si>
  <si>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</si>
  <si>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</si>
  <si>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</si>
  <si>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</si>
  <si>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</si>
  <si>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</si>
  <si>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</si>
  <si>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</si>
  <si>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</si>
  <si>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</si>
  <si>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</si>
  <si>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</si>
  <si>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</si>
  <si>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</si>
  <si>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</si>
  <si>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</si>
  <si>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</si>
  <si>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</si>
  <si>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</si>
  <si>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</si>
  <si>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</si>
  <si>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</si>
  <si>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</si>
  <si>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</si>
  <si>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</si>
  <si>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</si>
  <si>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</si>
  <si>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</si>
  <si>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</si>
  <si>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</si>
  <si>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</si>
  <si>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</si>
  <si>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</si>
  <si>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</si>
  <si>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</si>
  <si>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</si>
  <si>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</si>
  <si>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</si>
  <si>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</si>
  <si>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</si>
  <si>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</si>
  <si>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</si>
  <si>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</si>
  <si>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</si>
  <si>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</si>
  <si>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</si>
  <si>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</si>
  <si>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</si>
  <si>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</si>
  <si>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</si>
  <si>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</si>
  <si>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</si>
  <si>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</si>
  <si>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</si>
  <si>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</si>
  <si>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</si>
  <si>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</si>
  <si>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</si>
  <si>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</si>
  <si>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</si>
  <si>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</si>
  <si>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</si>
  <si>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</si>
  <si>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</si>
  <si>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</si>
  <si>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</si>
  <si>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</si>
  <si>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</si>
  <si>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</si>
  <si>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</si>
  <si>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</si>
  <si>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</si>
  <si>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</si>
  <si>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</si>
  <si>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</si>
  <si>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</si>
  <si>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</si>
  <si>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</si>
  <si>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</si>
  <si>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</si>
  <si>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</si>
  <si>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</si>
  <si>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</si>
  <si>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</si>
  <si>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</si>
  <si>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</si>
  <si>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</si>
  <si>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</si>
  <si>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</si>
  <si>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</si>
  <si>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</si>
  <si>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</si>
  <si>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</si>
  <si>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</si>
  <si>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</si>
  <si>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</si>
  <si>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</si>
  <si>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</si>
  <si>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</si>
  <si>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</si>
  <si>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</si>
  <si>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</si>
  <si>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</si>
  <si>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</si>
  <si>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</si>
  <si>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</si>
  <si>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</si>
  <si>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</si>
  <si>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</si>
  <si>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</si>
  <si>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</si>
  <si>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</si>
  <si>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</si>
  <si>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</si>
  <si>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</si>
  <si>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</si>
  <si>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</si>
  <si>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</si>
  <si>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</si>
  <si>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</si>
  <si>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</si>
  <si>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</si>
  <si>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</si>
  <si>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</si>
  <si>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</si>
  <si>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</si>
  <si>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</si>
  <si>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</si>
  <si>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</si>
  <si>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</si>
  <si>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</si>
  <si>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</si>
  <si>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</si>
  <si>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</si>
  <si>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</si>
  <si>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</si>
  <si>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</si>
  <si>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</si>
  <si>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</si>
  <si>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</si>
  <si>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</si>
  <si>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</si>
  <si>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</si>
  <si>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</si>
  <si>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</si>
  <si>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</si>
  <si>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</si>
  <si>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</si>
  <si>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</si>
  <si>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</si>
  <si>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</si>
  <si>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</si>
  <si>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</si>
  <si>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</si>
  <si>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</si>
  <si>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</si>
  <si>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</si>
  <si>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</si>
  <si>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</si>
  <si>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</si>
  <si>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</si>
  <si>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</si>
  <si>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</si>
  <si>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</si>
  <si>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</si>
  <si>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</si>
  <si>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</si>
  <si>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</si>
  <si>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</si>
  <si>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</si>
  <si>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</si>
  <si>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</si>
  <si>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</si>
  <si>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</si>
  <si>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</si>
  <si>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</si>
  <si>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</si>
  <si>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</si>
  <si>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</si>
  <si>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</si>
  <si>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</si>
  <si>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</si>
  <si>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</si>
  <si>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</si>
  <si>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</si>
  <si>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</si>
  <si>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</si>
  <si>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</si>
  <si>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</si>
  <si>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</si>
  <si>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</si>
  <si>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</si>
  <si>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</si>
  <si>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</si>
  <si>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</si>
  <si>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</si>
  <si>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</si>
  <si>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6 月16 日</t>
    <phoneticPr fontId="3"/>
  </si>
  <si>
    <t>神奈川県横浜市西区北幸2丁目8番4号</t>
    <phoneticPr fontId="3"/>
  </si>
  <si>
    <t>ウォーターネクスト横浜株式会社
代表取締役　片山　淳</t>
    <phoneticPr fontId="3"/>
  </si>
  <si>
    <t xml:space="preserve"> 横浜市　川井浄水場</t>
    <phoneticPr fontId="3"/>
  </si>
  <si>
    <t xml:space="preserve"> 神奈川県横浜市旭区上川井町2555</t>
    <phoneticPr fontId="3"/>
  </si>
  <si>
    <t>045-323-2154</t>
    <phoneticPr fontId="3"/>
  </si>
  <si>
    <t>横浜市長</t>
    <phoneticPr fontId="3"/>
  </si>
  <si>
    <t>Ｆ－電気・ガス・熱供給・水道業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</si>
</sst>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34"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470</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469</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2854</v>
      </c>
      <c r="N48" s="507"/>
      <c r="O48" s="508"/>
    </row>
    <row r="49" spans="3:21" ht="18" customHeight="1">
      <c r="C49" s="457" t="s">
        <v>11</v>
      </c>
      <c r="D49" s="489"/>
      <c r="E49" s="490"/>
      <c r="F49" s="476" t="s">
        <v>468</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471</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19</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9277.7000000000025</v>
      </c>
      <c r="I63" s="240" t="s">
        <v>4</v>
      </c>
      <c r="J63" s="525" t="s">
        <v>324</v>
      </c>
      <c r="K63" s="526"/>
      <c r="L63" s="527"/>
      <c r="M63" s="523">
        <f>+別紙!AA14</f>
        <v>893.4000000000002</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891.60000000000014</v>
      </c>
      <c r="N65" s="524"/>
      <c r="O65" s="378" t="s">
        <v>4</v>
      </c>
      <c r="P65" s="160"/>
      <c r="Q65" s="161"/>
      <c r="R65" s="161"/>
      <c r="S65" s="161"/>
    </row>
    <row r="66" spans="1:22" ht="24.75" customHeight="1">
      <c r="C66" s="392"/>
      <c r="D66" s="513" t="s">
        <v>303</v>
      </c>
      <c r="E66" s="514"/>
      <c r="F66" s="514"/>
      <c r="G66" s="515"/>
      <c r="H66" s="379">
        <f>+別紙!AA12</f>
        <v>8384.2999999999993</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 xml:space="preserve"> 横浜市　川井浄水場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pageSetUpPr fitToPage="1"/>
  </sheetPr>
  <dimension ref="B1:BJ76"/>
  <sheetViews>
    <sheetView showGridLines="0" topLeftCell="A16" zoomScaleNormal="100" workbookViewId="0">
      <selection activeCell="AT35" sqref="AT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5.2</v>
      </c>
      <c r="E24" s="584"/>
      <c r="F24" s="584"/>
      <c r="G24" s="194" t="s">
        <v>198</v>
      </c>
      <c r="H24" s="573">
        <f>+F12</f>
        <v>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v>
      </c>
      <c r="Q27" s="633"/>
      <c r="R27" s="633"/>
      <c r="S27" s="633"/>
      <c r="T27" s="44" t="s">
        <v>38</v>
      </c>
      <c r="U27" s="64"/>
      <c r="V27" s="64"/>
      <c r="Y27" s="62" t="s">
        <v>39</v>
      </c>
      <c r="Z27" s="65"/>
      <c r="AH27" s="53"/>
      <c r="AI27" s="53"/>
      <c r="AJ27" s="53"/>
      <c r="AK27" s="53"/>
      <c r="AL27" s="603">
        <f>+AH18+P27</f>
        <v>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5.2</v>
      </c>
      <c r="E29" s="584"/>
      <c r="F29" s="584"/>
      <c r="G29" s="194" t="s">
        <v>198</v>
      </c>
      <c r="H29" s="573">
        <f>+AL27</f>
        <v>5</v>
      </c>
      <c r="I29" s="574"/>
      <c r="J29" s="194" t="s">
        <v>198</v>
      </c>
      <c r="M29" s="582"/>
      <c r="P29" s="56"/>
      <c r="Q29" s="144"/>
      <c r="R29" s="51" t="s">
        <v>183</v>
      </c>
      <c r="S29" s="628" t="s">
        <v>33</v>
      </c>
      <c r="T29" s="631"/>
      <c r="U29" s="631"/>
      <c r="V29" s="632"/>
      <c r="W29" s="48"/>
      <c r="X29" s="66"/>
      <c r="Y29" s="588" t="s">
        <v>258</v>
      </c>
      <c r="Z29" s="589"/>
      <c r="AA29" s="629">
        <v>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3.4</v>
      </c>
      <c r="E31" s="584"/>
      <c r="F31" s="584"/>
      <c r="G31" s="194" t="s">
        <v>198</v>
      </c>
      <c r="H31" s="573">
        <f>+AS24</f>
        <v>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D32" sqref="D32:F3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 xml:space="preserve"> 横浜市　川井浄水場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9271</v>
      </c>
      <c r="I9" s="319" t="str">
        <f>IF(OR(ｳ.廃油!D24&gt;0,ｳ.廃油!D24&lt;0),ｳ.廃油!D24,IF(I$19&gt;0,"0",0))</f>
        <v>0</v>
      </c>
      <c r="J9" s="319">
        <f>IF(OR(ｴ.廃酸!$D24&gt;0,ｴ.廃酸!$D24&lt;0),ｴ.廃酸!D24,IF(J$19&gt;0,"0",0))</f>
        <v>0.2</v>
      </c>
      <c r="K9" s="319">
        <f>IF(OR(ｵ.廃ｱﾙｶﾘ!$D24&gt;0,ｵ.廃ｱﾙｶﾘ!$D24&lt;0),ｵ.廃ｱﾙｶﾘ!D24,IF(K$19&gt;0,"0",0))</f>
        <v>0.1</v>
      </c>
      <c r="L9" s="319">
        <f>IF(OR(ｶ.廃ﾌﾟﾗ類!D24&gt;0,ｶ.廃ﾌﾟﾗ類!D24&lt;0),ｶ.廃ﾌﾟﾗ類!D24,IF(L$19&gt;0,"0",0))</f>
        <v>1.2</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5.2</v>
      </c>
      <c r="AA9" s="321">
        <f>IF(SUM(G9:Z9)&gt;0,SUM(G9:Z9),IF(AA$19&gt;0,"0",0))</f>
        <v>9277.7000000000025</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t="str">
        <f>IF(OR(ｴ.廃酸!$D25&gt;0,ｴ.廃酸!$D25&lt;0),ｴ.廃酸!D25,IF(J$19&gt;0,"0",0))</f>
        <v>0</v>
      </c>
      <c r="K10" s="322" t="str">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t="str">
        <f>IF(OR(ｴ.廃酸!$D26&gt;0,ｴ.廃酸!$D26&lt;0),ｴ.廃酸!D26,IF(J$19&gt;0,"0",0))</f>
        <v>0</v>
      </c>
      <c r="K11" s="325" t="str">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8384.2999999999993</v>
      </c>
      <c r="I12" s="325" t="str">
        <f>IF(OR(ｳ.廃油!D27&gt;0,ｳ.廃油!D27&lt;0),ｳ.廃油!D27,IF(I$19&gt;0,"0",0))</f>
        <v>0</v>
      </c>
      <c r="J12" s="325" t="str">
        <f>IF(OR(ｴ.廃酸!$D27&gt;0,ｴ.廃酸!$D27&lt;0),ｴ.廃酸!D27,IF(J$19&gt;0,"0",0))</f>
        <v>0</v>
      </c>
      <c r="K12" s="325" t="str">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8384.2999999999993</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t="str">
        <f>IF(OR(ｴ.廃酸!$D28&gt;0,ｴ.廃酸!$D28&lt;0),ｴ.廃酸!D28,IF(J$19&gt;0,"0",0))</f>
        <v>0</v>
      </c>
      <c r="K13" s="325" t="str">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886.7</v>
      </c>
      <c r="I14" s="325" t="str">
        <f>IF(OR(ｳ.廃油!D29&gt;0,ｳ.廃油!D29&lt;0),ｳ.廃油!D29,IF(I$19&gt;0,"0",0))</f>
        <v>0</v>
      </c>
      <c r="J14" s="325">
        <f>IF(OR(ｴ.廃酸!$D29&gt;0,ｴ.廃酸!$D29&lt;0),ｴ.廃酸!D29,IF(J$19&gt;0,"0",0))</f>
        <v>0.2</v>
      </c>
      <c r="K14" s="325">
        <f>IF(OR(ｵ.廃ｱﾙｶﾘ!$D29&gt;0,ｵ.廃ｱﾙｶﾘ!$D29&lt;0),ｵ.廃ｱﾙｶﾘ!D29,IF(K$19&gt;0,"0",0))</f>
        <v>0.1</v>
      </c>
      <c r="L14" s="325">
        <f>IF(OR(ｶ.廃ﾌﾟﾗ類!D29&gt;0,ｶ.廃ﾌﾟﾗ類!D29&lt;0),ｶ.廃ﾌﾟﾗ類!D29,IF(L$19&gt;0,"0",0))</f>
        <v>1.2</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5.2</v>
      </c>
      <c r="AA14" s="327">
        <f t="shared" si="0"/>
        <v>893.4000000000002</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t="str">
        <f>IF(OR(ｳ.廃油!D30&gt;0,ｳ.廃油!D30&lt;0),ｳ.廃油!D30,IF(I$19&gt;0,"0",0))</f>
        <v>0</v>
      </c>
      <c r="J15" s="325" t="str">
        <f>IF(OR(ｴ.廃酸!$D30&gt;0,ｴ.廃酸!$D30&lt;0),ｴ.廃酸!D30,IF(J$19&gt;0,"0",0))</f>
        <v>0</v>
      </c>
      <c r="K15" s="325" t="str">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886.7</v>
      </c>
      <c r="I16" s="325" t="str">
        <f>IF(OR(ｳ.廃油!D31&gt;0,ｳ.廃油!D31&lt;0),ｳ.廃油!D31,IF(I$19&gt;0,"0",0))</f>
        <v>0</v>
      </c>
      <c r="J16" s="325">
        <f>IF(OR(ｴ.廃酸!$D31&gt;0,ｴ.廃酸!$D31&lt;0),ｴ.廃酸!D31,IF(J$19&gt;0,"0",0))</f>
        <v>0.2</v>
      </c>
      <c r="K16" s="325">
        <f>IF(OR(ｵ.廃ｱﾙｶﾘ!$D31&gt;0,ｵ.廃ｱﾙｶﾘ!$D31&lt;0),ｵ.廃ｱﾙｶﾘ!D31,IF(K$19&gt;0,"0",0))</f>
        <v>0.1</v>
      </c>
      <c r="L16" s="325">
        <f>IF(OR(ｶ.廃ﾌﾟﾗ類!D31&gt;0,ｶ.廃ﾌﾟﾗ類!D31&lt;0),ｶ.廃ﾌﾟﾗ類!D31,IF(L$19&gt;0,"0",0))</f>
        <v>1.2</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3.4</v>
      </c>
      <c r="AA16" s="327">
        <f t="shared" si="0"/>
        <v>891.60000000000014</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t="str">
        <f>IF(OR(ｴ.廃酸!$D32&gt;0,ｴ.廃酸!$D32&lt;0),ｴ.廃酸!D32,IF(J$19&gt;0,"0",0))</f>
        <v>0</v>
      </c>
      <c r="K17" s="325" t="str">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t="str">
        <f>IF(OR(ｴ.廃酸!$D33&gt;0,ｴ.廃酸!$D33&lt;0),ｴ.廃酸!D33,IF(J$19&gt;0,"0",0))</f>
        <v>0</v>
      </c>
      <c r="K18" s="328" t="str">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13578</v>
      </c>
      <c r="I19" s="331">
        <f t="shared" si="1"/>
        <v>0.1</v>
      </c>
      <c r="J19" s="331">
        <f t="shared" si="1"/>
        <v>0.3</v>
      </c>
      <c r="K19" s="331">
        <f t="shared" si="1"/>
        <v>0.1</v>
      </c>
      <c r="L19" s="331">
        <f t="shared" si="1"/>
        <v>0.2</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5</v>
      </c>
      <c r="AA19" s="333">
        <f t="shared" ref="AA19:AA25" si="2">SUM(G19:Z19)</f>
        <v>13583.7</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13578</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13578</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1204.2</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1204.2</v>
      </c>
    </row>
    <row r="27" spans="2:27" ht="20.45" customHeight="1">
      <c r="B27" s="167"/>
      <c r="C27" s="705"/>
      <c r="D27" s="172" t="s">
        <v>25</v>
      </c>
      <c r="E27" s="703" t="s">
        <v>289</v>
      </c>
      <c r="F27" s="704"/>
      <c r="G27" s="352">
        <f t="shared" ref="G27:Z27" si="5">+G23-G26</f>
        <v>0</v>
      </c>
      <c r="H27" s="352">
        <f t="shared" si="5"/>
        <v>12373.8</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12373.8</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1204.2</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1204.2</v>
      </c>
    </row>
    <row r="36" spans="2:27" ht="20.45" customHeight="1">
      <c r="B36" s="169">
        <v>6</v>
      </c>
      <c r="C36" s="124"/>
      <c r="D36" s="210"/>
      <c r="E36" s="205" t="s">
        <v>265</v>
      </c>
      <c r="F36" s="383"/>
      <c r="G36" s="358">
        <f t="shared" ref="G36:Z36" si="7">SUM(G37:G39)</f>
        <v>0</v>
      </c>
      <c r="H36" s="358">
        <f t="shared" si="7"/>
        <v>1204.2</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1204.2</v>
      </c>
    </row>
    <row r="37" spans="2:27" ht="20.45" customHeight="1">
      <c r="B37" s="169" t="s">
        <v>228</v>
      </c>
      <c r="C37" s="124"/>
      <c r="D37" s="208"/>
      <c r="E37" s="203"/>
      <c r="F37" s="201" t="s">
        <v>235</v>
      </c>
      <c r="G37" s="361">
        <f>+ｱ.燃え殻!$AU$16</f>
        <v>0</v>
      </c>
      <c r="H37" s="361">
        <f>+ｲ.汚泥!$AU$16</f>
        <v>1204.2</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1204.2</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0.1</v>
      </c>
      <c r="J41" s="367">
        <f t="shared" si="8"/>
        <v>0.3</v>
      </c>
      <c r="K41" s="367">
        <f t="shared" si="8"/>
        <v>0.1</v>
      </c>
      <c r="L41" s="367">
        <f t="shared" si="8"/>
        <v>0.2</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5</v>
      </c>
      <c r="AA41" s="369">
        <f t="shared" si="4"/>
        <v>5.7</v>
      </c>
    </row>
    <row r="42" spans="2:27" ht="20.45" customHeight="1">
      <c r="B42" s="167"/>
      <c r="C42" s="721"/>
      <c r="D42" s="207"/>
      <c r="E42" s="205" t="s">
        <v>262</v>
      </c>
      <c r="F42" s="383"/>
      <c r="G42" s="358">
        <f t="shared" ref="G42:Z42" si="9">SUM(G43:G45)</f>
        <v>0</v>
      </c>
      <c r="H42" s="358">
        <f t="shared" si="9"/>
        <v>0</v>
      </c>
      <c r="I42" s="358">
        <f t="shared" si="9"/>
        <v>0.1</v>
      </c>
      <c r="J42" s="358">
        <f t="shared" si="9"/>
        <v>0.3</v>
      </c>
      <c r="K42" s="358">
        <f t="shared" si="9"/>
        <v>0.1</v>
      </c>
      <c r="L42" s="358">
        <f t="shared" si="9"/>
        <v>0.2</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5</v>
      </c>
      <c r="AA42" s="360">
        <f t="shared" si="4"/>
        <v>5.7</v>
      </c>
    </row>
    <row r="43" spans="2:27" ht="20.45" customHeight="1">
      <c r="B43" s="167"/>
      <c r="C43" s="721"/>
      <c r="D43" s="208"/>
      <c r="E43" s="203"/>
      <c r="F43" s="201" t="s">
        <v>235</v>
      </c>
      <c r="G43" s="361">
        <f>+ｱ.燃え殻!$AA$28</f>
        <v>0</v>
      </c>
      <c r="H43" s="361">
        <f>+ｲ.汚泥!$AA$28</f>
        <v>0</v>
      </c>
      <c r="I43" s="361">
        <f>+ｳ.廃油!$AA$28</f>
        <v>0.1</v>
      </c>
      <c r="J43" s="361">
        <f>+ｴ.廃酸!$AA$28</f>
        <v>0.3</v>
      </c>
      <c r="K43" s="361">
        <f>+ｵ.廃ｱﾙｶﾘ!$AA$28</f>
        <v>0.1</v>
      </c>
      <c r="L43" s="361">
        <f>+ｶ.廃ﾌﾟﾗ類!$AA$28</f>
        <v>0.2</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4</v>
      </c>
      <c r="AA43" s="363">
        <f t="shared" si="4"/>
        <v>4.7</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1</v>
      </c>
      <c r="AA44" s="363">
        <f t="shared" si="4"/>
        <v>1</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1204.2</v>
      </c>
      <c r="I47" s="370">
        <f>+ｳ.廃油!$AL$27</f>
        <v>0.1</v>
      </c>
      <c r="J47" s="370">
        <f>+ｴ.廃酸!$AL$27</f>
        <v>0.3</v>
      </c>
      <c r="K47" s="370">
        <f>+ｵ.廃ｱﾙｶﾘ!$AL$27</f>
        <v>0.1</v>
      </c>
      <c r="L47" s="370">
        <f>+ｶ.廃ﾌﾟﾗ類!$AL$27</f>
        <v>0.2</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5</v>
      </c>
      <c r="AA47" s="372">
        <f t="shared" si="4"/>
        <v>1209.8999999999999</v>
      </c>
    </row>
    <row r="48" spans="2:27" ht="20.45" customHeight="1">
      <c r="B48" s="167"/>
      <c r="C48" s="173"/>
      <c r="D48" s="172" t="s">
        <v>188</v>
      </c>
      <c r="E48" s="703" t="s">
        <v>238</v>
      </c>
      <c r="F48" s="704"/>
      <c r="G48" s="373">
        <f>+ｱ.燃え殻!$AL$30</f>
        <v>0</v>
      </c>
      <c r="H48" s="373">
        <f>+ｲ.汚泥!$AL$30</f>
        <v>1204.2</v>
      </c>
      <c r="I48" s="373">
        <f>+ｳ.廃油!$AL$30</f>
        <v>0.1</v>
      </c>
      <c r="J48" s="373">
        <f>+ｴ.廃酸!$AL$30</f>
        <v>0.3</v>
      </c>
      <c r="K48" s="373">
        <f>+ｵ.廃ｱﾙｶﾘ!$AL$30</f>
        <v>0.1</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1204.6999999999998</v>
      </c>
    </row>
    <row r="49" spans="2:27" ht="20.45" customHeight="1">
      <c r="B49" s="167"/>
      <c r="C49" s="173"/>
      <c r="D49" s="409" t="s">
        <v>190</v>
      </c>
      <c r="E49" s="713" t="s">
        <v>239</v>
      </c>
      <c r="F49" s="714"/>
      <c r="G49" s="422">
        <f>+ｱ.燃え殻!$AS$24</f>
        <v>0</v>
      </c>
      <c r="H49" s="422">
        <f>+ｲ.汚泥!$AS$24</f>
        <v>1204.2</v>
      </c>
      <c r="I49" s="422">
        <f>+ｳ.廃油!$AS$24</f>
        <v>0.1</v>
      </c>
      <c r="J49" s="422">
        <f>+ｴ.廃酸!$AS$24</f>
        <v>0.3</v>
      </c>
      <c r="K49" s="422">
        <f>+ｵ.廃ｱﾙｶﾘ!$AS$24</f>
        <v>0.1</v>
      </c>
      <c r="L49" s="422">
        <f>+ｶ.廃ﾌﾟﾗ類!$AS$24</f>
        <v>0.2</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4</v>
      </c>
      <c r="AA49" s="424">
        <f t="shared" si="4"/>
        <v>1208.8999999999999</v>
      </c>
    </row>
    <row r="50" spans="2:27" ht="20.45" customHeight="1">
      <c r="B50" s="167"/>
      <c r="C50" s="173"/>
      <c r="D50" s="410"/>
      <c r="E50" s="730" t="s">
        <v>449</v>
      </c>
      <c r="F50" s="731"/>
      <c r="G50" s="411"/>
      <c r="H50" s="411"/>
      <c r="I50" s="411"/>
      <c r="J50" s="411"/>
      <c r="K50" s="411"/>
      <c r="L50" s="376">
        <f>ｶ.廃ﾌﾟﾗ類!AU18</f>
        <v>0.1</v>
      </c>
      <c r="M50" s="411"/>
      <c r="N50" s="411"/>
      <c r="O50" s="411"/>
      <c r="P50" s="411"/>
      <c r="Q50" s="411"/>
      <c r="R50" s="411"/>
      <c r="S50" s="411"/>
      <c r="T50" s="411"/>
      <c r="U50" s="411"/>
      <c r="V50" s="411"/>
      <c r="W50" s="411"/>
      <c r="X50" s="411"/>
      <c r="Y50" s="411"/>
      <c r="Z50" s="433"/>
      <c r="AA50" s="377">
        <f t="shared" si="4"/>
        <v>0.1</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0.1</v>
      </c>
      <c r="M52" s="415"/>
      <c r="N52" s="415"/>
      <c r="O52" s="415"/>
      <c r="P52" s="415"/>
      <c r="Q52" s="415"/>
      <c r="R52" s="415"/>
      <c r="S52" s="415"/>
      <c r="T52" s="415"/>
      <c r="U52" s="415"/>
      <c r="V52" s="415"/>
      <c r="W52" s="415"/>
      <c r="X52" s="415"/>
      <c r="Y52" s="415"/>
      <c r="Z52" s="433"/>
      <c r="AA52" s="377">
        <f t="shared" si="4"/>
        <v>0.1</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22849</v>
      </c>
      <c r="I63" s="406">
        <f t="shared" si="10"/>
        <v>0.1</v>
      </c>
      <c r="J63" s="406">
        <f t="shared" si="10"/>
        <v>0.5</v>
      </c>
      <c r="K63" s="406">
        <f t="shared" si="10"/>
        <v>0.2</v>
      </c>
      <c r="L63" s="406">
        <f t="shared" si="10"/>
        <v>1.4</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10.199999999999999</v>
      </c>
      <c r="AA63" s="407">
        <f>+AA9+AA19+AA20</f>
        <v>22861.4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69" zoomScaleNormal="100" zoomScaleSheetLayoutView="100" workbookViewId="0">
      <selection activeCell="H40" sqref="H40"/>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 月16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神奈川県横浜市西区北幸2丁目8番4号</v>
      </c>
      <c r="K16" s="780"/>
      <c r="L16" s="781"/>
      <c r="M16" s="781"/>
      <c r="N16" s="781"/>
      <c r="O16" s="782"/>
    </row>
    <row r="17" spans="1:15" ht="26.25" customHeight="1">
      <c r="C17" s="78"/>
      <c r="H17" s="23" t="s">
        <v>7</v>
      </c>
      <c r="I17" s="23"/>
      <c r="J17" s="780" t="str">
        <f>+表紙!J40</f>
        <v>ウォーターネクスト横浜株式会社
代表取締役　片山　淳</v>
      </c>
      <c r="K17" s="780"/>
      <c r="L17" s="781"/>
      <c r="M17" s="781"/>
      <c r="N17" s="781"/>
      <c r="O17" s="782"/>
    </row>
    <row r="18" spans="1:15">
      <c r="C18" s="78"/>
      <c r="J18" s="21" t="s">
        <v>8</v>
      </c>
      <c r="O18" s="79"/>
    </row>
    <row r="19" spans="1:15">
      <c r="C19" s="78"/>
      <c r="J19" s="24" t="s">
        <v>9</v>
      </c>
      <c r="K19" s="24"/>
      <c r="L19" s="746" t="str">
        <f>IF(+表紙!L42="","",+表紙!L42)</f>
        <v>045-323-2154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 xml:space="preserve"> 横浜市　川井浄水場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2854</v>
      </c>
      <c r="N25" s="770"/>
      <c r="O25" s="771"/>
    </row>
    <row r="26" spans="1:15" ht="18" customHeight="1">
      <c r="C26" s="457" t="s">
        <v>11</v>
      </c>
      <c r="D26" s="489"/>
      <c r="E26" s="490"/>
      <c r="F26" s="756" t="str">
        <f>+表紙!F49</f>
        <v xml:space="preserve"> 神奈川県横浜市旭区上川井町2555</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Ｆ－電気・ガス・熱供給・水道業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19</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9277.7000000000025</v>
      </c>
      <c r="I40" s="240" t="s">
        <v>4</v>
      </c>
      <c r="J40" s="525" t="s">
        <v>324</v>
      </c>
      <c r="K40" s="526"/>
      <c r="L40" s="527"/>
      <c r="M40" s="741">
        <f>+表紙!M63</f>
        <v>893.4000000000002</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891.60000000000014</v>
      </c>
      <c r="N42" s="742">
        <f>+表紙!N65</f>
        <v>0</v>
      </c>
      <c r="O42" s="180" t="s">
        <v>4</v>
      </c>
    </row>
    <row r="43" spans="3:15" ht="24.75" customHeight="1">
      <c r="C43" s="175"/>
      <c r="D43" s="513" t="s">
        <v>303</v>
      </c>
      <c r="E43" s="514"/>
      <c r="F43" s="514"/>
      <c r="G43" s="515"/>
      <c r="H43" s="245">
        <f>+表紙!H66</f>
        <v>8384.2999999999993</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D32" sqref="D32:F32"/>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BJ76"/>
  <sheetViews>
    <sheetView showGridLines="0" topLeftCell="A14"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13578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1204.2</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13578</v>
      </c>
      <c r="Q18" s="610"/>
      <c r="R18" s="610"/>
      <c r="S18" s="610"/>
      <c r="T18" s="52" t="s">
        <v>13</v>
      </c>
      <c r="U18"/>
      <c r="V18" s="247"/>
      <c r="W18"/>
      <c r="X18" s="193"/>
      <c r="Y18" s="603">
        <f>+ROUND(AH9,1)+ROUND(AH12,1)+ROUND(AH15,1)+AH18</f>
        <v>1204.2</v>
      </c>
      <c r="Z18" s="604"/>
      <c r="AA18" s="604"/>
      <c r="AB18" s="52" t="s">
        <v>4</v>
      </c>
      <c r="AC18" s="192"/>
      <c r="AD18" s="192"/>
      <c r="AE18" s="582"/>
      <c r="AH18" s="587">
        <f>+ROUND(AO18,1)+ROUND(AO21,1)</f>
        <v>1204.2</v>
      </c>
      <c r="AI18" s="574"/>
      <c r="AJ18" s="574"/>
      <c r="AK18" s="574"/>
      <c r="AL18" s="44" t="s">
        <v>13</v>
      </c>
      <c r="AM18" s="55"/>
      <c r="AO18" s="272">
        <f>+ROUND(AU16,1)+ROUND(AU17,1)+ROUND(AU18,1)</f>
        <v>1204.2</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12373.8</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9271</v>
      </c>
      <c r="E24" s="584"/>
      <c r="F24" s="584"/>
      <c r="G24" s="194" t="s">
        <v>198</v>
      </c>
      <c r="H24" s="573">
        <f>+F12</f>
        <v>13578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1204.2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8384.2999999999993</v>
      </c>
      <c r="E27" s="584"/>
      <c r="F27" s="584"/>
      <c r="G27" s="194" t="s">
        <v>198</v>
      </c>
      <c r="H27" s="573">
        <f>+Y21</f>
        <v>12373.8</v>
      </c>
      <c r="I27" s="574"/>
      <c r="J27" s="194" t="s">
        <v>198</v>
      </c>
      <c r="M27" s="582"/>
      <c r="P27" s="587">
        <f>+R30+ROUND(R33,1)</f>
        <v>0</v>
      </c>
      <c r="Q27" s="633"/>
      <c r="R27" s="633"/>
      <c r="S27" s="633"/>
      <c r="T27" s="44" t="s">
        <v>38</v>
      </c>
      <c r="U27" s="64"/>
      <c r="V27" s="64"/>
      <c r="Y27" s="62" t="s">
        <v>39</v>
      </c>
      <c r="Z27" s="65"/>
      <c r="AH27" s="53"/>
      <c r="AI27" s="53"/>
      <c r="AJ27" s="53"/>
      <c r="AK27" s="53"/>
      <c r="AL27" s="603">
        <f>+AH18+P27</f>
        <v>1204.2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886.7</v>
      </c>
      <c r="E29" s="584"/>
      <c r="F29" s="584"/>
      <c r="G29" s="194" t="s">
        <v>198</v>
      </c>
      <c r="H29" s="573">
        <f>+AL27</f>
        <v>1204.2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1204.2</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1204.2</v>
      </c>
      <c r="AM30" s="607"/>
      <c r="AN30" s="607"/>
      <c r="AO30" s="607"/>
      <c r="AP30" s="52" t="s">
        <v>13</v>
      </c>
      <c r="AS30" s="625"/>
      <c r="AT30" s="622"/>
      <c r="AU30" s="622"/>
      <c r="AV30" s="623"/>
      <c r="AW30" s="405"/>
    </row>
    <row r="31" spans="2:49" ht="27" customHeight="1" thickTop="1" thickBot="1">
      <c r="B31" s="560" t="s">
        <v>226</v>
      </c>
      <c r="C31" s="561"/>
      <c r="D31" s="584">
        <v>886.7</v>
      </c>
      <c r="E31" s="584"/>
      <c r="F31" s="584"/>
      <c r="G31" s="194" t="s">
        <v>198</v>
      </c>
      <c r="H31" s="573">
        <f>+AS24</f>
        <v>1204.2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0.1</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v>0.1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0.2</v>
      </c>
      <c r="E24" s="584"/>
      <c r="F24" s="584"/>
      <c r="G24" s="194" t="s">
        <v>198</v>
      </c>
      <c r="H24" s="573">
        <f>+F12</f>
        <v>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0.2</v>
      </c>
      <c r="E29" s="584"/>
      <c r="F29" s="584"/>
      <c r="G29" s="194" t="s">
        <v>198</v>
      </c>
      <c r="H29" s="573">
        <f>+AL27</f>
        <v>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0.3</v>
      </c>
      <c r="I30" s="574"/>
      <c r="J30" s="194" t="s">
        <v>198</v>
      </c>
      <c r="M30" s="582"/>
      <c r="P30" s="56"/>
      <c r="R30" s="587">
        <f>+ROUND(AA28,1)+ROUND(AA29,1)+ROUND(AA30,1)</f>
        <v>0.3</v>
      </c>
      <c r="S30" s="633"/>
      <c r="T30" s="633"/>
      <c r="U30" s="633"/>
      <c r="V30" s="44" t="s">
        <v>16</v>
      </c>
      <c r="Y30" s="588" t="s">
        <v>186</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226</v>
      </c>
      <c r="C31" s="561"/>
      <c r="D31" s="584">
        <v>0.2</v>
      </c>
      <c r="E31" s="584"/>
      <c r="F31" s="584"/>
      <c r="G31" s="194" t="s">
        <v>198</v>
      </c>
      <c r="H31" s="573">
        <f>+AS24</f>
        <v>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0.1</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0.1</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0.1</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v>0.1</v>
      </c>
      <c r="AM30" s="607"/>
      <c r="AN30" s="607"/>
      <c r="AO30" s="607"/>
      <c r="AP30" s="52" t="s">
        <v>13</v>
      </c>
      <c r="AS30" s="625"/>
      <c r="AT30" s="622"/>
      <c r="AU30" s="622"/>
      <c r="AV30" s="623"/>
      <c r="AW30" s="405"/>
    </row>
    <row r="31" spans="2:49" ht="27" customHeight="1" thickTop="1" thickBot="1">
      <c r="B31" s="560" t="s">
        <v>226</v>
      </c>
      <c r="C31" s="561"/>
      <c r="D31" s="584">
        <v>0.1</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pageSetUpPr fitToPage="1"/>
  </sheetPr>
  <dimension ref="B1:BJ76"/>
  <sheetViews>
    <sheetView showGridLines="0" tabSelected="1" topLeftCell="A6"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0.1</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0.1</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1.2</v>
      </c>
      <c r="E24" s="584"/>
      <c r="F24" s="584"/>
      <c r="G24" s="194" t="s">
        <v>198</v>
      </c>
      <c r="H24" s="573">
        <f>+F12</f>
        <v>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0.2</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0.2</v>
      </c>
      <c r="Q27" s="633"/>
      <c r="R27" s="633"/>
      <c r="S27" s="633"/>
      <c r="T27" s="44" t="s">
        <v>38</v>
      </c>
      <c r="U27" s="64"/>
      <c r="V27" s="64"/>
      <c r="Y27" s="62" t="s">
        <v>39</v>
      </c>
      <c r="Z27" s="65"/>
      <c r="AH27" s="53"/>
      <c r="AI27" s="53"/>
      <c r="AJ27" s="53"/>
      <c r="AK27" s="53"/>
      <c r="AL27" s="603">
        <f>+AH18+P27</f>
        <v>0.2</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1.2</v>
      </c>
      <c r="E29" s="584"/>
      <c r="F29" s="584"/>
      <c r="G29" s="194" t="s">
        <v>198</v>
      </c>
      <c r="H29" s="573">
        <f>+AL27</f>
        <v>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1.2</v>
      </c>
      <c r="E31" s="584"/>
      <c r="F31" s="584"/>
      <c r="G31" s="194" t="s">
        <v>198</v>
      </c>
      <c r="H31" s="573">
        <f>+AS24</f>
        <v>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50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横浜市　川井浄水場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2025-06-15T05:10:21Z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